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codeName="ЭтаКнига" defaultThemeVersion="124226"/>
  <xr:revisionPtr revIDLastSave="0" documentId="13_ncr:1_{EAFD4A85-A88B-44B9-B474-6C4AE7DE7368}" xr6:coauthVersionLast="47" xr6:coauthVersionMax="47" xr10:uidLastSave="{00000000-0000-0000-0000-000000000000}"/>
  <bookViews>
    <workbookView xWindow="-108" yWindow="-108" windowWidth="23256" windowHeight="12576" tabRatio="743" firstSheet="7" activeTab="9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Лист1" sheetId="310" r:id="rId5"/>
    <sheet name="ФОРМА" sheetId="116" r:id="rId6"/>
    <sheet name="АКТЫ скрытых работ" sheetId="117" r:id="rId7"/>
    <sheet name="Тит." sheetId="100" r:id="rId8"/>
    <sheet name="Форма 1" sheetId="254" r:id="rId9"/>
    <sheet name="ВОР" sheetId="308" r:id="rId10"/>
    <sheet name="Форма 2" sheetId="1" r:id="rId11"/>
    <sheet name="Акт дем.оборуд" sheetId="143" r:id="rId12"/>
    <sheet name="Форма 3" sheetId="6" r:id="rId13"/>
    <sheet name="Форма 4" sheetId="268" r:id="rId14"/>
    <sheet name="Форма 5_Обор." sheetId="11" r:id="rId15"/>
    <sheet name="Форма 5_Мат." sheetId="153" r:id="rId16"/>
    <sheet name="Форма 6б" sheetId="269" r:id="rId17"/>
    <sheet name="Форма 22_ВЛЗ-10кВ" sheetId="135" r:id="rId18"/>
    <sheet name="Форма 22_ВЛЗ-10кВ (2)" sheetId="311" r:id="rId19"/>
    <sheet name="Форма 22_ВЛЗ-10кВ (3)" sheetId="312" r:id="rId20"/>
    <sheet name="Форма 23_дор._10" sheetId="139" r:id="rId21"/>
    <sheet name="Форма 23_дор._10 (2)" sheetId="313" r:id="rId22"/>
    <sheet name="Форма 23_дор._10 (3)" sheetId="314" r:id="rId23"/>
    <sheet name="Форма 24_ВЛЗ-10кВ" sheetId="136" r:id="rId24"/>
    <sheet name="Акт внеш осмотра ЛР" sheetId="148" r:id="rId25"/>
    <sheet name="Акт проверка швов ВЛ-10кВ" sheetId="225" r:id="rId26"/>
    <sheet name="Акт защитного покрытия ВЛ-10кВ" sheetId="226" r:id="rId27"/>
    <sheet name="Акт про знаки 10кВ" sheetId="236" r:id="rId28"/>
    <sheet name="Акт внеш осмотра провода_01" sheetId="150" r:id="rId29"/>
    <sheet name="Акт внеш осмотра провода_01 (2)" sheetId="315" r:id="rId30"/>
    <sheet name="Акт внеш осмотра провода_01 (3)" sheetId="316" r:id="rId31"/>
    <sheet name="Акт внеш осмотра провода_01 (4)" sheetId="317" r:id="rId32"/>
    <sheet name="Акт расчистки" sheetId="264" r:id="rId33"/>
    <sheet name="АКТ приемки участка ВЛ" sheetId="266" r:id="rId34"/>
    <sheet name="АГРО ВЛЗ-10 кВ" sheetId="209" r:id="rId35"/>
    <sheet name="АРОК ВЛЗ-10 кВ" sheetId="213" r:id="rId36"/>
    <sheet name="АОСР 1" sheetId="205" r:id="rId37"/>
    <sheet name="АООК 30" sheetId="118" r:id="rId38"/>
    <sheet name="АООК 31" sheetId="302" r:id="rId39"/>
    <sheet name="АОСР 3" sheetId="272" r:id="rId40"/>
    <sheet name="АОСР 4" sheetId="273" r:id="rId41"/>
    <sheet name="АОСР 5" sheetId="274" r:id="rId42"/>
    <sheet name="АОСР 6" sheetId="275" r:id="rId43"/>
    <sheet name="АОСР 7" sheetId="276" r:id="rId44"/>
    <sheet name="АОСР 8" sheetId="277" r:id="rId45"/>
    <sheet name="Форма 6" sheetId="154" r:id="rId46"/>
    <sheet name="Форма 6а" sheetId="133" r:id="rId47"/>
    <sheet name="Форма 8" sheetId="270" r:id="rId48"/>
    <sheet name="Ведомость к Ф-8" sheetId="144" r:id="rId49"/>
    <sheet name="АКТ болт соед" sheetId="145" r:id="rId50"/>
    <sheet name="Форма 11" sheetId="114" r:id="rId51"/>
    <sheet name="Форма 14а" sheetId="110" r:id="rId52"/>
    <sheet name="Форма 15" sheetId="109" r:id="rId53"/>
    <sheet name="Форма 17" sheetId="112" r:id="rId54"/>
    <sheet name="Форма 18" sheetId="113" r:id="rId55"/>
    <sheet name="Форма 19" sheetId="111" r:id="rId56"/>
    <sheet name="Форма 22_ВЛИ-0,4кВ" sheetId="200" r:id="rId57"/>
    <sheet name="Форма 23_дор._0,4" sheetId="309" r:id="rId58"/>
    <sheet name="Форма 24_ВЛИ-0,4кВ" sheetId="202" r:id="rId59"/>
    <sheet name="Форма 24_ТП" sheetId="171" r:id="rId60"/>
    <sheet name="ОГРАС" sheetId="267" r:id="rId61"/>
    <sheet name="Акт внеш осмотра ОПН" sheetId="149" r:id="rId62"/>
    <sheet name="Акт проверка швов ВЛ-0,4кВ" sheetId="227" r:id="rId63"/>
    <sheet name="Акт проверка швов КТП" sheetId="231" r:id="rId64"/>
    <sheet name="Акт защитного покрытия ВЛ-0,4кВ" sheetId="232" r:id="rId65"/>
    <sheet name="Акт защитного покрытия КТП" sheetId="235" r:id="rId66"/>
    <sheet name="Акт про знаки 0,4" sheetId="228" r:id="rId67"/>
    <sheet name="Акт внеш осмотра провода_02" sheetId="175" r:id="rId68"/>
    <sheet name="АГРО КЛ-10кВ" sheetId="208" r:id="rId69"/>
    <sheet name="АГРО КЛ-0,4кВ" sheetId="258" r:id="rId70"/>
    <sheet name="АГРО ВЛИ-0,4 кВ" sheetId="211" r:id="rId71"/>
    <sheet name="АГРО ТП" sheetId="210" r:id="rId72"/>
    <sheet name="АРОК КЛ-10кВ" sheetId="212" r:id="rId73"/>
    <sheet name="АРОК КЛ-0,4кВ" sheetId="259" r:id="rId74"/>
    <sheet name="АРОК ВЛИ-0,4 кВ" sheetId="215" r:id="rId75"/>
    <sheet name="АРОК ТП" sheetId="214" r:id="rId76"/>
    <sheet name="АОСР 2" sheetId="271" r:id="rId77"/>
    <sheet name="АОСР 9" sheetId="278" r:id="rId78"/>
    <sheet name="АОСР 10" sheetId="279" r:id="rId79"/>
    <sheet name="АОСР 11" sheetId="280" r:id="rId80"/>
    <sheet name="АОСР 12" sheetId="281" r:id="rId81"/>
    <sheet name="АОСР 13" sheetId="282" r:id="rId82"/>
    <sheet name="АОСР 14" sheetId="283" r:id="rId83"/>
    <sheet name="АОСР 15" sheetId="284" r:id="rId84"/>
    <sheet name="АОСР 16" sheetId="285" r:id="rId85"/>
    <sheet name="АОСР 17" sheetId="286" r:id="rId86"/>
    <sheet name="АОСР 18" sheetId="287" r:id="rId87"/>
    <sheet name="АОСР 19" sheetId="288" r:id="rId88"/>
    <sheet name="АОСР 20" sheetId="289" r:id="rId89"/>
    <sheet name="АОСР 21" sheetId="290" r:id="rId90"/>
    <sheet name="АОСР 22" sheetId="291" r:id="rId91"/>
    <sheet name="АОСР 23" sheetId="292" r:id="rId92"/>
    <sheet name="АОСР 24" sheetId="293" r:id="rId93"/>
    <sheet name="АОСР 25" sheetId="294" r:id="rId94"/>
    <sheet name="АОСР 26" sheetId="295" r:id="rId95"/>
    <sheet name="АОСР 27" sheetId="296" r:id="rId96"/>
    <sheet name="АОСР 28" sheetId="297" r:id="rId97"/>
    <sheet name="АОСР 29" sheetId="298" r:id="rId98"/>
    <sheet name="АООК 32" sheetId="303" r:id="rId99"/>
    <sheet name="АООК 33" sheetId="304" r:id="rId100"/>
  </sheets>
  <definedNames>
    <definedName name="_FilterDatabase" localSheetId="8" hidden="1">'Форма 1'!$A$9:$BP$152</definedName>
    <definedName name="_xlnm._FilterDatabase" localSheetId="11" hidden="1">'Акт дем.оборуд'!$A$14:$K$23</definedName>
    <definedName name="_xlnm._FilterDatabase" localSheetId="9" hidden="1">ВОР!$A$123:$T$137</definedName>
    <definedName name="_xlnm._FilterDatabase" localSheetId="8" hidden="1">'Форма 1'!$A$9:$BS$152</definedName>
    <definedName name="_xlnm._FilterDatabase" localSheetId="13" hidden="1">'Форма 4'!$A$28:$DC$35</definedName>
    <definedName name="_xlnm._FilterDatabase" localSheetId="15" hidden="1">'Форма 5_Мат.'!$A$58:$K$65</definedName>
    <definedName name="_xlnm._FilterDatabase" localSheetId="14" hidden="1">'Форма 5_Обор.'!$A$24:$K$31</definedName>
    <definedName name="dews212" localSheetId="64">#REF!</definedName>
    <definedName name="dews212" localSheetId="65">#REF!</definedName>
    <definedName name="dews212" localSheetId="33">#REF!</definedName>
    <definedName name="dews212" localSheetId="66">#REF!</definedName>
    <definedName name="dews212" localSheetId="27">#REF!</definedName>
    <definedName name="dews212" localSheetId="62">#REF!</definedName>
    <definedName name="dews212" localSheetId="63">#REF!</definedName>
    <definedName name="dews212" localSheetId="9">#REF!</definedName>
    <definedName name="dews212">#REF!</definedName>
    <definedName name="Excel_BuiltIn_Print_Area_23" localSheetId="64">#REF!</definedName>
    <definedName name="Excel_BuiltIn_Print_Area_23" localSheetId="65">#REF!</definedName>
    <definedName name="Excel_BuiltIn_Print_Area_23" localSheetId="33">#REF!</definedName>
    <definedName name="Excel_BuiltIn_Print_Area_23" localSheetId="66">#REF!</definedName>
    <definedName name="Excel_BuiltIn_Print_Area_23" localSheetId="27">#REF!</definedName>
    <definedName name="Excel_BuiltIn_Print_Area_23" localSheetId="62">#REF!</definedName>
    <definedName name="Excel_BuiltIn_Print_Area_23" localSheetId="63">#REF!</definedName>
    <definedName name="Excel_BuiltIn_Print_Area_23" localSheetId="9">#REF!</definedName>
    <definedName name="Excel_BuiltIn_Print_Area_23">#REF!</definedName>
    <definedName name="Excel_BuiltIn_Print_Area_24" localSheetId="64">#REF!</definedName>
    <definedName name="Excel_BuiltIn_Print_Area_24" localSheetId="65">#REF!</definedName>
    <definedName name="Excel_BuiltIn_Print_Area_24" localSheetId="33">#REF!</definedName>
    <definedName name="Excel_BuiltIn_Print_Area_24" localSheetId="66">#REF!</definedName>
    <definedName name="Excel_BuiltIn_Print_Area_24" localSheetId="27">#REF!</definedName>
    <definedName name="Excel_BuiltIn_Print_Area_24" localSheetId="62">#REF!</definedName>
    <definedName name="Excel_BuiltIn_Print_Area_24" localSheetId="63">#REF!</definedName>
    <definedName name="Excel_BuiltIn_Print_Area_24" localSheetId="9">#REF!</definedName>
    <definedName name="Excel_BuiltIn_Print_Area_24">#REF!</definedName>
    <definedName name="Excel_BuiltIn_Print_Area_29" localSheetId="64">#REF!</definedName>
    <definedName name="Excel_BuiltIn_Print_Area_29" localSheetId="65">#REF!</definedName>
    <definedName name="Excel_BuiltIn_Print_Area_29" localSheetId="33">#REF!</definedName>
    <definedName name="Excel_BuiltIn_Print_Area_29" localSheetId="66">#REF!</definedName>
    <definedName name="Excel_BuiltIn_Print_Area_29" localSheetId="27">#REF!</definedName>
    <definedName name="Excel_BuiltIn_Print_Area_29" localSheetId="62">#REF!</definedName>
    <definedName name="Excel_BuiltIn_Print_Area_29" localSheetId="63">#REF!</definedName>
    <definedName name="Excel_BuiltIn_Print_Area_29" localSheetId="9">#REF!</definedName>
    <definedName name="Excel_BuiltIn_Print_Area_29">#REF!</definedName>
    <definedName name="Print_Area" localSheetId="8">'Форма 1'!$A$1:$BP$152</definedName>
    <definedName name="Print_Titles" localSheetId="8">'Форма 1'!$9:$9</definedName>
    <definedName name="qawdeds12321" localSheetId="64">#REF!</definedName>
    <definedName name="qawdeds12321" localSheetId="65">#REF!</definedName>
    <definedName name="qawdeds12321" localSheetId="33">#REF!</definedName>
    <definedName name="qawdeds12321" localSheetId="66">#REF!</definedName>
    <definedName name="qawdeds12321" localSheetId="27">#REF!</definedName>
    <definedName name="qawdeds12321" localSheetId="62">#REF!</definedName>
    <definedName name="qawdeds12321" localSheetId="63">#REF!</definedName>
    <definedName name="qawdeds12321" localSheetId="9">#REF!</definedName>
    <definedName name="qawdeds12321">#REF!</definedName>
    <definedName name="а" localSheetId="64">#REF!</definedName>
    <definedName name="а" localSheetId="65">#REF!</definedName>
    <definedName name="а" localSheetId="33">#REF!</definedName>
    <definedName name="а" localSheetId="66">#REF!</definedName>
    <definedName name="а" localSheetId="27">#REF!</definedName>
    <definedName name="а" localSheetId="62">#REF!</definedName>
    <definedName name="а" localSheetId="63">#REF!</definedName>
    <definedName name="а">#REF!</definedName>
    <definedName name="А27" localSheetId="64">#REF!</definedName>
    <definedName name="А27" localSheetId="65">#REF!</definedName>
    <definedName name="А27" localSheetId="33">#REF!</definedName>
    <definedName name="А27" localSheetId="66">#REF!</definedName>
    <definedName name="А27" localSheetId="27">#REF!</definedName>
    <definedName name="А27" localSheetId="62">#REF!</definedName>
    <definedName name="А27" localSheetId="63">#REF!</definedName>
    <definedName name="А27">#REF!</definedName>
    <definedName name="авпр45е3" localSheetId="64">#REF!</definedName>
    <definedName name="авпр45е3" localSheetId="65">#REF!</definedName>
    <definedName name="авпр45е3" localSheetId="33">#REF!</definedName>
    <definedName name="авпр45е3" localSheetId="66">#REF!</definedName>
    <definedName name="авпр45е3" localSheetId="27">#REF!</definedName>
    <definedName name="авпр45е3" localSheetId="62">#REF!</definedName>
    <definedName name="авпр45е3" localSheetId="63">#REF!</definedName>
    <definedName name="авпр45е3" localSheetId="9">#REF!</definedName>
    <definedName name="авпр45е3">#REF!</definedName>
    <definedName name="АОК1" localSheetId="64">#REF!</definedName>
    <definedName name="АОК1" localSheetId="65">#REF!</definedName>
    <definedName name="АОК1" localSheetId="33">#REF!</definedName>
    <definedName name="АОК1" localSheetId="66">#REF!</definedName>
    <definedName name="АОК1" localSheetId="27">#REF!</definedName>
    <definedName name="АОК1" localSheetId="62">#REF!</definedName>
    <definedName name="АОК1" localSheetId="63">#REF!</definedName>
    <definedName name="АОК1" localSheetId="9">#REF!</definedName>
    <definedName name="АОК1">#REF!</definedName>
    <definedName name="АОСР1копия" localSheetId="64">#REF!</definedName>
    <definedName name="АОСР1копия" localSheetId="65">#REF!</definedName>
    <definedName name="АОСР1копия" localSheetId="33">#REF!</definedName>
    <definedName name="АОСР1копия" localSheetId="66">#REF!</definedName>
    <definedName name="АОСР1копия" localSheetId="27">#REF!</definedName>
    <definedName name="АОСР1копия" localSheetId="62">#REF!</definedName>
    <definedName name="АОСР1копия" localSheetId="63">#REF!</definedName>
    <definedName name="АОСР1копия">#REF!</definedName>
    <definedName name="апапап" localSheetId="64">#REF!</definedName>
    <definedName name="апапап" localSheetId="65">#REF!</definedName>
    <definedName name="апапап" localSheetId="33">#REF!</definedName>
    <definedName name="апапап" localSheetId="66">#REF!</definedName>
    <definedName name="апапап" localSheetId="27">#REF!</definedName>
    <definedName name="апапап" localSheetId="62">#REF!</definedName>
    <definedName name="апапап" localSheetId="63">#REF!</definedName>
    <definedName name="апапап" localSheetId="9">#REF!</definedName>
    <definedName name="апапап">#REF!</definedName>
    <definedName name="АРТ" localSheetId="64">#REF!</definedName>
    <definedName name="АРТ" localSheetId="65">#REF!</definedName>
    <definedName name="АРТ" localSheetId="33">#REF!</definedName>
    <definedName name="АРТ" localSheetId="66">#REF!</definedName>
    <definedName name="АРТ" localSheetId="27">#REF!</definedName>
    <definedName name="АРТ" localSheetId="62">#REF!</definedName>
    <definedName name="АРТ" localSheetId="63">#REF!</definedName>
    <definedName name="АРТ">#REF!</definedName>
    <definedName name="б" localSheetId="64">#REF!</definedName>
    <definedName name="б" localSheetId="65">#REF!</definedName>
    <definedName name="б" localSheetId="33">#REF!</definedName>
    <definedName name="б" localSheetId="66">#REF!</definedName>
    <definedName name="б" localSheetId="27">#REF!</definedName>
    <definedName name="б" localSheetId="62">#REF!</definedName>
    <definedName name="б" localSheetId="63">#REF!</definedName>
    <definedName name="б">#REF!</definedName>
    <definedName name="в" localSheetId="64">#REF!</definedName>
    <definedName name="в" localSheetId="65">#REF!</definedName>
    <definedName name="в" localSheetId="33">#REF!</definedName>
    <definedName name="в" localSheetId="66">#REF!</definedName>
    <definedName name="в" localSheetId="27">#REF!</definedName>
    <definedName name="в" localSheetId="62">#REF!</definedName>
    <definedName name="в" localSheetId="63">#REF!</definedName>
    <definedName name="в">#REF!</definedName>
    <definedName name="ввр" localSheetId="64">#REF!</definedName>
    <definedName name="ввр" localSheetId="65">#REF!</definedName>
    <definedName name="ввр" localSheetId="33">#REF!</definedName>
    <definedName name="ввр" localSheetId="66">#REF!</definedName>
    <definedName name="ввр" localSheetId="27">#REF!</definedName>
    <definedName name="ввр" localSheetId="62">#REF!</definedName>
    <definedName name="ввр" localSheetId="63">#REF!</definedName>
    <definedName name="ввр">#REF!</definedName>
    <definedName name="вкарка44" localSheetId="64">#REF!</definedName>
    <definedName name="вкарка44" localSheetId="65">#REF!</definedName>
    <definedName name="вкарка44" localSheetId="33">#REF!</definedName>
    <definedName name="вкарка44" localSheetId="66">#REF!</definedName>
    <definedName name="вкарка44" localSheetId="27">#REF!</definedName>
    <definedName name="вкарка44" localSheetId="62">#REF!</definedName>
    <definedName name="вкарка44" localSheetId="63">#REF!</definedName>
    <definedName name="вкарка44" localSheetId="9">#REF!</definedName>
    <definedName name="вкарка44">#REF!</definedName>
    <definedName name="выв" localSheetId="64">#REF!</definedName>
    <definedName name="выв" localSheetId="65">#REF!</definedName>
    <definedName name="выв" localSheetId="33">#REF!</definedName>
    <definedName name="выв" localSheetId="66">#REF!</definedName>
    <definedName name="выв" localSheetId="27">#REF!</definedName>
    <definedName name="выв" localSheetId="62">#REF!</definedName>
    <definedName name="выв" localSheetId="63">#REF!</definedName>
    <definedName name="выв" localSheetId="9">#REF!</definedName>
    <definedName name="выв">#REF!</definedName>
    <definedName name="вякр" localSheetId="64">#REF!</definedName>
    <definedName name="вякр" localSheetId="65">#REF!</definedName>
    <definedName name="вякр" localSheetId="33">#REF!</definedName>
    <definedName name="вякр" localSheetId="66">#REF!</definedName>
    <definedName name="вякр" localSheetId="27">#REF!</definedName>
    <definedName name="вякр" localSheetId="62">#REF!</definedName>
    <definedName name="вякр" localSheetId="63">#REF!</definedName>
    <definedName name="вякр">#REF!</definedName>
    <definedName name="г" localSheetId="64">#REF!</definedName>
    <definedName name="г" localSheetId="65">#REF!</definedName>
    <definedName name="г" localSheetId="33">#REF!</definedName>
    <definedName name="г" localSheetId="66">#REF!</definedName>
    <definedName name="г" localSheetId="27">#REF!</definedName>
    <definedName name="г" localSheetId="62">#REF!</definedName>
    <definedName name="г" localSheetId="63">#REF!</definedName>
    <definedName name="г">#REF!</definedName>
    <definedName name="ГЕОДЕЗ_ЗАКАЗЧИКА">ПОДПИСИ!$B$9</definedName>
    <definedName name="д" localSheetId="64">#REF!</definedName>
    <definedName name="д" localSheetId="65">#REF!</definedName>
    <definedName name="д" localSheetId="33">#REF!</definedName>
    <definedName name="д" localSheetId="66">#REF!</definedName>
    <definedName name="д" localSheetId="27">#REF!</definedName>
    <definedName name="д" localSheetId="62">#REF!</definedName>
    <definedName name="д" localSheetId="63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4">#REF!</definedName>
    <definedName name="е" localSheetId="65">#REF!</definedName>
    <definedName name="е" localSheetId="33">#REF!</definedName>
    <definedName name="е" localSheetId="66">#REF!</definedName>
    <definedName name="е" localSheetId="27">#REF!</definedName>
    <definedName name="е" localSheetId="62">#REF!</definedName>
    <definedName name="е" localSheetId="63">#REF!</definedName>
    <definedName name="е">#REF!</definedName>
    <definedName name="ж" localSheetId="64">#REF!</definedName>
    <definedName name="ж" localSheetId="65">#REF!</definedName>
    <definedName name="ж" localSheetId="33">#REF!</definedName>
    <definedName name="ж" localSheetId="66">#REF!</definedName>
    <definedName name="ж" localSheetId="27">#REF!</definedName>
    <definedName name="ж" localSheetId="62">#REF!</definedName>
    <definedName name="ж" localSheetId="63">#REF!</definedName>
    <definedName name="ж">#REF!</definedName>
    <definedName name="з" localSheetId="64">#REF!</definedName>
    <definedName name="з" localSheetId="65">#REF!</definedName>
    <definedName name="з" localSheetId="33">#REF!</definedName>
    <definedName name="з" localSheetId="66">#REF!</definedName>
    <definedName name="з" localSheetId="27">#REF!</definedName>
    <definedName name="з" localSheetId="62">#REF!</definedName>
    <definedName name="з" localSheetId="63">#REF!</definedName>
    <definedName name="з">#REF!</definedName>
    <definedName name="_xlnm.Print_Titles" localSheetId="11">'Акт дем.оборуд'!$12:$12</definedName>
    <definedName name="_xlnm.Print_Titles" localSheetId="48">'Ведомость к Ф-8'!$8:$9</definedName>
    <definedName name="_xlnm.Print_Titles" localSheetId="15">'Форма 5_Мат.'!$14:$14</definedName>
    <definedName name="_xlnm.Print_Titles" localSheetId="14">'Форма 5_Обор.'!$14:$14</definedName>
    <definedName name="ЗАКАЗЧИК">ПОДПИСИ!$B$4</definedName>
    <definedName name="и" localSheetId="64">#REF!</definedName>
    <definedName name="и" localSheetId="65">#REF!</definedName>
    <definedName name="и" localSheetId="33">#REF!</definedName>
    <definedName name="и" localSheetId="66">#REF!</definedName>
    <definedName name="и" localSheetId="27">#REF!</definedName>
    <definedName name="и" localSheetId="62">#REF!</definedName>
    <definedName name="и" localSheetId="63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64">#REF!</definedName>
    <definedName name="йацука2" localSheetId="65">#REF!</definedName>
    <definedName name="йацука2" localSheetId="33">#REF!</definedName>
    <definedName name="йацука2" localSheetId="66">#REF!</definedName>
    <definedName name="йацука2" localSheetId="27">#REF!</definedName>
    <definedName name="йацука2" localSheetId="62">#REF!</definedName>
    <definedName name="йацука2" localSheetId="63">#REF!</definedName>
    <definedName name="йацука2" localSheetId="9">#REF!</definedName>
    <definedName name="йацука2">#REF!</definedName>
    <definedName name="к" localSheetId="64">#REF!</definedName>
    <definedName name="к" localSheetId="65">#REF!</definedName>
    <definedName name="к" localSheetId="33">#REF!</definedName>
    <definedName name="к" localSheetId="66">#REF!</definedName>
    <definedName name="к" localSheetId="27">#REF!</definedName>
    <definedName name="к" localSheetId="62">#REF!</definedName>
    <definedName name="к" localSheetId="63">#REF!</definedName>
    <definedName name="к">#REF!</definedName>
    <definedName name="кувепк443" localSheetId="64">#REF!</definedName>
    <definedName name="кувепк443" localSheetId="65">#REF!</definedName>
    <definedName name="кувепк443" localSheetId="33">#REF!</definedName>
    <definedName name="кувепк443" localSheetId="66">#REF!</definedName>
    <definedName name="кувепк443" localSheetId="27">#REF!</definedName>
    <definedName name="кувепк443" localSheetId="62">#REF!</definedName>
    <definedName name="кувепк443" localSheetId="63">#REF!</definedName>
    <definedName name="кувепк443" localSheetId="9">#REF!</definedName>
    <definedName name="кувепк443">#REF!</definedName>
    <definedName name="куе214" localSheetId="64">#REF!</definedName>
    <definedName name="куе214" localSheetId="65">#REF!</definedName>
    <definedName name="куе214" localSheetId="33">#REF!</definedName>
    <definedName name="куе214" localSheetId="66">#REF!</definedName>
    <definedName name="куе214" localSheetId="27">#REF!</definedName>
    <definedName name="куе214" localSheetId="62">#REF!</definedName>
    <definedName name="куе214" localSheetId="63">#REF!</definedName>
    <definedName name="куе214" localSheetId="9">#REF!</definedName>
    <definedName name="куе214">#REF!</definedName>
    <definedName name="куе5у346" localSheetId="64">#REF!</definedName>
    <definedName name="куе5у346" localSheetId="65">#REF!</definedName>
    <definedName name="куе5у346" localSheetId="33">#REF!</definedName>
    <definedName name="куе5у346" localSheetId="66">#REF!</definedName>
    <definedName name="куе5у346" localSheetId="27">#REF!</definedName>
    <definedName name="куе5у346" localSheetId="62">#REF!</definedName>
    <definedName name="куе5у346" localSheetId="63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34">'АГРО ВЛЗ-10 кВ'!$A$1:$BA$103</definedName>
    <definedName name="_xlnm.Print_Area" localSheetId="70">'АГРО ВЛИ-0,4 кВ'!$A$1:$BA$99</definedName>
    <definedName name="_xlnm.Print_Area" localSheetId="69">'АГРО КЛ-0,4кВ'!$A$1:$AZ$103</definedName>
    <definedName name="_xlnm.Print_Area" localSheetId="68">'АГРО КЛ-10кВ'!$A$1:$BA$103</definedName>
    <definedName name="_xlnm.Print_Area" localSheetId="71">'АГРО ТП'!$A$1:$BA$103</definedName>
    <definedName name="_xlnm.Print_Area" localSheetId="49">'АКТ болт соед'!$A$1:$DB$44</definedName>
    <definedName name="_xlnm.Print_Area" localSheetId="24">'Акт внеш осмотра ЛР'!$A$1:$DB$31</definedName>
    <definedName name="_xlnm.Print_Area" localSheetId="61">'Акт внеш осмотра ОПН'!$A$1:$I$28</definedName>
    <definedName name="_xlnm.Print_Area" localSheetId="28">'Акт внеш осмотра провода_01'!$A$1:$DB$31</definedName>
    <definedName name="_xlnm.Print_Area" localSheetId="29">'Акт внеш осмотра провода_01 (2)'!$A$1:$DB$31</definedName>
    <definedName name="_xlnm.Print_Area" localSheetId="30">'Акт внеш осмотра провода_01 (3)'!$A$1:$DB$31</definedName>
    <definedName name="_xlnm.Print_Area" localSheetId="31">'Акт внеш осмотра провода_01 (4)'!$A$1:$DB$31</definedName>
    <definedName name="_xlnm.Print_Area" localSheetId="67">'Акт внеш осмотра провода_02'!$A$1:$DB$31</definedName>
    <definedName name="_xlnm.Print_Area" localSheetId="11">'Акт дем.оборуд'!$A$1:$J$23</definedName>
    <definedName name="_xlnm.Print_Area" localSheetId="64">'Акт защитного покрытия ВЛ-0,4кВ'!$A$1:$I$34</definedName>
    <definedName name="_xlnm.Print_Area" localSheetId="26">'Акт защитного покрытия ВЛ-10кВ'!$A$1:$I$34</definedName>
    <definedName name="_xlnm.Print_Area" localSheetId="65">'Акт защитного покрытия КТП'!$A$1:$I$34</definedName>
    <definedName name="_xlnm.Print_Area" localSheetId="33">'АКТ приемки участка ВЛ'!$A$1:$BB$96</definedName>
    <definedName name="_xlnm.Print_Area" localSheetId="66">'Акт про знаки 0,4'!$A$1:$I$30</definedName>
    <definedName name="_xlnm.Print_Area" localSheetId="27">'Акт про знаки 10кВ'!$A$1:$I$30</definedName>
    <definedName name="_xlnm.Print_Area" localSheetId="62">'Акт проверка швов ВЛ-0,4кВ'!$A$1:$DB$36</definedName>
    <definedName name="_xlnm.Print_Area" localSheetId="25">'Акт проверка швов ВЛ-10кВ'!$A$1:$DB$36</definedName>
    <definedName name="_xlnm.Print_Area" localSheetId="63">'Акт проверка швов КТП'!$A$1:$DB$36</definedName>
    <definedName name="_xlnm.Print_Area" localSheetId="32">'Акт расчистки'!$A$1:$BB$96</definedName>
    <definedName name="_xlnm.Print_Area" localSheetId="6">'АКТЫ скрытых работ'!$B$1:$O$34</definedName>
    <definedName name="_xlnm.Print_Area" localSheetId="37">'АООК 30'!$A$2:$BA$115</definedName>
    <definedName name="_xlnm.Print_Area" localSheetId="38">'АООК 31'!$A$2:$BA$115</definedName>
    <definedName name="_xlnm.Print_Area" localSheetId="98">'АООК 32'!$A$2:$BA$115</definedName>
    <definedName name="_xlnm.Print_Area" localSheetId="99">'АООК 33'!$A$2:$BA$115</definedName>
    <definedName name="_xlnm.Print_Area" localSheetId="36">'АОСР 1'!$A$1:$BB$100</definedName>
    <definedName name="_xlnm.Print_Area" localSheetId="78">'АОСР 10'!$A$1:$BB$100</definedName>
    <definedName name="_xlnm.Print_Area" localSheetId="79">'АОСР 11'!$A$1:$BB$100</definedName>
    <definedName name="_xlnm.Print_Area" localSheetId="80">'АОСР 12'!$A$1:$BB$100</definedName>
    <definedName name="_xlnm.Print_Area" localSheetId="81">'АОСР 13'!$A$1:$BB$100</definedName>
    <definedName name="_xlnm.Print_Area" localSheetId="82">'АОСР 14'!$A$1:$BB$100</definedName>
    <definedName name="_xlnm.Print_Area" localSheetId="83">'АОСР 15'!$A$1:$BB$100</definedName>
    <definedName name="_xlnm.Print_Area" localSheetId="84">'АОСР 16'!$A$1:$BB$100</definedName>
    <definedName name="_xlnm.Print_Area" localSheetId="85">'АОСР 17'!$A$1:$BB$100</definedName>
    <definedName name="_xlnm.Print_Area" localSheetId="86">'АОСР 18'!$A$1:$BB$100</definedName>
    <definedName name="_xlnm.Print_Area" localSheetId="87">'АОСР 19'!$A$1:$BB$100</definedName>
    <definedName name="_xlnm.Print_Area" localSheetId="76">'АОСР 2'!$A$1:$BB$100</definedName>
    <definedName name="_xlnm.Print_Area" localSheetId="88">'АОСР 20'!$A$1:$BB$100</definedName>
    <definedName name="_xlnm.Print_Area" localSheetId="89">'АОСР 21'!$A$1:$BB$100</definedName>
    <definedName name="_xlnm.Print_Area" localSheetId="90">'АОСР 22'!$A$1:$BB$100</definedName>
    <definedName name="_xlnm.Print_Area" localSheetId="91">'АОСР 23'!$A$1:$BB$100</definedName>
    <definedName name="_xlnm.Print_Area" localSheetId="92">'АОСР 24'!$A$1:$BB$100</definedName>
    <definedName name="_xlnm.Print_Area" localSheetId="93">'АОСР 25'!$A$1:$BB$100</definedName>
    <definedName name="_xlnm.Print_Area" localSheetId="94">'АОСР 26'!$A$1:$BB$100</definedName>
    <definedName name="_xlnm.Print_Area" localSheetId="95">'АОСР 27'!$A$1:$BB$100</definedName>
    <definedName name="_xlnm.Print_Area" localSheetId="96">'АОСР 28'!$A$1:$BB$100</definedName>
    <definedName name="_xlnm.Print_Area" localSheetId="97">'АОСР 29'!$A$1:$BB$100</definedName>
    <definedName name="_xlnm.Print_Area" localSheetId="39">'АОСР 3'!$A$1:$BB$100</definedName>
    <definedName name="_xlnm.Print_Area" localSheetId="40">'АОСР 4'!$A$1:$BB$100</definedName>
    <definedName name="_xlnm.Print_Area" localSheetId="41">'АОСР 5'!$A$1:$BB$100</definedName>
    <definedName name="_xlnm.Print_Area" localSheetId="42">'АОСР 6'!$A$1:$BB$100</definedName>
    <definedName name="_xlnm.Print_Area" localSheetId="43">'АОСР 7'!$A$1:$BB$100</definedName>
    <definedName name="_xlnm.Print_Area" localSheetId="44">'АОСР 8'!$A$1:$BB$100</definedName>
    <definedName name="_xlnm.Print_Area" localSheetId="77">'АОСР 9'!$A$1:$BB$100</definedName>
    <definedName name="_xlnm.Print_Area" localSheetId="35">'АРОК ВЛЗ-10 кВ'!$A$1:$BA$107</definedName>
    <definedName name="_xlnm.Print_Area" localSheetId="74">'АРОК ВЛИ-0,4 кВ'!$A$1:$BA$107</definedName>
    <definedName name="_xlnm.Print_Area" localSheetId="73">'АРОК КЛ-0,4кВ'!$A$1:$BA$107</definedName>
    <definedName name="_xlnm.Print_Area" localSheetId="72">'АРОК КЛ-10кВ'!$A$1:$BA$107</definedName>
    <definedName name="_xlnm.Print_Area" localSheetId="75">'АРОК ТП'!$A$1:$BA$107</definedName>
    <definedName name="_xlnm.Print_Area" localSheetId="48">'Ведомость к Ф-8'!$A$1:$J$16</definedName>
    <definedName name="_xlnm.Print_Area" localSheetId="9">ВОР!$A$1:$S$137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7">Тит.!$A$1:$I$22</definedName>
    <definedName name="_xlnm.Print_Area" localSheetId="5">ФОРМА!$A$1:$I$33</definedName>
    <definedName name="_xlnm.Print_Area" localSheetId="8">'Форма 1'!$A$1:$BP$152</definedName>
    <definedName name="_xlnm.Print_Area" localSheetId="50">'Форма 11'!$A$1:$H$45</definedName>
    <definedName name="_xlnm.Print_Area" localSheetId="51">'Форма 14а'!$A$1:$H$67</definedName>
    <definedName name="_xlnm.Print_Area" localSheetId="52">'Форма 15'!$A$1:$J$22</definedName>
    <definedName name="_xlnm.Print_Area" localSheetId="53">'Форма 17'!$A$1:$H$59</definedName>
    <definedName name="_xlnm.Print_Area" localSheetId="54">'Форма 18'!$A$1:$I$17</definedName>
    <definedName name="_xlnm.Print_Area" localSheetId="55">'Форма 19'!$A$1:$H$19</definedName>
    <definedName name="_xlnm.Print_Area" localSheetId="10">'Форма 2'!$A$1:$DB$78</definedName>
    <definedName name="_xlnm.Print_Area" localSheetId="17">'Форма 22_ВЛЗ-10кВ'!$A$1:$DB$61</definedName>
    <definedName name="_xlnm.Print_Area" localSheetId="18">'Форма 22_ВЛЗ-10кВ (2)'!$A$1:$DB$59</definedName>
    <definedName name="_xlnm.Print_Area" localSheetId="19">'Форма 22_ВЛЗ-10кВ (3)'!$A$1:$DB$59</definedName>
    <definedName name="_xlnm.Print_Area" localSheetId="56">'Форма 22_ВЛИ-0,4кВ'!$A$1:$DB$59</definedName>
    <definedName name="_xlnm.Print_Area" localSheetId="57">'Форма 23_дор._0,4'!$A$1:$CI$39</definedName>
    <definedName name="_xlnm.Print_Area" localSheetId="20">'Форма 23_дор._10'!$A$1:$CI$39</definedName>
    <definedName name="_xlnm.Print_Area" localSheetId="21">'Форма 23_дор._10 (2)'!$A$1:$CI$39</definedName>
    <definedName name="_xlnm.Print_Area" localSheetId="22">'Форма 23_дор._10 (3)'!$A$1:$CI$39</definedName>
    <definedName name="_xlnm.Print_Area" localSheetId="23">'Форма 24_ВЛЗ-10кВ'!$A$1:$DB$48</definedName>
    <definedName name="_xlnm.Print_Area" localSheetId="58">'Форма 24_ВЛИ-0,4кВ'!$A$1:$DB$48</definedName>
    <definedName name="_xlnm.Print_Area" localSheetId="59">'Форма 24_ТП'!$A$1:$DB$46</definedName>
    <definedName name="_xlnm.Print_Area" localSheetId="12">'Форма 3'!$A$1:$DB$30</definedName>
    <definedName name="_xlnm.Print_Area" localSheetId="13">'Форма 4'!$A$1:$DB$39</definedName>
    <definedName name="_xlnm.Print_Area" localSheetId="15">'Форма 5_Мат.'!$A$1:$J$70</definedName>
    <definedName name="_xlnm.Print_Area" localSheetId="14">'Форма 5_Обор.'!$A$1:$J$34</definedName>
    <definedName name="_xlnm.Print_Area" localSheetId="45">'Форма 6'!$A$1:$DB$56</definedName>
    <definedName name="_xlnm.Print_Area" localSheetId="46">'Форма 6а'!$A$1:$H$28</definedName>
    <definedName name="_xlnm.Print_Area" localSheetId="16">'Форма 6б'!$A$1:$DB$46</definedName>
    <definedName name="_xlnm.Print_Area" localSheetId="47">'Форма 8'!$A$1:$DB$42</definedName>
    <definedName name="оор" localSheetId="64">#REF!</definedName>
    <definedName name="оор" localSheetId="65">#REF!</definedName>
    <definedName name="оор" localSheetId="33">#REF!</definedName>
    <definedName name="оор" localSheetId="66">#REF!</definedName>
    <definedName name="оор" localSheetId="27">#REF!</definedName>
    <definedName name="оор" localSheetId="62">#REF!</definedName>
    <definedName name="оор" localSheetId="63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64">#REF!</definedName>
    <definedName name="уаывп32ц5" localSheetId="65">#REF!</definedName>
    <definedName name="уаывп32ц5" localSheetId="33">#REF!</definedName>
    <definedName name="уаывп32ц5" localSheetId="66">#REF!</definedName>
    <definedName name="уаывп32ц5" localSheetId="27">#REF!</definedName>
    <definedName name="уаывп32ц5" localSheetId="62">#REF!</definedName>
    <definedName name="уаывп32ц5" localSheetId="63">#REF!</definedName>
    <definedName name="уаывп32ц5" localSheetId="9">#REF!</definedName>
    <definedName name="уаывп32ц5">#REF!</definedName>
    <definedName name="ыпарпмт24" localSheetId="64">#REF!</definedName>
    <definedName name="ыпарпмт24" localSheetId="65">#REF!</definedName>
    <definedName name="ыпарпмт24" localSheetId="33">#REF!</definedName>
    <definedName name="ыпарпмт24" localSheetId="66">#REF!</definedName>
    <definedName name="ыпарпмт24" localSheetId="27">#REF!</definedName>
    <definedName name="ыпарпмт24" localSheetId="62">#REF!</definedName>
    <definedName name="ыпарпмт24" localSheetId="63">#REF!</definedName>
    <definedName name="ыпарпмт24" localSheetId="9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P22" i="11" l="1"/>
  <c r="Q22" i="11" s="1"/>
  <c r="E12" i="116"/>
  <c r="R113" i="308"/>
  <c r="M13" i="143"/>
  <c r="R122" i="308"/>
  <c r="AE91" i="308"/>
  <c r="R93" i="308"/>
  <c r="R92" i="308"/>
  <c r="R91" i="308"/>
  <c r="R90" i="308"/>
  <c r="R89" i="308"/>
  <c r="R88" i="308"/>
  <c r="R87" i="308"/>
  <c r="R84" i="308"/>
  <c r="R82" i="308"/>
  <c r="R79" i="308"/>
  <c r="R78" i="308"/>
  <c r="R77" i="308"/>
  <c r="R76" i="308"/>
  <c r="R66" i="308"/>
  <c r="R64" i="308"/>
  <c r="R65" i="308" s="1"/>
  <c r="R63" i="308"/>
  <c r="R62" i="308"/>
  <c r="R61" i="308"/>
  <c r="R59" i="308"/>
  <c r="R58" i="308"/>
  <c r="R55" i="308"/>
  <c r="R47" i="308"/>
  <c r="R46" i="308"/>
  <c r="R45" i="308"/>
  <c r="R44" i="308"/>
  <c r="R42" i="308"/>
  <c r="R33" i="308"/>
  <c r="R14" i="308"/>
  <c r="R15" i="308"/>
  <c r="R16" i="308"/>
  <c r="R17" i="308"/>
  <c r="R18" i="308"/>
  <c r="R19" i="308"/>
  <c r="R20" i="308"/>
  <c r="R21" i="308"/>
  <c r="R22" i="308"/>
  <c r="R23" i="308"/>
  <c r="R24" i="308"/>
  <c r="R25" i="308"/>
  <c r="R26" i="308"/>
  <c r="R27" i="308"/>
  <c r="R34" i="308"/>
  <c r="R35" i="308"/>
  <c r="R36" i="308"/>
  <c r="R37" i="308"/>
  <c r="R38" i="308"/>
  <c r="R39" i="308"/>
  <c r="R40" i="308"/>
  <c r="R48" i="308"/>
  <c r="R49" i="308"/>
  <c r="R50" i="308"/>
  <c r="R51" i="308"/>
  <c r="R52" i="308"/>
  <c r="R72" i="308"/>
  <c r="R95" i="308"/>
  <c r="R96" i="308"/>
  <c r="R97" i="308"/>
  <c r="R98" i="308"/>
  <c r="R99" i="308"/>
  <c r="R100" i="308"/>
  <c r="R101" i="308"/>
  <c r="R102" i="308"/>
  <c r="R103" i="308"/>
  <c r="R104" i="308"/>
  <c r="R105" i="308"/>
  <c r="R106" i="308"/>
  <c r="R107" i="308"/>
  <c r="R108" i="308"/>
  <c r="R109" i="308"/>
  <c r="R110" i="308"/>
  <c r="R111" i="308"/>
  <c r="R112" i="308"/>
  <c r="R114" i="308"/>
  <c r="R115" i="308"/>
  <c r="R116" i="308"/>
  <c r="R118" i="308"/>
  <c r="R119" i="308"/>
  <c r="R120" i="308"/>
  <c r="BV83" i="254"/>
  <c r="BU80" i="254"/>
  <c r="M32" i="117"/>
  <c r="M31" i="117"/>
  <c r="J32" i="117"/>
  <c r="CJ30" i="317"/>
  <c r="CJ28" i="317"/>
  <c r="BC7" i="317"/>
  <c r="BC5" i="317"/>
  <c r="DH5" i="317" s="1"/>
  <c r="BC3" i="317"/>
  <c r="DH3" i="317" s="1"/>
  <c r="A3" i="317"/>
  <c r="BC1" i="317"/>
  <c r="CJ30" i="316"/>
  <c r="CJ28" i="316"/>
  <c r="BC7" i="316"/>
  <c r="BC5" i="316"/>
  <c r="DH5" i="316" s="1"/>
  <c r="BC3" i="316"/>
  <c r="DH3" i="316" s="1"/>
  <c r="A3" i="316"/>
  <c r="BC1" i="316"/>
  <c r="CJ30" i="315"/>
  <c r="CJ28" i="315"/>
  <c r="BC7" i="315"/>
  <c r="BC5" i="315"/>
  <c r="DH5" i="315" s="1"/>
  <c r="BC3" i="315"/>
  <c r="DH3" i="315" s="1"/>
  <c r="A3" i="315"/>
  <c r="BC1" i="315"/>
  <c r="N25" i="11"/>
  <c r="J6" i="117"/>
  <c r="J7" i="117"/>
  <c r="BS80" i="254"/>
  <c r="Z80" i="254" l="1"/>
  <c r="BQ80" i="254" s="1"/>
  <c r="C80" i="254"/>
  <c r="B85" i="254"/>
  <c r="B81" i="254"/>
  <c r="B80" i="254"/>
  <c r="Z85" i="254" l="1"/>
  <c r="BQ85" i="254" s="1"/>
  <c r="C85" i="254"/>
  <c r="B82" i="254"/>
  <c r="Z81" i="254"/>
  <c r="BQ81" i="254" s="1"/>
  <c r="C81" i="254"/>
  <c r="AY20" i="139"/>
  <c r="AY20" i="313"/>
  <c r="CK25" i="314"/>
  <c r="AQ28" i="314"/>
  <c r="CI38" i="314"/>
  <c r="AD38" i="314"/>
  <c r="CI36" i="314"/>
  <c r="AD36" i="314"/>
  <c r="AU21" i="314"/>
  <c r="AY20" i="314"/>
  <c r="BE8" i="314"/>
  <c r="BE6" i="314"/>
  <c r="CO6" i="314" s="1"/>
  <c r="BE4" i="314"/>
  <c r="CO4" i="314" s="1"/>
  <c r="A4" i="314"/>
  <c r="BE2" i="314"/>
  <c r="CI38" i="313"/>
  <c r="AD38" i="313"/>
  <c r="CI36" i="313"/>
  <c r="AD36" i="313"/>
  <c r="O27" i="313"/>
  <c r="AU21" i="313"/>
  <c r="BE8" i="313"/>
  <c r="BE6" i="313"/>
  <c r="CO6" i="313" s="1"/>
  <c r="BE4" i="313"/>
  <c r="CO4" i="313" s="1"/>
  <c r="A4" i="313"/>
  <c r="BE2" i="313"/>
  <c r="J31" i="117"/>
  <c r="X19" i="135"/>
  <c r="BX58" i="312"/>
  <c r="X17" i="312"/>
  <c r="BC8" i="312"/>
  <c r="BC6" i="312"/>
  <c r="DH6" i="312" s="1"/>
  <c r="DH4" i="312"/>
  <c r="BC4" i="312"/>
  <c r="A4" i="312"/>
  <c r="BC2" i="312"/>
  <c r="BX58" i="311"/>
  <c r="X17" i="311"/>
  <c r="BC8" i="311"/>
  <c r="BC6" i="311"/>
  <c r="DH6" i="311" s="1"/>
  <c r="BC4" i="311"/>
  <c r="DH4" i="311" s="1"/>
  <c r="A4" i="311"/>
  <c r="BC2" i="311"/>
  <c r="T11" i="310"/>
  <c r="T12" i="310" s="1"/>
  <c r="P11" i="310"/>
  <c r="P12" i="310" s="1"/>
  <c r="L11" i="310"/>
  <c r="L12" i="310" s="1"/>
  <c r="T6" i="310"/>
  <c r="T5" i="310"/>
  <c r="T4" i="310"/>
  <c r="T3" i="310"/>
  <c r="T2" i="310"/>
  <c r="P2" i="310"/>
  <c r="P4" i="310"/>
  <c r="P3" i="310"/>
  <c r="P5" i="310"/>
  <c r="P6" i="310"/>
  <c r="L3" i="310"/>
  <c r="L4" i="310"/>
  <c r="L5" i="310"/>
  <c r="L6" i="310"/>
  <c r="L2" i="310"/>
  <c r="Z82" i="254" l="1"/>
  <c r="BQ82" i="254" s="1"/>
  <c r="C82" i="254"/>
  <c r="B83" i="254"/>
  <c r="O16" i="310"/>
  <c r="T7" i="310"/>
  <c r="L7" i="310"/>
  <c r="P7" i="310"/>
  <c r="C83" i="254" l="1"/>
  <c r="Z83" i="254"/>
  <c r="BQ83" i="254" s="1"/>
  <c r="B84" i="254"/>
  <c r="B47" i="153"/>
  <c r="B41" i="153"/>
  <c r="A20" i="153"/>
  <c r="A21" i="153"/>
  <c r="A22" i="153"/>
  <c r="A23" i="153"/>
  <c r="A24" i="153"/>
  <c r="A25" i="153"/>
  <c r="A26" i="153"/>
  <c r="A27" i="153"/>
  <c r="A28" i="153"/>
  <c r="A29" i="153"/>
  <c r="A19" i="153"/>
  <c r="K17" i="153"/>
  <c r="L17" i="153"/>
  <c r="L19" i="153" s="1"/>
  <c r="L20" i="153" s="1"/>
  <c r="L21" i="153" s="1"/>
  <c r="L22" i="153" s="1"/>
  <c r="L23" i="153" s="1"/>
  <c r="L24" i="153" s="1"/>
  <c r="L25" i="153" s="1"/>
  <c r="L26" i="153" s="1"/>
  <c r="L27" i="153" s="1"/>
  <c r="L28" i="153" s="1"/>
  <c r="L30" i="153" s="1"/>
  <c r="L31" i="153" s="1"/>
  <c r="L32" i="153" s="1"/>
  <c r="L33" i="153" s="1"/>
  <c r="L34" i="153" s="1"/>
  <c r="L35" i="153" s="1"/>
  <c r="L36" i="153" s="1"/>
  <c r="L37" i="153" s="1"/>
  <c r="L38" i="153" s="1"/>
  <c r="L39" i="153" s="1"/>
  <c r="L40" i="153" s="1"/>
  <c r="L42" i="153" s="1"/>
  <c r="L43" i="153" s="1"/>
  <c r="L44" i="153" s="1"/>
  <c r="L45" i="153" s="1"/>
  <c r="L46" i="153" s="1"/>
  <c r="L48" i="153" s="1"/>
  <c r="L49" i="153" s="1"/>
  <c r="L51" i="153" s="1"/>
  <c r="L52" i="153" s="1"/>
  <c r="L53" i="153" s="1"/>
  <c r="L55" i="153" s="1"/>
  <c r="L56" i="153" s="1"/>
  <c r="L57" i="153" s="1"/>
  <c r="K19" i="153"/>
  <c r="K20" i="153" s="1"/>
  <c r="K21" i="153" s="1"/>
  <c r="K22" i="153" s="1"/>
  <c r="K23" i="153" s="1"/>
  <c r="K24" i="153" s="1"/>
  <c r="K25" i="153" s="1"/>
  <c r="K26" i="153" s="1"/>
  <c r="K27" i="153" s="1"/>
  <c r="K28" i="153" s="1"/>
  <c r="K30" i="153" s="1"/>
  <c r="K31" i="153" s="1"/>
  <c r="K32" i="153" s="1"/>
  <c r="K33" i="153" s="1"/>
  <c r="K34" i="153" s="1"/>
  <c r="K35" i="153" s="1"/>
  <c r="K36" i="153" s="1"/>
  <c r="K37" i="153" s="1"/>
  <c r="K38" i="153" s="1"/>
  <c r="K39" i="153" s="1"/>
  <c r="K40" i="153" s="1"/>
  <c r="K42" i="153" s="1"/>
  <c r="K43" i="153" s="1"/>
  <c r="K44" i="153" s="1"/>
  <c r="K45" i="153" s="1"/>
  <c r="K46" i="153" s="1"/>
  <c r="K48" i="153" s="1"/>
  <c r="K49" i="153" s="1"/>
  <c r="K51" i="153" s="1"/>
  <c r="K52" i="153" s="1"/>
  <c r="K53" i="153" s="1"/>
  <c r="K55" i="153" s="1"/>
  <c r="K56" i="153" s="1"/>
  <c r="K57" i="153" s="1"/>
  <c r="B54" i="153"/>
  <c r="B50" i="153"/>
  <c r="B29" i="153"/>
  <c r="B18" i="153"/>
  <c r="H34" i="153"/>
  <c r="H35" i="153"/>
  <c r="H36" i="153"/>
  <c r="H37" i="153"/>
  <c r="H38" i="153"/>
  <c r="H39" i="153"/>
  <c r="H40" i="153"/>
  <c r="H42" i="153"/>
  <c r="H43" i="153"/>
  <c r="H44" i="153"/>
  <c r="H45" i="153"/>
  <c r="H46" i="153"/>
  <c r="H48" i="153"/>
  <c r="H49" i="153"/>
  <c r="H51" i="153"/>
  <c r="H52" i="153"/>
  <c r="H53" i="153"/>
  <c r="H55" i="153"/>
  <c r="H56" i="153"/>
  <c r="H57" i="153"/>
  <c r="B53" i="153"/>
  <c r="C53" i="153"/>
  <c r="B51" i="153"/>
  <c r="C51" i="153"/>
  <c r="B46" i="153"/>
  <c r="C46" i="153"/>
  <c r="B33" i="153"/>
  <c r="C33" i="153"/>
  <c r="H33" i="153"/>
  <c r="H19" i="153"/>
  <c r="H20" i="153"/>
  <c r="H21" i="153"/>
  <c r="H22" i="153"/>
  <c r="H23" i="153"/>
  <c r="H24" i="153"/>
  <c r="H25" i="153"/>
  <c r="H26" i="153"/>
  <c r="H27" i="153"/>
  <c r="H28" i="153"/>
  <c r="H30" i="153"/>
  <c r="H31" i="153"/>
  <c r="H32" i="153"/>
  <c r="H17" i="153"/>
  <c r="B56" i="153"/>
  <c r="C56" i="153"/>
  <c r="H17" i="11"/>
  <c r="I17" i="11"/>
  <c r="H18" i="11"/>
  <c r="I18" i="11"/>
  <c r="H19" i="11"/>
  <c r="I19" i="11"/>
  <c r="H20" i="11"/>
  <c r="I20" i="11"/>
  <c r="H21" i="11"/>
  <c r="I21" i="11"/>
  <c r="H22" i="11"/>
  <c r="I22" i="11"/>
  <c r="H23" i="11"/>
  <c r="I23" i="11"/>
  <c r="H16" i="11"/>
  <c r="A17" i="11"/>
  <c r="A18" i="11"/>
  <c r="A19" i="11"/>
  <c r="A20" i="11"/>
  <c r="A21" i="11"/>
  <c r="A22" i="11"/>
  <c r="A23" i="11"/>
  <c r="A16" i="11"/>
  <c r="L16" i="11"/>
  <c r="L17" i="11" s="1"/>
  <c r="L18" i="11" s="1"/>
  <c r="L19" i="11" s="1"/>
  <c r="L20" i="11" s="1"/>
  <c r="L21" i="11" s="1"/>
  <c r="L22" i="11" s="1"/>
  <c r="L23" i="11" s="1"/>
  <c r="K16" i="11"/>
  <c r="K17" i="11" s="1"/>
  <c r="K18" i="11" s="1"/>
  <c r="K19" i="11" s="1"/>
  <c r="K20" i="11" s="1"/>
  <c r="K21" i="11" s="1"/>
  <c r="K22" i="11" s="1"/>
  <c r="K23" i="11" s="1"/>
  <c r="B18" i="11"/>
  <c r="C18" i="11"/>
  <c r="A15" i="11"/>
  <c r="B16" i="11"/>
  <c r="C16" i="11"/>
  <c r="I16" i="11"/>
  <c r="P15" i="308"/>
  <c r="P16" i="308"/>
  <c r="P17" i="308"/>
  <c r="P18" i="308"/>
  <c r="P19" i="308"/>
  <c r="P20" i="308"/>
  <c r="P21" i="308"/>
  <c r="P22" i="308"/>
  <c r="P23" i="308"/>
  <c r="P24" i="308"/>
  <c r="P25" i="308"/>
  <c r="P26" i="308"/>
  <c r="P27" i="308"/>
  <c r="P28" i="308"/>
  <c r="P29" i="308"/>
  <c r="P30" i="308"/>
  <c r="P31" i="308"/>
  <c r="P32" i="308"/>
  <c r="P33" i="308"/>
  <c r="P34" i="308"/>
  <c r="P35" i="308"/>
  <c r="P36" i="308"/>
  <c r="P37" i="308"/>
  <c r="P38" i="308"/>
  <c r="P39" i="308"/>
  <c r="P40" i="308"/>
  <c r="P41" i="308"/>
  <c r="P42" i="308"/>
  <c r="P43" i="308"/>
  <c r="P44" i="308"/>
  <c r="P45" i="308"/>
  <c r="P46" i="308"/>
  <c r="P47" i="308"/>
  <c r="P48" i="308"/>
  <c r="P49" i="308"/>
  <c r="P50" i="308"/>
  <c r="P51" i="308"/>
  <c r="P52" i="308"/>
  <c r="P53" i="308"/>
  <c r="P54" i="308"/>
  <c r="P55" i="308"/>
  <c r="P56" i="308"/>
  <c r="P57" i="308"/>
  <c r="P58" i="308"/>
  <c r="P59" i="308"/>
  <c r="P60" i="308"/>
  <c r="P61" i="308"/>
  <c r="P62" i="308"/>
  <c r="P63" i="308"/>
  <c r="P64" i="308"/>
  <c r="P65" i="308"/>
  <c r="P66" i="308"/>
  <c r="P67" i="308"/>
  <c r="P68" i="308"/>
  <c r="P69" i="308"/>
  <c r="P70" i="308"/>
  <c r="P71" i="308"/>
  <c r="P72" i="308"/>
  <c r="P73" i="308"/>
  <c r="P74" i="308"/>
  <c r="P75" i="308"/>
  <c r="P76" i="308"/>
  <c r="P77" i="308"/>
  <c r="P78" i="308"/>
  <c r="P79" i="308"/>
  <c r="P80" i="308"/>
  <c r="P81" i="308"/>
  <c r="P82" i="308"/>
  <c r="P83" i="308"/>
  <c r="P84" i="308"/>
  <c r="P85" i="308"/>
  <c r="P86" i="308"/>
  <c r="P87" i="308"/>
  <c r="P88" i="308"/>
  <c r="P89" i="308"/>
  <c r="P90" i="308"/>
  <c r="P91" i="308"/>
  <c r="P92" i="308"/>
  <c r="P93" i="308"/>
  <c r="P94" i="308"/>
  <c r="P95" i="308"/>
  <c r="P96" i="308"/>
  <c r="P97" i="308"/>
  <c r="P98" i="308"/>
  <c r="P99" i="308"/>
  <c r="P100" i="308"/>
  <c r="P101" i="308"/>
  <c r="P102" i="308"/>
  <c r="P103" i="308"/>
  <c r="P104" i="308"/>
  <c r="P105" i="308"/>
  <c r="P106" i="308"/>
  <c r="P107" i="308"/>
  <c r="P108" i="308"/>
  <c r="P109" i="308"/>
  <c r="P110" i="308"/>
  <c r="P111" i="308"/>
  <c r="P112" i="308"/>
  <c r="P113" i="308"/>
  <c r="P114" i="308"/>
  <c r="P115" i="308"/>
  <c r="P116" i="308"/>
  <c r="P117" i="308"/>
  <c r="P118" i="308"/>
  <c r="P119" i="308"/>
  <c r="P120" i="308"/>
  <c r="P121" i="308"/>
  <c r="P122" i="308"/>
  <c r="B15" i="308"/>
  <c r="B16" i="308"/>
  <c r="B17" i="308"/>
  <c r="B18" i="308"/>
  <c r="B19" i="308"/>
  <c r="B20" i="308"/>
  <c r="B21" i="308"/>
  <c r="B22" i="308"/>
  <c r="B23" i="308"/>
  <c r="B24" i="308"/>
  <c r="B25" i="308"/>
  <c r="B26" i="308"/>
  <c r="B27" i="308"/>
  <c r="B28" i="308"/>
  <c r="B29" i="308"/>
  <c r="B30" i="308"/>
  <c r="B31" i="308"/>
  <c r="B32" i="308"/>
  <c r="B33" i="308"/>
  <c r="B34" i="308"/>
  <c r="B35" i="308"/>
  <c r="B36" i="308"/>
  <c r="B37" i="308"/>
  <c r="B38" i="308"/>
  <c r="B39" i="308"/>
  <c r="B40" i="308"/>
  <c r="B41" i="308"/>
  <c r="B42" i="308"/>
  <c r="B43" i="308"/>
  <c r="B44" i="308"/>
  <c r="B45" i="308"/>
  <c r="B46" i="308"/>
  <c r="B47" i="308"/>
  <c r="B48" i="308"/>
  <c r="B49" i="308"/>
  <c r="B50" i="308"/>
  <c r="B51" i="308"/>
  <c r="B52" i="308"/>
  <c r="B53" i="308"/>
  <c r="B54" i="308"/>
  <c r="B55" i="308"/>
  <c r="B56" i="308"/>
  <c r="B57" i="308"/>
  <c r="B58" i="308"/>
  <c r="B59" i="308"/>
  <c r="B60" i="308"/>
  <c r="B61" i="308"/>
  <c r="B62" i="308"/>
  <c r="B63" i="308"/>
  <c r="B64" i="308"/>
  <c r="B65" i="308"/>
  <c r="B66" i="308"/>
  <c r="B67" i="308"/>
  <c r="B68" i="308"/>
  <c r="B69" i="308"/>
  <c r="B70" i="308"/>
  <c r="B71" i="308"/>
  <c r="B72" i="308"/>
  <c r="B73" i="308"/>
  <c r="B74" i="308"/>
  <c r="B75" i="308"/>
  <c r="B76" i="308"/>
  <c r="B77" i="308"/>
  <c r="B78" i="308"/>
  <c r="B79" i="308"/>
  <c r="B80" i="308"/>
  <c r="B81" i="308"/>
  <c r="B82" i="308"/>
  <c r="B83" i="308"/>
  <c r="B84" i="308"/>
  <c r="B85" i="308"/>
  <c r="B86" i="308"/>
  <c r="B87" i="308"/>
  <c r="B88" i="308"/>
  <c r="B89" i="308"/>
  <c r="B90" i="308"/>
  <c r="B91" i="308"/>
  <c r="B92" i="308"/>
  <c r="B93" i="308"/>
  <c r="B94" i="308"/>
  <c r="B95" i="308"/>
  <c r="B96" i="308"/>
  <c r="B97" i="308"/>
  <c r="B98" i="308"/>
  <c r="B99" i="308"/>
  <c r="B100" i="308"/>
  <c r="B101" i="308"/>
  <c r="B102" i="308"/>
  <c r="B103" i="308"/>
  <c r="B104" i="308"/>
  <c r="B105" i="308"/>
  <c r="B106" i="308"/>
  <c r="B107" i="308"/>
  <c r="B108" i="308"/>
  <c r="B109" i="308"/>
  <c r="B110" i="308"/>
  <c r="B111" i="308"/>
  <c r="B112" i="308"/>
  <c r="B113" i="308"/>
  <c r="B114" i="308"/>
  <c r="B115" i="308"/>
  <c r="B116" i="308"/>
  <c r="B117" i="308"/>
  <c r="B118" i="308"/>
  <c r="B119" i="308"/>
  <c r="B120" i="308"/>
  <c r="B121" i="308"/>
  <c r="B122" i="308"/>
  <c r="P14" i="308"/>
  <c r="B14" i="308"/>
  <c r="B13" i="308"/>
  <c r="B12" i="308"/>
  <c r="A18" i="100"/>
  <c r="A4" i="100"/>
  <c r="B52" i="153"/>
  <c r="C57" i="153"/>
  <c r="B57" i="153"/>
  <c r="C55" i="153"/>
  <c r="B55" i="153"/>
  <c r="C52" i="153"/>
  <c r="C49" i="153"/>
  <c r="B49" i="153"/>
  <c r="C48" i="153"/>
  <c r="B48" i="153"/>
  <c r="C45" i="153"/>
  <c r="B45" i="153"/>
  <c r="C44" i="153"/>
  <c r="B44" i="153"/>
  <c r="C43" i="153"/>
  <c r="B43" i="153"/>
  <c r="C42" i="153"/>
  <c r="B42" i="153"/>
  <c r="C40" i="153"/>
  <c r="B40" i="153"/>
  <c r="C39" i="153"/>
  <c r="B39" i="153"/>
  <c r="C38" i="153"/>
  <c r="B38" i="153"/>
  <c r="C37" i="153"/>
  <c r="B37" i="153"/>
  <c r="C36" i="153"/>
  <c r="B36" i="153"/>
  <c r="C35" i="153"/>
  <c r="B35" i="153"/>
  <c r="C34" i="153"/>
  <c r="B34" i="153"/>
  <c r="C32" i="153"/>
  <c r="B32" i="153"/>
  <c r="C31" i="153"/>
  <c r="B31" i="153"/>
  <c r="C30" i="153"/>
  <c r="B30" i="153"/>
  <c r="C28" i="153"/>
  <c r="B28" i="153"/>
  <c r="C27" i="153"/>
  <c r="B27" i="153"/>
  <c r="C26" i="153"/>
  <c r="B26" i="153"/>
  <c r="C25" i="153"/>
  <c r="B25" i="153"/>
  <c r="C24" i="153"/>
  <c r="B24" i="153"/>
  <c r="C23" i="153"/>
  <c r="B23" i="153"/>
  <c r="C22" i="153"/>
  <c r="B22" i="153"/>
  <c r="C21" i="153"/>
  <c r="B21" i="153"/>
  <c r="C20" i="153"/>
  <c r="B20" i="153"/>
  <c r="C19" i="153"/>
  <c r="B19" i="153"/>
  <c r="C17" i="153"/>
  <c r="B17" i="153"/>
  <c r="B16" i="153"/>
  <c r="A15" i="153"/>
  <c r="C23" i="11"/>
  <c r="B23" i="11"/>
  <c r="C22" i="11"/>
  <c r="B22" i="11"/>
  <c r="C21" i="11"/>
  <c r="B21" i="11"/>
  <c r="C20" i="11"/>
  <c r="B20" i="11"/>
  <c r="C19" i="11"/>
  <c r="B19" i="11"/>
  <c r="C17" i="11"/>
  <c r="B17" i="11"/>
  <c r="W91" i="308"/>
  <c r="Z84" i="254" l="1"/>
  <c r="BQ84" i="254" s="1"/>
  <c r="C84" i="254"/>
  <c r="A57" i="153"/>
  <c r="A53" i="153"/>
  <c r="A47" i="153"/>
  <c r="A41" i="153"/>
  <c r="A35" i="153"/>
  <c r="A55" i="153"/>
  <c r="A43" i="153"/>
  <c r="A54" i="153"/>
  <c r="A30" i="153"/>
  <c r="A52" i="153"/>
  <c r="A46" i="153"/>
  <c r="A40" i="153"/>
  <c r="A34" i="153"/>
  <c r="A49" i="153"/>
  <c r="A37" i="153"/>
  <c r="A48" i="153"/>
  <c r="A36" i="153"/>
  <c r="A51" i="153"/>
  <c r="A45" i="153"/>
  <c r="A39" i="153"/>
  <c r="A33" i="153"/>
  <c r="A31" i="153"/>
  <c r="A42" i="153"/>
  <c r="A56" i="153"/>
  <c r="A50" i="153"/>
  <c r="A44" i="153"/>
  <c r="A38" i="153"/>
  <c r="A32" i="153"/>
  <c r="W73" i="308"/>
  <c r="W92" i="308"/>
  <c r="U14" i="308"/>
  <c r="U15" i="308" s="1"/>
  <c r="U16" i="308" s="1"/>
  <c r="U18" i="308" s="1"/>
  <c r="U19" i="308" s="1"/>
  <c r="U20" i="308" s="1"/>
  <c r="U21" i="308" s="1"/>
  <c r="U22" i="308" s="1"/>
  <c r="U23" i="308" s="1"/>
  <c r="U24" i="308" s="1"/>
  <c r="U25" i="308" s="1"/>
  <c r="U26" i="308" s="1"/>
  <c r="U28" i="308" s="1"/>
  <c r="U29" i="308" s="1"/>
  <c r="U30" i="308" s="1"/>
  <c r="U31" i="308" s="1"/>
  <c r="U32" i="308" s="1"/>
  <c r="U33" i="308" s="1"/>
  <c r="U34" i="308" s="1"/>
  <c r="U35" i="308" s="1"/>
  <c r="U36" i="308" s="1"/>
  <c r="U37" i="308" s="1"/>
  <c r="U40" i="308" s="1"/>
  <c r="U41" i="308" s="1"/>
  <c r="U42" i="308" s="1"/>
  <c r="U43" i="308" s="1"/>
  <c r="U44" i="308" s="1"/>
  <c r="U45" i="308" s="1"/>
  <c r="U46" i="308" s="1"/>
  <c r="U47" i="308" s="1"/>
  <c r="U48" i="308" s="1"/>
  <c r="U49" i="308" s="1"/>
  <c r="U50" i="308" s="1"/>
  <c r="U51" i="308" s="1"/>
  <c r="U53" i="308" s="1"/>
  <c r="U54" i="308" s="1"/>
  <c r="U55" i="308" s="1"/>
  <c r="U56" i="308" s="1"/>
  <c r="U57" i="308" s="1"/>
  <c r="U58" i="308" s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90" i="308" s="1"/>
  <c r="U91" i="308" s="1"/>
  <c r="U92" i="308" s="1"/>
  <c r="U93" i="308" s="1"/>
  <c r="U94" i="308" s="1"/>
  <c r="U96" i="308" s="1"/>
  <c r="U97" i="308" s="1"/>
  <c r="U98" i="308" s="1"/>
  <c r="U99" i="308" s="1"/>
  <c r="U100" i="308" s="1"/>
  <c r="U101" i="308" s="1"/>
  <c r="U103" i="308" s="1"/>
  <c r="U104" i="308" s="1"/>
  <c r="U105" i="308" s="1"/>
  <c r="U106" i="308" s="1"/>
  <c r="U107" i="308" s="1"/>
  <c r="U108" i="308" s="1"/>
  <c r="U110" i="308" s="1"/>
  <c r="U111" i="308" s="1"/>
  <c r="U112" i="308" s="1"/>
  <c r="T13" i="308"/>
  <c r="T14" i="308" s="1"/>
  <c r="T15" i="308" s="1"/>
  <c r="T16" i="308" s="1"/>
  <c r="T18" i="308" s="1"/>
  <c r="T19" i="308" s="1"/>
  <c r="T20" i="308" s="1"/>
  <c r="T21" i="308" s="1"/>
  <c r="T22" i="308" s="1"/>
  <c r="T23" i="308" s="1"/>
  <c r="T24" i="308" s="1"/>
  <c r="T25" i="308" s="1"/>
  <c r="T26" i="308" s="1"/>
  <c r="T28" i="308" s="1"/>
  <c r="T29" i="308" s="1"/>
  <c r="T30" i="308" s="1"/>
  <c r="T31" i="308" s="1"/>
  <c r="T32" i="308" s="1"/>
  <c r="T33" i="308" s="1"/>
  <c r="T34" i="308" s="1"/>
  <c r="T35" i="308" s="1"/>
  <c r="T36" i="308" s="1"/>
  <c r="T37" i="308" s="1"/>
  <c r="T40" i="308" s="1"/>
  <c r="T41" i="308" s="1"/>
  <c r="T42" i="308" s="1"/>
  <c r="T43" i="308" s="1"/>
  <c r="T44" i="308" s="1"/>
  <c r="T45" i="308" s="1"/>
  <c r="T46" i="308" s="1"/>
  <c r="T47" i="308" s="1"/>
  <c r="T48" i="308" s="1"/>
  <c r="T49" i="308" s="1"/>
  <c r="T50" i="308" s="1"/>
  <c r="T51" i="308" s="1"/>
  <c r="T53" i="308" s="1"/>
  <c r="T54" i="308" s="1"/>
  <c r="T55" i="308" s="1"/>
  <c r="T56" i="308" s="1"/>
  <c r="T57" i="308" s="1"/>
  <c r="T58" i="308" s="1"/>
  <c r="T60" i="308" s="1"/>
  <c r="T61" i="308" s="1"/>
  <c r="T62" i="308" s="1"/>
  <c r="T63" i="308" s="1"/>
  <c r="T64" i="308" s="1"/>
  <c r="T65" i="308" s="1"/>
  <c r="T66" i="308" s="1"/>
  <c r="T67" i="308" s="1"/>
  <c r="T68" i="308" s="1"/>
  <c r="T69" i="308" s="1"/>
  <c r="T70" i="308" s="1"/>
  <c r="T71" i="308" s="1"/>
  <c r="T72" i="308" s="1"/>
  <c r="T73" i="308" s="1"/>
  <c r="T74" i="308" s="1"/>
  <c r="T75" i="308" s="1"/>
  <c r="T76" i="308" s="1"/>
  <c r="T77" i="308" s="1"/>
  <c r="T78" i="308" s="1"/>
  <c r="T80" i="308" s="1"/>
  <c r="T81" i="308" s="1"/>
  <c r="T82" i="308" s="1"/>
  <c r="T83" i="308" s="1"/>
  <c r="T84" i="308" s="1"/>
  <c r="T85" i="308" s="1"/>
  <c r="T86" i="308" s="1"/>
  <c r="T87" i="308" s="1"/>
  <c r="T88" i="308" s="1"/>
  <c r="T90" i="308" s="1"/>
  <c r="T91" i="308" s="1"/>
  <c r="T92" i="308" s="1"/>
  <c r="T93" i="308" s="1"/>
  <c r="T94" i="308" s="1"/>
  <c r="T96" i="308" s="1"/>
  <c r="T97" i="308" s="1"/>
  <c r="T98" i="308" s="1"/>
  <c r="T99" i="308" s="1"/>
  <c r="T100" i="308" s="1"/>
  <c r="T101" i="308" s="1"/>
  <c r="T103" i="308" s="1"/>
  <c r="T104" i="308" s="1"/>
  <c r="T105" i="308" s="1"/>
  <c r="T106" i="308" s="1"/>
  <c r="T107" i="308" s="1"/>
  <c r="T108" i="308" s="1"/>
  <c r="T110" i="308" s="1"/>
  <c r="T111" i="308" s="1"/>
  <c r="T112" i="308" s="1"/>
  <c r="K59" i="153"/>
  <c r="K61" i="153"/>
  <c r="K63" i="153"/>
  <c r="K29" i="11"/>
  <c r="K27" i="11"/>
  <c r="K25" i="11"/>
  <c r="DC29" i="268"/>
  <c r="DC31" i="268"/>
  <c r="DC33" i="268"/>
  <c r="K20" i="143"/>
  <c r="K18" i="143"/>
  <c r="K16" i="143"/>
  <c r="T130" i="308"/>
  <c r="T127" i="308"/>
  <c r="T124" i="308"/>
  <c r="H13" i="115"/>
  <c r="H12" i="115"/>
  <c r="H15" i="115"/>
  <c r="H17" i="115"/>
  <c r="H19" i="115"/>
  <c r="H21" i="115"/>
  <c r="H23" i="115"/>
  <c r="H2" i="115"/>
  <c r="A11" i="143"/>
  <c r="U113" i="308" l="1"/>
  <c r="U114" i="308" s="1"/>
  <c r="U117" i="308" s="1"/>
  <c r="U119" i="308" s="1"/>
  <c r="U121" i="308" s="1"/>
  <c r="U122" i="308" s="1"/>
  <c r="T113" i="308"/>
  <c r="T114" i="308" s="1"/>
  <c r="T117" i="308" s="1"/>
  <c r="T119" i="308" s="1"/>
  <c r="T121" i="308" s="1"/>
  <c r="T122" i="308" s="1"/>
  <c r="O12" i="115" a="1"/>
  <c r="O12" i="115" s="1"/>
  <c r="L12" i="115" a="1"/>
  <c r="L12" i="115" s="1"/>
  <c r="L13" i="115" s="1" a="1"/>
  <c r="L13" i="115" s="1"/>
  <c r="L14" i="115" s="1" a="1"/>
  <c r="L14" i="115" s="1"/>
  <c r="A13" i="308"/>
  <c r="A18" i="308"/>
  <c r="A14" i="308"/>
  <c r="A15" i="308"/>
  <c r="A16" i="308"/>
  <c r="A17" i="308"/>
  <c r="T125" i="308"/>
  <c r="K19" i="143"/>
  <c r="DC34" i="268"/>
  <c r="DC32" i="268"/>
  <c r="K28" i="11"/>
  <c r="K62" i="153"/>
  <c r="K26" i="11"/>
  <c r="K60" i="153"/>
  <c r="K17" i="143"/>
  <c r="DC30" i="268"/>
  <c r="K30" i="11"/>
  <c r="K21" i="143"/>
  <c r="T131" i="308"/>
  <c r="K64" i="153"/>
  <c r="T128" i="308"/>
  <c r="O27" i="139"/>
  <c r="AU21" i="139"/>
  <c r="AU21" i="309"/>
  <c r="AY20" i="309"/>
  <c r="O27" i="309"/>
  <c r="L32" i="309"/>
  <c r="Z34" i="254"/>
  <c r="BQ34" i="254" s="1"/>
  <c r="Z36" i="254"/>
  <c r="BQ147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A19" i="308" l="1"/>
  <c r="BV137" i="254"/>
  <c r="BU134" i="254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S104" i="254"/>
  <c r="BS116" i="254"/>
  <c r="BS122" i="254"/>
  <c r="BS92" i="254"/>
  <c r="BS134" i="254"/>
  <c r="BS110" i="254"/>
  <c r="BS128" i="254"/>
  <c r="BS98" i="254"/>
  <c r="A20" i="308" l="1"/>
  <c r="Z134" i="254"/>
  <c r="BQ134" i="254" s="1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L15" i="115" a="1"/>
  <c r="L15" i="115" s="1"/>
  <c r="B135" i="254"/>
  <c r="B136" i="254" s="1"/>
  <c r="C134" i="254"/>
  <c r="B134" i="254"/>
  <c r="B139" i="254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C98" i="254"/>
  <c r="B103" i="254"/>
  <c r="B98" i="254"/>
  <c r="B93" i="254"/>
  <c r="B94" i="254" s="1"/>
  <c r="C92" i="254"/>
  <c r="B92" i="254"/>
  <c r="B97" i="254"/>
  <c r="A21" i="308" l="1"/>
  <c r="L16" i="115" a="1"/>
  <c r="L16" i="115" s="1"/>
  <c r="L17" i="115" s="1" a="1"/>
  <c r="L17" i="115" s="1"/>
  <c r="C136" i="254"/>
  <c r="Z136" i="254"/>
  <c r="BQ136" i="254" s="1"/>
  <c r="B137" i="254"/>
  <c r="B138" i="254" s="1"/>
  <c r="Z139" i="254"/>
  <c r="BQ139" i="254" s="1"/>
  <c r="C139" i="254"/>
  <c r="Z135" i="254"/>
  <c r="BQ135" i="254" s="1"/>
  <c r="C135" i="254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C127" i="254"/>
  <c r="Z127" i="254"/>
  <c r="BQ127" i="254" s="1"/>
  <c r="Z123" i="254"/>
  <c r="BQ123" i="254" s="1"/>
  <c r="C123" i="254"/>
  <c r="C118" i="254"/>
  <c r="Z118" i="254"/>
  <c r="BQ118" i="254" s="1"/>
  <c r="B119" i="254"/>
  <c r="Z121" i="254"/>
  <c r="BQ121" i="254" s="1"/>
  <c r="C121" i="254"/>
  <c r="Z117" i="254"/>
  <c r="BQ117" i="254" s="1"/>
  <c r="C117" i="254"/>
  <c r="C112" i="254"/>
  <c r="Z112" i="254"/>
  <c r="BQ112" i="254" s="1"/>
  <c r="B113" i="254"/>
  <c r="B114" i="254" s="1"/>
  <c r="Z115" i="254"/>
  <c r="BQ115" i="254" s="1"/>
  <c r="C115" i="254"/>
  <c r="C111" i="254"/>
  <c r="Z111" i="254"/>
  <c r="BQ111" i="254" s="1"/>
  <c r="C106" i="254"/>
  <c r="Z106" i="254"/>
  <c r="BQ106" i="254" s="1"/>
  <c r="B107" i="254"/>
  <c r="B108" i="254" s="1"/>
  <c r="Z109" i="254"/>
  <c r="BQ109" i="254" s="1"/>
  <c r="C109" i="254"/>
  <c r="Z105" i="254"/>
  <c r="BQ105" i="254" s="1"/>
  <c r="C105" i="254"/>
  <c r="Z103" i="254"/>
  <c r="BQ103" i="254" s="1"/>
  <c r="C103" i="254"/>
  <c r="B100" i="254"/>
  <c r="Z99" i="254"/>
  <c r="BQ99" i="254" s="1"/>
  <c r="C99" i="254"/>
  <c r="C94" i="254"/>
  <c r="Z94" i="254"/>
  <c r="BQ94" i="254" s="1"/>
  <c r="Z97" i="254"/>
  <c r="BQ97" i="254" s="1"/>
  <c r="C97" i="254"/>
  <c r="B95" i="254"/>
  <c r="Z93" i="254"/>
  <c r="BQ93" i="254" s="1"/>
  <c r="C93" i="254"/>
  <c r="A22" i="308" l="1"/>
  <c r="Z138" i="254"/>
  <c r="BQ138" i="254" s="1"/>
  <c r="C138" i="254"/>
  <c r="Z137" i="254"/>
  <c r="BQ137" i="254" s="1"/>
  <c r="C137" i="254"/>
  <c r="Z132" i="254"/>
  <c r="BQ132" i="254" s="1"/>
  <c r="C132" i="254"/>
  <c r="Z131" i="254"/>
  <c r="BQ131" i="254" s="1"/>
  <c r="C131" i="254"/>
  <c r="Z125" i="254"/>
  <c r="BQ125" i="254" s="1"/>
  <c r="C125" i="254"/>
  <c r="B126" i="254"/>
  <c r="Z119" i="254"/>
  <c r="BQ119" i="254" s="1"/>
  <c r="C119" i="254"/>
  <c r="B120" i="254"/>
  <c r="Z114" i="254"/>
  <c r="BQ114" i="254" s="1"/>
  <c r="C114" i="254"/>
  <c r="Z113" i="254"/>
  <c r="BQ113" i="254" s="1"/>
  <c r="C113" i="254"/>
  <c r="Z108" i="254"/>
  <c r="BQ108" i="254" s="1"/>
  <c r="C108" i="254"/>
  <c r="Z107" i="254"/>
  <c r="BQ107" i="254" s="1"/>
  <c r="C107" i="254"/>
  <c r="C100" i="254"/>
  <c r="Z100" i="254"/>
  <c r="BQ100" i="254" s="1"/>
  <c r="B101" i="254"/>
  <c r="Z95" i="254"/>
  <c r="BQ95" i="254" s="1"/>
  <c r="C95" i="254"/>
  <c r="B96" i="254"/>
  <c r="A23" i="308" l="1"/>
  <c r="Z126" i="254"/>
  <c r="BQ126" i="254" s="1"/>
  <c r="C126" i="254"/>
  <c r="Z120" i="254"/>
  <c r="BQ120" i="254" s="1"/>
  <c r="C120" i="254"/>
  <c r="Z101" i="254"/>
  <c r="BQ101" i="254" s="1"/>
  <c r="C101" i="254"/>
  <c r="B102" i="254"/>
  <c r="Z96" i="254"/>
  <c r="BQ96" i="254" s="1"/>
  <c r="C96" i="254"/>
  <c r="A24" i="308" l="1"/>
  <c r="Z102" i="254"/>
  <c r="BQ102" i="254" s="1"/>
  <c r="C102" i="254"/>
  <c r="A25" i="308" l="1"/>
  <c r="BV89" i="254"/>
  <c r="BU86" i="254"/>
  <c r="M34" i="117"/>
  <c r="J34" i="117"/>
  <c r="J33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136" i="308"/>
  <c r="E136" i="308"/>
  <c r="Q133" i="308"/>
  <c r="E133" i="308"/>
  <c r="Q130" i="308"/>
  <c r="E130" i="308"/>
  <c r="Q127" i="308"/>
  <c r="E127" i="308"/>
  <c r="Q124" i="308"/>
  <c r="E124" i="308"/>
  <c r="K7" i="308"/>
  <c r="K5" i="308"/>
  <c r="K3" i="308"/>
  <c r="K1" i="308"/>
  <c r="A3" i="308"/>
  <c r="BS86" i="254"/>
  <c r="A26" i="308" l="1"/>
  <c r="Z86" i="254"/>
  <c r="B87" i="254"/>
  <c r="B86" i="254"/>
  <c r="B88" i="254" l="1"/>
  <c r="B89" i="254" s="1"/>
  <c r="C87" i="254"/>
  <c r="AS4" i="254"/>
  <c r="A21" i="235"/>
  <c r="I31" i="235"/>
  <c r="A15" i="235"/>
  <c r="D13" i="235"/>
  <c r="C142" i="254"/>
  <c r="B143" i="254"/>
  <c r="BQ142" i="254"/>
  <c r="BQ146" i="254"/>
  <c r="BQ148" i="254"/>
  <c r="BQ149" i="254"/>
  <c r="BQ150" i="254"/>
  <c r="BQ145" i="254"/>
  <c r="Z41" i="254"/>
  <c r="Z42" i="254" s="1"/>
  <c r="Z46" i="254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40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0" i="143"/>
  <c r="D20" i="143"/>
  <c r="J18" i="143"/>
  <c r="D18" i="143"/>
  <c r="D29" i="11"/>
  <c r="J29" i="11"/>
  <c r="J63" i="153"/>
  <c r="D63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4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4"/>
  <c r="S66" i="295"/>
  <c r="W66" i="298"/>
  <c r="W67" i="291"/>
  <c r="W66" i="294"/>
  <c r="A54" i="293"/>
  <c r="W67" i="279"/>
  <c r="H95" i="302"/>
  <c r="AX23" i="283"/>
  <c r="H95" i="303"/>
  <c r="I78" i="280"/>
  <c r="A79" i="292"/>
  <c r="AE66" i="277"/>
  <c r="I78" i="284"/>
  <c r="I78" i="276"/>
  <c r="I78" i="272"/>
  <c r="A27" i="308" l="1"/>
  <c r="A34" i="254"/>
  <c r="B90" i="254"/>
  <c r="A35" i="254"/>
  <c r="C89" i="254"/>
  <c r="C88" i="254"/>
  <c r="Z88" i="254"/>
  <c r="BQ88" i="254" s="1"/>
  <c r="BQ41" i="254"/>
  <c r="Z57" i="254"/>
  <c r="BQ39" i="254"/>
  <c r="BQ57" i="254"/>
  <c r="BQ86" i="254"/>
  <c r="BQ37" i="254"/>
  <c r="A37" i="254" s="1"/>
  <c r="Z59" i="254"/>
  <c r="BQ59" i="254"/>
  <c r="Z40" i="254"/>
  <c r="BQ38" i="254"/>
  <c r="B91" i="254"/>
  <c r="C86" i="254"/>
  <c r="Z87" i="254"/>
  <c r="BQ87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A28" i="308" l="1"/>
  <c r="C91" i="254"/>
  <c r="Z91" i="254"/>
  <c r="BQ91" i="254" s="1"/>
  <c r="C90" i="254"/>
  <c r="Z89" i="254"/>
  <c r="BQ89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83" i="254" l="1"/>
  <c r="A82" i="254"/>
  <c r="A85" i="254"/>
  <c r="A81" i="254"/>
  <c r="A84" i="254"/>
  <c r="A80" i="254"/>
  <c r="A29" i="308"/>
  <c r="A64" i="118"/>
  <c r="A64" i="302"/>
  <c r="A64" i="303"/>
  <c r="A64" i="304"/>
  <c r="A89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6" i="254"/>
  <c r="A77" i="254"/>
  <c r="A67" i="254"/>
  <c r="A70" i="254"/>
  <c r="A75" i="254"/>
  <c r="A88" i="254"/>
  <c r="A46" i="254"/>
  <c r="A55" i="254"/>
  <c r="A50" i="254"/>
  <c r="A87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A30" i="308" l="1"/>
  <c r="J14" i="117"/>
  <c r="M12" i="117"/>
  <c r="J12" i="117"/>
  <c r="M15" i="117"/>
  <c r="J15" i="117"/>
  <c r="J11" i="117"/>
  <c r="M10" i="117"/>
  <c r="F9" i="111"/>
  <c r="A31" i="308" l="1"/>
  <c r="A32" i="308" l="1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51" i="254"/>
  <c r="D151" i="254"/>
  <c r="A33" i="308" l="1"/>
  <c r="I26" i="117"/>
  <c r="F26" i="117"/>
  <c r="I25" i="117"/>
  <c r="F25" i="117"/>
  <c r="I24" i="117"/>
  <c r="I23" i="117"/>
  <c r="F23" i="117"/>
  <c r="I22" i="117"/>
  <c r="A34" i="308" l="1"/>
  <c r="P25" i="117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26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A35" i="308" l="1"/>
  <c r="M29" i="117"/>
  <c r="M66" i="117"/>
  <c r="J66" i="117"/>
  <c r="M58" i="117"/>
  <c r="J58" i="117"/>
  <c r="I58" i="117"/>
  <c r="F58" i="117"/>
  <c r="X17" i="200"/>
  <c r="A36" i="308" l="1"/>
  <c r="M33" i="117"/>
  <c r="J61" i="153"/>
  <c r="D61" i="153"/>
  <c r="J27" i="11"/>
  <c r="D27" i="11"/>
  <c r="A37" i="308" l="1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18" i="205" l="1"/>
  <c r="A16" i="205"/>
  <c r="A13" i="205"/>
  <c r="A11" i="205"/>
  <c r="A8" i="205"/>
  <c r="A6" i="205"/>
  <c r="A39" i="308" l="1"/>
  <c r="A3" i="205"/>
  <c r="BE3" i="205"/>
  <c r="A40" i="308" l="1"/>
  <c r="I27" i="228"/>
  <c r="CJ33" i="227"/>
  <c r="A41" i="308" l="1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A42" i="308" l="1"/>
  <c r="BX58" i="200"/>
  <c r="BC8" i="200"/>
  <c r="BC6" i="200"/>
  <c r="DH6" i="200" s="1"/>
  <c r="BC4" i="200"/>
  <c r="DH4" i="200" s="1"/>
  <c r="A4" i="200"/>
  <c r="BC2" i="200"/>
  <c r="A43" i="308" l="1"/>
  <c r="A27" i="118"/>
  <c r="D59" i="153"/>
  <c r="D25" i="11"/>
  <c r="M23" i="117" l="1"/>
  <c r="J28" i="117"/>
  <c r="J18" i="117"/>
  <c r="J25" i="117"/>
  <c r="J19" i="117"/>
  <c r="CJ30" i="175"/>
  <c r="Q25" i="171"/>
  <c r="BN25" i="171"/>
  <c r="C23" i="278"/>
  <c r="C23" i="285"/>
  <c r="BB23" i="289"/>
  <c r="A74" i="272"/>
  <c r="AE67" i="284"/>
  <c r="AX23" i="292"/>
  <c r="AX23" i="288"/>
  <c r="AX23" i="272"/>
  <c r="S67" i="272"/>
  <c r="C23" i="297"/>
  <c r="A54" i="282"/>
  <c r="S66" i="277"/>
  <c r="A26" i="276"/>
  <c r="S66" i="205"/>
  <c r="A79" i="280"/>
  <c r="E34" i="306"/>
  <c r="W66" i="271"/>
  <c r="AE66" i="293"/>
  <c r="A82" i="292"/>
  <c r="A27" i="279"/>
  <c r="BB23" i="278"/>
  <c r="A64" i="205"/>
  <c r="V69" i="298"/>
  <c r="V69" i="285"/>
  <c r="W66" i="282"/>
  <c r="I78" i="275"/>
  <c r="I78" i="273"/>
  <c r="W67" i="277"/>
  <c r="AT23" i="275"/>
  <c r="AE67" i="290"/>
  <c r="I78" i="287"/>
  <c r="W67" i="297"/>
  <c r="C24" i="303"/>
  <c r="A27" i="294"/>
  <c r="A82" i="274"/>
  <c r="S67" i="288"/>
  <c r="A82" i="296"/>
  <c r="A61" i="290"/>
  <c r="A79" i="286"/>
  <c r="A26" i="278"/>
  <c r="S66" i="284"/>
  <c r="W66" i="290"/>
  <c r="A71" i="303"/>
  <c r="W66" i="295"/>
  <c r="S79" i="304"/>
  <c r="I78" i="294"/>
  <c r="A82" i="286"/>
  <c r="S67" i="287"/>
  <c r="A82" i="291"/>
  <c r="AE67" i="298"/>
  <c r="A54" i="285"/>
  <c r="A27" i="292"/>
  <c r="A79" i="295"/>
  <c r="A74" i="284"/>
  <c r="A79" i="278"/>
  <c r="S67" i="280"/>
  <c r="S66" i="288"/>
  <c r="AT23" i="284"/>
  <c r="I78" i="289"/>
  <c r="AE67" i="276"/>
  <c r="I78" i="205"/>
  <c r="S66" i="292"/>
  <c r="C24" i="302"/>
  <c r="C23" i="286"/>
  <c r="I78" i="291"/>
  <c r="AI24" i="304"/>
  <c r="AV24" i="303"/>
  <c r="C23" i="276"/>
  <c r="A54" i="296"/>
  <c r="V69" i="287"/>
  <c r="A74" i="294"/>
  <c r="A54" i="283"/>
  <c r="A26" i="273"/>
  <c r="AE67" i="297"/>
  <c r="A82" i="298"/>
  <c r="W66" i="278"/>
  <c r="A67" i="304"/>
  <c r="A61" i="298"/>
  <c r="I78" i="278"/>
  <c r="A27" i="298"/>
  <c r="V69" i="280"/>
  <c r="A26" i="295"/>
  <c r="AE66" i="274"/>
  <c r="D9" i="306"/>
  <c r="S66" i="294"/>
  <c r="AN24" i="118"/>
  <c r="A82" i="281"/>
  <c r="A57" i="118"/>
  <c r="W66" i="296"/>
  <c r="AE67" i="287"/>
  <c r="V69" i="293"/>
  <c r="C23" i="277"/>
  <c r="A61" i="278"/>
  <c r="C23" i="205"/>
  <c r="A64" i="289"/>
  <c r="A74" i="278"/>
  <c r="V69" i="294"/>
  <c r="V69" i="284"/>
  <c r="A74" i="275"/>
  <c r="A26" i="291"/>
  <c r="W67" i="296"/>
  <c r="A74" i="280"/>
  <c r="A26" i="277"/>
  <c r="S67" i="286"/>
  <c r="A27" i="289"/>
  <c r="W66" i="292"/>
  <c r="AX23" i="290"/>
  <c r="A79" i="289"/>
  <c r="A82" i="284"/>
  <c r="S66" i="298"/>
  <c r="A26" i="290"/>
  <c r="AI24" i="118"/>
  <c r="S66" i="274"/>
  <c r="A61" i="285"/>
  <c r="A27" i="272"/>
  <c r="A35" i="306"/>
  <c r="AT23" i="279"/>
  <c r="AX23" i="276"/>
  <c r="A82" i="294"/>
  <c r="C23" i="283"/>
  <c r="W67" i="271"/>
  <c r="A27" i="277"/>
  <c r="S67" i="295"/>
  <c r="AE66" i="271"/>
  <c r="C23" i="284"/>
  <c r="A79" i="297"/>
  <c r="W66" i="289"/>
  <c r="A26" i="279"/>
  <c r="S66" i="291"/>
  <c r="W67" i="295"/>
  <c r="A27" i="290"/>
  <c r="AT23" i="280"/>
  <c r="A54" i="280"/>
  <c r="AT23" i="293"/>
  <c r="A26" i="281"/>
  <c r="W67" i="281"/>
  <c r="A79" i="291"/>
  <c r="W79" i="303"/>
  <c r="A61" i="279"/>
  <c r="A27" i="281"/>
  <c r="AE67" i="283"/>
  <c r="A79" i="279"/>
  <c r="AE67" i="278"/>
  <c r="A91" i="303"/>
  <c r="AE66" i="276"/>
  <c r="BB23" i="285"/>
  <c r="A3" i="307"/>
  <c r="A26" i="288"/>
  <c r="AT23" i="205"/>
  <c r="S79" i="118"/>
  <c r="S66" i="283"/>
  <c r="A79" i="287"/>
  <c r="A79" i="285"/>
  <c r="S66" i="286"/>
  <c r="I78" i="281"/>
  <c r="A26" i="286"/>
  <c r="C23" i="296"/>
  <c r="W66" i="280"/>
  <c r="AT23" i="286"/>
  <c r="AE66" i="287"/>
  <c r="A82" i="276"/>
  <c r="A54" i="289"/>
  <c r="AE67" i="282"/>
  <c r="BB23" i="292"/>
  <c r="AE66" i="296"/>
  <c r="A82" i="277"/>
  <c r="S67" i="282"/>
  <c r="I78" i="283"/>
  <c r="W67" i="293"/>
  <c r="W66" i="273"/>
  <c r="S66" i="290"/>
  <c r="A27" i="293"/>
  <c r="W67" i="272"/>
  <c r="A79" i="277"/>
  <c r="BB23" i="288"/>
  <c r="A82" i="279"/>
  <c r="AE66" i="281"/>
  <c r="AI24" i="303"/>
  <c r="BB23" i="298"/>
  <c r="A74" i="274"/>
  <c r="AE66" i="273"/>
  <c r="S67" i="294"/>
  <c r="AT23" i="296"/>
  <c r="W67" i="273"/>
  <c r="BB23" i="287"/>
  <c r="A27" i="288"/>
  <c r="I78" i="293"/>
  <c r="S66" i="287"/>
  <c r="A64" i="290"/>
  <c r="A61" i="271"/>
  <c r="AT23" i="281"/>
  <c r="A27" i="205"/>
  <c r="A26" i="280"/>
  <c r="S79" i="303"/>
  <c r="AX23" i="294"/>
  <c r="S78" i="303"/>
  <c r="A26" i="284"/>
  <c r="V69" i="290"/>
  <c r="AE66" i="272"/>
  <c r="W66" i="291"/>
  <c r="A67" i="118"/>
  <c r="W66" i="287"/>
  <c r="W66" i="285"/>
  <c r="AE67" i="205"/>
  <c r="A61" i="283"/>
  <c r="A54" i="297"/>
  <c r="A26" i="275"/>
  <c r="W67" i="289"/>
  <c r="AE66" i="291"/>
  <c r="A54" i="286"/>
  <c r="W67" i="274"/>
  <c r="AE67" i="274"/>
  <c r="S67" i="283"/>
  <c r="S67" i="284"/>
  <c r="S66" i="271"/>
  <c r="AV24" i="302"/>
  <c r="A79" i="293"/>
  <c r="W67" i="284"/>
  <c r="S66" i="272"/>
  <c r="A54" i="284"/>
  <c r="A27" i="280"/>
  <c r="A61" i="284"/>
  <c r="W66" i="272"/>
  <c r="W66" i="281"/>
  <c r="A26" i="298"/>
  <c r="S66" i="297"/>
  <c r="I78" i="279"/>
  <c r="AE78" i="302"/>
  <c r="A61" i="282"/>
  <c r="C23" i="282"/>
  <c r="A26" i="285"/>
  <c r="S67" i="279"/>
  <c r="BB23" i="297"/>
  <c r="AN24" i="302"/>
  <c r="AE67" i="281"/>
  <c r="W66" i="275"/>
  <c r="I78" i="274"/>
  <c r="BB23" i="294"/>
  <c r="AX23" i="286"/>
  <c r="A82" i="293"/>
  <c r="A79" i="274"/>
  <c r="A26" i="289"/>
  <c r="A61" i="275"/>
  <c r="A54" i="295"/>
  <c r="A64" i="281"/>
  <c r="AT23" i="282"/>
  <c r="A27" i="286"/>
  <c r="A74" i="291"/>
  <c r="C23" i="274"/>
  <c r="AV24" i="118"/>
  <c r="AT23" i="278"/>
  <c r="BB23" i="281"/>
  <c r="I78" i="285"/>
  <c r="W67" i="290"/>
  <c r="A64" i="288"/>
  <c r="AE67" i="289"/>
  <c r="W67" i="205"/>
  <c r="S67" i="296"/>
  <c r="A79" i="296"/>
  <c r="A61" i="295"/>
  <c r="A61" i="281"/>
  <c r="A71" i="118"/>
  <c r="A61" i="289"/>
  <c r="A54" i="273"/>
  <c r="AE66" i="289"/>
  <c r="BB23" i="284"/>
  <c r="C23" i="290"/>
  <c r="AE67" i="271"/>
  <c r="A64" i="295"/>
  <c r="A79" i="298"/>
  <c r="C23" i="287"/>
  <c r="I78" i="296"/>
  <c r="BB23" i="286"/>
  <c r="AE67" i="273"/>
  <c r="C24" i="118"/>
  <c r="A82" i="273"/>
  <c r="AE79" i="304"/>
  <c r="A54" i="298"/>
  <c r="A79" i="273"/>
  <c r="I78" i="298"/>
  <c r="V69" i="278"/>
  <c r="AT23" i="271"/>
  <c r="C23" i="294"/>
  <c r="A26" i="294"/>
  <c r="V69" i="272"/>
  <c r="V69" i="281"/>
  <c r="V69" i="274"/>
  <c r="V69" i="271"/>
  <c r="A54" i="272"/>
  <c r="AT23" i="295"/>
  <c r="W66" i="297"/>
  <c r="BB23" i="274"/>
  <c r="C23" i="279"/>
  <c r="AX23" i="273"/>
  <c r="AX23" i="271"/>
  <c r="AE66" i="294"/>
  <c r="A82" i="205"/>
  <c r="A54" i="274"/>
  <c r="S66" i="289"/>
  <c r="A79" i="275"/>
  <c r="A26" i="292"/>
  <c r="V69" i="297"/>
  <c r="A26" i="297"/>
  <c r="A64" i="282"/>
  <c r="A26" i="272"/>
  <c r="AX23" i="289"/>
  <c r="W67" i="278"/>
  <c r="C23" i="298"/>
  <c r="W78" i="304"/>
  <c r="S67" i="275"/>
  <c r="V69" i="277"/>
  <c r="AX23" i="279"/>
  <c r="C23" i="281"/>
  <c r="AE79" i="302"/>
  <c r="A79" i="272"/>
  <c r="A4" i="306"/>
  <c r="A82" i="271"/>
  <c r="AT23" i="289"/>
  <c r="W67" i="298"/>
  <c r="AT23" i="276"/>
  <c r="A74" i="283"/>
  <c r="A27" i="297"/>
  <c r="A64" i="296"/>
  <c r="A64" i="276"/>
  <c r="C23" i="273"/>
  <c r="AX23" i="295"/>
  <c r="AE67" i="293"/>
  <c r="AX23" i="287"/>
  <c r="A61" i="277"/>
  <c r="W66" i="277"/>
  <c r="BB23" i="272"/>
  <c r="BB23" i="271"/>
  <c r="BB23" i="282"/>
  <c r="AE66" i="278"/>
  <c r="A82" i="275"/>
  <c r="V69" i="295"/>
  <c r="AE66" i="280"/>
  <c r="W66" i="274"/>
  <c r="A79" i="271"/>
  <c r="AX23" i="274"/>
  <c r="AE78" i="304"/>
  <c r="S66" i="293"/>
  <c r="AE67" i="285"/>
  <c r="A79" i="290"/>
  <c r="A64" i="293"/>
  <c r="A74" i="273"/>
  <c r="A64" i="297"/>
  <c r="W78" i="302"/>
  <c r="A79" i="205"/>
  <c r="AE66" i="295"/>
  <c r="AE67" i="291"/>
  <c r="A54" i="271"/>
  <c r="A64" i="277"/>
  <c r="AE78" i="118"/>
  <c r="BB23" i="291"/>
  <c r="W67" i="294"/>
  <c r="W79" i="304"/>
  <c r="A54" i="279"/>
  <c r="S67" i="276"/>
  <c r="A82" i="282"/>
  <c r="A54" i="288"/>
  <c r="A27" i="271"/>
  <c r="W67" i="275"/>
  <c r="BB23" i="277"/>
  <c r="S67" i="298"/>
  <c r="A54" i="275"/>
  <c r="V69" i="289"/>
  <c r="A61" i="286"/>
  <c r="A61" i="296"/>
  <c r="A64" i="278"/>
  <c r="AX23" i="277"/>
  <c r="A27" i="296"/>
  <c r="A82" i="278"/>
  <c r="A64" i="284"/>
  <c r="AT23" i="294"/>
  <c r="AE66" i="285"/>
  <c r="S67" i="277"/>
  <c r="S66" i="275"/>
  <c r="AX23" i="205"/>
  <c r="W67" i="285"/>
  <c r="AE66" i="275"/>
  <c r="A64" i="287"/>
  <c r="A54" i="291"/>
  <c r="A82" i="297"/>
  <c r="S67" i="289"/>
  <c r="A26" i="293"/>
  <c r="W66" i="293"/>
  <c r="AE67" i="292"/>
  <c r="S66" i="281"/>
  <c r="AT23" i="288"/>
  <c r="C23" i="271"/>
  <c r="S66" i="276"/>
  <c r="A61" i="280"/>
  <c r="A71" i="302"/>
  <c r="A74" i="282"/>
  <c r="I78" i="295"/>
  <c r="AE66" i="284"/>
  <c r="W67" i="283"/>
  <c r="BB23" i="293"/>
  <c r="A27" i="287"/>
  <c r="AE67" i="277"/>
  <c r="W78" i="303"/>
  <c r="S67" i="273"/>
  <c r="S67" i="285"/>
  <c r="A34" i="306"/>
  <c r="C23" i="272"/>
  <c r="A26" i="283"/>
  <c r="BB23" i="283"/>
  <c r="A26" i="205"/>
  <c r="AX23" i="281"/>
  <c r="V69" i="205"/>
  <c r="A64" i="272"/>
  <c r="C23" i="289"/>
  <c r="V69" i="292"/>
  <c r="S79" i="302"/>
  <c r="A79" i="276"/>
  <c r="W78" i="118"/>
  <c r="BB23" i="273"/>
  <c r="AT23" i="298"/>
  <c r="AT23" i="292"/>
  <c r="A26" i="296"/>
  <c r="I78" i="282"/>
  <c r="BB23" i="275"/>
  <c r="A27" i="291"/>
  <c r="S67" i="292"/>
  <c r="A54" i="287"/>
  <c r="A26" i="271"/>
  <c r="E35" i="306"/>
  <c r="S67" i="274"/>
  <c r="AT23" i="291"/>
  <c r="AE78" i="303"/>
  <c r="A54" i="277"/>
  <c r="A61" i="274"/>
  <c r="S78" i="118"/>
  <c r="W79" i="302"/>
  <c r="A64" i="283"/>
  <c r="I78" i="288"/>
  <c r="A27" i="283"/>
  <c r="A57" i="302"/>
  <c r="AT23" i="274"/>
  <c r="BB23" i="295"/>
  <c r="A27" i="295"/>
  <c r="A57" i="304"/>
  <c r="S66" i="279"/>
  <c r="C23" i="293"/>
  <c r="S67" i="281"/>
  <c r="S67" i="205"/>
  <c r="A64" i="294"/>
  <c r="A64" i="292"/>
  <c r="A82" i="289"/>
  <c r="A79" i="294"/>
  <c r="S66" i="285"/>
  <c r="AX23" i="278"/>
  <c r="W66" i="279"/>
  <c r="A61" i="294"/>
  <c r="AE67" i="288"/>
  <c r="I78" i="292"/>
  <c r="A79" i="284"/>
  <c r="A26" i="287"/>
  <c r="A27" i="275"/>
  <c r="A26" i="274"/>
  <c r="A27" i="276"/>
  <c r="S67" i="291"/>
  <c r="C23" i="280"/>
  <c r="AE66" i="288"/>
  <c r="V69" i="296"/>
  <c r="AE79" i="118"/>
  <c r="A74" i="289"/>
  <c r="W67" i="286"/>
  <c r="AT23" i="285"/>
  <c r="AT23" i="283"/>
  <c r="A27" i="278"/>
  <c r="W66" i="205"/>
  <c r="A79" i="283"/>
  <c r="A54" i="278"/>
  <c r="V69" i="286"/>
  <c r="W67" i="288"/>
  <c r="A64" i="274"/>
  <c r="V69" i="283"/>
  <c r="A79" i="281"/>
  <c r="AE67" i="279"/>
  <c r="S67" i="271"/>
  <c r="A57" i="303"/>
  <c r="W66" i="283"/>
  <c r="W67" i="280"/>
  <c r="AE67" i="286"/>
  <c r="BB23" i="290"/>
  <c r="S66" i="280"/>
  <c r="A64" i="271"/>
  <c r="AE67" i="296"/>
  <c r="A27" i="273"/>
  <c r="A61" i="272"/>
  <c r="A82" i="280"/>
  <c r="AE66" i="282"/>
  <c r="S66" i="278"/>
  <c r="AE66" i="279"/>
  <c r="C23" i="295"/>
  <c r="A82" i="287"/>
  <c r="AT23" i="297"/>
  <c r="S78" i="302"/>
  <c r="S67" i="290"/>
  <c r="A74" i="297"/>
  <c r="W66" i="284"/>
  <c r="AX23" i="293"/>
  <c r="AE67" i="272"/>
  <c r="AE66" i="297"/>
  <c r="AE66" i="298"/>
  <c r="A54" i="294"/>
  <c r="A74" i="281"/>
  <c r="A67" i="303"/>
  <c r="AT23" i="273"/>
  <c r="V69" i="291"/>
  <c r="V69" i="282"/>
  <c r="W66" i="276"/>
  <c r="I78" i="290"/>
  <c r="A54" i="290"/>
  <c r="S67" i="297"/>
  <c r="A64" i="275"/>
  <c r="A79" i="282"/>
  <c r="A27" i="274"/>
  <c r="A64" i="286"/>
  <c r="S67" i="293"/>
  <c r="AE79" i="303"/>
  <c r="AX23" i="285"/>
  <c r="AE66" i="283"/>
  <c r="AX23" i="280"/>
  <c r="A82" i="272"/>
  <c r="A61" i="273"/>
  <c r="A64" i="279"/>
  <c r="I78" i="277"/>
  <c r="S78" i="304"/>
  <c r="A54" i="205"/>
  <c r="A67" i="302"/>
  <c r="A64" i="298"/>
  <c r="W67" i="292"/>
  <c r="AE67" i="275"/>
  <c r="W79" i="118"/>
  <c r="A64" i="273"/>
  <c r="AE67" i="294"/>
  <c r="AN24" i="304"/>
  <c r="AX23" i="298"/>
  <c r="A79" i="288"/>
  <c r="A54" i="276"/>
  <c r="AI24" i="302"/>
  <c r="C24" i="304"/>
  <c r="W66" i="288"/>
  <c r="BB23" i="296"/>
  <c r="I78" i="271"/>
  <c r="A74" i="298"/>
  <c r="A82" i="288"/>
  <c r="V69" i="288"/>
  <c r="BB23" i="205"/>
  <c r="A61" i="293"/>
  <c r="A27" i="282"/>
  <c r="A54" i="281"/>
  <c r="BB23" i="280"/>
  <c r="S66" i="282"/>
  <c r="AN24" i="303"/>
  <c r="W67" i="282"/>
  <c r="A27" i="284"/>
  <c r="A74" i="279"/>
  <c r="A82" i="283"/>
  <c r="C23" i="275"/>
  <c r="AX23" i="296"/>
  <c r="BB23" i="276"/>
  <c r="A82" i="285"/>
  <c r="AE67" i="280"/>
  <c r="A26" i="282"/>
  <c r="AT23" i="277"/>
  <c r="AX23" i="291"/>
  <c r="A27" i="285"/>
  <c r="V69" i="275"/>
  <c r="AX23" i="275"/>
  <c r="S66" i="273"/>
  <c r="A91" i="304"/>
  <c r="V69" i="273"/>
  <c r="A64" i="291"/>
  <c r="A61" i="205"/>
  <c r="I78" i="297"/>
  <c r="W66" i="286"/>
  <c r="AX23" i="284"/>
  <c r="AT23" i="290"/>
  <c r="AT23" i="272"/>
  <c r="C23" i="291"/>
  <c r="S66" i="296"/>
  <c r="AV24" i="304"/>
  <c r="A64" i="285"/>
  <c r="AE66" i="286"/>
  <c r="V69" i="279"/>
  <c r="A61" i="276"/>
  <c r="A64" i="280"/>
  <c r="AT23" i="287"/>
  <c r="V69" i="276"/>
  <c r="D14" i="307"/>
  <c r="W67" i="287"/>
  <c r="AX23" i="297"/>
  <c r="A74" i="277"/>
  <c r="AX23" i="282"/>
  <c r="A74" i="276"/>
  <c r="A82" i="290"/>
  <c r="I78" i="286"/>
  <c r="AE66" i="205"/>
  <c r="C23" i="288"/>
  <c r="BB23" i="279"/>
  <c r="C23" i="292"/>
  <c r="A61" i="287"/>
  <c r="W67" i="276"/>
  <c r="A54" i="292"/>
  <c r="A71" i="304"/>
  <c r="S67" i="278"/>
  <c r="A44" i="308" l="1"/>
  <c r="A24" i="154"/>
  <c r="BC22" i="154"/>
  <c r="A20" i="154"/>
  <c r="AW18" i="154"/>
  <c r="A45" i="308" l="1"/>
  <c r="A18" i="1"/>
  <c r="AT16" i="1"/>
  <c r="A46" i="308" l="1"/>
  <c r="J23" i="117"/>
  <c r="M22" i="117"/>
  <c r="A74" i="290"/>
  <c r="A61" i="291"/>
  <c r="A47" i="308" l="1"/>
  <c r="J29" i="117"/>
  <c r="A18" i="171"/>
  <c r="BC16" i="171"/>
  <c r="AG13" i="171"/>
  <c r="BC23" i="145"/>
  <c r="A21" i="145"/>
  <c r="AW19" i="145"/>
  <c r="AD15" i="145"/>
  <c r="AE14" i="154"/>
  <c r="A61" i="297"/>
  <c r="A48" i="308" l="1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69" i="153"/>
  <c r="D69" i="153"/>
  <c r="D65" i="153"/>
  <c r="A49" i="308" l="1"/>
  <c r="J33" i="11"/>
  <c r="D33" i="11"/>
  <c r="D31" i="11"/>
  <c r="A50" i="308" l="1"/>
  <c r="J43" i="117"/>
  <c r="J42" i="117"/>
  <c r="A51" i="308" l="1"/>
  <c r="A14" i="100"/>
  <c r="A52" i="308" l="1"/>
  <c r="A19" i="112"/>
  <c r="A20" i="112"/>
  <c r="A21" i="110"/>
  <c r="A20" i="110"/>
  <c r="D22" i="143"/>
  <c r="M41" i="117" l="1"/>
  <c r="M40" i="117"/>
  <c r="A53" i="308" l="1"/>
  <c r="G9" i="109"/>
  <c r="A54" i="308" l="1"/>
  <c r="J20" i="117"/>
  <c r="J41" i="117"/>
  <c r="A61" i="288"/>
  <c r="A55" i="308" l="1"/>
  <c r="J46" i="117"/>
  <c r="A56" i="308" l="1"/>
  <c r="M42" i="117"/>
  <c r="A57" i="308" l="1"/>
  <c r="J45" i="117"/>
  <c r="J44" i="117"/>
  <c r="J40" i="117"/>
  <c r="M46" i="117"/>
  <c r="M45" i="117"/>
  <c r="M43" i="117"/>
  <c r="M39" i="117"/>
  <c r="A58" i="308" l="1"/>
  <c r="CJ67" i="1"/>
  <c r="Z75" i="1" s="1"/>
  <c r="F6" i="114" l="1"/>
  <c r="BE6" i="145"/>
  <c r="F24" i="117"/>
  <c r="F22" i="117"/>
  <c r="AE66" i="292"/>
  <c r="AE66" i="290"/>
  <c r="A59" i="308" l="1"/>
  <c r="BC7" i="175"/>
  <c r="BC5" i="175"/>
  <c r="DH5" i="175" s="1"/>
  <c r="BC3" i="175"/>
  <c r="DH3" i="175" s="1"/>
  <c r="A3" i="175"/>
  <c r="BH1" i="175"/>
  <c r="A60" i="308" l="1"/>
  <c r="A15" i="112"/>
  <c r="C19" i="114"/>
  <c r="A16" i="110"/>
  <c r="BE8" i="145"/>
  <c r="A61" i="308" l="1"/>
  <c r="A20" i="114"/>
  <c r="A17" i="110"/>
  <c r="A16" i="112"/>
  <c r="C13" i="133"/>
  <c r="A62" i="308" l="1"/>
  <c r="H58" i="110"/>
  <c r="F21" i="109"/>
  <c r="H52" i="112"/>
  <c r="H42" i="114"/>
  <c r="A63" i="308" l="1"/>
  <c r="A13" i="118"/>
  <c r="A11" i="118"/>
  <c r="A23" i="171"/>
  <c r="BD8" i="171"/>
  <c r="BD6" i="171"/>
  <c r="DH6" i="171" s="1"/>
  <c r="BD4" i="171"/>
  <c r="DH4" i="171" s="1"/>
  <c r="A4" i="171"/>
  <c r="BD2" i="171"/>
  <c r="J38" i="11"/>
  <c r="J36" i="11"/>
  <c r="D38" i="11"/>
  <c r="D36" i="11"/>
  <c r="A64" i="308" l="1"/>
  <c r="J37" i="117"/>
  <c r="J24" i="117"/>
  <c r="A61" i="292"/>
  <c r="A65" i="308" l="1"/>
  <c r="M36" i="117"/>
  <c r="M28" i="117"/>
  <c r="M27" i="117"/>
  <c r="M20" i="117"/>
  <c r="M19" i="117"/>
  <c r="M18" i="117"/>
  <c r="M17" i="117"/>
  <c r="A74" i="296"/>
  <c r="A74" i="287"/>
  <c r="A74" i="285"/>
  <c r="A74" i="295"/>
  <c r="A74" i="288"/>
  <c r="A74" i="286"/>
  <c r="A66" i="308" l="1"/>
  <c r="M25" i="117"/>
  <c r="M24" i="117"/>
  <c r="A91" i="118"/>
  <c r="A74" i="293"/>
  <c r="A74" i="292"/>
  <c r="A91" i="302"/>
  <c r="A67" i="308" l="1"/>
  <c r="BH6" i="148"/>
  <c r="A68" i="308" l="1"/>
  <c r="BE6" i="139"/>
  <c r="DH6" i="145"/>
  <c r="BC6" i="154"/>
  <c r="A69" i="308" l="1"/>
  <c r="DH6" i="154"/>
  <c r="A70" i="308" l="1"/>
  <c r="A28" i="118"/>
  <c r="A15" i="136"/>
  <c r="A16" i="148"/>
  <c r="A14" i="149"/>
  <c r="A14" i="1"/>
  <c r="A71" i="308" l="1"/>
  <c r="CJ28" i="175"/>
  <c r="A15" i="171"/>
  <c r="CJ28" i="150"/>
  <c r="CJ28" i="148"/>
  <c r="CJ45" i="136"/>
  <c r="I25" i="149"/>
  <c r="A72" i="308" l="1"/>
  <c r="J25" i="11"/>
  <c r="J59" i="153"/>
  <c r="H25" i="133"/>
  <c r="A73" i="308" l="1"/>
  <c r="B24" i="149"/>
  <c r="A74" i="308" l="1"/>
  <c r="A41" i="118"/>
  <c r="A61" i="118"/>
  <c r="AD59" i="118"/>
  <c r="A82" i="118"/>
  <c r="A75" i="308" l="1"/>
  <c r="CJ69" i="1"/>
  <c r="BN26" i="136"/>
  <c r="Q26" i="136"/>
  <c r="A37" i="1"/>
  <c r="A16" i="118"/>
  <c r="A18" i="118"/>
  <c r="A76" i="308" l="1"/>
  <c r="A53" i="118"/>
  <c r="A6" i="118"/>
  <c r="A3" i="118"/>
  <c r="A77" i="308" l="1"/>
  <c r="F6" i="133"/>
  <c r="N6" i="133" s="1"/>
  <c r="F7" i="111"/>
  <c r="N7" i="111" s="1"/>
  <c r="G6" i="113"/>
  <c r="O6" i="113" s="1"/>
  <c r="E18" i="111"/>
  <c r="A23" i="112"/>
  <c r="A24" i="110"/>
  <c r="A78" i="308" l="1"/>
  <c r="BB6" i="136"/>
  <c r="DH6" i="136" s="1"/>
  <c r="BC6" i="135"/>
  <c r="DH6" i="135" s="1"/>
  <c r="A79" i="308" l="1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P9" i="153" s="1"/>
  <c r="E9" i="11"/>
  <c r="O9" i="11" s="1"/>
  <c r="E6" i="143"/>
  <c r="Q6" i="143" s="1"/>
  <c r="BA9" i="6"/>
  <c r="DH9" i="6" s="1"/>
  <c r="BB6" i="1"/>
  <c r="DH6" i="1" s="1"/>
  <c r="A80" i="308" l="1"/>
  <c r="CJ65" i="1"/>
  <c r="CH75" i="1" s="1"/>
  <c r="A81" i="308" l="1"/>
  <c r="J65" i="153"/>
  <c r="J31" i="11"/>
  <c r="CF41" i="145"/>
  <c r="H54" i="112"/>
  <c r="H61" i="110"/>
  <c r="J22" i="143"/>
  <c r="J16" i="143"/>
  <c r="J67" i="153"/>
  <c r="D67" i="153"/>
  <c r="A82" i="308" l="1"/>
  <c r="M3" i="117"/>
  <c r="A74" i="271"/>
  <c r="A74" i="205"/>
  <c r="A83" i="308" l="1"/>
  <c r="D30" i="112"/>
  <c r="DH6" i="148"/>
  <c r="A84" i="308" l="1"/>
  <c r="A16" i="154"/>
  <c r="BC8" i="154"/>
  <c r="A4" i="154"/>
  <c r="BC2" i="154"/>
  <c r="BC4" i="154"/>
  <c r="DH4" i="154" s="1"/>
  <c r="AW23" i="154"/>
  <c r="AR19" i="154"/>
  <c r="A85" i="308" l="1"/>
  <c r="E11" i="153"/>
  <c r="E7" i="153"/>
  <c r="P7" i="153" s="1"/>
  <c r="A7" i="153"/>
  <c r="I4" i="153"/>
  <c r="A86" i="308" l="1"/>
  <c r="CO6" i="139"/>
  <c r="A87" i="308" l="1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88" i="308" l="1"/>
  <c r="A24" i="136"/>
  <c r="A89" i="308" l="1"/>
  <c r="CF39" i="145"/>
  <c r="A17" i="145"/>
  <c r="D16" i="143"/>
  <c r="A90" i="308" l="1"/>
  <c r="CF43" i="145"/>
  <c r="P29" i="145"/>
  <c r="A25" i="145"/>
  <c r="BE4" i="145"/>
  <c r="DH4" i="145" s="1"/>
  <c r="BE2" i="145"/>
  <c r="A4" i="145"/>
  <c r="I15" i="144"/>
  <c r="D15" i="144"/>
  <c r="A91" i="308" l="1"/>
  <c r="E8" i="143"/>
  <c r="A4" i="143"/>
  <c r="E4" i="143"/>
  <c r="Q4" i="143" s="1"/>
  <c r="A92" i="308" l="1"/>
  <c r="A32" i="1"/>
  <c r="A93" i="308" l="1"/>
  <c r="A33" i="118"/>
  <c r="A94" i="308" l="1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O7" i="11" s="1"/>
  <c r="CI29" i="6"/>
  <c r="AF29" i="6"/>
  <c r="BA11" i="6"/>
  <c r="BA5" i="6"/>
  <c r="BA7" i="6"/>
  <c r="DH7" i="6" s="1"/>
  <c r="A7" i="6"/>
  <c r="BB4" i="1"/>
  <c r="DH4" i="1" s="1"/>
  <c r="A95" i="308" l="1"/>
  <c r="A96" i="308" l="1"/>
  <c r="F8" i="112"/>
  <c r="A97" i="308" l="1"/>
  <c r="A22" i="1"/>
  <c r="AZ20" i="1"/>
  <c r="A98" i="308" l="1"/>
  <c r="F3" i="111"/>
  <c r="A5" i="111"/>
  <c r="A99" i="308" l="1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A100" i="308" l="1"/>
  <c r="H64" i="110"/>
  <c r="B45" i="110"/>
  <c r="D27" i="110"/>
  <c r="A25" i="110"/>
  <c r="F5" i="110"/>
  <c r="N5" i="110" s="1"/>
  <c r="F3" i="110"/>
  <c r="A5" i="110"/>
  <c r="F9" i="110"/>
  <c r="E26" i="114"/>
  <c r="B22" i="114"/>
  <c r="A101" i="308" l="1"/>
  <c r="BX60" i="135"/>
  <c r="A102" i="308" l="1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90" i="254"/>
  <c r="BQ90" i="254" s="1"/>
  <c r="A147" i="254" s="1"/>
  <c r="A103" i="308" l="1"/>
  <c r="A149" i="254"/>
  <c r="A150" i="254"/>
  <c r="A139" i="254"/>
  <c r="A135" i="254"/>
  <c r="A137" i="254"/>
  <c r="A138" i="254"/>
  <c r="A136" i="254"/>
  <c r="A134" i="254"/>
  <c r="A131" i="254"/>
  <c r="A129" i="254"/>
  <c r="A132" i="254"/>
  <c r="A130" i="254"/>
  <c r="A128" i="254"/>
  <c r="A133" i="254"/>
  <c r="A127" i="254"/>
  <c r="A124" i="254"/>
  <c r="A125" i="254"/>
  <c r="A122" i="254"/>
  <c r="A123" i="254"/>
  <c r="A126" i="254"/>
  <c r="A121" i="254"/>
  <c r="A119" i="254"/>
  <c r="A116" i="254"/>
  <c r="A117" i="254"/>
  <c r="A120" i="254"/>
  <c r="A118" i="254"/>
  <c r="A113" i="254"/>
  <c r="A110" i="254"/>
  <c r="A114" i="254"/>
  <c r="A112" i="254"/>
  <c r="A115" i="254"/>
  <c r="A111" i="254"/>
  <c r="A109" i="254"/>
  <c r="A105" i="254"/>
  <c r="A107" i="254"/>
  <c r="A108" i="254"/>
  <c r="A106" i="254"/>
  <c r="A104" i="254"/>
  <c r="A103" i="254"/>
  <c r="A99" i="254"/>
  <c r="A102" i="254"/>
  <c r="A100" i="254"/>
  <c r="A101" i="254"/>
  <c r="A98" i="254"/>
  <c r="A97" i="254"/>
  <c r="A92" i="254"/>
  <c r="A95" i="254"/>
  <c r="A96" i="254"/>
  <c r="A94" i="254"/>
  <c r="A93" i="254"/>
  <c r="A142" i="254"/>
  <c r="A145" i="254"/>
  <c r="A140" i="254"/>
  <c r="A148" i="254"/>
  <c r="A143" i="254"/>
  <c r="A91" i="254"/>
  <c r="A146" i="254"/>
  <c r="A90" i="254"/>
  <c r="A141" i="254"/>
  <c r="A144" i="254"/>
  <c r="A104" i="308" l="1"/>
  <c r="A105" i="308" l="1"/>
  <c r="A106" i="308" l="1"/>
  <c r="A107" i="308" l="1"/>
  <c r="A108" i="308" l="1"/>
  <c r="A109" i="308" l="1"/>
  <c r="A110" i="308" l="1"/>
  <c r="A111" i="308" l="1"/>
  <c r="A112" i="308" l="1"/>
  <c r="A113" i="308" l="1"/>
  <c r="A114" i="308" l="1"/>
  <c r="A116" i="308" l="1"/>
  <c r="A117" i="308" l="1"/>
  <c r="A118" i="308" l="1"/>
  <c r="A119" i="308" l="1"/>
  <c r="A120" i="308" l="1"/>
  <c r="A121" i="308" l="1"/>
  <c r="A122" i="308" l="1"/>
  <c r="O16" i="115"/>
  <c r="O15" i="115"/>
  <c r="O14" i="115"/>
  <c r="O13" i="115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<sst xmlns="http://schemas.openxmlformats.org/spreadsheetml/2006/main" count="7010" uniqueCount="1497">
  <si>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</si>
  <si>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</si>
  <si>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</si>
  <si>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</si>
  <si>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</si>
  <si>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</si>
  <si>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</si>
  <si>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</si>
  <si>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</si>
  <si>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</si>
  <si>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</si>
  <si>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</si>
  <si>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</si>
  <si>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</si>
  <si>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</si>
  <si>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</si>
  <si>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</si>
  <si>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</si>
  <si>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</si>
  <si>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</si>
  <si>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</si>
  <si>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</si>
  <si>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</si>
  <si>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</si>
  <si>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</si>
  <si>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</si>
  <si>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</si>
  <si>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</si>
  <si>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</si>
  <si>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</si>
  <si>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</si>
  <si>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</si>
  <si>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</si>
  <si>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</si>
  <si>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</si>
  <si>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</si>
  <si>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</si>
  <si>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</si>
  <si>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</si>
  <si>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</si>
  <si>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</si>
  <si>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</si>
  <si>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</si>
  <si>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</si>
  <si>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</si>
  <si>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</si>
  <si>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</si>
  <si>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</si>
  <si>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</si>
  <si>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</si>
  <si>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</si>
  <si>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</si>
  <si>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</si>
  <si>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</si>
  <si>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</si>
  <si>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</si>
  <si>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</si>
  <si>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</si>
  <si>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</si>
  <si>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</si>
  <si>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</si>
  <si>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</si>
  <si>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</si>
  <si>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</si>
  <si>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</si>
  <si>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</si>
  <si>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</si>
  <si>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</si>
  <si>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</si>
  <si>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</si>
  <si>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</si>
  <si>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</si>
  <si>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</si>
  <si>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</si>
  <si>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</si>
  <si>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</si>
  <si>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</si>
  <si>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</si>
  <si>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</si>
  <si>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</si>
  <si>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</si>
  <si>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</si>
  <si>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</si>
  <si>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</si>
  <si>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</si>
  <si>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</si>
  <si>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</si>
  <si>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</si>
  <si>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</si>
  <si>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</si>
  <si>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</si>
  <si>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</si>
  <si>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</si>
  <si>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</si>
  <si>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</si>
  <si>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</si>
  <si>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</si>
  <si>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</si>
  <si>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</si>
  <si>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</si>
  <si>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</si>
  <si>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</si>
  <si>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</si>
  <si>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</si>
  <si>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</si>
  <si>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</si>
  <si>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</si>
  <si>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</si>
  <si>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</si>
  <si>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</si>
  <si>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</si>
  <si>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</si>
  <si>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</si>
  <si>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</si>
  <si>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</si>
  <si>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</si>
  <si>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</si>
  <si>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</si>
  <si>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</si>
  <si>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</si>
  <si>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</si>
  <si>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</si>
  <si>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</si>
  <si>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</si>
  <si>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</si>
  <si>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</si>
  <si>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</si>
  <si>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</si>
  <si>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</si>
  <si>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</si>
  <si>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</si>
  <si>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</si>
  <si>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</si>
  <si>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</si>
  <si>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</si>
  <si>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</si>
  <si>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</si>
  <si>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</si>
  <si>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</si>
  <si>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</si>
  <si>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</si>
  <si>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</si>
  <si>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</si>
  <si>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</si>
  <si>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</si>
  <si>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</si>
  <si>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</si>
  <si>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</si>
  <si>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</si>
  <si>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</si>
  <si>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</si>
  <si>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</si>
  <si>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</si>
  <si>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</si>
  <si>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</si>
  <si>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</si>
  <si>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</si>
  <si>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</si>
  <si>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</si>
  <si>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</si>
  <si>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</si>
  <si>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</si>
  <si>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</si>
  <si>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</si>
  <si>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</si>
  <si>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</si>
  <si>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</si>
  <si>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</si>
  <si>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</si>
  <si>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</si>
  <si>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</si>
  <si>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</si>
  <si>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</si>
  <si>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</si>
  <si>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</si>
  <si>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</si>
  <si>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</si>
  <si>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</si>
  <si>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</si>
  <si>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</si>
  <si>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</si>
  <si>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</si>
  <si>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</si>
  <si>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</si>
  <si>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</si>
  <si>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</si>
  <si>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</si>
  <si>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</si>
  <si>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</si>
  <si>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</si>
  <si>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</si>
  <si>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</si>
  <si>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</si>
  <si>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</si>
  <si>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</si>
  <si>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</si>
  <si>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</si>
  <si>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</si>
  <si>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</si>
  <si>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</si>
  <si>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</si>
  <si>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</si>
  <si>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</si>
  <si>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</si>
  <si>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</si>
  <si>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</si>
  <si>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</si>
  <si>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</si>
  <si>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</si>
  <si>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</si>
  <si>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</si>
  <si>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</si>
  <si>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</si>
  <si>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</si>
  <si>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</si>
  <si>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</si>
  <si>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</si>
  <si>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</si>
  <si>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</si>
  <si>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</si>
  <si>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</si>
  <si>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</si>
  <si>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</si>
  <si>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</si>
  <si>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</si>
  <si>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</si>
  <si>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</si>
  <si>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</si>
  <si>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</si>
  <si>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</si>
  <si>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</si>
  <si>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</si>
  <si>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</si>
  <si>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</si>
  <si>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</si>
  <si>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</si>
  <si>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</si>
  <si>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</si>
  <si>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</si>
  <si>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</si>
  <si>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</si>
  <si>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</si>
  <si>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</si>
  <si>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</si>
  <si>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</si>
  <si>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</si>
  <si>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</si>
  <si>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</si>
  <si>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</si>
  <si>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</si>
  <si>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</si>
  <si>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</si>
  <si>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</si>
  <si>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</si>
  <si>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</si>
  <si>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</si>
  <si>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</si>
  <si>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</si>
  <si>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</si>
  <si>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</si>
  <si>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</si>
  <si>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</si>
  <si>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</si>
  <si>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</si>
  <si>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</si>
  <si>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</si>
  <si>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</si>
  <si>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</si>
  <si>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</si>
  <si>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</si>
  <si>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</si>
  <si>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</si>
  <si>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</si>
  <si>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</si>
  <si>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</si>
  <si>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</si>
  <si>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</si>
  <si>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</si>
  <si>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</si>
  <si>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</si>
  <si>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</si>
  <si>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</si>
  <si>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</si>
  <si>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</si>
  <si>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</si>
  <si>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</si>
  <si>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</si>
  <si>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</si>
  <si>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</si>
  <si>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</si>
  <si>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</si>
  <si>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</si>
  <si>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</si>
  <si>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</si>
  <si>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</si>
  <si>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</si>
  <si>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</si>
  <si>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</si>
  <si>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</si>
  <si>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</si>
  <si>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</si>
  <si>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</si>
  <si>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</si>
  <si>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</si>
  <si>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</si>
  <si>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</si>
  <si>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</si>
  <si>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</si>
  <si>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</si>
  <si>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</si>
  <si>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</si>
  <si>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</si>
  <si>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</si>
  <si>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</si>
  <si>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</si>
  <si>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</si>
  <si>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</si>
  <si>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</si>
  <si>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</si>
  <si>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</si>
  <si>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</si>
  <si>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</si>
  <si>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</si>
  <si>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</si>
  <si>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</si>
  <si>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</si>
  <si>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</si>
  <si>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</si>
  <si>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</si>
  <si>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</si>
  <si>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</si>
  <si>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</si>
  <si>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</si>
  <si>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</si>
  <si>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</si>
  <si>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</si>
  <si>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</si>
  <si>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</si>
  <si>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</si>
  <si>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</si>
  <si>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</si>
  <si>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</si>
  <si>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</si>
  <si>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</si>
  <si>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</si>
  <si>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</si>
  <si>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</si>
  <si>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</si>
  <si>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</si>
  <si>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</si>
  <si>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</si>
  <si>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</si>
  <si>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</si>
  <si>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</si>
  <si>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</si>
  <si>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</si>
  <si>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</si>
  <si>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</si>
  <si>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</si>
  <si>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</si>
  <si>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</si>
  <si>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</si>
  <si>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</si>
  <si>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</si>
  <si>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</si>
  <si>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</si>
  <si>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</si>
  <si>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</si>
  <si>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</si>
  <si>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</si>
  <si>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</si>
  <si>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</si>
  <si>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</si>
  <si>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</si>
  <si>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</si>
  <si>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</si>
  <si>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</si>
  <si>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</si>
  <si>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</si>
  <si>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</si>
  <si>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</si>
  <si>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</si>
  <si>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</si>
  <si>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</si>
  <si>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</si>
  <si>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</si>
  <si>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</si>
  <si>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</si>
  <si>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</si>
  <si>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</si>
  <si>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</si>
  <si>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</si>
  <si>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</si>
  <si>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</si>
  <si>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</si>
  <si>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</si>
  <si>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</si>
  <si>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</si>
  <si>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</si>
  <si>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</si>
  <si>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</si>
  <si>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</si>
  <si>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</si>
  <si>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</si>
  <si>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</si>
  <si>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</si>
  <si>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</si>
  <si>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</si>
  <si>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</si>
  <si>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</si>
  <si>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</si>
  <si>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</si>
  <si>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</si>
  <si>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</si>
  <si>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</si>
  <si>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</si>
  <si>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</si>
  <si>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</si>
  <si>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</si>
  <si>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</si>
  <si>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</si>
  <si>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</si>
  <si>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</si>
  <si>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</si>
  <si>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</si>
  <si>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</si>
  <si>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</si>
  <si>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</si>
  <si>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</si>
  <si>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</si>
  <si>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</si>
  <si>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</si>
  <si>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</si>
  <si>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</si>
  <si>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</si>
  <si>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</si>
  <si>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</si>
  <si>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</si>
  <si>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</si>
  <si>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</si>
  <si>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</si>
  <si>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</si>
  <si>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</si>
  <si>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</si>
  <si>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</si>
  <si>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</si>
  <si>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</si>
  <si>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</si>
  <si>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</si>
  <si>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</si>
  <si>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</si>
  <si>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</si>
  <si>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</si>
  <si>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</si>
  <si>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</si>
  <si>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</si>
  <si>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</si>
  <si>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</si>
  <si>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</si>
  <si>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</si>
  <si>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</si>
  <si>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</si>
  <si>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</si>
  <si>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</si>
  <si>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</si>
  <si>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</si>
  <si>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</si>
  <si>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</si>
  <si>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</si>
  <si>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</si>
  <si>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</si>
  <si>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</si>
  <si>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</si>
  <si>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</si>
  <si>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</si>
  <si>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</si>
  <si>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</si>
  <si>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</si>
  <si>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</si>
  <si>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</si>
  <si>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</si>
  <si>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</si>
  <si>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</si>
  <si>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</si>
  <si>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</si>
  <si>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</si>
  <si>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</si>
  <si>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</si>
  <si>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</si>
  <si>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</si>
  <si>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</si>
  <si>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</si>
  <si>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</si>
  <si>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</si>
  <si>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</si>
  <si>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</si>
  <si>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</si>
  <si>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</si>
  <si>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</si>
  <si>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</si>
  <si>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</si>
  <si>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</si>
  <si>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</si>
  <si>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</si>
  <si>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</si>
  <si>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</si>
  <si>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</si>
  <si>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</si>
  <si>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</si>
  <si>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</si>
  <si>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</si>
  <si>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</si>
  <si>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</si>
  <si>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</si>
  <si>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</si>
  <si>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</si>
  <si>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</si>
  <si>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</si>
  <si>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</si>
  <si>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</si>
  <si>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</si>
  <si>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</si>
  <si>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</si>
  <si>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</si>
  <si>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</si>
  <si>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</si>
  <si>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</si>
  <si>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</si>
  <si>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</si>
  <si>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</si>
  <si>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</si>
  <si>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</si>
  <si>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</si>
  <si>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</si>
  <si>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</si>
  <si>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</si>
  <si>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</si>
  <si>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</si>
  <si>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</si>
  <si>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</si>
  <si>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</si>
  <si>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</si>
  <si>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</si>
  <si>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</si>
  <si>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</si>
  <si>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</si>
  <si>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</si>
  <si>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</si>
  <si>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</si>
  <si>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</si>
  <si>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</si>
  <si>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</si>
  <si>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</si>
  <si>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</si>
  <si>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</si>
  <si>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</si>
  <si>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</si>
  <si>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</si>
  <si>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</si>
  <si>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</si>
  <si>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</si>
  <si>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</si>
  <si>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</si>
  <si>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</si>
  <si>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</si>
  <si>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</si>
  <si>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</si>
  <si>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</si>
  <si>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</si>
  <si>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</si>
  <si>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</si>
  <si>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</si>
  <si>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</si>
  <si>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</si>
  <si>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</si>
  <si>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</si>
  <si>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</si>
  <si>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</si>
  <si>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</si>
  <si>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</si>
  <si>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</si>
  <si>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</si>
  <si>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</si>
  <si>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</si>
  <si>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</si>
  <si>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</si>
  <si>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</si>
  <si>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</si>
  <si>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</si>
  <si>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</si>
  <si>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</si>
  <si>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</si>
  <si>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</si>
  <si>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</si>
  <si>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</si>
  <si>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</si>
  <si>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</si>
  <si>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</si>
  <si>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</si>
  <si>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</si>
  <si>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</si>
  <si>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</si>
  <si>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</si>
  <si>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</si>
  <si>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</si>
  <si>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</si>
  <si>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</si>
  <si>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</si>
  <si>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</si>
  <si>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</si>
  <si>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</si>
  <si>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</si>
  <si>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</si>
  <si>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</si>
  <si>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</si>
  <si>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</si>
  <si>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</si>
  <si>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</si>
  <si>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</si>
  <si>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</si>
  <si>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</si>
  <si>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</si>
  <si>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</si>
  <si>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</si>
  <si>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</si>
  <si>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</si>
  <si>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</si>
  <si>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</si>
  <si>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</si>
  <si>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</si>
  <si>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</si>
  <si>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</si>
  <si>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</si>
  <si>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</si>
  <si>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</si>
  <si>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</si>
  <si>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</si>
  <si>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</si>
  <si>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</si>
  <si>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</si>
  <si>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</si>
  <si>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</si>
  <si>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</si>
  <si>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</si>
  <si>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</si>
  <si>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</si>
  <si>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</si>
  <si>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</si>
  <si>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</si>
  <si>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</si>
  <si>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</si>
  <si>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</si>
  <si>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</si>
  <si>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</si>
  <si>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</si>
  <si>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</si>
  <si>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</si>
  <si>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</si>
  <si>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</si>
  <si>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</si>
  <si>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</si>
  <si>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</si>
  <si>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</si>
  <si>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</si>
  <si>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</si>
  <si>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</si>
  <si>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</si>
  <si>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</si>
  <si>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</si>
  <si>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</si>
  <si>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</si>
  <si>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</si>
  <si>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</si>
  <si>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</si>
  <si>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</si>
  <si>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</si>
  <si>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</si>
  <si>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</si>
  <si>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</si>
  <si>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</si>
  <si>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</si>
  <si>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</si>
  <si>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</si>
  <si>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</si>
  <si>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</si>
  <si>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</si>
  <si>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</si>
  <si>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</si>
  <si>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</si>
  <si>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</si>
  <si>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</si>
  <si>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</si>
  <si>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</si>
  <si>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</si>
  <si>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</si>
  <si>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</si>
  <si>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</si>
  <si>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</si>
  <si>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</si>
  <si>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</si>
  <si>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</si>
  <si>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</si>
  <si>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</si>
  <si>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</si>
  <si>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</si>
  <si>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</si>
  <si>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</si>
  <si>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</si>
  <si>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</si>
  <si>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</si>
  <si>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</si>
  <si>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</si>
  <si>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</si>
  <si>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</si>
  <si>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</si>
  <si>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</si>
  <si>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</si>
  <si>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</si>
  <si>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</si>
  <si>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</si>
  <si>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</si>
  <si>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</si>
  <si>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</si>
  <si>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</si>
  <si>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</si>
  <si>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</si>
  <si>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</si>
  <si>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</si>
  <si>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</si>
  <si>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</si>
  <si>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</si>
  <si>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</si>
  <si>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</si>
  <si>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</si>
  <si>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</si>
  <si>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</si>
  <si>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</si>
  <si>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</si>
  <si>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</si>
  <si>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</si>
  <si>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</si>
  <si>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</si>
  <si>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</si>
  <si>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</si>
  <si>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</si>
  <si>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</si>
  <si>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</si>
  <si>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</si>
  <si>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</si>
  <si>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</si>
  <si>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</si>
  <si>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</si>
  <si>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</si>
  <si>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</si>
  <si>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</si>
  <si>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</si>
  <si>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</si>
  <si>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</si>
  <si>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</si>
  <si>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</si>
  <si>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</si>
  <si>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</si>
  <si>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</si>
  <si>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</si>
  <si>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</si>
  <si>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</si>
  <si>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</si>
  <si>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</si>
  <si>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</si>
  <si>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</si>
  <si>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</si>
  <si>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</si>
  <si>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</si>
  <si>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</si>
  <si>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</si>
  <si>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</si>
  <si>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</si>
  <si>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</si>
  <si>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</si>
  <si>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</si>
  <si>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</si>
  <si>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</si>
  <si>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</si>
  <si>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</si>
  <si>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</si>
  <si>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</si>
  <si>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</si>
  <si>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</si>
  <si>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</si>
  <si>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</si>
  <si>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</si>
  <si>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</si>
  <si>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</si>
  <si>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</si>
  <si>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</si>
  <si>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</si>
  <si>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</si>
  <si>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</si>
  <si>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</si>
  <si>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</si>
  <si>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</si>
  <si>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</si>
  <si>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</si>
  <si>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</si>
  <si>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</si>
  <si>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</si>
  <si>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</si>
  <si>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</si>
  <si>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</si>
  <si>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</si>
  <si>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</si>
  <si>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</si>
  <si>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</si>
  <si>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</si>
  <si>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</si>
  <si>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</si>
  <si>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</si>
  <si>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</si>
  <si>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</si>
  <si>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</si>
  <si>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</si>
  <si>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</si>
  <si>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</si>
  <si>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</si>
  <si>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</si>
  <si>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</si>
  <si>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</si>
  <si>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</si>
  <si>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</si>
  <si>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</si>
  <si>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</si>
  <si>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</si>
  <si>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</si>
  <si>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</si>
  <si>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</si>
  <si>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</si>
  <si>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</si>
  <si>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</si>
  <si>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</si>
  <si>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</si>
  <si>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</si>
  <si>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</si>
  <si>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</si>
  <si>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</si>
  <si>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</si>
  <si>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</si>
  <si>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</si>
  <si>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</si>
  <si>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</si>
  <si>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</si>
  <si>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ЗП1</t>
  </si>
  <si>
    <t>РЛК 1б-10.IV/400 УХЛ1</t>
  </si>
  <si>
    <t>ОПН-П-10/12/10/500 УХЛ1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</si>
  <si>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</si>
  <si>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</si>
  <si>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</si>
  <si>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</si>
  <si>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</si>
  <si>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</si>
  <si>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</si>
  <si>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</si>
  <si>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</si>
  <si>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</si>
  <si>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</si>
  <si>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</si>
  <si>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</si>
  <si>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</si>
  <si>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</si>
  <si>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</si>
  <si>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</si>
  <si>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</si>
  <si>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</si>
  <si>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</si>
  <si>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</si>
  <si>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</si>
  <si>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</si>
  <si>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</si>
  <si>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</si>
  <si>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</si>
  <si>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</si>
  <si>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</si>
  <si>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</si>
  <si>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</si>
  <si>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</si>
  <si>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</si>
  <si>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</si>
  <si>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</si>
  <si>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</si>
  <si>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</si>
  <si>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</si>
  <si>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</si>
  <si>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</si>
  <si>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</si>
  <si>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</si>
  <si>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</si>
  <si>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</si>
  <si>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</si>
  <si>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</si>
  <si>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</si>
  <si>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</si>
  <si>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</si>
  <si>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</si>
  <si>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</si>
  <si>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</si>
  <si>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</si>
  <si>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</si>
  <si>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</si>
  <si>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</si>
  <si>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</si>
  <si>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</si>
  <si>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</si>
  <si>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</si>
  <si>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</si>
  <si>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</si>
  <si>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</si>
  <si>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</si>
  <si>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</si>
  <si>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</si>
  <si>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</si>
  <si>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</si>
  <si>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 также представители иных лиц, учавствующих в освидетельствовании:</t>
  </si>
  <si>
    <t>Величко А.А.</t>
  </si>
  <si>
    <t>ПАО "Россети Ленэнерго"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</si>
  <si>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</si>
  <si>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</si>
  <si>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</si>
  <si>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</si>
  <si>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</si>
  <si>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</si>
  <si>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</si>
  <si>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</si>
  <si>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</si>
  <si>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</si>
  <si>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</si>
  <si>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</si>
  <si>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</si>
  <si>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</si>
  <si>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</si>
  <si>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</si>
  <si>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</si>
  <si>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</si>
  <si>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</si>
  <si>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</si>
  <si>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</si>
  <si>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</si>
  <si>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</si>
  <si>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</si>
  <si>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</si>
  <si>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</si>
  <si>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</si>
  <si>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</si>
  <si>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</si>
  <si>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</si>
  <si>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</si>
  <si>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</si>
  <si>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</si>
  <si>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</si>
  <si>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</si>
  <si>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</si>
  <si>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</si>
  <si>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</si>
  <si>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</si>
  <si>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</si>
  <si>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</si>
  <si>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</si>
  <si>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</si>
  <si>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</si>
  <si>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</si>
  <si>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</si>
  <si>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</si>
  <si>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</si>
  <si>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</si>
  <si>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</si>
  <si>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</si>
  <si>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</si>
  <si>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</si>
  <si>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</si>
  <si>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</si>
  <si>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</si>
  <si>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</si>
  <si>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</si>
  <si>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</si>
  <si>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</si>
  <si>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</si>
  <si>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</si>
  <si>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</si>
  <si>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</si>
  <si>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</si>
  <si>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</si>
  <si>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</si>
  <si>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</si>
  <si>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</si>
  <si>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</si>
  <si>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</si>
  <si>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</si>
  <si>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</si>
  <si>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</si>
  <si>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</si>
  <si>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</si>
  <si>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</si>
  <si>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</si>
  <si>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</si>
  <si>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</si>
  <si>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</si>
  <si>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</si>
  <si>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</si>
  <si>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</si>
  <si>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</si>
  <si>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</si>
  <si>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</si>
  <si>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</si>
  <si>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</si>
  <si>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</si>
  <si>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</si>
  <si>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</si>
  <si>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</si>
  <si>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</si>
  <si>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</si>
  <si>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</si>
  <si>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</si>
  <si>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</si>
  <si>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</si>
  <si>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</si>
  <si>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</si>
  <si>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</si>
  <si>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</si>
  <si>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</si>
  <si>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</si>
  <si>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</si>
  <si>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</si>
  <si>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</si>
  <si>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</si>
  <si>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</si>
  <si>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</si>
  <si>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</si>
  <si>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</si>
  <si>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</si>
  <si>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</si>
  <si>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</si>
  <si>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</si>
  <si>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</si>
  <si>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</si>
  <si>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</si>
  <si>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</si>
  <si>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</si>
  <si>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</si>
  <si>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</si>
  <si>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</si>
  <si>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</si>
  <si>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</si>
  <si>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</si>
  <si>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</si>
  <si>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</si>
  <si>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</si>
  <si>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</si>
  <si>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</si>
  <si>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</si>
  <si>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</si>
  <si>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</si>
  <si>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</si>
  <si>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</si>
  <si>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</si>
  <si>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</si>
  <si>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</si>
  <si>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</si>
  <si>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</si>
  <si>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</si>
  <si>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</si>
  <si>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</si>
  <si>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</si>
  <si>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</si>
  <si>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</si>
  <si>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</si>
  <si>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</si>
  <si>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</si>
  <si>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</si>
  <si>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</si>
  <si>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</si>
  <si>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</si>
  <si>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</si>
  <si>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</si>
  <si>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</si>
  <si>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</si>
  <si>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</si>
  <si>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</si>
  <si>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</si>
  <si>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</si>
  <si>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</si>
  <si>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</si>
  <si>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</si>
  <si>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</si>
  <si>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</si>
  <si>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</si>
  <si>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</si>
  <si>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</si>
  <si>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</si>
  <si>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</si>
  <si>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</si>
  <si>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</si>
  <si>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</si>
  <si>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</si>
  <si>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</si>
  <si>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</si>
  <si>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</si>
  <si>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</si>
  <si>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</si>
  <si>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</si>
  <si>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</si>
  <si>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</si>
  <si>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</si>
  <si>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</si>
  <si>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</si>
  <si>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</si>
  <si>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</si>
  <si>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</si>
  <si>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</si>
  <si>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</si>
  <si>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</si>
  <si>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</si>
  <si>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</si>
  <si>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</si>
  <si>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</si>
  <si>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</si>
  <si>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</si>
  <si>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</si>
  <si>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</si>
  <si>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</si>
  <si>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</si>
  <si>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</si>
  <si>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</si>
  <si>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</si>
  <si>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</si>
  <si>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</si>
  <si>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</si>
  <si>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</si>
  <si>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</si>
  <si>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</si>
  <si>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</si>
  <si>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</si>
  <si>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</si>
  <si>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</si>
  <si>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</si>
  <si>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</si>
  <si>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</si>
  <si>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</si>
  <si>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</si>
  <si>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</si>
  <si>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</si>
  <si>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</si>
  <si>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</si>
  <si>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</si>
  <si>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</si>
  <si>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</si>
  <si>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</si>
  <si>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</si>
  <si>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</si>
  <si>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</si>
  <si>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</si>
  <si>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</si>
  <si>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</si>
  <si>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</si>
  <si>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</si>
  <si>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</si>
  <si>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</si>
  <si>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</si>
  <si>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</si>
  <si>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</si>
  <si>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</si>
  <si>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</si>
  <si>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</si>
  <si>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</si>
  <si>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ОГРН 1089847302225, ИНН 7842391090, КПП 780101001, 199004, город Санкт-Петербург, пр-кт Средний В.О., д. 4 литер а, пом/ком 6н/177</t>
  </si>
  <si>
    <t>Подготовительные работы</t>
  </si>
  <si>
    <t>км</t>
  </si>
  <si>
    <t>Геодезический вынос точек установки опор/стоек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</si>
  <si>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</si>
  <si>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</si>
  <si>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</si>
  <si>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</si>
  <si>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</si>
  <si>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</si>
  <si>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</si>
  <si>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рейс</t>
  </si>
  <si>
    <t>Развозка материалов</t>
  </si>
  <si>
    <t>Установка опор ВЛ</t>
  </si>
  <si>
    <t>шт./м</t>
  </si>
  <si>
    <t>Монтаж траверс на высоте более 8 м</t>
  </si>
  <si>
    <t>Монтаж штырьевых изоляторов с колпачками</t>
  </si>
  <si>
    <t>Монтаж информационных знаков на опорах ВЛ на высоте более 2 м</t>
  </si>
  <si>
    <t>Монтаж СИП</t>
  </si>
  <si>
    <t>м/прол.</t>
  </si>
  <si>
    <t>Обвязка штырьевых изоляторов спиральной вязкой на высоте более 7 м (2-е вязки на изолятор)</t>
  </si>
  <si>
    <t>компл.</t>
  </si>
  <si>
    <t>Измерение сопротивления растеканию тока контура заземления опоры 10 кВ</t>
  </si>
  <si>
    <t>изм.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</si>
  <si>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</si>
  <si>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</si>
  <si>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</si>
  <si>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</si>
  <si>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Контрольно-исполнительная съемка</t>
  </si>
  <si>
    <t>2</t>
  </si>
  <si>
    <t>КМЧ РЛК</t>
  </si>
  <si>
    <t>Привод разъединителя РЛК.1б-10.IV/400УХЛ1</t>
  </si>
  <si>
    <t>ПР-01-07 УХЛ1</t>
  </si>
  <si>
    <t>Разрядник мультикамерный</t>
  </si>
  <si>
    <t>РМК-20-IV-УХЛ1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</si>
  <si>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</si>
  <si>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СВ110-3,5 (у)</t>
  </si>
  <si>
    <t>Стальные конструкции</t>
  </si>
  <si>
    <t>Заземляющий проводник</t>
  </si>
  <si>
    <t>Зажим плашечный</t>
  </si>
  <si>
    <t>Траверса</t>
  </si>
  <si>
    <t>Крепление подкоса</t>
  </si>
  <si>
    <t>Хомут</t>
  </si>
  <si>
    <t>Линейная арматура</t>
  </si>
  <si>
    <t>F 207</t>
  </si>
  <si>
    <t>Изолятор штыревой</t>
  </si>
  <si>
    <t>Бугель для фиксации ленты</t>
  </si>
  <si>
    <t>NB 20</t>
  </si>
  <si>
    <t>Зажим анкерный</t>
  </si>
  <si>
    <t>PAZ 3</t>
  </si>
  <si>
    <t>Изолятор подвесной</t>
  </si>
  <si>
    <t>SML 70/20ГС</t>
  </si>
  <si>
    <t>Зажим ответвительный</t>
  </si>
  <si>
    <t>RP 150</t>
  </si>
  <si>
    <t>А2А-120</t>
  </si>
  <si>
    <t>Колпачок</t>
  </si>
  <si>
    <t>К9</t>
  </si>
  <si>
    <t>Вязка спиральная</t>
  </si>
  <si>
    <t>СВ 120</t>
  </si>
  <si>
    <t>Стандартные изделия</t>
  </si>
  <si>
    <t>Прочее</t>
  </si>
  <si>
    <t>Знак безопасности из металла оцинкованного толщиной не менее 0,5 мм, покрытого пленкой</t>
  </si>
  <si>
    <t>кг</t>
  </si>
  <si>
    <t xml:space="preserve">Старший мастер Ломоносовского РЭС филиала ПАО "Россети Ленэнерго", "ГтЭС" </t>
  </si>
  <si>
    <t>Ширяев Е.М.</t>
  </si>
  <si>
    <t xml:space="preserve">Главный инженер Ломоносовского РЭС филиала ПАО "Россети Ленэнерго", "ГтЭС" </t>
  </si>
  <si>
    <t>Буренок М.Ю.</t>
  </si>
  <si>
    <t>М.Ю. Буренок</t>
  </si>
  <si>
    <t>Е.М. Ширяев</t>
  </si>
  <si>
    <t>Попов А.В.</t>
  </si>
  <si>
    <t>А.В. Попов</t>
  </si>
  <si>
    <t>Приказ №205 от 12.02.2024</t>
  </si>
  <si>
    <t>Сафуанова В.А.</t>
  </si>
  <si>
    <t>В.А. Сафуанова</t>
  </si>
  <si>
    <t>Начальник участка ООО «СЭТ»</t>
  </si>
  <si>
    <t>Приказ №23/10/24-1 от 23.10.2024</t>
  </si>
  <si>
    <t>Кольцов А.Г.</t>
  </si>
  <si>
    <t xml:space="preserve">А.Г. Кольцов </t>
  </si>
  <si>
    <t>Ведущий инженер строительного контроля ООО «СЭТ»</t>
  </si>
  <si>
    <t>Инженер-геодезист ООО «СЭТ»</t>
  </si>
  <si>
    <t>Приказ №23/10/24-9 от 23.10.2024</t>
  </si>
  <si>
    <t>Приказ №23/10/24-5 от 23.10.2024; НРС  №С-78-189445 от 05.04.2019г.</t>
  </si>
  <si>
    <t>Потоцкий А.А.</t>
  </si>
  <si>
    <t>А.А. Потоцкий</t>
  </si>
  <si>
    <t>Приказ №23/10/24-8 от 23.10.2024</t>
  </si>
  <si>
    <t>Директор по строительству ООО «СЭТ»</t>
  </si>
  <si>
    <t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t>
  </si>
  <si>
    <t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t>
  </si>
  <si>
    <t>ОГРН 1117847138364 ИНН 7811490221; КПП 781001001, 196158, РФ, Санкт-Петербург, Московское шоссе, д. 42 корпус 2. лит А, пом.202, тел: (812) 777-57-67</t>
  </si>
  <si>
    <t>ООО «СЭТ»</t>
  </si>
  <si>
    <t>ГтЭС-ДТ-9</t>
  </si>
  <si>
    <t>Филиал ПАО "Россети Ленэнерго", "ГтЭС"</t>
  </si>
  <si>
    <t>ООО "СЭТ"</t>
  </si>
  <si>
    <t>Реконструкция ВЛ 10кВ в охранной зоне действующей ВЛ-10 кВ</t>
  </si>
  <si>
    <t>Геодезическая разбивка трассы (вынос в натуру оси ВЛ установка створных знаков)</t>
  </si>
  <si>
    <t>Расчистка просеки от кустарника и мелколесья (доведение до норматив-ных значений ширины охранных зон) по землям ГЛФ вручную при густой поросли</t>
  </si>
  <si>
    <t>Организация строительного городка с последующим демонтажем</t>
  </si>
  <si>
    <t>Снятие растительного слоя толщиной 15см для обустройства стройпло-щадки с обратным перемещением</t>
  </si>
  <si>
    <r>
      <t>м</t>
    </r>
    <r>
      <rPr>
        <vertAlign val="superscript"/>
        <sz val="11"/>
        <color rgb="FF000000"/>
        <rFont val="Times New Roman"/>
        <family val="1"/>
        <charset val="204"/>
      </rPr>
      <t>3</t>
    </r>
  </si>
  <si>
    <t>Засыпка стройплощадки ПГС толщиной 10см</t>
  </si>
  <si>
    <t>Противопожарная емкость с водой 5 м³</t>
  </si>
  <si>
    <t>Биотуалет 1х1*2,3 м</t>
  </si>
  <si>
    <t>Бытовка 8х2,5 м</t>
  </si>
  <si>
    <t>Контора-прорабская 4х2 м</t>
  </si>
  <si>
    <t>Бак контейнерного типа для мусора 1,5х1,5м</t>
  </si>
  <si>
    <t>Погрузка и разгрузка механизировано при автомобильных перевозках конструкций строительного городка</t>
  </si>
  <si>
    <t>Перевозка грузов автомобилями-самосвалами 1 класс груза грузоподъемностью 10 т работающими вне карьера на расстояние 28 км</t>
  </si>
  <si>
    <t>Погрузка и разгрузка механизировано при автомобильных (бортовой) перевозках ж/б стоек</t>
  </si>
  <si>
    <t>Погрузка и разгрузка механизировано при автомобильных (бортовой) перевозках провода СИП-3</t>
  </si>
  <si>
    <t>Погрузка и разгрузка механизировано при автомобильных (бортовой) перевозках прочего материала - металла</t>
  </si>
  <si>
    <t>Погрузка и разгрузка вручную при автомобильных (бортовой) перевозках прочего материала – линейная арматура и пр.</t>
  </si>
  <si>
    <t>Погрузка и разгрузка вручную при автомобильных (бортовой) перевозках прочего материала – оборудование (ОПН, РЛК в комплекте)</t>
  </si>
  <si>
    <t>Перевозка грузов автомобилями-самосвалами 1 класс груза грузоподъ-емностью 10 т работающими вне карьера на расстояние 28 км (от базы в Красном Селе до временного склада)</t>
  </si>
  <si>
    <t>Перевозка отходов на полигон ТБО автомобилями-самосвалами 1 класс груза грузоподъемностью 10 т работающими вне карьера на расстояние 31 км</t>
  </si>
  <si>
    <t>Доставка рабочих бригадным автомобилем Урал на средневзвешенное расстояние 28 км</t>
  </si>
  <si>
    <t>Строительные работы по ВЛ-10 кВ</t>
  </si>
  <si>
    <t>Развозка конструкций и материалов опор ВЛ 10 кВ на средневзвешенное расстояние 3 км:</t>
  </si>
  <si>
    <t xml:space="preserve"> - конструкций одностоечных ж/б опор ВЛ </t>
  </si>
  <si>
    <t xml:space="preserve"> - ж/б стоек для установки подкосов к существующим опорам ВЛ</t>
  </si>
  <si>
    <t xml:space="preserve"> - оснастки одностоечных ж/б опор ВЛ </t>
  </si>
  <si>
    <t xml:space="preserve"> - оснастки двухстоечных ж/б опор ВЛ</t>
  </si>
  <si>
    <t xml:space="preserve"> - оснастки трехстоечных ж/б опор ВЛ</t>
  </si>
  <si>
    <t xml:space="preserve"> - провода СИП-3</t>
  </si>
  <si>
    <t>Погрузка и разгрузка механизировано при автомобильных перевозках провода СИП-3</t>
  </si>
  <si>
    <t>Погрузка и разгрузка вручную при автомобильных перевозках прочего материала – оборудование (ОПН, РЛК в комплекте)</t>
  </si>
  <si>
    <t>Бурение котлована под ж/б стойку на глубину более 2,5 м (0,31 мP3P на одну стойку или приставку)</t>
  </si>
  <si>
    <r>
      <t>шт./м</t>
    </r>
    <r>
      <rPr>
        <vertAlign val="superscript"/>
        <sz val="11"/>
        <color rgb="FF000000"/>
        <rFont val="Times New Roman"/>
        <family val="1"/>
        <charset val="204"/>
      </rPr>
      <t>3</t>
    </r>
  </si>
  <si>
    <t>7/2,17</t>
  </si>
  <si>
    <t xml:space="preserve">Установка с помощью механизмов одностоечных ж/б опор ВЛ-10кВ в сверленные котлованы на глубину 2,5м </t>
  </si>
  <si>
    <t xml:space="preserve">Установка с помощью механизмов подкосов к существующим ж/б опорам ВЛЗ-10 кВ в сверленные котлованы на глубину 2,5м </t>
  </si>
  <si>
    <t xml:space="preserve">Обратная засыпка котлованов с послойным трамбованием </t>
  </si>
  <si>
    <t>Устройство насыпных банкеток, для укрепления стоек опор, из вынимае-мого при бурении котлованов грунта</t>
  </si>
  <si>
    <t>Установка креплений укоса для двух и трехстоечных ж/б опор У52</t>
  </si>
  <si>
    <t>Устройство заземления опор</t>
  </si>
  <si>
    <t>Разработка грунта траншеи под заземляющее устройство опоры 10 кВ глубиной 0,7 м без крепления стенок, грунт второй категории (0,7х0,35х9=2,205 м3 на 1 опору итого 2 опоры), в том числе:</t>
  </si>
  <si>
    <t xml:space="preserve"> - механизированно (70%)</t>
  </si>
  <si>
    <t xml:space="preserve"> - в ручную (30%)</t>
  </si>
  <si>
    <t xml:space="preserve"> - сухой грунт (70%)</t>
  </si>
  <si>
    <t xml:space="preserve"> - мокрый грунт (30%)</t>
  </si>
  <si>
    <t>Выполнение водоотлива из траншеи (30%)</t>
  </si>
  <si>
    <t>Устройство заземления опор 10 кВ, в том числе:</t>
  </si>
  <si>
    <t xml:space="preserve"> - установка вертикальных заземлителей стальных 63х63х6 L=3,0 м </t>
  </si>
  <si>
    <t>8/24</t>
  </si>
  <si>
    <t xml:space="preserve"> - установка горизонтальных заземлителей стальных 40х4 мм L=9 м</t>
  </si>
  <si>
    <t>2/18</t>
  </si>
  <si>
    <t xml:space="preserve"> - монтаж выпусков заземления стальных 40х4 L=1,3 м</t>
  </si>
  <si>
    <t>2/2,6</t>
  </si>
  <si>
    <t xml:space="preserve"> - сварное соединение вертикальных и горизонтальных электродов, заземляющих спусков и горизонтальных электродов (5 соединений на 1 ЗУ)</t>
  </si>
  <si>
    <t xml:space="preserve"> - монтаж видимых спусков заземления опор стальных оцинкованных d=10 мм L=7,8м (+7,8 м дополнительно в местах установки РКЛ, итого 1 шт.)</t>
  </si>
  <si>
    <t>3/23,4</t>
  </si>
  <si>
    <t xml:space="preserve"> - Монтаж заземляющего проводника ЗП1</t>
  </si>
  <si>
    <t xml:space="preserve"> - Сварное соединение горизонтальных электродов и спусков заземления опор</t>
  </si>
  <si>
    <t xml:space="preserve"> - Зачистка сварных швов (6 швов на ЗУ и 0,98 м на ЗУ)</t>
  </si>
  <si>
    <t>12/11,76</t>
  </si>
  <si>
    <t xml:space="preserve"> - Покрытие цинкосодержащей краской сварных швов (0,0022 мP2P на один шов)</t>
  </si>
  <si>
    <t>12/0,03</t>
  </si>
  <si>
    <t>Засыпка траншей, пазух котлованов и ям с послойным трамбованием просеянным грунтом</t>
  </si>
  <si>
    <t>Монтажные работы ВЛ</t>
  </si>
  <si>
    <t>Сборка натяжной изолирующей подвески (в комплект входит: SML70/20ГС, PAZ3)</t>
  </si>
  <si>
    <t>Монтаж зажимов на высоте более 2 м (плашечный ПС-2-1)</t>
  </si>
  <si>
    <t>Монтаж зажимов на высоте более 6 м (ответвительный PR 150)</t>
  </si>
  <si>
    <t>Монтаж разрядников РМК-20 на высоте более 8 м</t>
  </si>
  <si>
    <t>Монтаж разрядников РМКЭ-10 на высоте более 8 м</t>
  </si>
  <si>
    <t>Монтаж устройств для наложения переносного заземления на высоте более 8 м</t>
  </si>
  <si>
    <t>Общая строительная длина ВЛ-10 кВ 3хСИП-3 1х120 мм2, из них:</t>
  </si>
  <si>
    <t>Проверка изоляции СИП-3 1х120 перед монтажем</t>
  </si>
  <si>
    <t>163/3</t>
  </si>
  <si>
    <t>Монтаж разъединителя на опорах ВЛ</t>
  </si>
  <si>
    <t>Сборка металлических конструкций для монтажа разъединителей</t>
  </si>
  <si>
    <t>Установка с помощью механизмов металлических конструкций для монтажа разъединителей (1 комплект/ 72 кг)</t>
  </si>
  <si>
    <t>компл./кг</t>
  </si>
  <si>
    <t>1/72</t>
  </si>
  <si>
    <t>Установка с помощью механизмов трехполюсных разъединителей с ручным приводом на опорах ВЛ-10 кВ монтаж на высоте свыше 2м</t>
  </si>
  <si>
    <t xml:space="preserve">Монтаж привода разъединителя на опоре ВЛ </t>
  </si>
  <si>
    <t>Монтаж зажимов на высоте более 2 м (аппаратный зажим)</t>
  </si>
  <si>
    <t>Монтаж ошиновки разъединителя СИП 1х120 ммP2P L=3х3 м</t>
  </si>
  <si>
    <t>Пусконаладочные работы ВЛ 10 кВ</t>
  </si>
  <si>
    <t>Проверка наличия цепи между заземлителями и заземленными элементами (2х5)</t>
  </si>
  <si>
    <t>Визуальный осмотр разрядников мультикамерных (РМК, РМКЭ) и выставление искровых промежутков</t>
  </si>
  <si>
    <t>исп.</t>
  </si>
  <si>
    <t xml:space="preserve"> - измерение сопротивления изоляции разъединителя (3 изм. на разъединитель);</t>
  </si>
  <si>
    <t xml:space="preserve"> - высоковольтные испытания разъединителя (3 изм. на разъединитель);</t>
  </si>
  <si>
    <t xml:space="preserve"> - измерение сопротивления контактов заземляющих ножей разъединителя.</t>
  </si>
  <si>
    <t>Планировка территории после окончания строительства</t>
  </si>
  <si>
    <t>Демонтаж ВЛ-10 кВ</t>
  </si>
  <si>
    <t>Демонтаж провода</t>
  </si>
  <si>
    <t>Демонтаж провода АС-50</t>
  </si>
  <si>
    <t>Демонтаж оборудования</t>
  </si>
  <si>
    <t>Демонтаж с последующим монтажом на новый провод ИКЗ на высоте бо-лее 8 метров</t>
  </si>
  <si>
    <t>Вывоз демонтированного оборудования, изделий и материалов</t>
  </si>
  <si>
    <t>Погрузка и разгрузка механизировано при автомобильных перевозках провода АС-50</t>
  </si>
  <si>
    <t>Перевозка грузов автомобилями-самосвалами 1 класс груза (провод, ли-нейная арматура, оборудование) грузоподъемностью 10 т работающими вне карьера на расстояние 10 км (от объекта реконструкции до базы ПАО «Россети Ленэнерго» «Гатчинские электрические сети» в д. Гостилицы)</t>
  </si>
  <si>
    <t>Р-1</t>
  </si>
  <si>
    <t>П-1</t>
  </si>
  <si>
    <t>Провод</t>
  </si>
  <si>
    <t>АС-50</t>
  </si>
  <si>
    <t>Разъединитель линейный качающего типа, с полимерными изоляторами</t>
  </si>
  <si>
    <t>РЛК.1б-10.IV/630 УХЛ1</t>
  </si>
  <si>
    <t>Разрядник мультикамерный экранного типа</t>
  </si>
  <si>
    <t>РМКЭ-10-IV-УХЛ1</t>
  </si>
  <si>
    <t>Устройство для наложения защитного заземления</t>
  </si>
  <si>
    <t>CE 3</t>
  </si>
  <si>
    <t>ВЛ 10кВ ДТ-9 (оп.20-115)</t>
  </si>
  <si>
    <t>Провод линии</t>
  </si>
  <si>
    <t>СИП-3 1х120</t>
  </si>
  <si>
    <t>Провод ошиновки разьединителя</t>
  </si>
  <si>
    <t>Ж/б изделия</t>
  </si>
  <si>
    <t xml:space="preserve">Стойка железобетонная </t>
  </si>
  <si>
    <t>ТМ63</t>
  </si>
  <si>
    <t>ТМ65</t>
  </si>
  <si>
    <t>ТМ66</t>
  </si>
  <si>
    <t>ТМ67</t>
  </si>
  <si>
    <t>ТМ68</t>
  </si>
  <si>
    <t>ТМ73</t>
  </si>
  <si>
    <t>ТМ74</t>
  </si>
  <si>
    <t>У52</t>
  </si>
  <si>
    <t>Х51</t>
  </si>
  <si>
    <t>ПС-2-1</t>
  </si>
  <si>
    <t>Метал. лента 20x0,7x1000 мм</t>
  </si>
  <si>
    <t>ПШИ20</t>
  </si>
  <si>
    <t>Натяжная изолирующая подвеска:</t>
  </si>
  <si>
    <t xml:space="preserve">Зажим аппаратный </t>
  </si>
  <si>
    <t>Заземление</t>
  </si>
  <si>
    <t>ст. 4x40 L=9000</t>
  </si>
  <si>
    <t xml:space="preserve">Выпуск стальной </t>
  </si>
  <si>
    <t>ст. 4x40 L =1300</t>
  </si>
  <si>
    <t xml:space="preserve">Видимый спуск стальной </t>
  </si>
  <si>
    <t>Д 10 ц L=7800</t>
  </si>
  <si>
    <t>ст. 63х6 L=3000</t>
  </si>
  <si>
    <t>Болт</t>
  </si>
  <si>
    <t>М20х260</t>
  </si>
  <si>
    <t>Гайка</t>
  </si>
  <si>
    <t>М20</t>
  </si>
  <si>
    <t>ЗБ "Не влезай, убьет!"</t>
  </si>
  <si>
    <t>ЗБ "Охранная зона ЛЭП 10 кВ - 10 метров"</t>
  </si>
  <si>
    <t>Цинкосодержащая краска</t>
  </si>
  <si>
    <t>2 кг/м²</t>
  </si>
  <si>
    <t>1. Расчистка площадей от кустарника и мелколесья вручную: при густой поросли - 1,0215 Га</t>
  </si>
  <si>
    <t>комплект РЛК.1б-10.IV/630 УХЛ1 с приводом ПР-01-07 УХЛ1</t>
  </si>
  <si>
    <t>линейный разъединитель к эксплуатации допускается</t>
  </si>
  <si>
    <t>40х4 мм</t>
  </si>
  <si>
    <t>47/1</t>
  </si>
  <si>
    <t>ТП627</t>
  </si>
  <si>
    <t>ТП-625</t>
  </si>
  <si>
    <t>ТП-716</t>
  </si>
  <si>
    <t>85/1</t>
  </si>
  <si>
    <t>УА20-3Н</t>
  </si>
  <si>
    <t>ОА20-3Н</t>
  </si>
  <si>
    <t>СИП</t>
  </si>
  <si>
    <t>стр.</t>
  </si>
  <si>
    <t>ф.</t>
  </si>
  <si>
    <t>ВЛ-10кВ (сущ. оп.№20 ВЛ-10 кВ ф. Дт-9 - ТП-625)</t>
  </si>
  <si>
    <t>ВЛ-10кВ (ТП-625 - ТП-716)</t>
  </si>
  <si>
    <t>ВЛ-10кВ (ТП-716 - сущ. оп.№133 ВЛ-10 кВ ф. Дт-9)</t>
  </si>
  <si>
    <t xml:space="preserve"> - исправил от руки</t>
  </si>
  <si>
    <t>ПАСПОРТ
ВОЗДУШНОЙ ЛИНИИ ЭЛЕКТРОПЕРЕДАЧИ
ВЛ-10кВ (сущ. оп.№20 ВЛ-10 кВ ф. Дт-9 - ТП-625)</t>
  </si>
  <si>
    <t>Угловая анкерная</t>
  </si>
  <si>
    <t>2 ж/б стойки
СВ110-3,5</t>
  </si>
  <si>
    <t>1 ж/б стойка
СВ110-3,5</t>
  </si>
  <si>
    <t>2 ж/б стойка
СВ110-3,5</t>
  </si>
  <si>
    <t>3 ж/б стойка
СВ110-3,5</t>
  </si>
  <si>
    <t>1х120</t>
  </si>
  <si>
    <t>ПАСПОРТ
ВОЗДУШНОЙ ЛИНИИ ЭЛЕКТРОПЕРЕДАЧИ
ВЛ-10кВ (ТП-625 - ТП-716)</t>
  </si>
  <si>
    <t>нов.опора №85/1</t>
  </si>
  <si>
    <t xml:space="preserve"> - существующие опоры</t>
  </si>
  <si>
    <t xml:space="preserve"> - из них 1(одна) новая опора П20-3Н, установлены подкосы оп.68, 100, 129</t>
  </si>
  <si>
    <t>№20-51</t>
  </si>
  <si>
    <t>№52-57</t>
  </si>
  <si>
    <t>№58-133</t>
  </si>
  <si>
    <t>1-ОП_10</t>
  </si>
  <si>
    <t>3-ОП_10</t>
  </si>
  <si>
    <t>новая ВЛЗ-10кВ от сущ. оп.№20 ВЛ-10 кВ ф. Дт-9 до ТП-625</t>
  </si>
  <si>
    <t>КВЛ-330кВ</t>
  </si>
  <si>
    <t>46 и 32</t>
  </si>
  <si>
    <t>сущ.оп№110 и сущ.оп.№111</t>
  </si>
  <si>
    <t>новая ВЛЗ-10кВ от ТП-716 до сущ. оп.№133 ВЛ-10 кВ ф. Дт-9</t>
  </si>
  <si>
    <t>Автодорога</t>
  </si>
  <si>
    <t>до автодороги</t>
  </si>
  <si>
    <t>сущ.оп№35 и сущ.оп.№36</t>
  </si>
  <si>
    <t>сущ.оп№72 и сущ.оп.№73</t>
  </si>
  <si>
    <t xml:space="preserve">Приказ №23/10/24-8 от 23.10.2024
Приказ №23/10/24-1 от 23.10.2024
Приказ №23/10/24-5 от 23.10.2024
</t>
  </si>
  <si>
    <t>Обратная засыпка котлована ранее вырытым грунтом</t>
  </si>
  <si>
    <t>ноября</t>
  </si>
  <si>
    <t>16</t>
  </si>
  <si>
    <t>Исполнительная схема №1.1 Бурение скважин под установку опор одностоечных; Исполнительная схема №1.2 Бурение скважин под установку откосов опор двухстоечных</t>
  </si>
  <si>
    <t>Исполнительная схема №1.5 Обратная засыпка скважин; Исполнительная схема №1.6 Обратная засыпка скважин</t>
  </si>
  <si>
    <t>Сертификат соответствия №РОСС BY.HB61.Н30298 от 09.11.2021 сроком действия до 08.11.2024</t>
  </si>
  <si>
    <t>Сертифика качества №000029983 от 06.05.2022; Электроды сварочные ОК-46, состав C 0,07-0,15%, Mn 0,9-1,2%, Si P ≤0,030%, S ≤0,030%, Ni ≤0,30%, Cr ≤0,20%, Mo ≤0,30%</t>
  </si>
  <si>
    <t>Сертификат качества №23751 от 26.04.2020г.</t>
  </si>
  <si>
    <t>ООО "Кабельный завод "ЦВЕТЛИТ"</t>
  </si>
  <si>
    <t>№24Т1-5845</t>
  </si>
  <si>
    <t>№24Т1-5844</t>
  </si>
  <si>
    <t>5100 м</t>
  </si>
  <si>
    <t>№24Т1-5847</t>
  </si>
  <si>
    <t>№24Т1-5851</t>
  </si>
  <si>
    <t>Исполнительная схема №1.3 Установка одностоечных опор</t>
  </si>
  <si>
    <t>Исполнительная схема №3.4 Установка откосов для двухстоечных опор</t>
  </si>
  <si>
    <t>откосы для опор типа А20-3Н, УА20-3Н</t>
  </si>
  <si>
    <t>Установка опор и откосов</t>
  </si>
  <si>
    <t>Исполнительная схема №2.1 Разработка грунта траншеи</t>
  </si>
  <si>
    <t>Исполнительная схема №2.2 Монтаж вертикальных электродов контура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</si>
  <si>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</si>
  <si>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</si>
  <si>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>Нугуманов М.А.</t>
  </si>
  <si>
    <t xml:space="preserve">М.А. Нугуманов </t>
  </si>
  <si>
    <t>опора типа П20-3Н</t>
  </si>
  <si>
    <t>6/1,86</t>
  </si>
  <si>
    <t xml:space="preserve"> 4/12</t>
  </si>
  <si>
    <t xml:space="preserve"> 1/9</t>
  </si>
  <si>
    <t xml:space="preserve"> 1/1,3</t>
  </si>
  <si>
    <t>2/15,6</t>
  </si>
  <si>
    <t>6/5,88</t>
  </si>
  <si>
    <t>6/0,013</t>
  </si>
  <si>
    <t xml:space="preserve"> - из них установлен подкос оп. №20</t>
  </si>
  <si>
    <t>9 м</t>
  </si>
  <si>
    <t>15,6 м</t>
  </si>
  <si>
    <t>63х63х6, L=3 м</t>
  </si>
  <si>
    <t>1/6</t>
  </si>
  <si>
    <t>5842/120</t>
  </si>
  <si>
    <t>5679/120</t>
  </si>
  <si>
    <t>18315 м</t>
  </si>
  <si>
    <t>вес провода с учетом 5% износа составляет: 3,4 т</t>
  </si>
  <si>
    <t>1. Строительство ВЛЗ-10кВ проводом СИП-3 1х120 направлением от сущ. оп.№20 ВЛ-10 кВ ф. Дт-9 до ТП-625 по существующим опорам длиной Lстр = 1447м;
2. Строительство ВЛЗ-10кВ проводом СИП-3 1х120 направлением от ТП-625 до ТП-716 по существующим опорам длиной Lстр = 218м;
3. Строительство ВЛЗ-10кВ проводом СИП-3 1х120 направлением от ТП-716 до сущ. оп.№137 ВЛ-10 кВ ф. Дт-9 по существующим опорам длиной Lстр = 4177м;
4. Установка одностоечной опоры №85/1 - 1 шт;
5. Монтаж разъединителя РЛК.1б-10.IV/630 УХЛ1 на нов.оп.№85/1 - 1 шт.</t>
  </si>
  <si>
    <t>ПАСПОРТ
ВОЗДУШНОЙ ЛИНИИ ЭЛЕКТРОПЕРЕДАЧИ
ВЛ-10кВ (ТП-716 - сущ. оп.№137 ВЛ-10 кВ ф. Дт-9)</t>
  </si>
  <si>
    <t>Монтаж провода ВЛЗ-10 кВ СИП3 1х120 мм2 (в три нитки) строительная длина</t>
  </si>
  <si>
    <t>Монтаж провода ВЛЗ-10 кВ СИП3 1х120 мм2 (в три нитки) на участке пересечения строительная длина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</si>
</sst>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0.0"/>
  </numFmts>
  <fonts count="1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vertAlign val="superscript"/>
      <sz val="11"/>
      <color rgb="FF000000"/>
      <name val="Times New Roman"/>
      <family val="1"/>
      <charset val="204"/>
    </font>
    <font>
      <b/>
      <sz val="11"/>
      <color rgb="FF000000"/>
      <name val="Times New Roman"/>
      <family val="1"/>
      <charset val="204"/>
    </font>
    <font>
      <b/>
      <u/>
      <sz val="11"/>
      <color theme="1"/>
      <name val="Calibri"/>
      <family val="2"/>
      <charset val="204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245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5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1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1" fillId="0" borderId="0" xfId="56" applyFont="1"/>
    <xf numFmtId="0" fontId="31" fillId="0" borderId="0" xfId="57" applyFont="1"/>
    <xf numFmtId="0" fontId="136" fillId="0" borderId="0" xfId="57" applyFont="1"/>
    <xf numFmtId="0" fontId="136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6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top" wrapText="1"/>
    </xf>
    <xf numFmtId="0" fontId="136" fillId="39" borderId="0" xfId="56" applyFont="1" applyFill="1"/>
    <xf numFmtId="0" fontId="31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8" fillId="39" borderId="0" xfId="56" applyFont="1" applyFill="1" applyAlignment="1">
      <alignment horizontal="left" vertical="center"/>
    </xf>
    <xf numFmtId="0" fontId="136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6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6" fillId="39" borderId="0" xfId="57" applyFont="1" applyFill="1" applyAlignment="1">
      <alignment horizontal="center"/>
    </xf>
    <xf numFmtId="0" fontId="136" fillId="39" borderId="0" xfId="57" applyFont="1" applyFill="1"/>
    <xf numFmtId="0" fontId="119" fillId="39" borderId="0" xfId="57" applyFont="1" applyFill="1" applyAlignment="1">
      <alignment horizontal="center"/>
    </xf>
    <xf numFmtId="0" fontId="136" fillId="39" borderId="0" xfId="56" applyFont="1" applyFill="1" applyAlignment="1">
      <alignment horizontal="left"/>
    </xf>
    <xf numFmtId="49" fontId="136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6" fillId="39" borderId="0" xfId="56" applyFont="1" applyFill="1" applyAlignment="1">
      <alignment horizontal="left" vertical="center"/>
    </xf>
    <xf numFmtId="0" fontId="136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7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6" fillId="39" borderId="0" xfId="56" applyFont="1" applyFill="1" applyAlignment="1">
      <alignment vertical="top" wrapText="1"/>
    </xf>
    <xf numFmtId="0" fontId="136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5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6" fillId="0" borderId="0" xfId="0" applyFont="1"/>
    <xf numFmtId="0" fontId="146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6" fillId="0" borderId="3" xfId="0" applyFont="1" applyBorder="1" applyAlignment="1">
      <alignment horizontal="center" vertical="center" wrapText="1"/>
    </xf>
    <xf numFmtId="49" fontId="146" fillId="0" borderId="3" xfId="0" applyNumberFormat="1" applyFont="1" applyBorder="1" applyAlignment="1">
      <alignment horizontal="center" vertical="center" wrapText="1"/>
    </xf>
    <xf numFmtId="0" fontId="146" fillId="0" borderId="0" xfId="0" applyFont="1" applyAlignment="1">
      <alignment wrapText="1"/>
    </xf>
    <xf numFmtId="14" fontId="146" fillId="0" borderId="0" xfId="0" applyNumberFormat="1" applyFont="1" applyAlignment="1">
      <alignment wrapText="1"/>
    </xf>
    <xf numFmtId="0" fontId="146" fillId="0" borderId="1" xfId="0" applyFont="1" applyBorder="1"/>
    <xf numFmtId="0" fontId="146" fillId="0" borderId="0" xfId="0" applyFont="1" applyAlignment="1">
      <alignment horizontal="left"/>
    </xf>
    <xf numFmtId="0" fontId="146" fillId="0" borderId="9" xfId="0" applyFont="1" applyBorder="1"/>
    <xf numFmtId="0" fontId="146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6" fillId="0" borderId="0" xfId="0" applyFont="1" applyAlignment="1">
      <alignment horizontal="right"/>
    </xf>
    <xf numFmtId="0" fontId="146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7" fillId="0" borderId="3" xfId="0" applyFont="1" applyBorder="1" applyAlignment="1">
      <alignment horizontal="left" vertical="center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40" fillId="0" borderId="0" xfId="7" applyNumberFormat="1" applyFont="1" applyAlignment="1">
      <alignment vertical="top"/>
    </xf>
    <xf numFmtId="0" fontId="137" fillId="0" borderId="3" xfId="7" applyFont="1" applyBorder="1" applyAlignment="1">
      <alignment horizontal="center" vertical="center" wrapText="1"/>
    </xf>
    <xf numFmtId="0" fontId="136" fillId="0" borderId="3" xfId="7" applyFont="1" applyBorder="1" applyAlignment="1">
      <alignment horizontal="center" vertical="center" wrapText="1"/>
    </xf>
    <xf numFmtId="0" fontId="136" fillId="0" borderId="0" xfId="7" applyFont="1" applyAlignment="1">
      <alignment vertical="center" wrapText="1"/>
    </xf>
    <xf numFmtId="0" fontId="136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7" fillId="0" borderId="0" xfId="7" applyFont="1" applyAlignment="1">
      <alignment vertical="center"/>
    </xf>
    <xf numFmtId="0" fontId="149" fillId="0" borderId="0" xfId="7" applyFont="1"/>
    <xf numFmtId="0" fontId="149" fillId="0" borderId="0" xfId="7" applyFont="1" applyAlignment="1">
      <alignment horizontal="left"/>
    </xf>
    <xf numFmtId="0" fontId="148" fillId="0" borderId="0" xfId="7" applyFont="1"/>
    <xf numFmtId="0" fontId="23" fillId="0" borderId="0" xfId="7" applyFont="1" applyAlignment="1">
      <alignment textRotation="90"/>
    </xf>
    <xf numFmtId="0" fontId="149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8" fillId="0" borderId="0" xfId="50" applyNumberFormat="1" applyFont="1" applyFill="1" applyBorder="1" applyAlignment="1">
      <alignment horizontal="center" vertical="center" wrapText="1"/>
    </xf>
    <xf numFmtId="0" fontId="151" fillId="0" borderId="0" xfId="7" applyFont="1" applyAlignment="1">
      <alignment vertical="top" wrapText="1"/>
    </xf>
    <xf numFmtId="0" fontId="150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23" fillId="0" borderId="8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136" fillId="0" borderId="67" xfId="7" applyFont="1" applyBorder="1"/>
    <xf numFmtId="0" fontId="136" fillId="0" borderId="68" xfId="7" applyFont="1" applyBorder="1"/>
    <xf numFmtId="0" fontId="152" fillId="0" borderId="0" xfId="0" applyFont="1"/>
    <xf numFmtId="49" fontId="17" fillId="0" borderId="3" xfId="50" applyNumberFormat="1" applyFont="1" applyFill="1" applyBorder="1" applyAlignment="1">
      <alignment horizontal="center" vertical="center" wrapText="1"/>
    </xf>
    <xf numFmtId="0" fontId="35" fillId="42" borderId="3" xfId="7" applyFill="1" applyBorder="1" applyAlignment="1">
      <alignment horizontal="left" vertical="center" wrapText="1"/>
    </xf>
    <xf numFmtId="0" fontId="35" fillId="42" borderId="3" xfId="7" applyFill="1" applyBorder="1" applyAlignment="1">
      <alignment horizontal="center" vertical="center" wrapText="1"/>
    </xf>
    <xf numFmtId="0" fontId="111" fillId="0" borderId="3" xfId="0" applyFont="1" applyBorder="1" applyAlignment="1">
      <alignment vertical="top" wrapText="1"/>
    </xf>
    <xf numFmtId="0" fontId="154" fillId="0" borderId="3" xfId="0" applyFont="1" applyBorder="1" applyAlignment="1">
      <alignment horizontal="center" vertical="top" wrapText="1"/>
    </xf>
    <xf numFmtId="0" fontId="154" fillId="0" borderId="3" xfId="0" applyFont="1" applyBorder="1" applyAlignment="1">
      <alignment horizontal="center" vertical="top" wrapText="1" shrinkToFit="1"/>
    </xf>
    <xf numFmtId="49" fontId="154" fillId="0" borderId="3" xfId="0" applyNumberFormat="1" applyFont="1" applyBorder="1" applyAlignment="1">
      <alignment horizontal="center" vertical="top" wrapText="1" shrinkToFit="1"/>
    </xf>
    <xf numFmtId="0" fontId="23" fillId="0" borderId="3" xfId="0" applyFont="1" applyBorder="1" applyAlignment="1">
      <alignment horizontal="center" vertical="top" wrapText="1"/>
    </xf>
    <xf numFmtId="0" fontId="111" fillId="0" borderId="8" xfId="0" applyFont="1" applyBorder="1" applyAlignment="1">
      <alignment vertical="top" wrapText="1"/>
    </xf>
    <xf numFmtId="0" fontId="154" fillId="0" borderId="3" xfId="0" applyFont="1" applyBorder="1" applyAlignment="1">
      <alignment vertical="top" wrapText="1"/>
    </xf>
    <xf numFmtId="0" fontId="23" fillId="0" borderId="3" xfId="0" applyFont="1" applyBorder="1" applyAlignment="1">
      <alignment vertical="top" wrapText="1"/>
    </xf>
    <xf numFmtId="0" fontId="23" fillId="0" borderId="8" xfId="0" applyFont="1" applyBorder="1" applyAlignment="1">
      <alignment vertical="top" wrapText="1"/>
    </xf>
    <xf numFmtId="0" fontId="23" fillId="0" borderId="3" xfId="0" applyFont="1" applyBorder="1" applyAlignment="1">
      <alignment horizontal="left" vertical="center" wrapText="1"/>
    </xf>
    <xf numFmtId="0" fontId="23" fillId="0" borderId="3" xfId="0" applyFont="1" applyBorder="1" applyAlignment="1">
      <alignment horizontal="left" vertical="top" wrapText="1"/>
    </xf>
    <xf numFmtId="0" fontId="154" fillId="0" borderId="3" xfId="0" applyFont="1" applyBorder="1" applyAlignment="1">
      <alignment horizontal="left" vertical="top" wrapText="1"/>
    </xf>
    <xf numFmtId="0" fontId="156" fillId="0" borderId="3" xfId="0" applyFont="1" applyBorder="1" applyAlignment="1">
      <alignment horizontal="left" vertical="top" wrapText="1"/>
    </xf>
    <xf numFmtId="0" fontId="156" fillId="0" borderId="3" xfId="0" applyFont="1" applyBorder="1" applyAlignment="1">
      <alignment vertical="top" wrapText="1"/>
    </xf>
    <xf numFmtId="0" fontId="23" fillId="0" borderId="8" xfId="0" applyFont="1" applyBorder="1" applyAlignment="1">
      <alignment horizontal="left" vertical="center" wrapText="1"/>
    </xf>
    <xf numFmtId="0" fontId="77" fillId="0" borderId="3" xfId="0" applyFont="1" applyBorder="1" applyAlignment="1">
      <alignment horizontal="center" vertical="center" wrapText="1"/>
    </xf>
    <xf numFmtId="0" fontId="77" fillId="0" borderId="3" xfId="0" applyFont="1" applyBorder="1" applyAlignment="1">
      <alignment horizontal="left" vertical="top" wrapText="1"/>
    </xf>
    <xf numFmtId="1" fontId="77" fillId="0" borderId="3" xfId="0" applyNumberFormat="1" applyFont="1" applyBorder="1" applyAlignment="1">
      <alignment horizontal="center" vertical="center" shrinkToFit="1"/>
    </xf>
    <xf numFmtId="0" fontId="77" fillId="0" borderId="3" xfId="0" applyFont="1" applyBorder="1" applyAlignment="1">
      <alignment horizontal="left" vertical="center" wrapText="1"/>
    </xf>
    <xf numFmtId="0" fontId="77" fillId="0" borderId="3" xfId="0" applyFont="1" applyBorder="1" applyAlignment="1">
      <alignment horizontal="center" vertical="top" wrapText="1"/>
    </xf>
    <xf numFmtId="0" fontId="17" fillId="0" borderId="3" xfId="50" applyNumberFormat="1" applyFont="1" applyFill="1" applyBorder="1" applyAlignment="1">
      <alignment horizontal="center" vertical="center" wrapText="1"/>
    </xf>
    <xf numFmtId="0" fontId="28" fillId="0" borderId="3" xfId="50" applyNumberFormat="1" applyFont="1" applyFill="1" applyBorder="1" applyAlignment="1">
      <alignment horizontal="center" vertical="center" wrapText="1"/>
    </xf>
    <xf numFmtId="171" fontId="23" fillId="0" borderId="3" xfId="0" applyNumberFormat="1" applyFont="1" applyBorder="1" applyAlignment="1">
      <alignment horizontal="center" vertical="top" shrinkToFit="1"/>
    </xf>
    <xf numFmtId="0" fontId="23" fillId="0" borderId="3" xfId="0" applyFont="1" applyBorder="1" applyAlignment="1">
      <alignment horizontal="center" vertical="top" shrinkToFit="1"/>
    </xf>
    <xf numFmtId="1" fontId="77" fillId="0" borderId="3" xfId="0" applyNumberFormat="1" applyFont="1" applyBorder="1" applyAlignment="1">
      <alignment horizontal="center" vertical="top" shrinkToFit="1"/>
    </xf>
    <xf numFmtId="1" fontId="23" fillId="0" borderId="3" xfId="0" applyNumberFormat="1" applyFont="1" applyBorder="1" applyAlignment="1">
      <alignment horizontal="center" vertical="top" shrinkToFit="1"/>
    </xf>
    <xf numFmtId="0" fontId="157" fillId="0" borderId="0" xfId="0" applyFont="1"/>
    <xf numFmtId="0" fontId="0" fillId="0" borderId="0" xfId="0" applyAlignment="1">
      <alignment horizontal="right"/>
    </xf>
    <xf numFmtId="0" fontId="35" fillId="28" borderId="41" xfId="7" applyFill="1" applyBorder="1" applyAlignment="1">
      <alignment horizontal="center" vertical="center" wrapText="1"/>
    </xf>
    <xf numFmtId="0" fontId="35" fillId="28" borderId="3" xfId="7" applyFill="1" applyBorder="1" applyAlignment="1">
      <alignment horizontal="center" vertical="center" wrapText="1"/>
    </xf>
    <xf numFmtId="49" fontId="35" fillId="28" borderId="3" xfId="7" applyNumberFormat="1" applyFill="1" applyBorder="1" applyAlignment="1">
      <alignment horizontal="center" vertical="center" wrapText="1"/>
    </xf>
    <xf numFmtId="164" fontId="35" fillId="28" borderId="3" xfId="7" applyNumberFormat="1" applyFill="1" applyBorder="1" applyAlignment="1">
      <alignment horizontal="center" vertical="center" wrapText="1"/>
    </xf>
    <xf numFmtId="0" fontId="35" fillId="28" borderId="5" xfId="7" applyFill="1" applyBorder="1" applyAlignment="1">
      <alignment horizontal="center" vertical="center" wrapText="1"/>
    </xf>
    <xf numFmtId="14" fontId="35" fillId="28" borderId="63" xfId="7" applyNumberFormat="1" applyFill="1" applyBorder="1" applyAlignment="1">
      <alignment horizontal="left" vertical="top" wrapText="1"/>
    </xf>
    <xf numFmtId="14" fontId="35" fillId="28" borderId="0" xfId="7" applyNumberFormat="1" applyFill="1" applyAlignment="1">
      <alignment vertical="top" wrapText="1"/>
    </xf>
    <xf numFmtId="0" fontId="27" fillId="0" borderId="3" xfId="0" applyFont="1" applyBorder="1" applyAlignment="1">
      <alignment horizontal="left" vertical="center" wrapText="1"/>
    </xf>
    <xf numFmtId="0" fontId="27" fillId="0" borderId="3" xfId="0" applyFont="1" applyBorder="1" applyAlignment="1">
      <alignment horizontal="left" wrapText="1"/>
    </xf>
    <xf numFmtId="0" fontId="0" fillId="0" borderId="3" xfId="0" applyBorder="1" applyAlignment="1">
      <alignment horizontal="right"/>
    </xf>
    <xf numFmtId="0" fontId="145" fillId="0" borderId="3" xfId="0" applyFont="1" applyBorder="1" applyAlignment="1">
      <alignment horizontal="left"/>
    </xf>
    <xf numFmtId="0" fontId="145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5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5" fillId="0" borderId="8" xfId="0" applyFont="1" applyBorder="1" applyAlignment="1">
      <alignment horizontal="center"/>
    </xf>
    <xf numFmtId="0" fontId="145" fillId="0" borderId="9" xfId="0" applyFont="1" applyBorder="1" applyAlignment="1">
      <alignment horizontal="center"/>
    </xf>
    <xf numFmtId="0" fontId="145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6" fillId="0" borderId="0" xfId="0" applyFont="1" applyAlignment="1">
      <alignment horizontal="left" wrapText="1"/>
    </xf>
    <xf numFmtId="0" fontId="146" fillId="0" borderId="0" xfId="0" applyFont="1" applyAlignment="1">
      <alignment horizontal="left"/>
    </xf>
    <xf numFmtId="0" fontId="146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6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6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/>
    </xf>
    <xf numFmtId="0" fontId="146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6" fillId="0" borderId="5" xfId="0" applyFont="1" applyBorder="1" applyAlignment="1">
      <alignment horizontal="left" wrapText="1"/>
    </xf>
    <xf numFmtId="0" fontId="146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6" fillId="0" borderId="8" xfId="0" applyFont="1" applyBorder="1" applyAlignment="1">
      <alignment horizontal="center" vertical="center" wrapText="1"/>
    </xf>
    <xf numFmtId="0" fontId="146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6" fillId="0" borderId="5" xfId="0" applyFont="1" applyBorder="1" applyAlignment="1">
      <alignment horizontal="justify" wrapText="1"/>
    </xf>
    <xf numFmtId="0" fontId="146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6" fillId="0" borderId="12" xfId="0" applyFont="1" applyBorder="1" applyAlignment="1">
      <alignment horizontal="center" vertical="center" wrapText="1"/>
    </xf>
    <xf numFmtId="0" fontId="146" fillId="0" borderId="60" xfId="0" applyFont="1" applyBorder="1" applyAlignment="1">
      <alignment horizontal="center" vertical="center" wrapText="1"/>
    </xf>
    <xf numFmtId="0" fontId="146" fillId="0" borderId="11" xfId="0" applyFont="1" applyBorder="1" applyAlignment="1">
      <alignment horizontal="center" vertical="center" wrapText="1"/>
    </xf>
    <xf numFmtId="0" fontId="146" fillId="0" borderId="7" xfId="0" applyFont="1" applyBorder="1" applyAlignment="1">
      <alignment horizontal="justify" wrapText="1"/>
    </xf>
    <xf numFmtId="0" fontId="146" fillId="0" borderId="2" xfId="0" applyFont="1" applyBorder="1" applyAlignment="1">
      <alignment horizontal="justify" wrapText="1"/>
    </xf>
    <xf numFmtId="0" fontId="146" fillId="0" borderId="66" xfId="0" applyFont="1" applyBorder="1" applyAlignment="1">
      <alignment horizontal="left" vertical="top" wrapText="1"/>
    </xf>
    <xf numFmtId="0" fontId="146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6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6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1" fillId="0" borderId="3" xfId="7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7" fillId="0" borderId="8" xfId="0" applyFont="1" applyBorder="1" applyAlignment="1">
      <alignment horizontal="center" vertical="center" wrapText="1"/>
    </xf>
    <xf numFmtId="0" fontId="147" fillId="0" borderId="9" xfId="0" applyFont="1" applyBorder="1" applyAlignment="1">
      <alignment horizontal="center" vertical="center" wrapText="1"/>
    </xf>
    <xf numFmtId="0" fontId="147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36" fillId="0" borderId="3" xfId="7" applyFont="1" applyBorder="1" applyAlignment="1">
      <alignment horizontal="left" vertical="center" wrapText="1"/>
    </xf>
    <xf numFmtId="0" fontId="136" fillId="0" borderId="3" xfId="7" applyFont="1" applyBorder="1" applyAlignment="1">
      <alignment horizontal="center" vertical="center" wrapText="1"/>
    </xf>
    <xf numFmtId="2" fontId="136" fillId="0" borderId="3" xfId="7" applyNumberFormat="1" applyFont="1" applyBorder="1" applyAlignment="1">
      <alignment horizontal="center" vertical="center" wrapText="1"/>
    </xf>
    <xf numFmtId="0" fontId="137" fillId="0" borderId="3" xfId="7" applyFont="1" applyBorder="1" applyAlignment="1">
      <alignment horizontal="left" vertical="center" wrapText="1"/>
    </xf>
    <xf numFmtId="0" fontId="136" fillId="0" borderId="8" xfId="7" applyFont="1" applyBorder="1" applyAlignment="1">
      <alignment horizontal="center" vertical="center" wrapText="1"/>
    </xf>
    <xf numFmtId="0" fontId="136" fillId="0" borderId="10" xfId="7" applyFont="1" applyBorder="1" applyAlignment="1">
      <alignment horizontal="center" vertical="center" wrapText="1"/>
    </xf>
    <xf numFmtId="16" fontId="136" fillId="0" borderId="3" xfId="7" applyNumberFormat="1" applyFont="1" applyBorder="1" applyAlignment="1">
      <alignment horizontal="center" vertical="center" wrapText="1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149" fillId="0" borderId="0" xfId="7" applyFont="1" applyAlignment="1">
      <alignment horizontal="center"/>
    </xf>
    <xf numFmtId="0" fontId="23" fillId="0" borderId="0" xfId="7" applyFont="1" applyAlignment="1">
      <alignment horizontal="left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2" fontId="31" fillId="0" borderId="0" xfId="7" applyNumberFormat="1" applyFont="1" applyAlignment="1">
      <alignment horizontal="center" vertical="top"/>
    </xf>
    <xf numFmtId="2" fontId="140" fillId="0" borderId="1" xfId="7" applyNumberFormat="1" applyFont="1" applyBorder="1" applyAlignment="1">
      <alignment horizontal="center" vertical="center"/>
    </xf>
    <xf numFmtId="0" fontId="137" fillId="0" borderId="3" xfId="7" applyFont="1" applyBorder="1" applyAlignment="1">
      <alignment horizontal="center" vertical="center" wrapText="1"/>
    </xf>
    <xf numFmtId="2" fontId="137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31" fillId="0" borderId="2" xfId="7" applyNumberFormat="1" applyFont="1" applyBorder="1" applyAlignment="1">
      <alignment horizontal="center" vertical="top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144" fillId="0" borderId="8" xfId="50" applyFont="1" applyFill="1" applyBorder="1" applyAlignment="1">
      <alignment horizontal="left" vertical="center" wrapText="1"/>
    </xf>
    <xf numFmtId="0" fontId="144" fillId="0" borderId="9" xfId="50" applyFont="1" applyFill="1" applyBorder="1" applyAlignment="1">
      <alignment horizontal="left" vertical="center" wrapText="1"/>
    </xf>
    <xf numFmtId="0" fontId="144" fillId="0" borderId="10" xfId="50" applyFont="1" applyFill="1" applyBorder="1" applyAlignment="1">
      <alignment horizontal="left" vertical="center" wrapText="1"/>
    </xf>
    <xf numFmtId="0" fontId="28" fillId="0" borderId="3" xfId="0" applyFont="1" applyBorder="1" applyAlignment="1">
      <alignment horizontal="center" vertical="center" wrapText="1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153" fillId="0" borderId="8" xfId="0" applyFont="1" applyBorder="1" applyAlignment="1">
      <alignment horizontal="left" vertical="center"/>
    </xf>
    <xf numFmtId="0" fontId="153" fillId="0" borderId="9" xfId="0" applyFont="1" applyBorder="1" applyAlignment="1">
      <alignment horizontal="left" vertical="center"/>
    </xf>
    <xf numFmtId="0" fontId="153" fillId="0" borderId="10" xfId="0" applyFont="1" applyBorder="1" applyAlignment="1">
      <alignment horizontal="left" vertical="center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42" fillId="0" borderId="8" xfId="0" applyFont="1" applyBorder="1" applyAlignment="1">
      <alignment horizontal="left" vertical="center" wrapText="1"/>
    </xf>
    <xf numFmtId="0" fontId="42" fillId="0" borderId="9" xfId="0" applyFont="1" applyBorder="1" applyAlignment="1">
      <alignment horizontal="left" vertical="center" wrapText="1"/>
    </xf>
    <xf numFmtId="0" fontId="42" fillId="0" borderId="10" xfId="0" applyFont="1" applyBorder="1" applyAlignment="1">
      <alignment horizontal="left" vertical="center" wrapText="1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justify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wrapText="1"/>
    </xf>
    <xf numFmtId="0" fontId="72" fillId="0" borderId="0" xfId="0" applyFont="1" applyAlignment="1">
      <alignment horizontal="left" wrapText="1"/>
    </xf>
    <xf numFmtId="0" fontId="10" fillId="0" borderId="0" xfId="0" applyFont="1" applyAlignment="1">
      <alignment horizontal="right"/>
    </xf>
    <xf numFmtId="0" fontId="74" fillId="0" borderId="0" xfId="0" applyFont="1" applyAlignment="1">
      <alignment horizontal="center" vertical="top" wrapText="1"/>
    </xf>
    <xf numFmtId="0" fontId="11" fillId="0" borderId="1" xfId="0" applyFont="1" applyBorder="1" applyAlignment="1">
      <alignment horizontal="center" wrapText="1"/>
    </xf>
    <xf numFmtId="0" fontId="10" fillId="0" borderId="0" xfId="0" applyFont="1"/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9" fillId="0" borderId="1" xfId="0" applyFont="1" applyBorder="1" applyAlignment="1">
      <alignment horizontal="left" wrapText="1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115" fillId="0" borderId="1" xfId="51" applyFont="1" applyBorder="1" applyAlignment="1">
      <alignment horizontal="left" wrapText="1"/>
    </xf>
    <xf numFmtId="0" fontId="115" fillId="0" borderId="9" xfId="51" applyFont="1" applyBorder="1" applyAlignment="1">
      <alignment horizontal="left" wrapText="1"/>
    </xf>
    <xf numFmtId="0" fontId="121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 vertical="center" wrapText="1"/>
    </xf>
    <xf numFmtId="0" fontId="121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19" fillId="2" borderId="0" xfId="51" applyFont="1" applyFill="1" applyAlignment="1">
      <alignment horizontal="left" wrapText="1"/>
    </xf>
    <xf numFmtId="0" fontId="15" fillId="0" borderId="0" xfId="51" applyFont="1" applyAlignment="1">
      <alignment horizontal="right" vertical="top" wrapText="1"/>
    </xf>
    <xf numFmtId="0" fontId="120" fillId="2" borderId="1" xfId="51" applyFont="1" applyFill="1" applyBorder="1" applyAlignment="1">
      <alignment horizont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33" fillId="0" borderId="2" xfId="51" applyFont="1" applyBorder="1" applyAlignment="1">
      <alignment horizontal="center" vertical="center" wrapText="1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9" fillId="0" borderId="0" xfId="51" applyFont="1" applyAlignment="1">
      <alignment horizontal="right" vertical="top" wrapText="1"/>
    </xf>
    <xf numFmtId="0" fontId="119" fillId="0" borderId="0" xfId="51" applyFont="1" applyAlignment="1">
      <alignment horizontal="left" vertical="center"/>
    </xf>
    <xf numFmtId="0" fontId="120" fillId="0" borderId="1" xfId="51" applyFont="1" applyBorder="1" applyAlignment="1">
      <alignment horizontal="center" wrapText="1"/>
    </xf>
    <xf numFmtId="0" fontId="115" fillId="0" borderId="1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9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6" fillId="39" borderId="0" xfId="56" applyFont="1" applyFill="1" applyAlignment="1">
      <alignment vertical="center" wrapText="1"/>
    </xf>
    <xf numFmtId="0" fontId="136" fillId="39" borderId="0" xfId="56" applyFont="1" applyFill="1" applyAlignment="1">
      <alignment horizontal="right"/>
    </xf>
    <xf numFmtId="0" fontId="136" fillId="39" borderId="0" xfId="56" applyFont="1" applyFill="1" applyAlignment="1">
      <alignment wrapText="1"/>
    </xf>
    <xf numFmtId="0" fontId="138" fillId="31" borderId="0" xfId="56" applyFont="1" applyFill="1" applyAlignment="1">
      <alignment horizontal="left" vertical="top" wrapText="1"/>
    </xf>
    <xf numFmtId="0" fontId="136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3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6" fillId="39" borderId="0" xfId="56" applyFont="1" applyFill="1" applyAlignment="1">
      <alignment horizontal="left"/>
    </xf>
    <xf numFmtId="0" fontId="137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7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6" fillId="39" borderId="0" xfId="56" applyFont="1" applyFill="1" applyAlignment="1">
      <alignment horizontal="left" vertical="center" wrapText="1"/>
    </xf>
    <xf numFmtId="0" fontId="142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6" fillId="0" borderId="0" xfId="56" applyFont="1" applyAlignment="1">
      <alignment horizontal="left" vertical="center" wrapText="1"/>
    </xf>
    <xf numFmtId="0" fontId="138" fillId="39" borderId="1" xfId="56" applyFont="1" applyFill="1" applyBorder="1" applyAlignment="1">
      <alignment horizontal="center" vertical="top" wrapText="1"/>
    </xf>
    <xf numFmtId="0" fontId="137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 wrapText="1"/>
    </xf>
    <xf numFmtId="0" fontId="137" fillId="39" borderId="1" xfId="56" applyFont="1" applyFill="1" applyBorder="1" applyAlignment="1">
      <alignment horizontal="center"/>
    </xf>
    <xf numFmtId="0" fontId="137" fillId="39" borderId="0" xfId="56" applyFont="1" applyFill="1" applyAlignment="1">
      <alignment horizontal="center" wrapText="1"/>
    </xf>
    <xf numFmtId="165" fontId="139" fillId="0" borderId="0" xfId="56" applyNumberFormat="1" applyFont="1" applyAlignment="1">
      <alignment horizontal="center"/>
    </xf>
    <xf numFmtId="0" fontId="140" fillId="39" borderId="0" xfId="56" applyFont="1" applyFill="1" applyAlignment="1">
      <alignment horizontal="center"/>
    </xf>
    <xf numFmtId="0" fontId="31" fillId="2" borderId="0" xfId="51" applyFont="1" applyFill="1" applyAlignment="1">
      <alignment horizontal="center"/>
    </xf>
    <xf numFmtId="0" fontId="126" fillId="0" borderId="1" xfId="51" quotePrefix="1" applyFont="1" applyBorder="1" applyAlignment="1">
      <alignment horizontal="left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32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929BCE-5504-4392-BEEC-8D0643446196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3F10B9-FEF5-4F80-9565-026BFE521857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9CDD141-FCC5-4169-979A-88A31E82A2D6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5EDD45-B82F-41F1-895D-DCC90F973FD9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969BB5D-5C29-4644-B4EA-81CAD7F624D7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165467-D046-4BF0-9297-B9DB254DEB2F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5CA765-7851-4C7D-BEA0-8492CC00EE94}"/>
            </a:ext>
          </a:extLst>
        </xdr:cNvPr>
        <xdr:cNvSpPr/>
      </xdr:nvSpPr>
      <xdr:spPr>
        <a:xfrm>
          <a:off x="71924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D838F9-E169-40BD-8379-DF7A322BFA1D}"/>
            </a:ext>
          </a:extLst>
        </xdr:cNvPr>
        <xdr:cNvSpPr/>
      </xdr:nvSpPr>
      <xdr:spPr>
        <a:xfrm>
          <a:off x="82837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F003A7-79E2-47F9-84E2-A6BD05FD7833}"/>
            </a:ext>
          </a:extLst>
        </xdr:cNvPr>
        <xdr:cNvSpPr/>
      </xdr:nvSpPr>
      <xdr:spPr>
        <a:xfrm>
          <a:off x="93751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934428-C44E-4903-B7D1-98258DF0AA5E}"/>
            </a:ext>
          </a:extLst>
        </xdr:cNvPr>
        <xdr:cNvSpPr/>
      </xdr:nvSpPr>
      <xdr:spPr>
        <a:xfrm>
          <a:off x="71924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13D48D-B268-497A-AA3A-888328D292DB}"/>
            </a:ext>
          </a:extLst>
        </xdr:cNvPr>
        <xdr:cNvSpPr/>
      </xdr:nvSpPr>
      <xdr:spPr>
        <a:xfrm>
          <a:off x="82837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DC073F5-D58E-4A08-B5A5-3296F828B692}"/>
            </a:ext>
          </a:extLst>
        </xdr:cNvPr>
        <xdr:cNvSpPr/>
      </xdr:nvSpPr>
      <xdr:spPr>
        <a:xfrm>
          <a:off x="93751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1742AE-9D78-412C-B9B0-35C8DABCE5F8}"/>
            </a:ext>
          </a:extLst>
        </xdr:cNvPr>
        <xdr:cNvSpPr/>
      </xdr:nvSpPr>
      <xdr:spPr>
        <a:xfrm>
          <a:off x="74819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E6A9D17-FAC5-43AA-92C0-A70B4CCC17C2}"/>
            </a:ext>
          </a:extLst>
        </xdr:cNvPr>
        <xdr:cNvSpPr/>
      </xdr:nvSpPr>
      <xdr:spPr>
        <a:xfrm>
          <a:off x="85733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5C30B4-ABDC-435F-BAF6-7F28139F4C93}"/>
            </a:ext>
          </a:extLst>
        </xdr:cNvPr>
        <xdr:cNvSpPr/>
      </xdr:nvSpPr>
      <xdr:spPr>
        <a:xfrm>
          <a:off x="9664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D6BE9A-62F0-474F-B5A8-4C6BDB563D62}"/>
            </a:ext>
          </a:extLst>
        </xdr:cNvPr>
        <xdr:cNvSpPr/>
      </xdr:nvSpPr>
      <xdr:spPr>
        <a:xfrm>
          <a:off x="74819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E5994E6-A47B-45A1-A263-47B3996FEBB3}"/>
            </a:ext>
          </a:extLst>
        </xdr:cNvPr>
        <xdr:cNvSpPr/>
      </xdr:nvSpPr>
      <xdr:spPr>
        <a:xfrm>
          <a:off x="85733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7DBABB-2681-454A-814C-38041F360E15}"/>
            </a:ext>
          </a:extLst>
        </xdr:cNvPr>
        <xdr:cNvSpPr/>
      </xdr:nvSpPr>
      <xdr:spPr>
        <a:xfrm>
          <a:off x="9664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577822-0C57-46EA-A756-BCE4513682A5}"/>
            </a:ext>
          </a:extLst>
        </xdr:cNvPr>
        <xdr:cNvSpPr/>
      </xdr:nvSpPr>
      <xdr:spPr>
        <a:xfrm>
          <a:off x="748199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A9560E-28CF-45DD-A4C2-DC1CFCA4392F}"/>
            </a:ext>
          </a:extLst>
        </xdr:cNvPr>
        <xdr:cNvSpPr/>
      </xdr:nvSpPr>
      <xdr:spPr>
        <a:xfrm>
          <a:off x="857334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F7D257-2911-4E3F-9B08-0C47540B56FB}"/>
            </a:ext>
          </a:extLst>
        </xdr:cNvPr>
        <xdr:cNvSpPr/>
      </xdr:nvSpPr>
      <xdr:spPr>
        <a:xfrm>
          <a:off x="9664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9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sheetPr codeName="Лист1"/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30" t="s">
        <v>1041</v>
      </c>
      <c r="B1" s="630"/>
      <c r="C1" s="630"/>
      <c r="J1" s="636" t="s">
        <v>1042</v>
      </c>
      <c r="K1" s="637"/>
      <c r="L1" s="637"/>
      <c r="M1" s="638"/>
      <c r="N1" s="515" t="s">
        <v>141</v>
      </c>
      <c r="O1" s="515" t="s">
        <v>143</v>
      </c>
      <c r="P1" s="515" t="s">
        <v>1043</v>
      </c>
    </row>
    <row r="2" spans="1:16" outlineLevel="1" x14ac:dyDescent="0.3">
      <c r="A2" s="628" t="s">
        <v>1044</v>
      </c>
      <c r="B2" s="628"/>
      <c r="C2" s="629" t="s">
        <v>1045</v>
      </c>
      <c r="D2" s="629"/>
      <c r="E2" s="629"/>
      <c r="F2" s="629"/>
      <c r="G2" s="629"/>
      <c r="H2" s="629"/>
      <c r="J2" s="639" t="s">
        <v>1046</v>
      </c>
      <c r="K2" s="639"/>
      <c r="L2" s="639"/>
      <c r="M2" s="639"/>
      <c r="N2" s="516" t="s">
        <v>1047</v>
      </c>
      <c r="O2" s="516" t="s">
        <v>1048</v>
      </c>
      <c r="P2" s="516" t="s">
        <v>1049</v>
      </c>
    </row>
    <row r="3" spans="1:16" ht="29.4" customHeight="1" outlineLevel="1" x14ac:dyDescent="0.3">
      <c r="A3" s="631" t="s">
        <v>1050</v>
      </c>
      <c r="B3" s="631"/>
      <c r="C3" s="632" t="s">
        <v>1051</v>
      </c>
      <c r="D3" s="632"/>
      <c r="E3" s="632"/>
      <c r="F3" s="632"/>
      <c r="G3" s="632"/>
      <c r="H3" s="632"/>
      <c r="J3" s="633" t="s">
        <v>1052</v>
      </c>
      <c r="K3" s="634"/>
      <c r="L3" s="634"/>
      <c r="M3" s="635"/>
      <c r="N3" s="517" t="s">
        <v>1053</v>
      </c>
      <c r="O3" s="516" t="s">
        <v>1054</v>
      </c>
      <c r="P3" s="516" t="s">
        <v>1055</v>
      </c>
    </row>
    <row r="4" spans="1:16" outlineLevel="1" x14ac:dyDescent="0.3">
      <c r="A4" s="628" t="s">
        <v>1056</v>
      </c>
      <c r="B4" s="628"/>
      <c r="C4" s="629" t="s">
        <v>1057</v>
      </c>
      <c r="D4" s="629"/>
      <c r="E4" s="629"/>
      <c r="F4" s="629"/>
      <c r="G4" s="629"/>
      <c r="H4" s="629"/>
      <c r="J4" s="518"/>
      <c r="K4" s="518"/>
      <c r="L4" s="518"/>
      <c r="M4" s="518"/>
      <c r="N4" s="518" t="s">
        <v>1058</v>
      </c>
      <c r="O4" s="518" t="s">
        <v>1059</v>
      </c>
      <c r="P4" s="518" t="s">
        <v>1060</v>
      </c>
    </row>
    <row r="5" spans="1:16" outlineLevel="1" x14ac:dyDescent="0.3">
      <c r="A5" s="628" t="s">
        <v>1061</v>
      </c>
      <c r="B5" s="628"/>
      <c r="C5" s="629" t="s">
        <v>1062</v>
      </c>
      <c r="D5" s="629"/>
      <c r="E5" s="629"/>
      <c r="F5" s="629"/>
      <c r="G5" s="629"/>
      <c r="H5" s="629"/>
      <c r="J5" s="518"/>
      <c r="K5" s="518"/>
      <c r="L5" s="518"/>
      <c r="M5" s="518"/>
      <c r="N5" s="518"/>
      <c r="O5" s="518"/>
      <c r="P5" s="518"/>
    </row>
    <row r="6" spans="1:16" outlineLevel="1" x14ac:dyDescent="0.3"/>
    <row r="7" spans="1:16" outlineLevel="1" x14ac:dyDescent="0.3"/>
    <row r="8" spans="1:16" outlineLevel="1" x14ac:dyDescent="0.3">
      <c r="B8" s="630" t="s">
        <v>1063</v>
      </c>
      <c r="C8" s="630"/>
      <c r="D8" s="630"/>
      <c r="E8" s="630"/>
      <c r="F8" s="630"/>
      <c r="G8" s="630"/>
    </row>
    <row r="9" spans="1:16" s="17" customFormat="1" ht="28.8" x14ac:dyDescent="0.3">
      <c r="B9" s="17" t="s">
        <v>1064</v>
      </c>
      <c r="C9" s="519" t="s">
        <v>1065</v>
      </c>
      <c r="D9" s="17" t="s">
        <v>1066</v>
      </c>
      <c r="E9" s="17" t="s">
        <v>1067</v>
      </c>
      <c r="F9" s="519" t="s">
        <v>1068</v>
      </c>
      <c r="G9" s="519" t="s">
        <v>1069</v>
      </c>
    </row>
    <row r="10" spans="1:16" x14ac:dyDescent="0.3">
      <c r="A10" s="520">
        <v>1</v>
      </c>
      <c r="B10" s="520" t="s">
        <v>1070</v>
      </c>
      <c r="C10" s="520">
        <v>4</v>
      </c>
      <c r="D10" s="520">
        <v>400</v>
      </c>
      <c r="E10" s="520">
        <v>64</v>
      </c>
      <c r="F10" s="521" t="s">
        <v>1071</v>
      </c>
      <c r="G10" s="521" t="s">
        <v>1072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sheetPr codeName="Лист2"/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22" customWidth="1"/>
    <col min="2" max="2" width="21.6640625" style="522" customWidth="1"/>
    <col min="3" max="3" width="20.6640625" style="522" customWidth="1"/>
    <col min="4" max="4" width="20.5546875" style="522" customWidth="1"/>
    <col min="5" max="5" width="34.88671875" style="522" customWidth="1"/>
    <col min="6" max="16384" width="8.88671875" style="522"/>
  </cols>
  <sheetData>
    <row r="2" spans="1:8" ht="31.2" x14ac:dyDescent="0.3">
      <c r="E2" s="523" t="s">
        <v>1073</v>
      </c>
      <c r="H2" s="524" t="str">
        <f ca="1">MID(CELL("имяфайла",A2),SEARCH("]",CELL("имяфайла",A2))+1,LEN(CELL("имяфайла",A2)))</f>
        <v>ПБУР 1</v>
      </c>
    </row>
    <row r="3" spans="1:8" x14ac:dyDescent="0.3">
      <c r="A3" s="648" t="s">
        <v>1074</v>
      </c>
      <c r="B3" s="648"/>
      <c r="C3" s="648"/>
      <c r="D3" s="648"/>
      <c r="E3" s="648"/>
      <c r="H3" s="284">
        <f ca="1">RIGHT(H2,LEN(H2)-5)+9</f>
        <v>10</v>
      </c>
    </row>
    <row r="4" spans="1:8" x14ac:dyDescent="0.3">
      <c r="A4" s="648" t="str">
        <f ca="1">CONCATENATE("МЕТОДОМ ГНБ",INDIRECT("'Для ГНБ'!R"&amp;H3&amp;"C1",0))</f>
        <v>МЕТОДОМ ГНБ1</v>
      </c>
      <c r="B4" s="648"/>
      <c r="C4" s="648"/>
      <c r="D4" s="648"/>
      <c r="E4" s="648"/>
    </row>
    <row r="5" spans="1:8" ht="4.95" customHeight="1" x14ac:dyDescent="0.3">
      <c r="A5" s="525"/>
      <c r="B5" s="525"/>
      <c r="C5" s="525"/>
      <c r="D5" s="525"/>
      <c r="E5" s="525"/>
    </row>
    <row r="6" spans="1:8" ht="78.599999999999994" customHeight="1" x14ac:dyDescent="0.3">
      <c r="A6" s="649" t="s">
        <v>1075</v>
      </c>
      <c r="B6" s="649"/>
      <c r="C6" s="649"/>
      <c r="D6" s="643" t="str">
        <f>CONCATENATE(ФОРМА!B4," ",ФОРМА!D4)</f>
        <v>ООО «СЭТ» ОГРН 1089847302225, ИНН 7842391090, КПП 780101001, 199004, город Санкт-Петербург, пр-кт Средний В.О., д. 4 литер а, пом/ком 6н/177</v>
      </c>
      <c r="E6" s="643"/>
    </row>
    <row r="7" spans="1:8" ht="75" customHeight="1" x14ac:dyDescent="0.3">
      <c r="A7" s="649" t="s">
        <v>1076</v>
      </c>
      <c r="B7" s="650"/>
      <c r="C7" s="64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D7" s="643"/>
      <c r="E7" s="643"/>
    </row>
    <row r="8" spans="1:8" ht="55.2" customHeight="1" x14ac:dyDescent="0.3">
      <c r="A8" s="645" t="s">
        <v>1077</v>
      </c>
      <c r="B8" s="645"/>
      <c r="C8" s="645"/>
      <c r="D8" s="643" t="str">
        <f>ФОРМА!C6</f>
        <v xml:space="preserve"> </v>
      </c>
      <c r="E8" s="643"/>
    </row>
    <row r="9" spans="1:8" ht="40.950000000000003" customHeight="1" x14ac:dyDescent="0.3">
      <c r="A9" s="645" t="s">
        <v>1078</v>
      </c>
      <c r="B9" s="645"/>
      <c r="C9" s="645"/>
      <c r="D9" s="646" t="str">
        <f ca="1">INDIRECT("'Для ГНБ'!R"&amp;H3&amp;"C2",0)</f>
        <v>Закрытый переход №1</v>
      </c>
      <c r="E9" s="646"/>
    </row>
    <row r="10" spans="1:8" ht="53.4" customHeight="1" x14ac:dyDescent="0.3">
      <c r="A10" s="645" t="s">
        <v>1079</v>
      </c>
      <c r="B10" s="645"/>
      <c r="C10" s="645"/>
      <c r="D10" s="647" t="str">
        <f>'Для ГНБ'!C2</f>
        <v>Прокладка 2-х труб ПНД ПЭ100 D-110 мм. методом ГНБ</v>
      </c>
      <c r="E10" s="647"/>
    </row>
    <row r="11" spans="1:8" x14ac:dyDescent="0.3">
      <c r="A11" s="642" t="s">
        <v>1050</v>
      </c>
      <c r="B11" s="642"/>
      <c r="C11" s="642"/>
      <c r="D11" s="643" t="str">
        <f>'Для ГНБ'!C3</f>
        <v>Vermeer Navigator D 36x50 SII</v>
      </c>
      <c r="E11" s="643"/>
    </row>
    <row r="12" spans="1:8" x14ac:dyDescent="0.3">
      <c r="A12" s="642" t="s">
        <v>1080</v>
      </c>
      <c r="B12" s="642"/>
      <c r="C12" s="642"/>
      <c r="D12" s="643" t="str">
        <f>'Для ГНБ'!C4</f>
        <v>4,57 м</v>
      </c>
      <c r="E12" s="643"/>
    </row>
    <row r="13" spans="1:8" x14ac:dyDescent="0.3">
      <c r="A13" s="644" t="s">
        <v>1061</v>
      </c>
      <c r="B13" s="644"/>
      <c r="C13" s="644"/>
      <c r="D13" s="643" t="str">
        <f>'Для ГНБ'!C5</f>
        <v>Digitrack Eclipse</v>
      </c>
      <c r="E13" s="643"/>
    </row>
    <row r="14" spans="1:8" ht="31.2" customHeight="1" x14ac:dyDescent="0.3">
      <c r="A14" s="642" t="s">
        <v>1081</v>
      </c>
      <c r="B14" s="642"/>
      <c r="C14" s="642"/>
      <c r="D14" s="643" t="str">
        <f>CONCATENATE('Для ГНБ'!N2," ",'Для ГНБ'!O2)</f>
        <v>Буровой мастер  Киселев Д.В.</v>
      </c>
      <c r="E14" s="643"/>
    </row>
    <row r="15" spans="1:8" x14ac:dyDescent="0.3">
      <c r="A15" s="644" t="s">
        <v>1082</v>
      </c>
      <c r="B15" s="644"/>
      <c r="C15" s="644"/>
      <c r="D15" s="643" t="str">
        <f>CONCATENATE('Для ГНБ'!N3," ",'Для ГНБ'!O3)</f>
        <v>Оператор буровой установки  Петров П.М.</v>
      </c>
      <c r="E15" s="643"/>
    </row>
    <row r="17" spans="1:5" ht="62.4" x14ac:dyDescent="0.3">
      <c r="A17" s="526" t="s">
        <v>237</v>
      </c>
      <c r="B17" s="526" t="s">
        <v>1083</v>
      </c>
      <c r="C17" s="526" t="s">
        <v>1084</v>
      </c>
      <c r="D17" s="526" t="s">
        <v>1085</v>
      </c>
      <c r="E17" s="526" t="s">
        <v>1086</v>
      </c>
    </row>
    <row r="18" spans="1:5" x14ac:dyDescent="0.3">
      <c r="A18" s="526">
        <v>1</v>
      </c>
      <c r="B18" s="527">
        <v>0</v>
      </c>
      <c r="C18" s="527" t="s">
        <v>1087</v>
      </c>
      <c r="D18" s="527">
        <v>44</v>
      </c>
      <c r="E18" s="527" t="s">
        <v>1088</v>
      </c>
    </row>
    <row r="19" spans="1:5" x14ac:dyDescent="0.3">
      <c r="A19" s="526">
        <v>2</v>
      </c>
      <c r="B19" s="527">
        <v>4.57</v>
      </c>
      <c r="C19" s="527" t="s">
        <v>1089</v>
      </c>
      <c r="D19" s="527">
        <v>128</v>
      </c>
      <c r="E19" s="527"/>
    </row>
    <row r="20" spans="1:5" x14ac:dyDescent="0.3">
      <c r="A20" s="526">
        <v>3</v>
      </c>
      <c r="B20" s="527">
        <v>9.14</v>
      </c>
      <c r="C20" s="527" t="s">
        <v>1090</v>
      </c>
      <c r="D20" s="527">
        <v>255</v>
      </c>
      <c r="E20" s="527"/>
    </row>
    <row r="21" spans="1:5" x14ac:dyDescent="0.3">
      <c r="A21" s="526">
        <v>4</v>
      </c>
      <c r="B21" s="527">
        <v>13.71</v>
      </c>
      <c r="C21" s="527" t="s">
        <v>1091</v>
      </c>
      <c r="D21" s="527">
        <v>320</v>
      </c>
      <c r="E21" s="527"/>
    </row>
    <row r="22" spans="1:5" x14ac:dyDescent="0.3">
      <c r="A22" s="526">
        <v>5</v>
      </c>
      <c r="B22" s="527">
        <v>18.28</v>
      </c>
      <c r="C22" s="527" t="s">
        <v>1092</v>
      </c>
      <c r="D22" s="527">
        <v>355</v>
      </c>
      <c r="E22" s="527"/>
    </row>
    <row r="23" spans="1:5" x14ac:dyDescent="0.3">
      <c r="A23" s="526">
        <v>6</v>
      </c>
      <c r="B23" s="527">
        <v>22.85</v>
      </c>
      <c r="C23" s="527" t="s">
        <v>1093</v>
      </c>
      <c r="D23" s="527">
        <v>355</v>
      </c>
      <c r="E23" s="527"/>
    </row>
    <row r="24" spans="1:5" x14ac:dyDescent="0.3">
      <c r="A24" s="526">
        <v>7</v>
      </c>
      <c r="B24" s="527">
        <v>27.42</v>
      </c>
      <c r="C24" s="527">
        <v>26696</v>
      </c>
      <c r="D24" s="527">
        <v>337</v>
      </c>
      <c r="E24" s="527"/>
    </row>
    <row r="25" spans="1:5" x14ac:dyDescent="0.3">
      <c r="A25" s="526">
        <v>8</v>
      </c>
      <c r="B25" s="527">
        <v>31.99</v>
      </c>
      <c r="C25" s="527">
        <v>22341</v>
      </c>
      <c r="D25" s="527">
        <v>320</v>
      </c>
      <c r="E25" s="527"/>
    </row>
    <row r="26" spans="1:5" x14ac:dyDescent="0.3">
      <c r="A26" s="526">
        <v>9</v>
      </c>
      <c r="B26" s="527">
        <v>36.56</v>
      </c>
      <c r="C26" s="527">
        <v>23743</v>
      </c>
      <c r="D26" s="527">
        <v>300</v>
      </c>
      <c r="E26" s="527"/>
    </row>
    <row r="27" spans="1:5" x14ac:dyDescent="0.3">
      <c r="A27" s="526">
        <v>10</v>
      </c>
      <c r="B27" s="527">
        <v>41.13</v>
      </c>
      <c r="C27" s="527">
        <v>30317</v>
      </c>
      <c r="D27" s="527">
        <v>301</v>
      </c>
      <c r="E27" s="527"/>
    </row>
    <row r="28" spans="1:5" x14ac:dyDescent="0.3">
      <c r="A28" s="526">
        <v>11</v>
      </c>
      <c r="B28" s="527">
        <v>45.7</v>
      </c>
      <c r="C28" s="527">
        <v>16619</v>
      </c>
      <c r="D28" s="527">
        <v>275</v>
      </c>
      <c r="E28" s="527"/>
    </row>
    <row r="29" spans="1:5" x14ac:dyDescent="0.3">
      <c r="A29" s="526">
        <v>12</v>
      </c>
      <c r="B29" s="527">
        <v>50.27</v>
      </c>
      <c r="C29" s="527">
        <v>26573</v>
      </c>
      <c r="D29" s="527">
        <v>222</v>
      </c>
      <c r="E29" s="527"/>
    </row>
    <row r="30" spans="1:5" x14ac:dyDescent="0.3">
      <c r="A30" s="526">
        <v>13</v>
      </c>
      <c r="B30" s="527">
        <v>54.84</v>
      </c>
      <c r="C30" s="527">
        <v>13759</v>
      </c>
      <c r="D30" s="527">
        <v>173</v>
      </c>
      <c r="E30" s="527"/>
    </row>
    <row r="31" spans="1:5" x14ac:dyDescent="0.3">
      <c r="A31" s="526">
        <v>14</v>
      </c>
      <c r="B31" s="527">
        <v>59.41</v>
      </c>
      <c r="C31" s="527">
        <v>25173</v>
      </c>
      <c r="D31" s="527">
        <v>143</v>
      </c>
      <c r="E31" s="527"/>
    </row>
    <row r="32" spans="1:5" x14ac:dyDescent="0.3">
      <c r="A32" s="526">
        <v>15</v>
      </c>
      <c r="B32" s="527">
        <v>64</v>
      </c>
      <c r="C32" s="527" t="s">
        <v>1094</v>
      </c>
      <c r="D32" s="527">
        <v>65</v>
      </c>
      <c r="E32" s="527" t="s">
        <v>1095</v>
      </c>
    </row>
    <row r="34" spans="1:5" ht="30.6" customHeight="1" x14ac:dyDescent="0.3">
      <c r="A34" s="640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40"/>
      <c r="E34" s="528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40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40"/>
      <c r="E35" s="529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40" t="s">
        <v>1096</v>
      </c>
      <c r="C37" s="640"/>
      <c r="D37" s="530"/>
      <c r="E37" s="531" t="str">
        <f>CONCATENATE("/ ",'Для ГНБ'!P2," /")</f>
        <v>/ Д.В. Киселев  /</v>
      </c>
    </row>
    <row r="38" spans="1:5" ht="30" customHeight="1" x14ac:dyDescent="0.3">
      <c r="B38" s="641" t="s">
        <v>1097</v>
      </c>
      <c r="C38" s="641"/>
      <c r="D38" s="532"/>
      <c r="E38" s="531" t="str">
        <f>CONCATENATE("/ ",'Для ГНБ'!P3," /")</f>
        <v>/ П.М. Петров /</v>
      </c>
    </row>
    <row r="39" spans="1:5" x14ac:dyDescent="0.3">
      <c r="C39" s="522" t="s">
        <v>92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sheetPr codeName="Лист3"/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3" customWidth="1"/>
    <col min="2" max="2" width="21.6640625" style="522" customWidth="1"/>
    <col min="3" max="3" width="30.88671875" style="522" customWidth="1"/>
    <col min="4" max="4" width="20.5546875" style="522" customWidth="1"/>
    <col min="5" max="5" width="30.88671875" style="522" customWidth="1"/>
    <col min="6" max="13" width="8.88671875" style="522"/>
    <col min="14" max="14" width="54.33203125" style="522" customWidth="1"/>
    <col min="15" max="16384" width="8.88671875" style="522"/>
  </cols>
  <sheetData>
    <row r="2" spans="1:14" x14ac:dyDescent="0.3">
      <c r="E2" s="523" t="s">
        <v>1098</v>
      </c>
      <c r="H2" s="524" t="str">
        <f ca="1">MID(CELL("имяфайла",A2),SEARCH("]",CELL("имяфайла",A2))+1,LEN(CELL("имяфайла",A2)))</f>
        <v>ИППТ 1</v>
      </c>
    </row>
    <row r="3" spans="1:14" x14ac:dyDescent="0.3">
      <c r="A3" s="648" t="str">
        <f ca="1">CONCATENATE("Исполнительный паспорт №",INDIRECT("'Для ГНБ'!R"&amp;H3&amp;"C1",0))</f>
        <v>Исполнительный паспорт №1</v>
      </c>
      <c r="B3" s="648"/>
      <c r="C3" s="648"/>
      <c r="D3" s="648"/>
      <c r="E3" s="648"/>
      <c r="H3" s="284">
        <f ca="1">RIGHT(H2,LEN(H2)-5)+9</f>
        <v>10</v>
      </c>
    </row>
    <row r="4" spans="1:14" ht="7.2" customHeight="1" x14ac:dyDescent="0.3">
      <c r="A4" s="534"/>
      <c r="B4" s="525"/>
      <c r="C4" s="525"/>
      <c r="D4" s="525"/>
      <c r="E4" s="525"/>
    </row>
    <row r="5" spans="1:14" ht="31.2" x14ac:dyDescent="0.3">
      <c r="A5" s="526" t="s">
        <v>1099</v>
      </c>
      <c r="B5" s="675" t="s">
        <v>1100</v>
      </c>
      <c r="C5" s="675"/>
      <c r="D5" s="675" t="s">
        <v>1101</v>
      </c>
      <c r="E5" s="675"/>
    </row>
    <row r="6" spans="1:14" ht="21" customHeight="1" x14ac:dyDescent="0.3">
      <c r="A6" s="675">
        <v>1</v>
      </c>
      <c r="B6" s="650" t="s">
        <v>1102</v>
      </c>
      <c r="C6" s="650"/>
      <c r="D6" s="676"/>
      <c r="E6" s="676"/>
    </row>
    <row r="7" spans="1:14" ht="62.4" x14ac:dyDescent="0.3">
      <c r="A7" s="675"/>
      <c r="B7" s="677" t="s">
        <v>1103</v>
      </c>
      <c r="C7" s="677"/>
      <c r="D7" s="678" t="str">
        <f>N7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E7" s="678"/>
      <c r="N7" s="53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8" spans="1:14" ht="93" customHeight="1" x14ac:dyDescent="0.3">
      <c r="A8" s="675"/>
      <c r="B8" s="642" t="s">
        <v>1104</v>
      </c>
      <c r="C8" s="642"/>
      <c r="D8" s="679" t="str">
        <f>CONCATENATE("Шифр проекта: ",ФОРМА!B9)</f>
        <v>Шифр проекта: ГтЭС-ДТ-9</v>
      </c>
      <c r="E8" s="679"/>
    </row>
    <row r="9" spans="1:14" ht="30" customHeight="1" x14ac:dyDescent="0.3">
      <c r="A9" s="658">
        <v>2</v>
      </c>
      <c r="B9" s="659" t="s">
        <v>1105</v>
      </c>
      <c r="C9" s="659"/>
      <c r="D9" s="660"/>
      <c r="E9" s="661"/>
    </row>
    <row r="10" spans="1:14" ht="75" customHeight="1" x14ac:dyDescent="0.3">
      <c r="A10" s="658"/>
      <c r="B10" s="662" t="s">
        <v>1106</v>
      </c>
      <c r="C10" s="663"/>
      <c r="D10" s="664" t="s">
        <v>1107</v>
      </c>
      <c r="E10" s="665"/>
    </row>
    <row r="11" spans="1:14" ht="137.4" customHeight="1" x14ac:dyDescent="0.3">
      <c r="A11" s="666">
        <v>3</v>
      </c>
      <c r="B11" s="669" t="s">
        <v>1108</v>
      </c>
      <c r="C11" s="670"/>
      <c r="D11" s="660"/>
      <c r="E11" s="661"/>
    </row>
    <row r="12" spans="1:14" ht="156.6" customHeight="1" x14ac:dyDescent="0.3">
      <c r="A12" s="667"/>
      <c r="B12" s="671" t="s">
        <v>1109</v>
      </c>
      <c r="C12" s="672"/>
      <c r="D12" s="673" t="s">
        <v>1110</v>
      </c>
      <c r="E12" s="674"/>
    </row>
    <row r="13" spans="1:14" ht="93" customHeight="1" x14ac:dyDescent="0.3">
      <c r="A13" s="667"/>
      <c r="B13" s="651" t="s">
        <v>1111</v>
      </c>
      <c r="C13" s="641"/>
      <c r="D13" s="652" t="s">
        <v>1112</v>
      </c>
      <c r="E13" s="653"/>
    </row>
    <row r="14" spans="1:14" x14ac:dyDescent="0.3">
      <c r="A14" s="668"/>
      <c r="B14" s="654" t="s">
        <v>1113</v>
      </c>
      <c r="C14" s="655"/>
      <c r="D14" s="656" t="str">
        <f ca="1">INDIRECT("'Для ГНБ'!R"&amp;H3&amp;"C7",0)</f>
        <v>28.06.2024 г.</v>
      </c>
      <c r="E14" s="657"/>
    </row>
    <row r="15" spans="1:14" x14ac:dyDescent="0.3">
      <c r="D15" s="536"/>
      <c r="E15" s="536"/>
    </row>
    <row r="16" spans="1:14" x14ac:dyDescent="0.3">
      <c r="C16" s="537" t="str">
        <f>'Для ГНБ'!N4</f>
        <v>Начальник участка</v>
      </c>
      <c r="D16" s="530"/>
      <c r="E16" s="531" t="str">
        <f>CONCATENATE("/ ",'Для ГНБ'!P4," /")</f>
        <v>/ С.А. Карпов /</v>
      </c>
    </row>
    <row r="17" spans="1:5" x14ac:dyDescent="0.3">
      <c r="A17" s="538"/>
      <c r="B17" s="538"/>
      <c r="C17" s="538"/>
      <c r="D17" s="538"/>
      <c r="E17" s="538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4">
    <tabColor rgb="FFFFFF00"/>
    <pageSetUpPr fitToPage="1"/>
  </sheetPr>
  <dimension ref="A1:Q33"/>
  <sheetViews>
    <sheetView view="pageBreakPreview" zoomScale="85" zoomScaleNormal="100" zoomScaleSheetLayoutView="85" workbookViewId="0">
      <selection activeCell="E13" sqref="E13"/>
    </sheetView>
  </sheetViews>
  <sheetFormatPr defaultRowHeight="13.2" x14ac:dyDescent="0.3"/>
  <cols>
    <col min="1" max="1" width="24.109375" style="181" customWidth="1"/>
    <col min="2" max="2" width="57.88671875" style="189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0" t="s">
        <v>140</v>
      </c>
      <c r="B1" s="191" t="s">
        <v>141</v>
      </c>
      <c r="C1" s="191" t="s">
        <v>142</v>
      </c>
      <c r="D1" s="191" t="s">
        <v>143</v>
      </c>
      <c r="E1" s="191" t="s">
        <v>143</v>
      </c>
      <c r="F1" s="192" t="s">
        <v>342</v>
      </c>
      <c r="G1" s="192" t="s">
        <v>549</v>
      </c>
      <c r="H1"/>
      <c r="I1"/>
      <c r="J1"/>
    </row>
    <row r="2" spans="1:17" ht="30" customHeight="1" x14ac:dyDescent="0.3">
      <c r="A2" s="187" t="s">
        <v>145</v>
      </c>
      <c r="B2" s="188" t="s">
        <v>1256</v>
      </c>
      <c r="C2" s="114" t="s">
        <v>1253</v>
      </c>
      <c r="D2" s="114" t="s">
        <v>1253</v>
      </c>
      <c r="E2" s="114" t="s">
        <v>1254</v>
      </c>
      <c r="F2" s="581" t="s">
        <v>1255</v>
      </c>
      <c r="G2" s="99" t="s">
        <v>552</v>
      </c>
      <c r="H2" s="33" t="str">
        <f>IF(F2="","",F2)</f>
        <v>Приказ №23/10/24-8 от 23.10.2024</v>
      </c>
      <c r="K2" s="234"/>
      <c r="N2" s="188" t="s">
        <v>918</v>
      </c>
      <c r="O2" s="114" t="s">
        <v>917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4" t="s">
        <v>919</v>
      </c>
    </row>
    <row r="3" spans="1:17" s="199" customFormat="1" x14ac:dyDescent="0.3">
      <c r="A3" s="195"/>
      <c r="B3" s="196"/>
      <c r="C3" s="197"/>
      <c r="D3" s="197"/>
      <c r="E3" s="197"/>
      <c r="F3" s="198" t="s">
        <v>64</v>
      </c>
      <c r="G3" s="198"/>
      <c r="H3" s="33"/>
    </row>
    <row r="4" spans="1:17" ht="30" customHeight="1" x14ac:dyDescent="0.3">
      <c r="A4" s="186" t="s">
        <v>144</v>
      </c>
      <c r="B4" s="589" t="s">
        <v>1236</v>
      </c>
      <c r="C4" s="589" t="s">
        <v>1237</v>
      </c>
      <c r="D4" s="589" t="s">
        <v>1237</v>
      </c>
      <c r="E4" s="589" t="s">
        <v>1238</v>
      </c>
      <c r="F4" s="185" t="s">
        <v>64</v>
      </c>
      <c r="G4" s="99" t="s">
        <v>550</v>
      </c>
    </row>
    <row r="5" spans="1:17" ht="26.4" x14ac:dyDescent="0.3">
      <c r="A5" s="186" t="s">
        <v>599</v>
      </c>
      <c r="B5" s="589" t="s">
        <v>1234</v>
      </c>
      <c r="C5" s="589" t="s">
        <v>1235</v>
      </c>
      <c r="D5" s="589" t="s">
        <v>1235</v>
      </c>
      <c r="E5" s="589" t="s">
        <v>1239</v>
      </c>
      <c r="F5" s="182" t="s">
        <v>64</v>
      </c>
      <c r="G5" s="99" t="s">
        <v>601</v>
      </c>
    </row>
    <row r="6" spans="1:17" ht="30" customHeight="1" x14ac:dyDescent="0.3">
      <c r="A6" s="186" t="s">
        <v>600</v>
      </c>
      <c r="B6" s="589" t="s">
        <v>1234</v>
      </c>
      <c r="C6" s="589" t="s">
        <v>1235</v>
      </c>
      <c r="D6" s="589" t="s">
        <v>1235</v>
      </c>
      <c r="E6" s="589" t="s">
        <v>1239</v>
      </c>
      <c r="F6" s="182" t="s">
        <v>64</v>
      </c>
      <c r="G6" s="99" t="s">
        <v>602</v>
      </c>
    </row>
    <row r="7" spans="1:17" ht="30" customHeight="1" x14ac:dyDescent="0.3">
      <c r="A7" s="186" t="s">
        <v>605</v>
      </c>
      <c r="B7" s="589" t="s">
        <v>1234</v>
      </c>
      <c r="C7" s="589" t="s">
        <v>1235</v>
      </c>
      <c r="D7" s="589" t="s">
        <v>1235</v>
      </c>
      <c r="E7" s="589" t="s">
        <v>1239</v>
      </c>
      <c r="F7" s="182" t="s">
        <v>64</v>
      </c>
      <c r="G7" s="99"/>
    </row>
    <row r="8" spans="1:17" ht="30" customHeight="1" x14ac:dyDescent="0.3">
      <c r="A8" s="186" t="s">
        <v>147</v>
      </c>
      <c r="B8" s="589" t="s">
        <v>1234</v>
      </c>
      <c r="C8" s="589" t="s">
        <v>1235</v>
      </c>
      <c r="D8" s="589" t="s">
        <v>1235</v>
      </c>
      <c r="E8" s="589" t="s">
        <v>1239</v>
      </c>
      <c r="F8" s="185" t="s">
        <v>64</v>
      </c>
      <c r="G8" s="99" t="s">
        <v>553</v>
      </c>
    </row>
    <row r="9" spans="1:17" ht="30" customHeight="1" x14ac:dyDescent="0.3">
      <c r="A9" s="186" t="s">
        <v>1166</v>
      </c>
      <c r="B9" s="188" t="s">
        <v>918</v>
      </c>
      <c r="C9" s="114" t="s">
        <v>1243</v>
      </c>
      <c r="D9" s="114" t="s">
        <v>1243</v>
      </c>
      <c r="E9" s="114" t="s">
        <v>1244</v>
      </c>
      <c r="F9" s="581" t="s">
        <v>1242</v>
      </c>
      <c r="G9" s="99" t="s">
        <v>915</v>
      </c>
    </row>
    <row r="10" spans="1:17" ht="30" customHeight="1" x14ac:dyDescent="0.3">
      <c r="A10" s="186" t="s">
        <v>452</v>
      </c>
      <c r="B10" s="188" t="s">
        <v>918</v>
      </c>
      <c r="C10" s="114" t="s">
        <v>1243</v>
      </c>
      <c r="D10" s="114" t="s">
        <v>1243</v>
      </c>
      <c r="E10" s="114" t="s">
        <v>1244</v>
      </c>
      <c r="F10" s="581" t="s">
        <v>1242</v>
      </c>
      <c r="G10" s="99" t="s">
        <v>916</v>
      </c>
      <c r="L10" s="680" t="s">
        <v>1169</v>
      </c>
    </row>
    <row r="11" spans="1:17" s="199" customFormat="1" ht="15" customHeight="1" x14ac:dyDescent="0.3">
      <c r="A11" s="195"/>
      <c r="B11" s="196"/>
      <c r="C11" s="197"/>
      <c r="D11" s="197"/>
      <c r="E11" s="197"/>
      <c r="F11" s="198"/>
      <c r="G11" s="198"/>
      <c r="H11" s="33"/>
      <c r="K11" s="577"/>
      <c r="L11" s="680"/>
      <c r="M11" s="577"/>
    </row>
    <row r="12" spans="1:17" ht="60" customHeight="1" x14ac:dyDescent="0.3">
      <c r="A12" s="186" t="s">
        <v>54</v>
      </c>
      <c r="B12" s="188" t="s">
        <v>1245</v>
      </c>
      <c r="C12" s="114" t="s">
        <v>1474</v>
      </c>
      <c r="D12" s="114" t="s">
        <v>1474</v>
      </c>
      <c r="E12" s="114" t="s">
        <v>1475</v>
      </c>
      <c r="F12" s="581" t="s">
        <v>1246</v>
      </c>
      <c r="G12" s="193" t="s">
        <v>598</v>
      </c>
      <c r="H12" s="33" t="str">
        <f t="shared" ref="H12:H23" si="1">IF(F12="","",F12)</f>
        <v>Приказ №23/10/24-1 от 23.10.2024</v>
      </c>
      <c r="I12"/>
      <c r="L12" s="430" t="str">
        <f t="array" ref="L12">IFERROR(INDEX($H$2:$H$51,SMALL(IF(COUNTIF($K$11:K11,$H$2:$H$51)=0,ROW($H$1:$H$50)),1)),"")</f>
        <v>Приказ №23/10/24-8 от 23.10.2024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86" t="s">
        <v>146</v>
      </c>
      <c r="B13" s="188" t="s">
        <v>1245</v>
      </c>
      <c r="C13" s="114" t="s">
        <v>1474</v>
      </c>
      <c r="D13" s="114" t="s">
        <v>1474</v>
      </c>
      <c r="E13" s="114" t="s">
        <v>1475</v>
      </c>
      <c r="F13" s="581" t="s">
        <v>1246</v>
      </c>
      <c r="G13" s="99">
        <v>2</v>
      </c>
      <c r="H13" s="33" t="str">
        <f t="shared" si="1"/>
        <v>Приказ №23/10/24-1 от 23.10.2024</v>
      </c>
      <c r="L13" s="430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199" customFormat="1" ht="26.4" x14ac:dyDescent="0.3">
      <c r="A14" s="195"/>
      <c r="B14" s="589" t="s">
        <v>1250</v>
      </c>
      <c r="C14" s="590" t="s">
        <v>1240</v>
      </c>
      <c r="D14" s="590" t="s">
        <v>1240</v>
      </c>
      <c r="E14" s="590" t="s">
        <v>1241</v>
      </c>
      <c r="F14" s="581" t="s">
        <v>1251</v>
      </c>
      <c r="G14" s="200"/>
      <c r="H14" s="33"/>
      <c r="L14" s="430" t="str">
        <f t="array" ref="L14">IFERROR(INDEX($H$2:$H$51,SMALL(IF(COUNTIF($L$10:L13,$H$2:$H$51)=0,ROW($H$1:$H$50)),1)),"")</f>
        <v>Приказ №23/10/24-1 от 23.10.2024</v>
      </c>
      <c r="O14" s="199" t="e">
        <f ca="1"/>
        <v>#NAME?</v>
      </c>
    </row>
    <row r="15" spans="1:17" ht="30" customHeight="1" x14ac:dyDescent="0.3">
      <c r="A15" s="186" t="s">
        <v>477</v>
      </c>
      <c r="B15" s="188" t="s">
        <v>1256</v>
      </c>
      <c r="C15" s="114" t="s">
        <v>1253</v>
      </c>
      <c r="D15" s="114" t="s">
        <v>1253</v>
      </c>
      <c r="E15" s="114" t="s">
        <v>1254</v>
      </c>
      <c r="F15" s="581" t="s">
        <v>1255</v>
      </c>
      <c r="G15" s="99" t="s">
        <v>554</v>
      </c>
      <c r="H15" s="33" t="str">
        <f t="shared" si="1"/>
        <v>Приказ №23/10/24-8 от 23.10.2024</v>
      </c>
      <c r="L15" s="430" t="str">
        <f t="array" ref="L15">IFERROR(INDEX($H$2:$H$51,SMALL(IF(COUNTIF($L$10:L14,$H$2:$H$51)=0,ROW($H$1:$H$50)),1)),"")</f>
        <v>Приказ №23/10/24-5 от 23.10.2024; НРС  №С-78-189445 от 05.04.2019г.</v>
      </c>
      <c r="O15" s="33" t="e">
        <f ca="1"/>
        <v>#NAME?</v>
      </c>
    </row>
    <row r="16" spans="1:17" s="199" customFormat="1" x14ac:dyDescent="0.3">
      <c r="A16" s="195"/>
      <c r="B16" s="339"/>
      <c r="C16" s="340"/>
      <c r="D16" s="340"/>
      <c r="E16" s="340"/>
      <c r="F16" s="198"/>
      <c r="G16" s="198"/>
      <c r="H16" s="33"/>
      <c r="L16" s="430" t="str">
        <f t="array" ref="L16">IFERROR(INDEX($H$2:$H$51,SMALL(IF(COUNTIF($L$10:L15,$H$2:$H$51)=0,ROW($H$1:$H$50)),1)),"")</f>
        <v/>
      </c>
      <c r="O16" s="199" t="e">
        <f ca="1"/>
        <v>#NAME?</v>
      </c>
    </row>
    <row r="17" spans="1:12" ht="30" customHeight="1" x14ac:dyDescent="0.3">
      <c r="A17" s="186" t="s">
        <v>148</v>
      </c>
      <c r="B17" s="188" t="s">
        <v>1249</v>
      </c>
      <c r="C17" s="114" t="s">
        <v>1247</v>
      </c>
      <c r="D17" s="114" t="s">
        <v>1247</v>
      </c>
      <c r="E17" s="114" t="s">
        <v>1248</v>
      </c>
      <c r="F17" s="581" t="s">
        <v>1252</v>
      </c>
      <c r="G17" s="194" t="s">
        <v>555</v>
      </c>
      <c r="H17" s="33" t="str">
        <f t="shared" si="1"/>
        <v>Приказ №23/10/24-5 от 23.10.2024; НРС  №С-78-189445 от 05.04.2019г.</v>
      </c>
      <c r="L17" s="430" t="str">
        <f t="array" ref="L17">IFERROR(INDEX($H$2:$H$51,SMALL(IF(COUNTIF($L$10:L16,$H$2:$H$51)=0,ROW($H$1:$H$50)),1)),"")</f>
        <v/>
      </c>
    </row>
    <row r="18" spans="1:12" s="199" customFormat="1" x14ac:dyDescent="0.3">
      <c r="A18" s="195"/>
      <c r="B18" s="339"/>
      <c r="C18" s="340"/>
      <c r="D18" s="340"/>
      <c r="E18" s="340"/>
      <c r="F18" s="200"/>
      <c r="G18" s="200"/>
      <c r="H18" s="33"/>
    </row>
    <row r="19" spans="1:12" ht="30" customHeight="1" x14ac:dyDescent="0.3">
      <c r="A19" s="186" t="s">
        <v>149</v>
      </c>
      <c r="B19" s="196" t="s">
        <v>64</v>
      </c>
      <c r="C19" s="197" t="s">
        <v>64</v>
      </c>
      <c r="D19" s="197" t="s">
        <v>64</v>
      </c>
      <c r="E19" s="197" t="s">
        <v>64</v>
      </c>
      <c r="F19" s="183"/>
      <c r="G19" s="99" t="s">
        <v>553</v>
      </c>
      <c r="H19" s="33" t="str">
        <f t="shared" si="1"/>
        <v/>
      </c>
    </row>
    <row r="20" spans="1:12" s="199" customFormat="1" x14ac:dyDescent="0.3">
      <c r="A20" s="195"/>
      <c r="B20" s="339"/>
      <c r="C20" s="340"/>
      <c r="D20" s="340"/>
      <c r="E20" s="340"/>
      <c r="F20" s="198"/>
      <c r="G20" s="198"/>
      <c r="H20" s="33"/>
    </row>
    <row r="21" spans="1:12" ht="30" customHeight="1" x14ac:dyDescent="0.3">
      <c r="A21" s="186" t="s">
        <v>175</v>
      </c>
      <c r="B21" s="582" t="s">
        <v>64</v>
      </c>
      <c r="C21" s="259" t="s">
        <v>64</v>
      </c>
      <c r="D21" s="259" t="s">
        <v>64</v>
      </c>
      <c r="E21" s="259" t="s">
        <v>64</v>
      </c>
      <c r="F21" s="184"/>
      <c r="G21" s="99" t="s">
        <v>551</v>
      </c>
      <c r="H21" s="33" t="str">
        <f t="shared" si="1"/>
        <v/>
      </c>
    </row>
    <row r="22" spans="1:12" x14ac:dyDescent="0.3">
      <c r="A22" s="195"/>
      <c r="B22" s="339"/>
      <c r="C22" s="340"/>
      <c r="D22" s="340"/>
      <c r="E22" s="340"/>
      <c r="F22" s="198"/>
      <c r="G22" s="198"/>
    </row>
    <row r="23" spans="1:12" ht="39.6" x14ac:dyDescent="0.3">
      <c r="A23" s="186" t="s">
        <v>145</v>
      </c>
      <c r="B23" s="188" t="s">
        <v>1256</v>
      </c>
      <c r="C23" s="114" t="s">
        <v>1253</v>
      </c>
      <c r="D23" s="114" t="s">
        <v>1253</v>
      </c>
      <c r="E23" s="114" t="s">
        <v>1254</v>
      </c>
      <c r="F23" s="581" t="s">
        <v>1255</v>
      </c>
      <c r="G23" s="99"/>
      <c r="H23" s="33" t="str">
        <f t="shared" si="1"/>
        <v>Приказ №23/10/24-8 от 23.10.2024</v>
      </c>
    </row>
    <row r="24" spans="1:12" x14ac:dyDescent="0.3">
      <c r="B24" s="338"/>
      <c r="C24" s="266"/>
      <c r="D24" s="266"/>
      <c r="E24" s="266"/>
    </row>
    <row r="25" spans="1:12" x14ac:dyDescent="0.3">
      <c r="A25" s="181" t="s">
        <v>530</v>
      </c>
    </row>
    <row r="29" spans="1:12" x14ac:dyDescent="0.3">
      <c r="B29" s="188" t="s">
        <v>918</v>
      </c>
      <c r="C29" s="114" t="s">
        <v>921</v>
      </c>
      <c r="D29" s="114" t="s">
        <v>921</v>
      </c>
      <c r="E29" s="99" t="s">
        <v>338</v>
      </c>
    </row>
    <row r="30" spans="1:12" ht="15" customHeight="1" x14ac:dyDescent="0.3"/>
    <row r="33" ht="15" customHeight="1" x14ac:dyDescent="0.3"/>
  </sheetData>
  <mergeCells count="1">
    <mergeCell ref="L10:L11"/>
  </mergeCells>
  <pageMargins left="0.74803149606299213" right="0.24" top="0.59055118110236227" bottom="0.6692913385826772" header="0.51181102362204722" footer="0.51181102362204722"/>
  <pageSetup paperSize="9" scale="47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4654-857E-4EC7-B106-B6E0B9DED513}">
  <sheetPr codeName="Лист20">
    <tabColor rgb="FFFFFF00"/>
  </sheetPr>
  <dimension ref="A1:U124"/>
  <sheetViews>
    <sheetView topLeftCell="B1" workbookViewId="0">
      <selection activeCell="R15" sqref="R15"/>
    </sheetView>
  </sheetViews>
  <sheetFormatPr defaultRowHeight="14.4" x14ac:dyDescent="0.3"/>
  <sheetData>
    <row r="1" spans="1:21" ht="28.5" customHeight="1" x14ac:dyDescent="0.3">
      <c r="J1" s="681" t="s">
        <v>1422</v>
      </c>
      <c r="K1" s="681"/>
      <c r="L1" s="681"/>
      <c r="M1" s="681"/>
      <c r="N1" s="681" t="s">
        <v>1423</v>
      </c>
      <c r="O1" s="681"/>
      <c r="P1" s="681"/>
      <c r="Q1" s="681"/>
      <c r="R1" s="681" t="s">
        <v>1424</v>
      </c>
      <c r="S1" s="681"/>
      <c r="T1" s="681"/>
      <c r="U1" s="681"/>
    </row>
    <row r="2" spans="1:21" x14ac:dyDescent="0.3">
      <c r="A2">
        <v>1</v>
      </c>
      <c r="B2">
        <v>20</v>
      </c>
      <c r="C2" t="s">
        <v>856</v>
      </c>
      <c r="D2">
        <v>54</v>
      </c>
      <c r="J2">
        <v>1</v>
      </c>
      <c r="K2" t="s">
        <v>860</v>
      </c>
      <c r="L2">
        <f>COUNTIFS(C:C,K2,A:A,$J$2)</f>
        <v>23</v>
      </c>
      <c r="N2">
        <v>2</v>
      </c>
      <c r="O2" t="s">
        <v>860</v>
      </c>
      <c r="P2">
        <f>COUNTIFS(C:C,O2,A:A,$N$2)</f>
        <v>2</v>
      </c>
      <c r="R2">
        <v>3</v>
      </c>
      <c r="S2" t="s">
        <v>860</v>
      </c>
      <c r="T2">
        <f>COUNTIFS(C:C,S2,A:A,$R$2)</f>
        <v>66</v>
      </c>
    </row>
    <row r="3" spans="1:21" x14ac:dyDescent="0.3">
      <c r="A3">
        <v>1</v>
      </c>
      <c r="B3">
        <v>21</v>
      </c>
      <c r="C3" t="s">
        <v>861</v>
      </c>
      <c r="D3">
        <v>48</v>
      </c>
      <c r="K3" t="s">
        <v>856</v>
      </c>
      <c r="L3">
        <f>COUNTIFS(C:C,K3,A:A,$J$2)</f>
        <v>3</v>
      </c>
      <c r="O3" t="s">
        <v>856</v>
      </c>
      <c r="P3">
        <f>COUNTIFS(C:C,O3,A:A,$N$2)</f>
        <v>2</v>
      </c>
      <c r="S3" t="s">
        <v>856</v>
      </c>
      <c r="T3">
        <f>COUNTIFS(C:C,S3,A:A,$R$2)</f>
        <v>10</v>
      </c>
    </row>
    <row r="4" spans="1:21" x14ac:dyDescent="0.3">
      <c r="A4">
        <v>1</v>
      </c>
      <c r="B4">
        <v>22</v>
      </c>
      <c r="C4" t="s">
        <v>860</v>
      </c>
      <c r="D4">
        <v>49</v>
      </c>
      <c r="K4" t="s">
        <v>861</v>
      </c>
      <c r="L4">
        <f>COUNTIFS(C:C,K4,A:A,$J$2)</f>
        <v>1</v>
      </c>
      <c r="O4" t="s">
        <v>861</v>
      </c>
      <c r="P4">
        <f>COUNTIFS(C:C,O4,A:A,$N$2)</f>
        <v>0</v>
      </c>
      <c r="S4" t="s">
        <v>861</v>
      </c>
      <c r="T4">
        <f>COUNTIFS(C:C,S4,A:A,$R$2)</f>
        <v>0</v>
      </c>
    </row>
    <row r="5" spans="1:21" x14ac:dyDescent="0.3">
      <c r="A5">
        <v>1</v>
      </c>
      <c r="B5">
        <v>23</v>
      </c>
      <c r="C5" t="s">
        <v>860</v>
      </c>
      <c r="D5">
        <v>49</v>
      </c>
      <c r="K5" t="s">
        <v>1417</v>
      </c>
      <c r="L5">
        <f>COUNTIFS(C:C,K5,A:A,$J$2)</f>
        <v>6</v>
      </c>
      <c r="O5" t="s">
        <v>1417</v>
      </c>
      <c r="P5">
        <f>COUNTIFS(C:C,O5,A:A,$N$2)</f>
        <v>2</v>
      </c>
      <c r="S5" t="s">
        <v>1417</v>
      </c>
      <c r="T5">
        <f>COUNTIFS(C:C,S5,A:A,$R$2)</f>
        <v>5</v>
      </c>
    </row>
    <row r="6" spans="1:21" x14ac:dyDescent="0.3">
      <c r="A6">
        <v>1</v>
      </c>
      <c r="B6">
        <v>24</v>
      </c>
      <c r="C6" t="s">
        <v>860</v>
      </c>
      <c r="D6">
        <v>31</v>
      </c>
      <c r="K6" t="s">
        <v>1418</v>
      </c>
      <c r="L6">
        <f>COUNTIFS(C:C,K6,A:A,$J$2)</f>
        <v>1</v>
      </c>
      <c r="O6" t="s">
        <v>1418</v>
      </c>
      <c r="P6">
        <f>COUNTIFS(C:C,O6,A:A,$N$2)</f>
        <v>0</v>
      </c>
      <c r="S6" t="s">
        <v>1418</v>
      </c>
      <c r="T6">
        <f>COUNTIFS(C:C,S6,A:A,$R$2)</f>
        <v>0</v>
      </c>
    </row>
    <row r="7" spans="1:21" x14ac:dyDescent="0.3">
      <c r="A7">
        <v>1</v>
      </c>
      <c r="B7">
        <v>25</v>
      </c>
      <c r="C7" t="s">
        <v>1417</v>
      </c>
      <c r="D7">
        <v>49</v>
      </c>
      <c r="L7" s="617">
        <f>SUM(L2:L6)</f>
        <v>34</v>
      </c>
      <c r="P7" s="617">
        <f>SUM(P2:P6)</f>
        <v>6</v>
      </c>
      <c r="T7" s="617">
        <f>SUM(T2:T6)</f>
        <v>81</v>
      </c>
    </row>
    <row r="8" spans="1:21" x14ac:dyDescent="0.3">
      <c r="A8">
        <v>1</v>
      </c>
      <c r="B8">
        <v>26</v>
      </c>
      <c r="C8" t="s">
        <v>860</v>
      </c>
      <c r="D8">
        <v>46</v>
      </c>
    </row>
    <row r="9" spans="1:21" x14ac:dyDescent="0.3">
      <c r="A9">
        <v>1</v>
      </c>
      <c r="B9">
        <v>27</v>
      </c>
      <c r="C9" t="s">
        <v>860</v>
      </c>
      <c r="D9">
        <v>50</v>
      </c>
    </row>
    <row r="10" spans="1:21" x14ac:dyDescent="0.3">
      <c r="A10">
        <v>1</v>
      </c>
      <c r="B10">
        <v>28</v>
      </c>
      <c r="C10" t="s">
        <v>1417</v>
      </c>
      <c r="D10">
        <v>38</v>
      </c>
    </row>
    <row r="11" spans="1:21" x14ac:dyDescent="0.3">
      <c r="A11">
        <v>1</v>
      </c>
      <c r="B11">
        <v>29</v>
      </c>
      <c r="C11" t="s">
        <v>860</v>
      </c>
      <c r="D11">
        <v>35</v>
      </c>
      <c r="J11">
        <v>1</v>
      </c>
      <c r="K11" s="618" t="s">
        <v>1419</v>
      </c>
      <c r="L11">
        <f>SUM(SUMIF($A:$A,J11,$D:$D),SUMIF($A:$A,J11,$E:$E))</f>
        <v>1447</v>
      </c>
      <c r="M11" t="s">
        <v>1420</v>
      </c>
      <c r="N11">
        <v>2</v>
      </c>
      <c r="O11" s="618" t="s">
        <v>1419</v>
      </c>
      <c r="P11">
        <f>SUM(SUMIF($A:$A,N11,$D:$D),SUMIF($A:$A,N11,$E:$E))</f>
        <v>218</v>
      </c>
      <c r="Q11" t="s">
        <v>1420</v>
      </c>
      <c r="R11">
        <v>3</v>
      </c>
      <c r="S11" s="618" t="s">
        <v>1419</v>
      </c>
      <c r="T11">
        <f>SUM(SUMIF($A:$A,R11,$D:$D),SUMIF($A:$A,R11,$E:$E))</f>
        <v>4177</v>
      </c>
      <c r="U11" t="s">
        <v>1420</v>
      </c>
    </row>
    <row r="12" spans="1:21" x14ac:dyDescent="0.3">
      <c r="A12">
        <v>1</v>
      </c>
      <c r="B12">
        <v>30</v>
      </c>
      <c r="C12" t="s">
        <v>860</v>
      </c>
      <c r="D12">
        <v>39</v>
      </c>
      <c r="L12">
        <f>L11*3*1.045</f>
        <v>4536.3449999999993</v>
      </c>
      <c r="M12" t="s">
        <v>1421</v>
      </c>
      <c r="P12">
        <f>P11*3*1.045</f>
        <v>683.43</v>
      </c>
      <c r="Q12" t="s">
        <v>1421</v>
      </c>
      <c r="T12">
        <f>T11*3*1.045</f>
        <v>13094.894999999999</v>
      </c>
      <c r="U12" t="s">
        <v>1421</v>
      </c>
    </row>
    <row r="13" spans="1:21" x14ac:dyDescent="0.3">
      <c r="A13">
        <v>1</v>
      </c>
      <c r="B13">
        <v>31</v>
      </c>
      <c r="C13" t="s">
        <v>1417</v>
      </c>
      <c r="D13">
        <v>41</v>
      </c>
    </row>
    <row r="14" spans="1:21" x14ac:dyDescent="0.3">
      <c r="A14">
        <v>1</v>
      </c>
      <c r="B14">
        <v>32</v>
      </c>
      <c r="C14" t="s">
        <v>860</v>
      </c>
      <c r="D14">
        <v>44</v>
      </c>
    </row>
    <row r="15" spans="1:21" x14ac:dyDescent="0.3">
      <c r="A15">
        <v>1</v>
      </c>
      <c r="B15">
        <v>33</v>
      </c>
      <c r="C15" t="s">
        <v>1417</v>
      </c>
      <c r="D15">
        <v>53</v>
      </c>
    </row>
    <row r="16" spans="1:21" x14ac:dyDescent="0.3">
      <c r="A16">
        <v>1</v>
      </c>
      <c r="B16">
        <v>34</v>
      </c>
      <c r="C16" t="s">
        <v>860</v>
      </c>
      <c r="D16">
        <v>48</v>
      </c>
      <c r="O16">
        <f>(L11+P11+T11)*3*1.045</f>
        <v>18314.669999999998</v>
      </c>
    </row>
    <row r="17" spans="1:7" x14ac:dyDescent="0.3">
      <c r="A17">
        <v>1</v>
      </c>
      <c r="B17">
        <v>35</v>
      </c>
      <c r="C17" t="s">
        <v>860</v>
      </c>
      <c r="D17">
        <v>47</v>
      </c>
    </row>
    <row r="18" spans="1:7" x14ac:dyDescent="0.3">
      <c r="A18">
        <v>1</v>
      </c>
      <c r="B18">
        <v>36</v>
      </c>
      <c r="C18" t="s">
        <v>860</v>
      </c>
      <c r="D18">
        <v>55</v>
      </c>
    </row>
    <row r="19" spans="1:7" x14ac:dyDescent="0.3">
      <c r="A19">
        <v>1</v>
      </c>
      <c r="B19">
        <v>37</v>
      </c>
      <c r="C19" t="s">
        <v>860</v>
      </c>
      <c r="D19">
        <v>51</v>
      </c>
    </row>
    <row r="20" spans="1:7" x14ac:dyDescent="0.3">
      <c r="A20">
        <v>1</v>
      </c>
      <c r="B20">
        <v>38</v>
      </c>
      <c r="C20" t="s">
        <v>860</v>
      </c>
      <c r="D20">
        <v>56</v>
      </c>
    </row>
    <row r="21" spans="1:7" x14ac:dyDescent="0.3">
      <c r="A21">
        <v>1</v>
      </c>
      <c r="B21">
        <v>39</v>
      </c>
      <c r="C21" t="s">
        <v>860</v>
      </c>
      <c r="D21">
        <v>46</v>
      </c>
    </row>
    <row r="22" spans="1:7" x14ac:dyDescent="0.3">
      <c r="A22">
        <v>1</v>
      </c>
      <c r="B22">
        <v>40</v>
      </c>
      <c r="C22" t="s">
        <v>1417</v>
      </c>
      <c r="D22">
        <v>34</v>
      </c>
    </row>
    <row r="23" spans="1:7" x14ac:dyDescent="0.3">
      <c r="A23">
        <v>1</v>
      </c>
      <c r="B23">
        <v>41</v>
      </c>
      <c r="C23" t="s">
        <v>860</v>
      </c>
      <c r="D23">
        <v>34</v>
      </c>
    </row>
    <row r="24" spans="1:7" x14ac:dyDescent="0.3">
      <c r="A24">
        <v>1</v>
      </c>
      <c r="B24">
        <v>41</v>
      </c>
      <c r="C24" t="s">
        <v>860</v>
      </c>
      <c r="D24">
        <v>47</v>
      </c>
    </row>
    <row r="25" spans="1:7" x14ac:dyDescent="0.3">
      <c r="A25">
        <v>1</v>
      </c>
      <c r="B25">
        <v>42</v>
      </c>
      <c r="C25" t="s">
        <v>860</v>
      </c>
      <c r="D25">
        <v>41</v>
      </c>
    </row>
    <row r="26" spans="1:7" x14ac:dyDescent="0.3">
      <c r="A26">
        <v>1</v>
      </c>
      <c r="B26">
        <v>43</v>
      </c>
      <c r="C26" t="s">
        <v>860</v>
      </c>
      <c r="D26">
        <v>43</v>
      </c>
    </row>
    <row r="27" spans="1:7" x14ac:dyDescent="0.3">
      <c r="A27">
        <v>1</v>
      </c>
      <c r="B27">
        <v>44</v>
      </c>
      <c r="C27" t="s">
        <v>860</v>
      </c>
      <c r="D27">
        <v>41</v>
      </c>
    </row>
    <row r="28" spans="1:7" x14ac:dyDescent="0.3">
      <c r="A28">
        <v>1</v>
      </c>
      <c r="B28">
        <v>45</v>
      </c>
      <c r="C28" t="s">
        <v>860</v>
      </c>
      <c r="D28">
        <v>42</v>
      </c>
    </row>
    <row r="29" spans="1:7" x14ac:dyDescent="0.3">
      <c r="A29">
        <v>1</v>
      </c>
      <c r="B29">
        <v>46</v>
      </c>
      <c r="C29" t="s">
        <v>856</v>
      </c>
      <c r="D29">
        <v>10</v>
      </c>
    </row>
    <row r="30" spans="1:7" x14ac:dyDescent="0.3">
      <c r="A30">
        <v>1</v>
      </c>
      <c r="B30">
        <v>47</v>
      </c>
      <c r="C30" t="s">
        <v>1418</v>
      </c>
      <c r="D30">
        <v>46</v>
      </c>
      <c r="E30">
        <v>9</v>
      </c>
    </row>
    <row r="31" spans="1:7" x14ac:dyDescent="0.3">
      <c r="A31">
        <v>1</v>
      </c>
      <c r="B31" t="s">
        <v>1412</v>
      </c>
      <c r="C31" t="s">
        <v>860</v>
      </c>
      <c r="E31">
        <v>7</v>
      </c>
      <c r="G31" t="s">
        <v>1413</v>
      </c>
    </row>
    <row r="32" spans="1:7" x14ac:dyDescent="0.3">
      <c r="A32">
        <v>1</v>
      </c>
      <c r="B32">
        <v>48</v>
      </c>
      <c r="C32" t="s">
        <v>860</v>
      </c>
      <c r="D32">
        <v>60</v>
      </c>
    </row>
    <row r="33" spans="1:4" x14ac:dyDescent="0.3">
      <c r="A33">
        <v>1</v>
      </c>
      <c r="B33">
        <v>49</v>
      </c>
      <c r="C33" t="s">
        <v>860</v>
      </c>
      <c r="D33">
        <v>51</v>
      </c>
    </row>
    <row r="34" spans="1:4" x14ac:dyDescent="0.3">
      <c r="A34">
        <v>1</v>
      </c>
      <c r="B34">
        <v>50</v>
      </c>
      <c r="C34" t="s">
        <v>1417</v>
      </c>
      <c r="D34">
        <v>48</v>
      </c>
    </row>
    <row r="35" spans="1:4" x14ac:dyDescent="0.3">
      <c r="A35">
        <v>1</v>
      </c>
      <c r="B35">
        <v>51</v>
      </c>
      <c r="C35" t="s">
        <v>856</v>
      </c>
      <c r="D35">
        <v>5</v>
      </c>
    </row>
    <row r="36" spans="1:4" x14ac:dyDescent="0.3">
      <c r="A36">
        <v>2</v>
      </c>
      <c r="C36" t="s">
        <v>1414</v>
      </c>
      <c r="D36">
        <v>8</v>
      </c>
    </row>
    <row r="37" spans="1:4" x14ac:dyDescent="0.3">
      <c r="A37">
        <v>2</v>
      </c>
      <c r="B37">
        <v>52</v>
      </c>
      <c r="C37" t="s">
        <v>856</v>
      </c>
      <c r="D37">
        <v>33</v>
      </c>
    </row>
    <row r="38" spans="1:4" x14ac:dyDescent="0.3">
      <c r="A38">
        <v>2</v>
      </c>
      <c r="B38">
        <v>53</v>
      </c>
      <c r="C38" t="s">
        <v>860</v>
      </c>
      <c r="D38">
        <v>33</v>
      </c>
    </row>
    <row r="39" spans="1:4" x14ac:dyDescent="0.3">
      <c r="A39">
        <v>2</v>
      </c>
      <c r="B39">
        <v>54</v>
      </c>
      <c r="C39" t="s">
        <v>1417</v>
      </c>
      <c r="D39">
        <v>44</v>
      </c>
    </row>
    <row r="40" spans="1:4" x14ac:dyDescent="0.3">
      <c r="A40">
        <v>2</v>
      </c>
      <c r="B40">
        <v>55</v>
      </c>
      <c r="C40" t="s">
        <v>860</v>
      </c>
      <c r="D40">
        <v>43</v>
      </c>
    </row>
    <row r="41" spans="1:4" x14ac:dyDescent="0.3">
      <c r="A41">
        <v>2</v>
      </c>
      <c r="B41">
        <v>56</v>
      </c>
      <c r="C41" t="s">
        <v>1417</v>
      </c>
      <c r="D41">
        <v>49</v>
      </c>
    </row>
    <row r="42" spans="1:4" x14ac:dyDescent="0.3">
      <c r="A42">
        <v>2</v>
      </c>
      <c r="B42">
        <v>57</v>
      </c>
      <c r="C42" t="s">
        <v>856</v>
      </c>
      <c r="D42">
        <v>8</v>
      </c>
    </row>
    <row r="43" spans="1:4" x14ac:dyDescent="0.3">
      <c r="A43">
        <v>3</v>
      </c>
      <c r="C43" t="s">
        <v>1415</v>
      </c>
      <c r="D43">
        <v>9</v>
      </c>
    </row>
    <row r="44" spans="1:4" x14ac:dyDescent="0.3">
      <c r="A44">
        <v>3</v>
      </c>
      <c r="B44">
        <v>58</v>
      </c>
      <c r="C44" t="s">
        <v>856</v>
      </c>
      <c r="D44">
        <v>57</v>
      </c>
    </row>
    <row r="45" spans="1:4" x14ac:dyDescent="0.3">
      <c r="A45">
        <v>3</v>
      </c>
      <c r="B45">
        <v>59</v>
      </c>
      <c r="C45" t="s">
        <v>1417</v>
      </c>
      <c r="D45">
        <v>53</v>
      </c>
    </row>
    <row r="46" spans="1:4" x14ac:dyDescent="0.3">
      <c r="A46">
        <v>3</v>
      </c>
      <c r="B46">
        <v>60</v>
      </c>
      <c r="C46" t="s">
        <v>860</v>
      </c>
      <c r="D46">
        <v>55</v>
      </c>
    </row>
    <row r="47" spans="1:4" x14ac:dyDescent="0.3">
      <c r="A47">
        <v>3</v>
      </c>
      <c r="B47">
        <v>61</v>
      </c>
      <c r="C47" t="s">
        <v>1417</v>
      </c>
      <c r="D47">
        <v>53</v>
      </c>
    </row>
    <row r="48" spans="1:4" x14ac:dyDescent="0.3">
      <c r="A48">
        <v>3</v>
      </c>
      <c r="B48">
        <v>62</v>
      </c>
      <c r="C48" t="s">
        <v>860</v>
      </c>
      <c r="D48">
        <v>48</v>
      </c>
    </row>
    <row r="49" spans="1:4" x14ac:dyDescent="0.3">
      <c r="A49">
        <v>3</v>
      </c>
      <c r="B49">
        <v>63</v>
      </c>
      <c r="C49" t="s">
        <v>860</v>
      </c>
      <c r="D49">
        <v>54</v>
      </c>
    </row>
    <row r="50" spans="1:4" x14ac:dyDescent="0.3">
      <c r="A50">
        <v>3</v>
      </c>
      <c r="B50">
        <v>64</v>
      </c>
      <c r="C50" t="s">
        <v>860</v>
      </c>
      <c r="D50">
        <v>47</v>
      </c>
    </row>
    <row r="51" spans="1:4" x14ac:dyDescent="0.3">
      <c r="A51">
        <v>3</v>
      </c>
      <c r="B51">
        <v>65</v>
      </c>
      <c r="C51" t="s">
        <v>860</v>
      </c>
      <c r="D51">
        <v>53</v>
      </c>
    </row>
    <row r="52" spans="1:4" x14ac:dyDescent="0.3">
      <c r="A52">
        <v>3</v>
      </c>
      <c r="B52">
        <v>66</v>
      </c>
      <c r="C52" t="s">
        <v>860</v>
      </c>
      <c r="D52">
        <v>52</v>
      </c>
    </row>
    <row r="53" spans="1:4" x14ac:dyDescent="0.3">
      <c r="A53">
        <v>3</v>
      </c>
      <c r="B53">
        <v>67</v>
      </c>
      <c r="C53" t="s">
        <v>860</v>
      </c>
      <c r="D53">
        <v>58</v>
      </c>
    </row>
    <row r="54" spans="1:4" x14ac:dyDescent="0.3">
      <c r="A54">
        <v>3</v>
      </c>
      <c r="B54">
        <v>68</v>
      </c>
      <c r="C54" t="s">
        <v>1417</v>
      </c>
      <c r="D54">
        <v>50</v>
      </c>
    </row>
    <row r="55" spans="1:4" x14ac:dyDescent="0.3">
      <c r="A55">
        <v>3</v>
      </c>
      <c r="B55">
        <v>69</v>
      </c>
      <c r="C55" t="s">
        <v>860</v>
      </c>
      <c r="D55">
        <v>56</v>
      </c>
    </row>
    <row r="56" spans="1:4" x14ac:dyDescent="0.3">
      <c r="A56">
        <v>3</v>
      </c>
      <c r="B56">
        <v>70</v>
      </c>
      <c r="C56" t="s">
        <v>860</v>
      </c>
      <c r="D56">
        <v>55</v>
      </c>
    </row>
    <row r="57" spans="1:4" x14ac:dyDescent="0.3">
      <c r="A57">
        <v>3</v>
      </c>
      <c r="B57">
        <v>71</v>
      </c>
      <c r="C57" t="s">
        <v>860</v>
      </c>
      <c r="D57">
        <v>60</v>
      </c>
    </row>
    <row r="58" spans="1:4" x14ac:dyDescent="0.3">
      <c r="A58">
        <v>3</v>
      </c>
      <c r="B58">
        <v>72</v>
      </c>
      <c r="C58" t="s">
        <v>860</v>
      </c>
      <c r="D58">
        <v>56</v>
      </c>
    </row>
    <row r="59" spans="1:4" x14ac:dyDescent="0.3">
      <c r="A59">
        <v>3</v>
      </c>
      <c r="B59">
        <v>73</v>
      </c>
      <c r="C59" t="s">
        <v>860</v>
      </c>
      <c r="D59">
        <v>48</v>
      </c>
    </row>
    <row r="60" spans="1:4" x14ac:dyDescent="0.3">
      <c r="A60">
        <v>3</v>
      </c>
      <c r="B60">
        <v>74</v>
      </c>
      <c r="C60" t="s">
        <v>860</v>
      </c>
      <c r="D60">
        <v>56</v>
      </c>
    </row>
    <row r="61" spans="1:4" x14ac:dyDescent="0.3">
      <c r="A61">
        <v>3</v>
      </c>
      <c r="B61">
        <v>75</v>
      </c>
      <c r="C61" t="s">
        <v>1417</v>
      </c>
      <c r="D61">
        <v>58</v>
      </c>
    </row>
    <row r="62" spans="1:4" x14ac:dyDescent="0.3">
      <c r="A62">
        <v>3</v>
      </c>
      <c r="B62">
        <v>76</v>
      </c>
      <c r="C62" t="s">
        <v>860</v>
      </c>
      <c r="D62">
        <v>50</v>
      </c>
    </row>
    <row r="63" spans="1:4" x14ac:dyDescent="0.3">
      <c r="A63">
        <v>3</v>
      </c>
      <c r="B63">
        <v>77</v>
      </c>
      <c r="C63" t="s">
        <v>860</v>
      </c>
      <c r="D63">
        <v>52</v>
      </c>
    </row>
    <row r="64" spans="1:4" x14ac:dyDescent="0.3">
      <c r="A64">
        <v>3</v>
      </c>
      <c r="B64">
        <v>78</v>
      </c>
      <c r="C64" t="s">
        <v>860</v>
      </c>
      <c r="D64">
        <v>53</v>
      </c>
    </row>
    <row r="65" spans="1:6" x14ac:dyDescent="0.3">
      <c r="A65">
        <v>3</v>
      </c>
      <c r="B65">
        <v>79</v>
      </c>
      <c r="C65" t="s">
        <v>860</v>
      </c>
      <c r="D65">
        <v>52</v>
      </c>
    </row>
    <row r="66" spans="1:6" x14ac:dyDescent="0.3">
      <c r="A66">
        <v>3</v>
      </c>
      <c r="B66">
        <v>80</v>
      </c>
      <c r="C66" t="s">
        <v>860</v>
      </c>
      <c r="D66">
        <v>53</v>
      </c>
    </row>
    <row r="67" spans="1:6" x14ac:dyDescent="0.3">
      <c r="A67">
        <v>3</v>
      </c>
      <c r="B67">
        <v>81</v>
      </c>
      <c r="C67" t="s">
        <v>860</v>
      </c>
      <c r="D67">
        <v>53</v>
      </c>
    </row>
    <row r="68" spans="1:6" x14ac:dyDescent="0.3">
      <c r="A68">
        <v>3</v>
      </c>
      <c r="B68">
        <v>82</v>
      </c>
      <c r="C68" t="s">
        <v>860</v>
      </c>
      <c r="D68">
        <v>53</v>
      </c>
    </row>
    <row r="69" spans="1:6" x14ac:dyDescent="0.3">
      <c r="A69">
        <v>3</v>
      </c>
      <c r="B69">
        <v>83</v>
      </c>
      <c r="C69" t="s">
        <v>860</v>
      </c>
      <c r="D69">
        <v>63</v>
      </c>
    </row>
    <row r="70" spans="1:6" x14ac:dyDescent="0.3">
      <c r="A70">
        <v>3</v>
      </c>
      <c r="B70">
        <v>84</v>
      </c>
      <c r="C70" t="s">
        <v>1417</v>
      </c>
      <c r="D70">
        <v>41</v>
      </c>
    </row>
    <row r="71" spans="1:6" x14ac:dyDescent="0.3">
      <c r="A71">
        <v>3</v>
      </c>
      <c r="B71">
        <v>85</v>
      </c>
      <c r="C71" t="s">
        <v>860</v>
      </c>
      <c r="D71">
        <v>53</v>
      </c>
    </row>
    <row r="72" spans="1:6" x14ac:dyDescent="0.3">
      <c r="A72">
        <v>3</v>
      </c>
      <c r="B72" t="s">
        <v>1416</v>
      </c>
      <c r="C72" t="s">
        <v>860</v>
      </c>
      <c r="D72">
        <v>3</v>
      </c>
      <c r="E72">
        <v>3</v>
      </c>
      <c r="F72" t="s">
        <v>952</v>
      </c>
    </row>
    <row r="73" spans="1:6" x14ac:dyDescent="0.3">
      <c r="A73">
        <v>3</v>
      </c>
      <c r="B73">
        <v>86</v>
      </c>
      <c r="C73" t="s">
        <v>860</v>
      </c>
      <c r="D73">
        <v>53</v>
      </c>
    </row>
    <row r="74" spans="1:6" x14ac:dyDescent="0.3">
      <c r="A74">
        <v>3</v>
      </c>
      <c r="B74">
        <v>87</v>
      </c>
      <c r="C74" t="s">
        <v>860</v>
      </c>
      <c r="D74">
        <v>53</v>
      </c>
    </row>
    <row r="75" spans="1:6" x14ac:dyDescent="0.3">
      <c r="A75">
        <v>3</v>
      </c>
      <c r="B75">
        <v>88</v>
      </c>
      <c r="C75" t="s">
        <v>860</v>
      </c>
      <c r="D75">
        <v>53</v>
      </c>
    </row>
    <row r="76" spans="1:6" x14ac:dyDescent="0.3">
      <c r="A76">
        <v>3</v>
      </c>
      <c r="B76">
        <v>89</v>
      </c>
      <c r="C76" t="s">
        <v>860</v>
      </c>
      <c r="D76">
        <v>48</v>
      </c>
    </row>
    <row r="77" spans="1:6" x14ac:dyDescent="0.3">
      <c r="A77">
        <v>3</v>
      </c>
      <c r="B77">
        <v>90</v>
      </c>
      <c r="C77" t="s">
        <v>856</v>
      </c>
      <c r="D77">
        <v>15</v>
      </c>
    </row>
    <row r="78" spans="1:6" x14ac:dyDescent="0.3">
      <c r="A78">
        <v>3</v>
      </c>
      <c r="B78">
        <v>91</v>
      </c>
      <c r="C78" t="s">
        <v>856</v>
      </c>
      <c r="D78">
        <v>44</v>
      </c>
    </row>
    <row r="79" spans="1:6" x14ac:dyDescent="0.3">
      <c r="A79">
        <v>3</v>
      </c>
      <c r="B79">
        <v>92</v>
      </c>
      <c r="C79" t="s">
        <v>860</v>
      </c>
      <c r="D79">
        <v>55</v>
      </c>
    </row>
    <row r="80" spans="1:6" x14ac:dyDescent="0.3">
      <c r="A80">
        <v>3</v>
      </c>
      <c r="B80">
        <v>93</v>
      </c>
      <c r="C80" t="s">
        <v>860</v>
      </c>
      <c r="D80">
        <v>55</v>
      </c>
    </row>
    <row r="81" spans="1:4" x14ac:dyDescent="0.3">
      <c r="A81">
        <v>3</v>
      </c>
      <c r="B81">
        <v>94</v>
      </c>
      <c r="C81" t="s">
        <v>860</v>
      </c>
      <c r="D81">
        <v>55</v>
      </c>
    </row>
    <row r="82" spans="1:4" x14ac:dyDescent="0.3">
      <c r="A82">
        <v>3</v>
      </c>
      <c r="B82">
        <v>95</v>
      </c>
      <c r="C82" t="s">
        <v>860</v>
      </c>
      <c r="D82">
        <v>55</v>
      </c>
    </row>
    <row r="83" spans="1:4" x14ac:dyDescent="0.3">
      <c r="A83">
        <v>3</v>
      </c>
      <c r="B83">
        <v>96</v>
      </c>
      <c r="C83" t="s">
        <v>860</v>
      </c>
      <c r="D83">
        <v>55</v>
      </c>
    </row>
    <row r="84" spans="1:4" x14ac:dyDescent="0.3">
      <c r="A84">
        <v>3</v>
      </c>
      <c r="B84">
        <v>97</v>
      </c>
      <c r="C84" t="s">
        <v>860</v>
      </c>
      <c r="D84">
        <v>55</v>
      </c>
    </row>
    <row r="85" spans="1:4" x14ac:dyDescent="0.3">
      <c r="A85">
        <v>3</v>
      </c>
      <c r="B85">
        <v>98</v>
      </c>
      <c r="C85" t="s">
        <v>860</v>
      </c>
      <c r="D85">
        <v>55</v>
      </c>
    </row>
    <row r="86" spans="1:4" x14ac:dyDescent="0.3">
      <c r="A86">
        <v>3</v>
      </c>
      <c r="B86">
        <v>99</v>
      </c>
      <c r="C86" t="s">
        <v>860</v>
      </c>
      <c r="D86">
        <v>55</v>
      </c>
    </row>
    <row r="87" spans="1:4" x14ac:dyDescent="0.3">
      <c r="A87">
        <v>3</v>
      </c>
      <c r="B87">
        <v>100</v>
      </c>
      <c r="C87" t="s">
        <v>856</v>
      </c>
      <c r="D87">
        <v>55</v>
      </c>
    </row>
    <row r="88" spans="1:4" x14ac:dyDescent="0.3">
      <c r="A88">
        <v>3</v>
      </c>
      <c r="B88">
        <v>101</v>
      </c>
      <c r="C88" t="s">
        <v>860</v>
      </c>
      <c r="D88">
        <v>56</v>
      </c>
    </row>
    <row r="89" spans="1:4" x14ac:dyDescent="0.3">
      <c r="A89">
        <v>3</v>
      </c>
      <c r="B89">
        <v>102</v>
      </c>
      <c r="C89" t="s">
        <v>860</v>
      </c>
      <c r="D89">
        <v>54</v>
      </c>
    </row>
    <row r="90" spans="1:4" x14ac:dyDescent="0.3">
      <c r="A90">
        <v>3</v>
      </c>
      <c r="B90">
        <v>103</v>
      </c>
      <c r="C90" t="s">
        <v>860</v>
      </c>
      <c r="D90">
        <v>55</v>
      </c>
    </row>
    <row r="91" spans="1:4" x14ac:dyDescent="0.3">
      <c r="A91">
        <v>3</v>
      </c>
      <c r="B91">
        <v>104</v>
      </c>
      <c r="C91" t="s">
        <v>860</v>
      </c>
      <c r="D91">
        <v>55</v>
      </c>
    </row>
    <row r="92" spans="1:4" x14ac:dyDescent="0.3">
      <c r="A92">
        <v>3</v>
      </c>
      <c r="B92">
        <v>105</v>
      </c>
      <c r="C92" t="s">
        <v>860</v>
      </c>
      <c r="D92">
        <v>55</v>
      </c>
    </row>
    <row r="93" spans="1:4" x14ac:dyDescent="0.3">
      <c r="A93">
        <v>3</v>
      </c>
      <c r="B93">
        <v>106</v>
      </c>
      <c r="C93" t="s">
        <v>860</v>
      </c>
      <c r="D93">
        <v>55</v>
      </c>
    </row>
    <row r="94" spans="1:4" x14ac:dyDescent="0.3">
      <c r="A94">
        <v>3</v>
      </c>
      <c r="B94">
        <v>107</v>
      </c>
      <c r="C94" t="s">
        <v>860</v>
      </c>
      <c r="D94">
        <v>55</v>
      </c>
    </row>
    <row r="95" spans="1:4" x14ac:dyDescent="0.3">
      <c r="A95">
        <v>3</v>
      </c>
      <c r="B95">
        <v>108</v>
      </c>
      <c r="C95" t="s">
        <v>860</v>
      </c>
      <c r="D95">
        <v>55</v>
      </c>
    </row>
    <row r="96" spans="1:4" x14ac:dyDescent="0.3">
      <c r="A96">
        <v>3</v>
      </c>
      <c r="B96">
        <v>109</v>
      </c>
      <c r="C96" t="s">
        <v>860</v>
      </c>
      <c r="D96">
        <v>62</v>
      </c>
    </row>
    <row r="97" spans="1:4" x14ac:dyDescent="0.3">
      <c r="A97">
        <v>3</v>
      </c>
      <c r="B97">
        <v>110</v>
      </c>
      <c r="C97" t="s">
        <v>856</v>
      </c>
      <c r="D97">
        <v>60</v>
      </c>
    </row>
    <row r="98" spans="1:4" x14ac:dyDescent="0.3">
      <c r="A98">
        <v>3</v>
      </c>
      <c r="B98">
        <v>111</v>
      </c>
      <c r="C98" t="s">
        <v>856</v>
      </c>
      <c r="D98">
        <v>51</v>
      </c>
    </row>
    <row r="99" spans="1:4" x14ac:dyDescent="0.3">
      <c r="A99">
        <v>3</v>
      </c>
      <c r="B99">
        <v>112</v>
      </c>
      <c r="C99" t="s">
        <v>860</v>
      </c>
      <c r="D99">
        <v>54</v>
      </c>
    </row>
    <row r="100" spans="1:4" x14ac:dyDescent="0.3">
      <c r="A100">
        <v>3</v>
      </c>
      <c r="B100">
        <v>113</v>
      </c>
      <c r="C100" t="s">
        <v>860</v>
      </c>
      <c r="D100">
        <v>52</v>
      </c>
    </row>
    <row r="101" spans="1:4" x14ac:dyDescent="0.3">
      <c r="A101">
        <v>3</v>
      </c>
      <c r="B101">
        <v>114</v>
      </c>
      <c r="C101" t="s">
        <v>860</v>
      </c>
      <c r="D101">
        <v>53</v>
      </c>
    </row>
    <row r="102" spans="1:4" x14ac:dyDescent="0.3">
      <c r="A102">
        <v>3</v>
      </c>
      <c r="B102">
        <v>115</v>
      </c>
      <c r="C102" t="s">
        <v>860</v>
      </c>
      <c r="D102">
        <v>53</v>
      </c>
    </row>
    <row r="103" spans="1:4" x14ac:dyDescent="0.3">
      <c r="A103">
        <v>3</v>
      </c>
      <c r="B103">
        <v>116</v>
      </c>
      <c r="C103" t="s">
        <v>860</v>
      </c>
      <c r="D103">
        <v>52</v>
      </c>
    </row>
    <row r="104" spans="1:4" x14ac:dyDescent="0.3">
      <c r="A104">
        <v>3</v>
      </c>
      <c r="B104">
        <v>117</v>
      </c>
      <c r="C104" t="s">
        <v>860</v>
      </c>
      <c r="D104">
        <v>53</v>
      </c>
    </row>
    <row r="105" spans="1:4" x14ac:dyDescent="0.3">
      <c r="A105">
        <v>3</v>
      </c>
      <c r="B105">
        <v>118</v>
      </c>
      <c r="C105" t="s">
        <v>860</v>
      </c>
      <c r="D105">
        <v>54</v>
      </c>
    </row>
    <row r="106" spans="1:4" x14ac:dyDescent="0.3">
      <c r="A106">
        <v>3</v>
      </c>
      <c r="B106">
        <v>119</v>
      </c>
      <c r="C106" t="s">
        <v>860</v>
      </c>
      <c r="D106">
        <v>9</v>
      </c>
    </row>
    <row r="107" spans="1:4" x14ac:dyDescent="0.3">
      <c r="A107">
        <v>3</v>
      </c>
      <c r="B107">
        <v>120</v>
      </c>
      <c r="C107" t="s">
        <v>856</v>
      </c>
      <c r="D107">
        <v>55</v>
      </c>
    </row>
    <row r="108" spans="1:4" x14ac:dyDescent="0.3">
      <c r="A108">
        <v>3</v>
      </c>
      <c r="B108">
        <v>121</v>
      </c>
      <c r="C108" t="s">
        <v>860</v>
      </c>
      <c r="D108">
        <v>52</v>
      </c>
    </row>
    <row r="109" spans="1:4" x14ac:dyDescent="0.3">
      <c r="A109">
        <v>3</v>
      </c>
      <c r="B109">
        <v>122</v>
      </c>
      <c r="C109" t="s">
        <v>860</v>
      </c>
      <c r="D109">
        <v>54</v>
      </c>
    </row>
    <row r="110" spans="1:4" x14ac:dyDescent="0.3">
      <c r="A110">
        <v>3</v>
      </c>
      <c r="B110">
        <v>123</v>
      </c>
      <c r="C110" t="s">
        <v>860</v>
      </c>
      <c r="D110">
        <v>54</v>
      </c>
    </row>
    <row r="111" spans="1:4" x14ac:dyDescent="0.3">
      <c r="A111">
        <v>3</v>
      </c>
      <c r="B111">
        <v>124</v>
      </c>
      <c r="C111" t="s">
        <v>860</v>
      </c>
      <c r="D111">
        <v>53</v>
      </c>
    </row>
    <row r="112" spans="1:4" x14ac:dyDescent="0.3">
      <c r="A112">
        <v>3</v>
      </c>
      <c r="B112">
        <v>125</v>
      </c>
      <c r="C112" t="s">
        <v>860</v>
      </c>
      <c r="D112">
        <v>54</v>
      </c>
    </row>
    <row r="113" spans="1:4" x14ac:dyDescent="0.3">
      <c r="A113">
        <v>3</v>
      </c>
      <c r="B113">
        <v>126</v>
      </c>
      <c r="C113" t="s">
        <v>860</v>
      </c>
      <c r="D113">
        <v>55</v>
      </c>
    </row>
    <row r="114" spans="1:4" x14ac:dyDescent="0.3">
      <c r="A114">
        <v>3</v>
      </c>
      <c r="B114">
        <v>127</v>
      </c>
      <c r="C114" t="s">
        <v>860</v>
      </c>
      <c r="D114">
        <v>48</v>
      </c>
    </row>
    <row r="115" spans="1:4" x14ac:dyDescent="0.3">
      <c r="A115">
        <v>3</v>
      </c>
      <c r="B115">
        <v>128</v>
      </c>
      <c r="C115" t="s">
        <v>860</v>
      </c>
      <c r="D115">
        <v>55</v>
      </c>
    </row>
    <row r="116" spans="1:4" x14ac:dyDescent="0.3">
      <c r="A116">
        <v>3</v>
      </c>
      <c r="B116">
        <v>129</v>
      </c>
      <c r="C116" t="s">
        <v>856</v>
      </c>
      <c r="D116">
        <v>55</v>
      </c>
    </row>
    <row r="117" spans="1:4" x14ac:dyDescent="0.3">
      <c r="A117">
        <v>3</v>
      </c>
      <c r="B117">
        <v>130</v>
      </c>
      <c r="C117" t="s">
        <v>860</v>
      </c>
      <c r="D117">
        <v>53</v>
      </c>
    </row>
    <row r="118" spans="1:4" x14ac:dyDescent="0.3">
      <c r="A118">
        <v>3</v>
      </c>
      <c r="B118">
        <v>129</v>
      </c>
      <c r="C118" t="s">
        <v>860</v>
      </c>
      <c r="D118">
        <v>55</v>
      </c>
    </row>
    <row r="119" spans="1:4" x14ac:dyDescent="0.3">
      <c r="A119">
        <v>3</v>
      </c>
      <c r="B119">
        <v>129</v>
      </c>
      <c r="C119" t="s">
        <v>860</v>
      </c>
      <c r="D119">
        <v>55</v>
      </c>
    </row>
    <row r="120" spans="1:4" x14ac:dyDescent="0.3">
      <c r="A120">
        <v>3</v>
      </c>
      <c r="B120">
        <v>129</v>
      </c>
      <c r="C120" t="s">
        <v>860</v>
      </c>
      <c r="D120">
        <v>55</v>
      </c>
    </row>
    <row r="121" spans="1:4" x14ac:dyDescent="0.3">
      <c r="A121">
        <v>3</v>
      </c>
      <c r="B121">
        <v>130</v>
      </c>
      <c r="C121" t="s">
        <v>856</v>
      </c>
      <c r="D121">
        <v>54</v>
      </c>
    </row>
    <row r="122" spans="1:4" x14ac:dyDescent="0.3">
      <c r="A122">
        <v>3</v>
      </c>
      <c r="B122">
        <v>131</v>
      </c>
      <c r="C122" t="s">
        <v>860</v>
      </c>
      <c r="D122">
        <v>59</v>
      </c>
    </row>
    <row r="123" spans="1:4" x14ac:dyDescent="0.3">
      <c r="A123">
        <v>3</v>
      </c>
      <c r="B123">
        <v>132</v>
      </c>
      <c r="C123" t="s">
        <v>860</v>
      </c>
      <c r="D123">
        <v>50</v>
      </c>
    </row>
    <row r="124" spans="1:4" x14ac:dyDescent="0.3">
      <c r="A124">
        <v>3</v>
      </c>
      <c r="B124">
        <v>133</v>
      </c>
      <c r="C124" t="s">
        <v>856</v>
      </c>
    </row>
  </sheetData>
  <mergeCells count="3">
    <mergeCell ref="J1:M1"/>
    <mergeCell ref="N1:Q1"/>
    <mergeCell ref="R1:U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>
    <tabColor rgb="FFFFFF00"/>
  </sheetPr>
  <dimension ref="A1:S32"/>
  <sheetViews>
    <sheetView view="pageBreakPreview" topLeftCell="A7" zoomScale="85" zoomScaleNormal="100" zoomScaleSheetLayoutView="85" workbookViewId="0">
      <selection activeCell="B13" sqref="B13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82" t="s">
        <v>150</v>
      </c>
      <c r="B1" s="682"/>
      <c r="C1" s="682"/>
      <c r="D1" s="682"/>
      <c r="H1"/>
      <c r="I1"/>
      <c r="J1"/>
      <c r="K1"/>
    </row>
    <row r="2" spans="1:19" ht="81" customHeight="1" x14ac:dyDescent="0.3">
      <c r="A2" s="35" t="s">
        <v>144</v>
      </c>
      <c r="B2" s="388" t="s">
        <v>922</v>
      </c>
      <c r="C2" s="389" t="s">
        <v>746</v>
      </c>
      <c r="D2" s="249" t="s">
        <v>1258</v>
      </c>
      <c r="E2" s="249" t="s">
        <v>747</v>
      </c>
      <c r="F2" s="35" t="s">
        <v>151</v>
      </c>
      <c r="G2" s="43" t="s">
        <v>71</v>
      </c>
      <c r="H2"/>
      <c r="I2"/>
      <c r="J2"/>
      <c r="K2"/>
    </row>
    <row r="3" spans="1:19" ht="54.75" customHeight="1" thickBot="1" x14ac:dyDescent="0.35">
      <c r="A3" s="34" t="s">
        <v>145</v>
      </c>
      <c r="B3" s="390" t="s">
        <v>1260</v>
      </c>
      <c r="C3" s="390"/>
      <c r="D3" s="249" t="s">
        <v>1171</v>
      </c>
      <c r="F3" s="36" t="s">
        <v>152</v>
      </c>
      <c r="G3" s="44">
        <v>2024</v>
      </c>
    </row>
    <row r="4" spans="1:19" ht="55.5" customHeight="1" x14ac:dyDescent="0.3">
      <c r="A4" s="34" t="s">
        <v>146</v>
      </c>
      <c r="B4" s="390" t="s">
        <v>1260</v>
      </c>
      <c r="C4" s="390"/>
      <c r="D4" s="249" t="s">
        <v>1171</v>
      </c>
    </row>
    <row r="5" spans="1:19" s="96" customFormat="1" ht="66.75" customHeight="1" x14ac:dyDescent="0.3">
      <c r="A5" s="167" t="s">
        <v>153</v>
      </c>
      <c r="B5" s="168" t="s">
        <v>1262</v>
      </c>
      <c r="C5" s="168"/>
      <c r="D5" s="249" t="s">
        <v>923</v>
      </c>
      <c r="E5" s="579" t="s">
        <v>812</v>
      </c>
      <c r="F5" s="580">
        <v>2</v>
      </c>
      <c r="G5" s="97"/>
    </row>
    <row r="6" spans="1:19" ht="66" x14ac:dyDescent="0.3">
      <c r="A6" s="167" t="s">
        <v>154</v>
      </c>
      <c r="B6" s="168" t="s">
        <v>1257</v>
      </c>
      <c r="C6" s="168" t="s">
        <v>64</v>
      </c>
      <c r="D6" s="391"/>
    </row>
    <row r="7" spans="1:19" x14ac:dyDescent="0.25">
      <c r="A7" s="167" t="s">
        <v>548</v>
      </c>
      <c r="B7" s="392" t="s">
        <v>1021</v>
      </c>
      <c r="C7" s="392"/>
      <c r="D7" s="391"/>
    </row>
    <row r="8" spans="1:19" ht="66" x14ac:dyDescent="0.3">
      <c r="A8" s="34" t="s">
        <v>149</v>
      </c>
      <c r="B8" s="390" t="s">
        <v>1260</v>
      </c>
      <c r="C8" s="390"/>
      <c r="D8" s="249" t="s">
        <v>1259</v>
      </c>
    </row>
    <row r="9" spans="1:19" ht="13.8" thickBot="1" x14ac:dyDescent="0.35">
      <c r="A9" s="36" t="s">
        <v>155</v>
      </c>
      <c r="B9" s="377" t="s">
        <v>1261</v>
      </c>
      <c r="C9" s="377"/>
      <c r="D9" s="378" t="s">
        <v>64</v>
      </c>
    </row>
    <row r="11" spans="1:19" ht="13.8" thickBot="1" x14ac:dyDescent="0.35">
      <c r="A11" s="37"/>
      <c r="B11" s="98"/>
      <c r="C11" s="98"/>
      <c r="D11" s="37"/>
    </row>
    <row r="12" spans="1:19" ht="211.2" x14ac:dyDescent="0.3">
      <c r="A12" s="250" t="s">
        <v>94</v>
      </c>
      <c r="B12" s="393" t="s">
        <v>1493</v>
      </c>
      <c r="C12" s="394" t="s">
        <v>163</v>
      </c>
      <c r="D12" s="395"/>
      <c r="E12" s="33">
        <f>4180+1-4+1447+218</f>
        <v>5842</v>
      </c>
    </row>
    <row r="13" spans="1:19" ht="16.2" customHeight="1" thickBot="1" x14ac:dyDescent="0.35">
      <c r="A13" s="251" t="s">
        <v>156</v>
      </c>
      <c r="B13" s="396">
        <v>45649</v>
      </c>
      <c r="C13" s="397" t="s">
        <v>698</v>
      </c>
      <c r="D13" s="398"/>
      <c r="G13" s="680" t="s">
        <v>1170</v>
      </c>
      <c r="H13" s="680"/>
      <c r="I13" s="680"/>
      <c r="S13" s="430" t="s">
        <v>1139</v>
      </c>
    </row>
    <row r="14" spans="1:19" x14ac:dyDescent="0.3">
      <c r="A14" s="269" t="s">
        <v>700</v>
      </c>
      <c r="B14" s="398"/>
      <c r="C14" s="399" t="s">
        <v>699</v>
      </c>
      <c r="D14" s="398"/>
      <c r="G14" s="680"/>
      <c r="H14" s="680"/>
      <c r="I14" s="680"/>
      <c r="S14" s="430">
        <v>1</v>
      </c>
    </row>
    <row r="15" spans="1:19" ht="20.25" customHeight="1" thickBot="1" x14ac:dyDescent="0.35">
      <c r="A15" s="252" t="s">
        <v>157</v>
      </c>
      <c r="B15" s="400" t="s">
        <v>951</v>
      </c>
      <c r="C15" s="401" t="s">
        <v>924</v>
      </c>
      <c r="D15" s="398"/>
      <c r="G15" s="578" t="s">
        <v>348</v>
      </c>
      <c r="H15" s="578" t="s">
        <v>953</v>
      </c>
      <c r="I15" s="578" t="s">
        <v>952</v>
      </c>
      <c r="S15" s="430">
        <v>0</v>
      </c>
    </row>
    <row r="16" spans="1:19" ht="13.8" x14ac:dyDescent="0.3">
      <c r="A16" s="38"/>
      <c r="B16" s="39"/>
      <c r="C16" s="428" t="s">
        <v>925</v>
      </c>
      <c r="D16" s="429"/>
      <c r="G16" s="578" t="s">
        <v>1139</v>
      </c>
      <c r="H16" s="578"/>
      <c r="I16" s="578"/>
      <c r="S16" s="430"/>
    </row>
    <row r="17" spans="1:9" x14ac:dyDescent="0.3">
      <c r="B17" s="427"/>
      <c r="C17" s="168"/>
      <c r="D17" s="430"/>
      <c r="F17" s="32"/>
      <c r="G17" s="33"/>
    </row>
    <row r="18" spans="1:9" x14ac:dyDescent="0.3">
      <c r="A18" s="432" t="s">
        <v>964</v>
      </c>
      <c r="B18" s="435"/>
      <c r="C18" s="434">
        <v>45354</v>
      </c>
      <c r="D18" s="433" t="s">
        <v>970</v>
      </c>
      <c r="E18" s="433" t="s">
        <v>714</v>
      </c>
      <c r="F18" s="32"/>
    </row>
    <row r="19" spans="1:9" x14ac:dyDescent="0.3">
      <c r="A19" s="432" t="s">
        <v>965</v>
      </c>
      <c r="B19" s="435">
        <v>1</v>
      </c>
      <c r="C19" s="624">
        <v>45607</v>
      </c>
      <c r="D19" s="433" t="s">
        <v>971</v>
      </c>
      <c r="E19" s="433" t="s">
        <v>714</v>
      </c>
      <c r="F19" s="32"/>
    </row>
    <row r="20" spans="1:9" x14ac:dyDescent="0.3">
      <c r="A20" s="432" t="s">
        <v>968</v>
      </c>
      <c r="B20" s="435"/>
      <c r="C20" s="434">
        <v>45354</v>
      </c>
      <c r="D20" s="433" t="s">
        <v>972</v>
      </c>
      <c r="E20" s="433" t="s">
        <v>714</v>
      </c>
      <c r="F20" s="32"/>
    </row>
    <row r="21" spans="1:9" x14ac:dyDescent="0.3">
      <c r="A21" s="432" t="s">
        <v>969</v>
      </c>
      <c r="B21" s="435"/>
      <c r="C21" s="434">
        <v>45354</v>
      </c>
      <c r="D21" s="433" t="s">
        <v>973</v>
      </c>
      <c r="E21" s="433" t="s">
        <v>714</v>
      </c>
      <c r="F21" s="32"/>
    </row>
    <row r="22" spans="1:9" x14ac:dyDescent="0.3">
      <c r="A22" s="432" t="s">
        <v>962</v>
      </c>
      <c r="B22" s="435"/>
      <c r="C22" s="434">
        <v>45354</v>
      </c>
      <c r="D22" s="433" t="s">
        <v>1134</v>
      </c>
      <c r="E22" s="433" t="s">
        <v>714</v>
      </c>
      <c r="F22" s="32"/>
    </row>
    <row r="23" spans="1:9" x14ac:dyDescent="0.3">
      <c r="A23" s="431"/>
      <c r="D23" s="430"/>
      <c r="F23" s="32"/>
    </row>
    <row r="24" spans="1:9" x14ac:dyDescent="0.3">
      <c r="A24" s="432" t="s">
        <v>966</v>
      </c>
      <c r="B24" s="435"/>
      <c r="C24" s="434">
        <v>45354</v>
      </c>
      <c r="D24" s="433" t="s">
        <v>970</v>
      </c>
      <c r="E24" s="433" t="s">
        <v>714</v>
      </c>
      <c r="F24" s="32"/>
    </row>
    <row r="25" spans="1:9" x14ac:dyDescent="0.3">
      <c r="A25" s="432" t="s">
        <v>967</v>
      </c>
      <c r="B25" s="435">
        <v>2</v>
      </c>
      <c r="C25" s="624">
        <v>45607</v>
      </c>
      <c r="D25" s="433" t="s">
        <v>971</v>
      </c>
      <c r="E25" s="433" t="s">
        <v>714</v>
      </c>
      <c r="F25" s="32"/>
    </row>
    <row r="26" spans="1:9" ht="12" customHeight="1" x14ac:dyDescent="0.3">
      <c r="A26" s="432" t="s">
        <v>974</v>
      </c>
      <c r="B26" s="435"/>
      <c r="C26" s="434">
        <v>45354</v>
      </c>
      <c r="D26" s="433" t="s">
        <v>972</v>
      </c>
      <c r="E26" s="433" t="s">
        <v>714</v>
      </c>
      <c r="F26" s="32"/>
    </row>
    <row r="27" spans="1:9" x14ac:dyDescent="0.3">
      <c r="A27" s="432" t="s">
        <v>975</v>
      </c>
      <c r="B27" s="435"/>
      <c r="C27" s="434">
        <v>45354</v>
      </c>
      <c r="D27" s="433" t="s">
        <v>973</v>
      </c>
      <c r="E27" s="433" t="s">
        <v>714</v>
      </c>
      <c r="F27" s="32"/>
    </row>
    <row r="28" spans="1:9" x14ac:dyDescent="0.3">
      <c r="A28" s="432" t="s">
        <v>963</v>
      </c>
      <c r="B28" s="435"/>
      <c r="C28" s="434">
        <v>45354</v>
      </c>
      <c r="D28" s="433" t="s">
        <v>1134</v>
      </c>
      <c r="E28" s="433" t="s">
        <v>714</v>
      </c>
      <c r="F28" s="32"/>
    </row>
    <row r="29" spans="1:9" ht="15" customHeight="1" x14ac:dyDescent="0.3"/>
    <row r="30" spans="1:9" ht="48" customHeight="1" x14ac:dyDescent="0.3">
      <c r="A30" s="33" t="s">
        <v>984</v>
      </c>
      <c r="B30" s="566" t="s">
        <v>1363</v>
      </c>
      <c r="C30" s="625">
        <v>45608</v>
      </c>
      <c r="D30" s="624">
        <v>45608</v>
      </c>
      <c r="E30" s="107" t="s">
        <v>348</v>
      </c>
      <c r="F30" s="683" t="s">
        <v>1408</v>
      </c>
      <c r="G30" s="684"/>
      <c r="H30" s="684"/>
      <c r="I30" s="685"/>
    </row>
    <row r="31" spans="1:9" ht="13.2" customHeight="1" x14ac:dyDescent="0.3">
      <c r="A31" s="33" t="s">
        <v>985</v>
      </c>
      <c r="B31" s="566" t="s">
        <v>1364</v>
      </c>
      <c r="C31" s="625">
        <v>45608</v>
      </c>
      <c r="D31" s="624">
        <v>45608</v>
      </c>
      <c r="E31" s="107" t="s">
        <v>348</v>
      </c>
      <c r="F31" s="683" t="s">
        <v>989</v>
      </c>
      <c r="G31" s="684"/>
      <c r="H31" s="684"/>
      <c r="I31" s="685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31" priority="1" operator="equal">
      <formula>""</formula>
    </cfRule>
    <cfRule type="cellIs" dxfId="130" priority="2" operator="equal">
      <formula>1</formula>
    </cfRule>
    <cfRule type="cellIs" dxfId="129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Лист6">
    <tabColor rgb="FFFFFF00"/>
    <pageSetUpPr fitToPage="1"/>
  </sheetPr>
  <dimension ref="A1:U66"/>
  <sheetViews>
    <sheetView view="pageBreakPreview" topLeftCell="D1" zoomScale="70" zoomScaleNormal="70" zoomScaleSheetLayoutView="70" workbookViewId="0">
      <selection activeCell="I9" sqref="I9"/>
    </sheetView>
  </sheetViews>
  <sheetFormatPr defaultRowHeight="13.2" x14ac:dyDescent="0.3"/>
  <cols>
    <col min="1" max="1" width="10.33203125" style="101" customWidth="1"/>
    <col min="2" max="2" width="9.5546875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7" customWidth="1"/>
    <col min="14" max="14" width="39.6640625" style="33" customWidth="1"/>
    <col min="15" max="15" width="7.88671875" style="107" customWidth="1"/>
    <col min="16" max="16" width="24.7773437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29" t="s">
        <v>483</v>
      </c>
      <c r="B1" s="376" t="s">
        <v>19</v>
      </c>
      <c r="C1" s="376" t="s">
        <v>158</v>
      </c>
      <c r="D1" s="686" t="s">
        <v>159</v>
      </c>
      <c r="E1" s="687"/>
      <c r="F1" s="688"/>
      <c r="G1" s="686" t="s">
        <v>160</v>
      </c>
      <c r="H1" s="687"/>
      <c r="I1" s="688"/>
      <c r="J1" s="376" t="s">
        <v>164</v>
      </c>
      <c r="K1" s="376" t="s">
        <v>165</v>
      </c>
      <c r="L1" s="376" t="s">
        <v>161</v>
      </c>
      <c r="M1" s="376" t="s">
        <v>162</v>
      </c>
      <c r="N1" s="376" t="s">
        <v>87</v>
      </c>
      <c r="O1" s="412"/>
      <c r="P1" s="7"/>
      <c r="Q1" s="7"/>
      <c r="R1" s="7"/>
    </row>
    <row r="2" spans="1:18" ht="81" customHeight="1" x14ac:dyDescent="0.3">
      <c r="A2" s="116" t="s">
        <v>484</v>
      </c>
      <c r="B2" s="349" t="s">
        <v>1440</v>
      </c>
      <c r="C2" s="352" t="s">
        <v>556</v>
      </c>
      <c r="D2" s="361" t="s">
        <v>607</v>
      </c>
      <c r="E2" s="362" t="s">
        <v>1453</v>
      </c>
      <c r="F2" s="352">
        <v>2024</v>
      </c>
      <c r="G2" s="361" t="s">
        <v>1454</v>
      </c>
      <c r="H2" s="362" t="s">
        <v>1453</v>
      </c>
      <c r="I2" s="352">
        <v>2024</v>
      </c>
      <c r="J2" s="352" t="s">
        <v>255</v>
      </c>
      <c r="K2" s="352" t="s">
        <v>1455</v>
      </c>
      <c r="L2" s="352" t="s">
        <v>662</v>
      </c>
      <c r="M2" s="350" t="s">
        <v>1469</v>
      </c>
      <c r="N2" s="351" t="s">
        <v>65</v>
      </c>
      <c r="O2" s="351" t="s">
        <v>348</v>
      </c>
      <c r="P2" s="115" t="str">
        <f>CONCATENATE("Акт освидетельствования скрытых работ №",B2," от ",G2," ",H2," ",I2,"г. ",C2)</f>
        <v>Акт освидетельствования скрытых работ №1-ОП_10 от 16 ноября 2024г. Разработка котлована для установки стоек</v>
      </c>
    </row>
    <row r="3" spans="1:18" ht="52.8" x14ac:dyDescent="0.3">
      <c r="A3" s="116" t="s">
        <v>485</v>
      </c>
      <c r="B3" s="619" t="s">
        <v>631</v>
      </c>
      <c r="C3" s="620" t="s">
        <v>557</v>
      </c>
      <c r="D3" s="621" t="s">
        <v>604</v>
      </c>
      <c r="E3" s="622" t="s">
        <v>748</v>
      </c>
      <c r="F3" s="620">
        <v>2024</v>
      </c>
      <c r="G3" s="621" t="s">
        <v>892</v>
      </c>
      <c r="H3" s="622" t="s">
        <v>748</v>
      </c>
      <c r="I3" s="620">
        <v>2024</v>
      </c>
      <c r="J3" s="620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620" t="s">
        <v>876</v>
      </c>
      <c r="L3" s="620" t="s">
        <v>661</v>
      </c>
      <c r="M3" s="620" t="str">
        <f>C4</f>
        <v>Обратная засыпка котлована ранее вырытым грунтом</v>
      </c>
      <c r="N3" s="623" t="s">
        <v>743</v>
      </c>
      <c r="O3" s="623" t="s">
        <v>348</v>
      </c>
      <c r="P3" s="115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79.2" x14ac:dyDescent="0.3">
      <c r="A4" s="116" t="s">
        <v>486</v>
      </c>
      <c r="B4" s="357" t="s">
        <v>1441</v>
      </c>
      <c r="C4" s="352" t="s">
        <v>1452</v>
      </c>
      <c r="D4" s="361" t="s">
        <v>607</v>
      </c>
      <c r="E4" s="362" t="s">
        <v>1453</v>
      </c>
      <c r="F4" s="352">
        <v>2024</v>
      </c>
      <c r="G4" s="361" t="s">
        <v>1454</v>
      </c>
      <c r="H4" s="362" t="s">
        <v>1453</v>
      </c>
      <c r="I4" s="352">
        <v>2024</v>
      </c>
      <c r="J4" s="352" t="s">
        <v>469</v>
      </c>
      <c r="K4" s="352" t="s">
        <v>1456</v>
      </c>
      <c r="L4" s="352" t="s">
        <v>662</v>
      </c>
      <c r="M4" s="353" t="s">
        <v>588</v>
      </c>
      <c r="N4" s="351" t="s">
        <v>65</v>
      </c>
      <c r="O4" s="351" t="s">
        <v>348</v>
      </c>
      <c r="P4" s="115" t="str">
        <f t="shared" si="0"/>
        <v>Акт освидетельствования скрытых работ №3-ОП_10 от 16 ноября 2024г. Обратная засыпка котлована ранее вырытым грунтом</v>
      </c>
    </row>
    <row r="5" spans="1:18" ht="66" x14ac:dyDescent="0.3">
      <c r="A5" s="116" t="s">
        <v>487</v>
      </c>
      <c r="B5" s="355" t="s">
        <v>636</v>
      </c>
      <c r="C5" s="358" t="s">
        <v>466</v>
      </c>
      <c r="D5" s="354" t="s">
        <v>607</v>
      </c>
      <c r="E5" s="359" t="s">
        <v>1453</v>
      </c>
      <c r="F5" s="355">
        <v>2024</v>
      </c>
      <c r="G5" s="354" t="s">
        <v>607</v>
      </c>
      <c r="H5" s="359" t="s">
        <v>1453</v>
      </c>
      <c r="I5" s="355">
        <v>2024</v>
      </c>
      <c r="J5" s="358" t="s">
        <v>255</v>
      </c>
      <c r="K5" s="355" t="s">
        <v>1470</v>
      </c>
      <c r="L5" s="355" t="s">
        <v>662</v>
      </c>
      <c r="M5" s="355" t="str">
        <f>C6</f>
        <v>Монтаж вертикальных электродов контура заземления</v>
      </c>
      <c r="N5" s="360" t="s">
        <v>65</v>
      </c>
      <c r="O5" s="355" t="s">
        <v>348</v>
      </c>
      <c r="P5" s="115" t="str">
        <f t="shared" si="0"/>
        <v>Акт освидетельствования скрытых работ №1-КЗ_ОП от 15 ноября 2024г. Разработка грунта траншеи</v>
      </c>
    </row>
    <row r="6" spans="1:18" ht="79.2" x14ac:dyDescent="0.3">
      <c r="A6" s="116" t="s">
        <v>827</v>
      </c>
      <c r="B6" s="355" t="s">
        <v>637</v>
      </c>
      <c r="C6" s="355" t="s">
        <v>471</v>
      </c>
      <c r="D6" s="354" t="s">
        <v>607</v>
      </c>
      <c r="E6" s="359" t="s">
        <v>1453</v>
      </c>
      <c r="F6" s="355">
        <v>2024</v>
      </c>
      <c r="G6" s="354" t="s">
        <v>607</v>
      </c>
      <c r="H6" s="359" t="s">
        <v>1453</v>
      </c>
      <c r="I6" s="355">
        <v>2024</v>
      </c>
      <c r="J6" s="355" t="str">
        <f>CONCATENATE("Уголок г/к 63х63х6мм. ",N6)</f>
        <v>Уголок г/к 63х63х6мм. Сертификат качества №23751 от 26.04.2020г.</v>
      </c>
      <c r="K6" s="355" t="s">
        <v>1471</v>
      </c>
      <c r="L6" s="355" t="s">
        <v>661</v>
      </c>
      <c r="M6" s="355" t="str">
        <f>C7</f>
        <v>Монтаж горизонтального заземлителя</v>
      </c>
      <c r="N6" s="355" t="s">
        <v>1459</v>
      </c>
      <c r="O6" s="355" t="s">
        <v>348</v>
      </c>
      <c r="P6" s="115" t="str">
        <f t="shared" si="0"/>
        <v>Акт освидетельствования скрытых работ №2-КЗ_ОП от 15 ноября 2024г. Монтаж вертикальных электродов контура заземления</v>
      </c>
    </row>
    <row r="7" spans="1:18" ht="66" x14ac:dyDescent="0.3">
      <c r="A7" s="116" t="s">
        <v>488</v>
      </c>
      <c r="B7" s="355" t="s">
        <v>638</v>
      </c>
      <c r="C7" s="355" t="s">
        <v>472</v>
      </c>
      <c r="D7" s="354" t="s">
        <v>607</v>
      </c>
      <c r="E7" s="359" t="s">
        <v>1453</v>
      </c>
      <c r="F7" s="355">
        <v>2024</v>
      </c>
      <c r="G7" s="354" t="s">
        <v>607</v>
      </c>
      <c r="H7" s="359" t="s">
        <v>1453</v>
      </c>
      <c r="I7" s="355">
        <v>2024</v>
      </c>
      <c r="J7" s="355" t="str">
        <f>CONCATENATE("Полоса г/к 40х4 ",N7)</f>
        <v>Полоса г/к 40х4 Сертифика качества №000029983 от 06.05.2022; Электроды сварочные ОК-46, состав C 0,07-0,15%, Mn 0,9-1,2%, Si P ≤0,030%, S ≤0,030%, Ni ≤0,30%, Cr ≤0,20%, Mo ≤0,30%</v>
      </c>
      <c r="K7" s="355" t="s">
        <v>882</v>
      </c>
      <c r="L7" s="355" t="s">
        <v>661</v>
      </c>
      <c r="M7" s="355" t="str">
        <f>C8</f>
        <v>Огрунтовка и окраска сварных соединений</v>
      </c>
      <c r="N7" s="355" t="s">
        <v>1458</v>
      </c>
      <c r="O7" s="355" t="s">
        <v>348</v>
      </c>
      <c r="P7" s="115" t="str">
        <f t="shared" si="0"/>
        <v>Акт освидетельствования скрытых работ №3-КЗ_ОП от 15 ноября 2024г. Монтаж горизонтального заземлителя</v>
      </c>
    </row>
    <row r="8" spans="1:18" ht="66" x14ac:dyDescent="0.3">
      <c r="A8" s="116" t="s">
        <v>489</v>
      </c>
      <c r="B8" s="355" t="s">
        <v>639</v>
      </c>
      <c r="C8" s="355" t="s">
        <v>404</v>
      </c>
      <c r="D8" s="354" t="s">
        <v>607</v>
      </c>
      <c r="E8" s="359" t="s">
        <v>1453</v>
      </c>
      <c r="F8" s="355">
        <v>2024</v>
      </c>
      <c r="G8" s="354" t="s">
        <v>607</v>
      </c>
      <c r="H8" s="359" t="s">
        <v>1453</v>
      </c>
      <c r="I8" s="355">
        <v>2024</v>
      </c>
      <c r="J8" s="355" t="str">
        <f>CONCATENATE("Грунт ГФ-021. Эмаль ПФ-115. ",N8)</f>
        <v>Грунт ГФ-021. Эмаль ПФ-115. Отказное письмо исх. №60-12/2020 от 12.05.2020 ООО "Биквест-Центр"</v>
      </c>
      <c r="K8" s="355" t="s">
        <v>1472</v>
      </c>
      <c r="L8" s="355" t="s">
        <v>661</v>
      </c>
      <c r="M8" s="355" t="str">
        <f>C9</f>
        <v>Обратная засыпка траншеи</v>
      </c>
      <c r="N8" s="356" t="s">
        <v>660</v>
      </c>
      <c r="O8" s="355" t="s">
        <v>348</v>
      </c>
      <c r="P8" s="115" t="str">
        <f t="shared" si="0"/>
        <v>Акт освидетельствования скрытых работ №4-КЗ_ОП от 15 ноября 2024г. Огрунтовка и окраска сварных соединений</v>
      </c>
    </row>
    <row r="9" spans="1:18" ht="66" x14ac:dyDescent="0.3">
      <c r="A9" s="116" t="s">
        <v>490</v>
      </c>
      <c r="B9" s="355" t="s">
        <v>640</v>
      </c>
      <c r="C9" s="355" t="s">
        <v>473</v>
      </c>
      <c r="D9" s="354" t="s">
        <v>607</v>
      </c>
      <c r="E9" s="359" t="s">
        <v>1453</v>
      </c>
      <c r="F9" s="355">
        <v>2024</v>
      </c>
      <c r="G9" s="354" t="s">
        <v>607</v>
      </c>
      <c r="H9" s="359" t="s">
        <v>1453</v>
      </c>
      <c r="I9" s="355">
        <v>2024</v>
      </c>
      <c r="J9" s="355" t="s">
        <v>469</v>
      </c>
      <c r="K9" s="355" t="s">
        <v>1473</v>
      </c>
      <c r="L9" s="355" t="s">
        <v>662</v>
      </c>
      <c r="M9" s="355" t="s">
        <v>393</v>
      </c>
      <c r="N9" s="355" t="s">
        <v>65</v>
      </c>
      <c r="O9" s="355" t="s">
        <v>348</v>
      </c>
      <c r="P9" s="115" t="str">
        <f t="shared" si="0"/>
        <v>Акт освидетельствования скрытых работ №5-КЗ_ОП от 15 ноября 2024г. Обратная засыпка траншеи</v>
      </c>
    </row>
    <row r="10" spans="1:18" ht="132" x14ac:dyDescent="0.3">
      <c r="A10" s="116" t="s">
        <v>491</v>
      </c>
      <c r="B10" s="363" t="s">
        <v>644</v>
      </c>
      <c r="C10" s="363" t="s">
        <v>939</v>
      </c>
      <c r="D10" s="363">
        <v>27</v>
      </c>
      <c r="E10" s="363" t="s">
        <v>719</v>
      </c>
      <c r="F10" s="363">
        <v>2024</v>
      </c>
      <c r="G10" s="363">
        <v>28</v>
      </c>
      <c r="H10" s="363" t="s">
        <v>719</v>
      </c>
      <c r="I10" s="363">
        <v>2024</v>
      </c>
      <c r="J10" s="363" t="s">
        <v>255</v>
      </c>
      <c r="K10" s="363" t="s">
        <v>1162</v>
      </c>
      <c r="L10" s="363" t="s">
        <v>662</v>
      </c>
      <c r="M10" s="363" t="str">
        <f>C11</f>
        <v>Устройство песчанного основания</v>
      </c>
      <c r="N10" s="363" t="s">
        <v>65</v>
      </c>
      <c r="O10" s="363" t="s">
        <v>953</v>
      </c>
      <c r="P10" s="115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66" x14ac:dyDescent="0.3">
      <c r="A11" s="116" t="s">
        <v>492</v>
      </c>
      <c r="B11" s="363" t="s">
        <v>645</v>
      </c>
      <c r="C11" s="363" t="s">
        <v>940</v>
      </c>
      <c r="D11" s="363">
        <v>27</v>
      </c>
      <c r="E11" s="363" t="s">
        <v>719</v>
      </c>
      <c r="F11" s="363">
        <v>2024</v>
      </c>
      <c r="G11" s="363">
        <v>28</v>
      </c>
      <c r="H11" s="363" t="s">
        <v>719</v>
      </c>
      <c r="I11" s="363">
        <v>2024</v>
      </c>
      <c r="J11" s="363" t="str">
        <f>CONCATENATE("Песок для строительных работ. ",N11)</f>
        <v>Песок для строительных работ. Паспорт №31/08/22 от 31.08.2022 ООО "ДК "Горизонт"</v>
      </c>
      <c r="K11" s="363" t="s">
        <v>1154</v>
      </c>
      <c r="L11" s="363" t="s">
        <v>662</v>
      </c>
      <c r="M11" s="363" t="str">
        <f>C16</f>
        <v>Прокладка труб в траншее</v>
      </c>
      <c r="N11" s="363" t="s">
        <v>941</v>
      </c>
      <c r="O11" s="363" t="s">
        <v>953</v>
      </c>
      <c r="P11" s="115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customHeight="1" x14ac:dyDescent="0.3">
      <c r="A12" s="116" t="s">
        <v>493</v>
      </c>
      <c r="B12" s="363" t="s">
        <v>647</v>
      </c>
      <c r="C12" s="363" t="s">
        <v>942</v>
      </c>
      <c r="D12" s="363">
        <v>27</v>
      </c>
      <c r="E12" s="363" t="s">
        <v>719</v>
      </c>
      <c r="F12" s="363">
        <v>2024</v>
      </c>
      <c r="G12" s="363">
        <v>28</v>
      </c>
      <c r="H12" s="363" t="s">
        <v>719</v>
      </c>
      <c r="I12" s="363">
        <v>2024</v>
      </c>
      <c r="J12" s="363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3" t="s">
        <v>1159</v>
      </c>
      <c r="L12" s="363" t="s">
        <v>661</v>
      </c>
      <c r="M12" s="363" t="str">
        <f>C13</f>
        <v>Прокладка КЛ-0,4 кВ с нанесением огнезащитного покрытия Огракс В1</v>
      </c>
      <c r="N12" s="363" t="s">
        <v>946</v>
      </c>
      <c r="O12" s="363" t="s">
        <v>953</v>
      </c>
      <c r="P12" s="115" t="str">
        <f t="shared" si="0"/>
        <v>Акт освидетельствования скрытых работ №4-КЛ0,4 от 28 января 2024г. Устройство ГНБ перехода</v>
      </c>
      <c r="Q12" s="138"/>
    </row>
    <row r="13" spans="1:18" s="40" customFormat="1" ht="92.4" x14ac:dyDescent="0.3">
      <c r="A13" s="116" t="s">
        <v>494</v>
      </c>
      <c r="B13" s="363" t="s">
        <v>648</v>
      </c>
      <c r="C13" s="363" t="s">
        <v>658</v>
      </c>
      <c r="D13" s="364" t="s">
        <v>683</v>
      </c>
      <c r="E13" s="365" t="s">
        <v>719</v>
      </c>
      <c r="F13" s="363">
        <v>2024</v>
      </c>
      <c r="G13" s="364" t="s">
        <v>683</v>
      </c>
      <c r="H13" s="365" t="s">
        <v>719</v>
      </c>
      <c r="I13" s="363">
        <v>2024</v>
      </c>
      <c r="J13" s="363" t="s">
        <v>943</v>
      </c>
      <c r="K13" s="363" t="s">
        <v>1155</v>
      </c>
      <c r="L13" s="363" t="s">
        <v>661</v>
      </c>
      <c r="M13" s="363" t="s">
        <v>944</v>
      </c>
      <c r="N13" s="363" t="s">
        <v>945</v>
      </c>
      <c r="O13" s="363" t="s">
        <v>953</v>
      </c>
      <c r="P13" s="115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8"/>
    </row>
    <row r="14" spans="1:18" s="40" customFormat="1" ht="79.2" x14ac:dyDescent="0.3">
      <c r="A14" s="116" t="s">
        <v>495</v>
      </c>
      <c r="B14" s="363" t="s">
        <v>649</v>
      </c>
      <c r="C14" s="363" t="s">
        <v>944</v>
      </c>
      <c r="D14" s="363" t="s">
        <v>683</v>
      </c>
      <c r="E14" s="363" t="s">
        <v>719</v>
      </c>
      <c r="F14" s="363">
        <v>2024</v>
      </c>
      <c r="G14" s="363">
        <v>29</v>
      </c>
      <c r="H14" s="363" t="s">
        <v>719</v>
      </c>
      <c r="I14" s="363">
        <v>2024</v>
      </c>
      <c r="J14" s="363" t="str">
        <f>CONCATENATE("Песок для строительных работ. ",N14)</f>
        <v>Песок для строительных работ. Паспорт №31/08/22 от 31.08.2022 ООО "ДК "Горизонт"</v>
      </c>
      <c r="K14" s="363" t="s">
        <v>1156</v>
      </c>
      <c r="L14" s="363" t="s">
        <v>661</v>
      </c>
      <c r="M14" s="363" t="s">
        <v>948</v>
      </c>
      <c r="N14" s="363" t="s">
        <v>941</v>
      </c>
      <c r="O14" s="363" t="s">
        <v>953</v>
      </c>
      <c r="P14" s="115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52.8" x14ac:dyDescent="0.3">
      <c r="A15" s="116" t="s">
        <v>577</v>
      </c>
      <c r="B15" s="411" t="s">
        <v>650</v>
      </c>
      <c r="C15" s="363" t="s">
        <v>944</v>
      </c>
      <c r="D15" s="363" t="s">
        <v>683</v>
      </c>
      <c r="E15" s="363" t="s">
        <v>719</v>
      </c>
      <c r="F15" s="363">
        <v>2024</v>
      </c>
      <c r="G15" s="363" t="s">
        <v>683</v>
      </c>
      <c r="H15" s="363" t="s">
        <v>719</v>
      </c>
      <c r="I15" s="363">
        <v>2024</v>
      </c>
      <c r="J15" s="363" t="str">
        <f>CONCATENATE("Песок для строительных работ. ",N15)</f>
        <v>Песок для строительных работ. Паспорт №31/08/22 от 31.08.2022 ООО "ДК "Горизонт"</v>
      </c>
      <c r="K15" s="363" t="s">
        <v>1157</v>
      </c>
      <c r="L15" s="363" t="s">
        <v>661</v>
      </c>
      <c r="M15" s="363" t="str">
        <f>C17</f>
        <v>Разработка грунта траншеи</v>
      </c>
      <c r="N15" s="363" t="s">
        <v>941</v>
      </c>
      <c r="O15" s="363" t="s">
        <v>953</v>
      </c>
      <c r="P15" s="115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52.8" x14ac:dyDescent="0.3">
      <c r="A16" s="116" t="s">
        <v>578</v>
      </c>
      <c r="B16" s="363" t="s">
        <v>646</v>
      </c>
      <c r="C16" s="363" t="s">
        <v>947</v>
      </c>
      <c r="D16" s="363">
        <v>27</v>
      </c>
      <c r="E16" s="363" t="s">
        <v>719</v>
      </c>
      <c r="F16" s="363">
        <v>2024</v>
      </c>
      <c r="G16" s="363">
        <v>28</v>
      </c>
      <c r="H16" s="363" t="s">
        <v>719</v>
      </c>
      <c r="I16" s="363">
        <v>2024</v>
      </c>
      <c r="J16" s="363" t="str">
        <f>CONCATENATE("Трубы ПНД. ",N16)</f>
        <v xml:space="preserve">Трубы ПНД. Сертификат соответсвия №РОСС.RU.HX37.H02706 с 07.07.2020 по 06.07.2023 </v>
      </c>
      <c r="K16" s="363" t="s">
        <v>1158</v>
      </c>
      <c r="L16" s="363" t="s">
        <v>662</v>
      </c>
      <c r="M16" s="363" t="str">
        <f>C12</f>
        <v>Устройство ГНБ перехода</v>
      </c>
      <c r="N16" s="363" t="s">
        <v>949</v>
      </c>
      <c r="O16" s="363" t="s">
        <v>953</v>
      </c>
      <c r="P16" s="115" t="str">
        <f t="shared" si="0"/>
        <v>Акт освидетельствования скрытых работ №3-КЛ0,4 от 28 января 2024г. Прокладка труб в траншее</v>
      </c>
    </row>
    <row r="17" spans="1:21" ht="79.2" x14ac:dyDescent="0.3">
      <c r="A17" s="116" t="s">
        <v>579</v>
      </c>
      <c r="B17" s="494" t="s">
        <v>636</v>
      </c>
      <c r="C17" s="495" t="s">
        <v>466</v>
      </c>
      <c r="D17" s="496" t="s">
        <v>682</v>
      </c>
      <c r="E17" s="497" t="s">
        <v>731</v>
      </c>
      <c r="F17" s="498">
        <v>2024</v>
      </c>
      <c r="G17" s="496" t="s">
        <v>683</v>
      </c>
      <c r="H17" s="497" t="s">
        <v>731</v>
      </c>
      <c r="I17" s="498">
        <v>2024</v>
      </c>
      <c r="J17" s="495" t="s">
        <v>255</v>
      </c>
      <c r="K17" s="498" t="s">
        <v>741</v>
      </c>
      <c r="L17" s="498" t="s">
        <v>662</v>
      </c>
      <c r="M17" s="499" t="str">
        <f>C18</f>
        <v>Монтаж вертикальных электродов контура заземления</v>
      </c>
      <c r="N17" s="500" t="s">
        <v>65</v>
      </c>
      <c r="O17" s="498" t="s">
        <v>348</v>
      </c>
      <c r="P17" s="115" t="str">
        <f t="shared" si="0"/>
        <v>Акт освидетельствования скрытых работ №1-КЗ_ОП от 29 февраля 2024г. Разработка грунта траншеи</v>
      </c>
    </row>
    <row r="18" spans="1:21" ht="79.2" x14ac:dyDescent="0.3">
      <c r="A18" s="116" t="s">
        <v>580</v>
      </c>
      <c r="B18" s="501" t="s">
        <v>637</v>
      </c>
      <c r="C18" s="498" t="s">
        <v>471</v>
      </c>
      <c r="D18" s="496" t="s">
        <v>682</v>
      </c>
      <c r="E18" s="497" t="s">
        <v>731</v>
      </c>
      <c r="F18" s="498">
        <v>2024</v>
      </c>
      <c r="G18" s="496" t="s">
        <v>683</v>
      </c>
      <c r="H18" s="497" t="s">
        <v>731</v>
      </c>
      <c r="I18" s="498">
        <v>2024</v>
      </c>
      <c r="J18" s="498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498" t="s">
        <v>1153</v>
      </c>
      <c r="L18" s="498" t="s">
        <v>661</v>
      </c>
      <c r="M18" s="498" t="str">
        <f>C19</f>
        <v>Монтаж горизонтального заземлителя</v>
      </c>
      <c r="N18" s="498" t="s">
        <v>885</v>
      </c>
      <c r="O18" s="498" t="s">
        <v>348</v>
      </c>
      <c r="P18" s="115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3"/>
      <c r="T18" s="101"/>
      <c r="U18" s="101"/>
    </row>
    <row r="19" spans="1:21" ht="79.2" x14ac:dyDescent="0.3">
      <c r="A19" s="116" t="s">
        <v>581</v>
      </c>
      <c r="B19" s="501" t="s">
        <v>638</v>
      </c>
      <c r="C19" s="498" t="s">
        <v>472</v>
      </c>
      <c r="D19" s="496" t="s">
        <v>682</v>
      </c>
      <c r="E19" s="497" t="s">
        <v>731</v>
      </c>
      <c r="F19" s="498">
        <v>2024</v>
      </c>
      <c r="G19" s="496" t="s">
        <v>683</v>
      </c>
      <c r="H19" s="497" t="s">
        <v>731</v>
      </c>
      <c r="I19" s="498">
        <v>2024</v>
      </c>
      <c r="J19" s="498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498" t="s">
        <v>1152</v>
      </c>
      <c r="L19" s="498" t="s">
        <v>661</v>
      </c>
      <c r="M19" s="498" t="str">
        <f>C20</f>
        <v>Огрунтовка и окраска сварных соединений</v>
      </c>
      <c r="N19" s="498" t="s">
        <v>886</v>
      </c>
      <c r="O19" s="498" t="s">
        <v>348</v>
      </c>
      <c r="P19" s="115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79.8" thickBot="1" x14ac:dyDescent="0.35">
      <c r="A20" s="116" t="s">
        <v>582</v>
      </c>
      <c r="B20" s="502" t="s">
        <v>639</v>
      </c>
      <c r="C20" s="498" t="s">
        <v>404</v>
      </c>
      <c r="D20" s="496" t="s">
        <v>682</v>
      </c>
      <c r="E20" s="497" t="s">
        <v>731</v>
      </c>
      <c r="F20" s="498">
        <v>2024</v>
      </c>
      <c r="G20" s="496" t="s">
        <v>683</v>
      </c>
      <c r="H20" s="497" t="s">
        <v>731</v>
      </c>
      <c r="I20" s="498">
        <v>2024</v>
      </c>
      <c r="J20" s="498" t="str">
        <f>CONCATENATE("Грунт ГФ-021. Эмаль ПФ-115. ",N20)</f>
        <v>Грунт ГФ-021. Эмаль ПФ-115. Отказное письмо исх. №60-12/2020 от 12.05.2020 ООО "Биквест-Центр"</v>
      </c>
      <c r="K20" s="498" t="s">
        <v>1151</v>
      </c>
      <c r="L20" s="498" t="s">
        <v>661</v>
      </c>
      <c r="M20" s="498" t="str">
        <f>C21</f>
        <v>Обратная засыпка траншеи</v>
      </c>
      <c r="N20" s="503" t="s">
        <v>660</v>
      </c>
      <c r="O20" s="498" t="s">
        <v>348</v>
      </c>
      <c r="P20" s="115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customHeight="1" thickBot="1" x14ac:dyDescent="0.35">
      <c r="A21" s="116" t="s">
        <v>583</v>
      </c>
      <c r="B21" s="502" t="s">
        <v>640</v>
      </c>
      <c r="C21" s="498" t="s">
        <v>473</v>
      </c>
      <c r="D21" s="496" t="s">
        <v>682</v>
      </c>
      <c r="E21" s="497" t="s">
        <v>731</v>
      </c>
      <c r="F21" s="498">
        <v>2024</v>
      </c>
      <c r="G21" s="496" t="s">
        <v>683</v>
      </c>
      <c r="H21" s="497" t="s">
        <v>731</v>
      </c>
      <c r="I21" s="498">
        <v>2024</v>
      </c>
      <c r="J21" s="498" t="s">
        <v>469</v>
      </c>
      <c r="K21" s="498" t="s">
        <v>742</v>
      </c>
      <c r="L21" s="498" t="s">
        <v>662</v>
      </c>
      <c r="M21" s="504" t="s">
        <v>393</v>
      </c>
      <c r="N21" s="505" t="s">
        <v>65</v>
      </c>
      <c r="O21" s="498" t="s">
        <v>348</v>
      </c>
      <c r="P21" s="115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x14ac:dyDescent="0.3">
      <c r="A22" s="116" t="s">
        <v>584</v>
      </c>
      <c r="B22" s="506" t="s">
        <v>893</v>
      </c>
      <c r="C22" s="507" t="s">
        <v>571</v>
      </c>
      <c r="D22" s="508" t="s">
        <v>635</v>
      </c>
      <c r="E22" s="509" t="s">
        <v>748</v>
      </c>
      <c r="F22" s="507">
        <f t="shared" ref="F22:F26" si="1">$F$2</f>
        <v>2024</v>
      </c>
      <c r="G22" s="508" t="s">
        <v>635</v>
      </c>
      <c r="H22" s="509" t="s">
        <v>748</v>
      </c>
      <c r="I22" s="507">
        <f t="shared" ref="I22:I26" si="2">$F$2</f>
        <v>2024</v>
      </c>
      <c r="J22" s="510" t="s">
        <v>255</v>
      </c>
      <c r="K22" s="507" t="s">
        <v>877</v>
      </c>
      <c r="L22" s="507" t="s">
        <v>662</v>
      </c>
      <c r="M22" s="511" t="str">
        <f>C23</f>
        <v>Укладка геотекстиля «ДОРНИТ» на дно котлована в 1 слой</v>
      </c>
      <c r="N22" s="512" t="s">
        <v>65</v>
      </c>
      <c r="O22" s="512" t="s">
        <v>952</v>
      </c>
      <c r="P22" s="115" t="str">
        <f t="shared" si="0"/>
        <v>Акт освидетельствования скрытых работ №1-Ф_КТП от 04 марта 2024г. Разработка грунта котлована</v>
      </c>
    </row>
    <row r="23" spans="1:21" ht="78" customHeight="1" x14ac:dyDescent="0.3">
      <c r="A23" s="116" t="s">
        <v>585</v>
      </c>
      <c r="B23" s="506" t="s">
        <v>894</v>
      </c>
      <c r="C23" s="507" t="s">
        <v>875</v>
      </c>
      <c r="D23" s="508" t="s">
        <v>635</v>
      </c>
      <c r="E23" s="509" t="s">
        <v>748</v>
      </c>
      <c r="F23" s="507">
        <f t="shared" si="1"/>
        <v>2024</v>
      </c>
      <c r="G23" s="508" t="s">
        <v>635</v>
      </c>
      <c r="H23" s="509" t="s">
        <v>748</v>
      </c>
      <c r="I23" s="507">
        <f t="shared" si="2"/>
        <v>2024</v>
      </c>
      <c r="J23" s="513" t="str">
        <f>CONCATENATE("Полотно геотекстильное Дорнит. ",N23)</f>
        <v>Полотно геотекстильное Дорнит. Сертификат соответствия №РОСС RU.АМ05.Н26589 от 28.04.2023 сроком действия до 27.04.2026</v>
      </c>
      <c r="K23" s="507" t="s">
        <v>873</v>
      </c>
      <c r="L23" s="507" t="s">
        <v>662</v>
      </c>
      <c r="M23" s="511" t="str">
        <f>C24</f>
        <v>Устройство песчанного основания с послойным трамбованием</v>
      </c>
      <c r="N23" s="511" t="s">
        <v>887</v>
      </c>
      <c r="O23" s="512" t="s">
        <v>952</v>
      </c>
      <c r="P23" s="115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4" spans="1:21" ht="58.5" customHeight="1" x14ac:dyDescent="0.3">
      <c r="A24" s="116" t="s">
        <v>586</v>
      </c>
      <c r="B24" s="506" t="s">
        <v>895</v>
      </c>
      <c r="C24" s="507" t="s">
        <v>467</v>
      </c>
      <c r="D24" s="508" t="s">
        <v>891</v>
      </c>
      <c r="E24" s="509" t="s">
        <v>748</v>
      </c>
      <c r="F24" s="507">
        <f t="shared" si="1"/>
        <v>2024</v>
      </c>
      <c r="G24" s="508" t="s">
        <v>891</v>
      </c>
      <c r="H24" s="509" t="s">
        <v>748</v>
      </c>
      <c r="I24" s="507">
        <f t="shared" si="2"/>
        <v>2024</v>
      </c>
      <c r="J24" s="513" t="str">
        <f>CONCATENATE("Песок для строительных работ. ",N24)</f>
        <v>Песок для строительных работ. Сертификат соответствия №RU.МСС.183.355.36995 от 28.03.2022 сроком действия до 28.03.2025</v>
      </c>
      <c r="K24" s="507" t="s">
        <v>878</v>
      </c>
      <c r="L24" s="507" t="s">
        <v>662</v>
      </c>
      <c r="M24" s="507" t="str">
        <f>C25</f>
        <v>Устройство щебеночного основания с послойным трамбованием</v>
      </c>
      <c r="N24" s="511" t="s">
        <v>888</v>
      </c>
      <c r="O24" s="512" t="s">
        <v>952</v>
      </c>
      <c r="P24" s="115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5" spans="1:21" ht="59.25" customHeight="1" x14ac:dyDescent="0.3">
      <c r="A25" s="116" t="s">
        <v>587</v>
      </c>
      <c r="B25" s="506" t="s">
        <v>896</v>
      </c>
      <c r="C25" s="507" t="s">
        <v>572</v>
      </c>
      <c r="D25" s="508" t="s">
        <v>891</v>
      </c>
      <c r="E25" s="509" t="s">
        <v>748</v>
      </c>
      <c r="F25" s="507">
        <f t="shared" si="1"/>
        <v>2024</v>
      </c>
      <c r="G25" s="508" t="s">
        <v>891</v>
      </c>
      <c r="H25" s="509" t="s">
        <v>748</v>
      </c>
      <c r="I25" s="507">
        <f t="shared" si="2"/>
        <v>2024</v>
      </c>
      <c r="J25" s="507" t="str">
        <f>CONCATENATE("Щебень. ",N25)</f>
        <v>Щебень. Декларация о соответствии ЕАЭС №RU Д-RU.РА01.В.11071/21 от 03.06.2021 сроком действия до 02.06.2026</v>
      </c>
      <c r="K25" s="507" t="s">
        <v>879</v>
      </c>
      <c r="L25" s="507" t="s">
        <v>662</v>
      </c>
      <c r="M25" s="507" t="str">
        <f>C26</f>
        <v>Монтаж блоков ФБС</v>
      </c>
      <c r="N25" s="511" t="s">
        <v>889</v>
      </c>
      <c r="O25" s="512" t="s">
        <v>952</v>
      </c>
      <c r="P25" s="115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26" spans="1:21" ht="54.75" customHeight="1" x14ac:dyDescent="0.3">
      <c r="A26" s="116" t="s">
        <v>641</v>
      </c>
      <c r="B26" s="506" t="s">
        <v>897</v>
      </c>
      <c r="C26" s="507" t="s">
        <v>890</v>
      </c>
      <c r="D26" s="508" t="s">
        <v>891</v>
      </c>
      <c r="E26" s="509" t="s">
        <v>748</v>
      </c>
      <c r="F26" s="507">
        <f t="shared" si="1"/>
        <v>2024</v>
      </c>
      <c r="G26" s="508" t="s">
        <v>891</v>
      </c>
      <c r="H26" s="509" t="s">
        <v>748</v>
      </c>
      <c r="I26" s="507">
        <f t="shared" si="2"/>
        <v>2024</v>
      </c>
      <c r="J26" s="507" t="str">
        <f>CONCATENATE("Блоки ФБС. ",N26)</f>
        <v>Блоки ФБС. Отказное письмо исх. №3358 от 04.07.2014 ООО "АБЛОК ЖБИ"</v>
      </c>
      <c r="K26" s="507" t="s">
        <v>874</v>
      </c>
      <c r="L26" s="507" t="s">
        <v>662</v>
      </c>
      <c r="M26" s="507" t="s">
        <v>573</v>
      </c>
      <c r="N26" s="514" t="s">
        <v>722</v>
      </c>
      <c r="O26" s="512" t="s">
        <v>952</v>
      </c>
      <c r="P26" s="115" t="str">
        <f t="shared" si="0"/>
        <v>Акт освидетельствования скрытых работ №5-Ф_КТП от 05 марта 2024г. Монтаж блоков ФБС</v>
      </c>
    </row>
    <row r="27" spans="1:21" ht="54.75" customHeight="1" x14ac:dyDescent="0.3">
      <c r="A27" s="116" t="s">
        <v>642</v>
      </c>
      <c r="B27" s="368" t="s">
        <v>749</v>
      </c>
      <c r="C27" s="373" t="s">
        <v>753</v>
      </c>
      <c r="D27" s="369" t="s">
        <v>891</v>
      </c>
      <c r="E27" s="374" t="s">
        <v>748</v>
      </c>
      <c r="F27" s="371">
        <v>2024</v>
      </c>
      <c r="G27" s="369" t="s">
        <v>891</v>
      </c>
      <c r="H27" s="374" t="s">
        <v>748</v>
      </c>
      <c r="I27" s="371">
        <v>2024</v>
      </c>
      <c r="J27" s="375" t="s">
        <v>255</v>
      </c>
      <c r="K27" s="371" t="s">
        <v>880</v>
      </c>
      <c r="L27" s="371" t="s">
        <v>662</v>
      </c>
      <c r="M27" s="370" t="str">
        <f>C28</f>
        <v>Монтаж вертикальных электродов контура заземления</v>
      </c>
      <c r="N27" s="371" t="s">
        <v>65</v>
      </c>
      <c r="O27" s="370" t="s">
        <v>952</v>
      </c>
      <c r="P27" s="115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28" spans="1:21" ht="55.5" customHeight="1" x14ac:dyDescent="0.3">
      <c r="A28" s="116" t="s">
        <v>651</v>
      </c>
      <c r="B28" s="368" t="s">
        <v>750</v>
      </c>
      <c r="C28" s="371" t="s">
        <v>471</v>
      </c>
      <c r="D28" s="369" t="s">
        <v>891</v>
      </c>
      <c r="E28" s="374" t="s">
        <v>748</v>
      </c>
      <c r="F28" s="371">
        <v>2024</v>
      </c>
      <c r="G28" s="369" t="s">
        <v>891</v>
      </c>
      <c r="H28" s="374" t="s">
        <v>748</v>
      </c>
      <c r="I28" s="371">
        <v>2024</v>
      </c>
      <c r="J28" s="371" t="str">
        <f>CONCATENATE("Уголок стальной г/к 50х50х5мм. ",N28)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28" s="371" t="s">
        <v>881</v>
      </c>
      <c r="L28" s="371" t="s">
        <v>661</v>
      </c>
      <c r="M28" s="371" t="str">
        <f>C29</f>
        <v>Монтаж горизонтального заземлителя</v>
      </c>
      <c r="N28" s="371" t="s">
        <v>885</v>
      </c>
      <c r="O28" s="370" t="s">
        <v>952</v>
      </c>
      <c r="P28" s="115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29" spans="1:21" ht="51" customHeight="1" x14ac:dyDescent="0.3">
      <c r="A29" s="116" t="s">
        <v>652</v>
      </c>
      <c r="B29" s="368" t="s">
        <v>751</v>
      </c>
      <c r="C29" s="371" t="s">
        <v>472</v>
      </c>
      <c r="D29" s="369" t="s">
        <v>891</v>
      </c>
      <c r="E29" s="374" t="s">
        <v>748</v>
      </c>
      <c r="F29" s="371">
        <v>2024</v>
      </c>
      <c r="G29" s="369" t="s">
        <v>891</v>
      </c>
      <c r="H29" s="374" t="s">
        <v>748</v>
      </c>
      <c r="I29" s="371">
        <v>2024</v>
      </c>
      <c r="J29" s="371" t="str">
        <f>CONCATENATE("Полоса г/к 40х5. ",N29)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29" s="370" t="s">
        <v>882</v>
      </c>
      <c r="L29" s="371" t="s">
        <v>661</v>
      </c>
      <c r="M29" s="371" t="str">
        <f>C30</f>
        <v>Обратная засыпка траншеи</v>
      </c>
      <c r="N29" s="371" t="s">
        <v>886</v>
      </c>
      <c r="O29" s="370" t="s">
        <v>952</v>
      </c>
      <c r="P29" s="115" t="str">
        <f t="shared" si="0"/>
        <v>Акт освидетельствования скрытых работ №3-КЗ_КТП от 05 марта 2024г. Монтаж горизонтального заземлителя</v>
      </c>
    </row>
    <row r="30" spans="1:21" ht="54" customHeight="1" x14ac:dyDescent="0.3">
      <c r="A30" s="116" t="s">
        <v>653</v>
      </c>
      <c r="B30" s="419" t="s">
        <v>752</v>
      </c>
      <c r="C30" s="372" t="s">
        <v>473</v>
      </c>
      <c r="D30" s="420" t="s">
        <v>891</v>
      </c>
      <c r="E30" s="374" t="s">
        <v>748</v>
      </c>
      <c r="F30" s="371">
        <v>2024</v>
      </c>
      <c r="G30" s="369" t="s">
        <v>891</v>
      </c>
      <c r="H30" s="374" t="s">
        <v>748</v>
      </c>
      <c r="I30" s="371">
        <v>2024</v>
      </c>
      <c r="J30" s="371" t="s">
        <v>469</v>
      </c>
      <c r="K30" s="371" t="s">
        <v>883</v>
      </c>
      <c r="L30" s="371" t="s">
        <v>662</v>
      </c>
      <c r="M30" s="371" t="s">
        <v>393</v>
      </c>
      <c r="N30" s="371" t="s">
        <v>65</v>
      </c>
      <c r="O30" s="371" t="s">
        <v>952</v>
      </c>
      <c r="P30" s="115" t="str">
        <f t="shared" si="0"/>
        <v>Акт освидетельствования скрытых работ №4-КЗ_КТП от 05 марта 2024г. Обратная засыпка траншеи</v>
      </c>
    </row>
    <row r="31" spans="1:21" ht="54" customHeight="1" x14ac:dyDescent="0.3">
      <c r="A31" s="116" t="s">
        <v>956</v>
      </c>
      <c r="B31" s="340" t="s">
        <v>957</v>
      </c>
      <c r="C31" s="340" t="s">
        <v>1476</v>
      </c>
      <c r="D31" s="340" t="s">
        <v>607</v>
      </c>
      <c r="E31" s="340" t="s">
        <v>1453</v>
      </c>
      <c r="F31" s="340">
        <v>2024</v>
      </c>
      <c r="G31" s="340" t="s">
        <v>1454</v>
      </c>
      <c r="H31" s="340" t="s">
        <v>1453</v>
      </c>
      <c r="I31" s="340">
        <v>2024</v>
      </c>
      <c r="J31" s="340" t="str">
        <f>CONCATENATE("Стойка СВ110-3,5. ",N31)</f>
        <v>Стойка СВ110-3,5. Сертификат соответствия №РОСС BY.HB61.Н30298 от 09.11.2021 сроком действия до 08.11.2024</v>
      </c>
      <c r="K31" s="340" t="s">
        <v>1466</v>
      </c>
      <c r="L31" s="340" t="s">
        <v>661</v>
      </c>
      <c r="M31" s="340" t="str">
        <f>C4</f>
        <v>Обратная засыпка котлована ранее вырытым грунтом</v>
      </c>
      <c r="N31" s="259" t="s">
        <v>1457</v>
      </c>
      <c r="O31" s="340" t="s">
        <v>348</v>
      </c>
      <c r="P31" s="115"/>
    </row>
    <row r="32" spans="1:21" ht="54" customHeight="1" x14ac:dyDescent="0.3">
      <c r="A32" s="116" t="s">
        <v>961</v>
      </c>
      <c r="B32" s="340" t="s">
        <v>960</v>
      </c>
      <c r="C32" s="340" t="s">
        <v>1468</v>
      </c>
      <c r="D32" s="340" t="s">
        <v>607</v>
      </c>
      <c r="E32" s="340" t="s">
        <v>1453</v>
      </c>
      <c r="F32" s="340">
        <v>2024</v>
      </c>
      <c r="G32" s="340" t="s">
        <v>1454</v>
      </c>
      <c r="H32" s="340" t="s">
        <v>1453</v>
      </c>
      <c r="I32" s="340">
        <v>2024</v>
      </c>
      <c r="J32" s="340" t="str">
        <f>CONCATENATE("Стойка СВ110-3,5. ",N32)</f>
        <v>Стойка СВ110-3,5. Сертификат соответствия №РОСС BY.HB61.Н30298 от 09.11.2021 сроком действия до 08.11.2024</v>
      </c>
      <c r="K32" s="340" t="s">
        <v>1467</v>
      </c>
      <c r="L32" s="340" t="s">
        <v>661</v>
      </c>
      <c r="M32" s="340" t="str">
        <f>C4</f>
        <v>Обратная засыпка котлована ранее вырытым грунтом</v>
      </c>
      <c r="N32" s="259" t="s">
        <v>1457</v>
      </c>
      <c r="O32" s="340" t="s">
        <v>348</v>
      </c>
    </row>
    <row r="33" spans="1:15" ht="54" customHeight="1" x14ac:dyDescent="0.3">
      <c r="A33" s="116" t="s">
        <v>1149</v>
      </c>
      <c r="B33" s="340" t="s">
        <v>1147</v>
      </c>
      <c r="C33" s="340" t="s">
        <v>745</v>
      </c>
      <c r="D33" s="340" t="s">
        <v>604</v>
      </c>
      <c r="E33" s="340" t="s">
        <v>958</v>
      </c>
      <c r="F33" s="340">
        <v>2024</v>
      </c>
      <c r="G33" s="340" t="s">
        <v>892</v>
      </c>
      <c r="H33" s="340" t="s">
        <v>958</v>
      </c>
      <c r="I33" s="340">
        <v>2024</v>
      </c>
      <c r="J33" s="340" t="str">
        <f>CONCATENATE("Стойка CВ95-3, СВ110-5. ",N33)</f>
        <v>Стойка CВ95-3, СВ110-5. Сертификат соответствия №РОСС RU.АБ23.Н00117 от 21.06.2021 сроком действия до 20.06.2024</v>
      </c>
      <c r="K33" s="340" t="s">
        <v>876</v>
      </c>
      <c r="L33" s="340" t="s">
        <v>661</v>
      </c>
      <c r="M33" s="340" t="str">
        <f>M29</f>
        <v>Обратная засыпка траншеи</v>
      </c>
      <c r="N33" s="340" t="s">
        <v>743</v>
      </c>
      <c r="O33" s="340" t="s">
        <v>348</v>
      </c>
    </row>
    <row r="34" spans="1:15" ht="54" customHeight="1" x14ac:dyDescent="0.3">
      <c r="A34" s="116" t="s">
        <v>1150</v>
      </c>
      <c r="B34" s="340" t="s">
        <v>1148</v>
      </c>
      <c r="C34" s="340" t="s">
        <v>745</v>
      </c>
      <c r="D34" s="340" t="s">
        <v>604</v>
      </c>
      <c r="E34" s="340" t="s">
        <v>958</v>
      </c>
      <c r="F34" s="340">
        <v>2024</v>
      </c>
      <c r="G34" s="340" t="s">
        <v>892</v>
      </c>
      <c r="H34" s="340" t="s">
        <v>958</v>
      </c>
      <c r="I34" s="340">
        <v>2024</v>
      </c>
      <c r="J34" s="340" t="str">
        <f>CONCATENATE("Стойка CВ95-3, СВ110-5. ",N34)</f>
        <v>Стойка CВ95-3, СВ110-5. Сертификат соответствия №РОСС RU.АБ23.Н00117 от 21.06.2021 сроком действия до 20.06.2024</v>
      </c>
      <c r="K34" s="340" t="s">
        <v>876</v>
      </c>
      <c r="L34" s="340" t="s">
        <v>661</v>
      </c>
      <c r="M34" s="340" t="str">
        <f>M30</f>
        <v xml:space="preserve"> -</v>
      </c>
      <c r="N34" s="340" t="s">
        <v>743</v>
      </c>
      <c r="O34" s="340" t="s">
        <v>348</v>
      </c>
    </row>
    <row r="35" spans="1:15" ht="43.5" customHeight="1" x14ac:dyDescent="0.3">
      <c r="A35" s="116" t="s">
        <v>651</v>
      </c>
      <c r="B35" s="421"/>
      <c r="C35" s="422" t="s">
        <v>574</v>
      </c>
      <c r="D35" s="423"/>
      <c r="E35" s="424"/>
      <c r="F35" s="424"/>
      <c r="G35" s="423"/>
      <c r="H35" s="131" t="s">
        <v>719</v>
      </c>
      <c r="I35" s="424"/>
      <c r="J35" s="425"/>
      <c r="K35" s="425"/>
      <c r="L35" s="425"/>
      <c r="M35" s="425"/>
      <c r="N35" s="426"/>
      <c r="O35" s="130" t="s">
        <v>952</v>
      </c>
    </row>
    <row r="36" spans="1:15" ht="84.75" customHeight="1" x14ac:dyDescent="0.3">
      <c r="A36" s="116" t="s">
        <v>652</v>
      </c>
      <c r="B36" s="205">
        <v>23</v>
      </c>
      <c r="C36" s="114" t="s">
        <v>575</v>
      </c>
      <c r="D36" s="262">
        <v>5</v>
      </c>
      <c r="E36" s="260">
        <v>44287</v>
      </c>
      <c r="F36" s="259">
        <v>2022</v>
      </c>
      <c r="G36" s="262">
        <v>5</v>
      </c>
      <c r="H36" s="131" t="s">
        <v>719</v>
      </c>
      <c r="I36" s="259">
        <v>2022</v>
      </c>
      <c r="J36" s="261" t="s">
        <v>255</v>
      </c>
      <c r="K36" s="259" t="s">
        <v>618</v>
      </c>
      <c r="L36" s="259" t="s">
        <v>449</v>
      </c>
      <c r="M36" s="259" t="str">
        <f>C37</f>
        <v>Установка и бетонирование столбов сетчатого ограждения</v>
      </c>
      <c r="N36" s="258"/>
      <c r="O36" s="130" t="s">
        <v>952</v>
      </c>
    </row>
    <row r="37" spans="1:15" ht="51.75" customHeight="1" thickBot="1" x14ac:dyDescent="0.35">
      <c r="A37" s="116" t="s">
        <v>653</v>
      </c>
      <c r="B37" s="205">
        <v>24</v>
      </c>
      <c r="C37" s="114" t="s">
        <v>576</v>
      </c>
      <c r="D37" s="262">
        <v>6</v>
      </c>
      <c r="E37" s="260">
        <v>44287</v>
      </c>
      <c r="F37" s="259">
        <v>2022</v>
      </c>
      <c r="G37" s="262">
        <v>6</v>
      </c>
      <c r="H37" s="131" t="s">
        <v>719</v>
      </c>
      <c r="I37" s="259">
        <v>2022</v>
      </c>
      <c r="J37" s="259" t="str">
        <f>CONCATENATE("ЦПС М-150. ",N37)</f>
        <v>ЦПС М-150. Декларация о соответствии РОСС RU Д-RU.РА01.В.12845/18 (до 21.12.23)</v>
      </c>
      <c r="K37" s="259" t="s">
        <v>619</v>
      </c>
      <c r="L37" s="259" t="s">
        <v>449</v>
      </c>
      <c r="M37" s="259" t="s">
        <v>589</v>
      </c>
      <c r="N37" s="258" t="s">
        <v>590</v>
      </c>
      <c r="O37" s="130" t="s">
        <v>952</v>
      </c>
    </row>
    <row r="38" spans="1:15" ht="44.25" customHeight="1" x14ac:dyDescent="0.3">
      <c r="A38" s="116"/>
      <c r="B38" s="132"/>
      <c r="C38" s="132" t="s">
        <v>643</v>
      </c>
      <c r="D38" s="132"/>
      <c r="E38" s="132"/>
      <c r="F38" s="132"/>
      <c r="G38" s="132"/>
      <c r="H38" s="131" t="s">
        <v>719</v>
      </c>
      <c r="I38" s="132"/>
      <c r="J38" s="132"/>
      <c r="K38" s="132"/>
      <c r="L38" s="132"/>
      <c r="M38" s="132"/>
      <c r="N38" s="132"/>
      <c r="O38" s="130" t="s">
        <v>952</v>
      </c>
    </row>
    <row r="39" spans="1:15" ht="60.75" customHeight="1" x14ac:dyDescent="0.3">
      <c r="A39" s="116" t="s">
        <v>654</v>
      </c>
      <c r="B39" s="205" t="s">
        <v>644</v>
      </c>
      <c r="C39" s="204" t="s">
        <v>466</v>
      </c>
      <c r="D39" s="264" t="s">
        <v>607</v>
      </c>
      <c r="E39" s="133" t="s">
        <v>633</v>
      </c>
      <c r="F39" s="99">
        <v>2022</v>
      </c>
      <c r="G39" s="264" t="s">
        <v>672</v>
      </c>
      <c r="H39" s="131" t="s">
        <v>719</v>
      </c>
      <c r="I39" s="99">
        <v>2022</v>
      </c>
      <c r="J39" s="135" t="s">
        <v>255</v>
      </c>
      <c r="K39" s="130" t="s">
        <v>670</v>
      </c>
      <c r="L39" s="130" t="s">
        <v>662</v>
      </c>
      <c r="M39" s="99" t="str">
        <f>C40</f>
        <v>Устройство песчанного основания с послойным трамбованием</v>
      </c>
      <c r="N39" s="117" t="s">
        <v>65</v>
      </c>
      <c r="O39" s="130" t="s">
        <v>952</v>
      </c>
    </row>
    <row r="40" spans="1:15" ht="28.5" customHeight="1" x14ac:dyDescent="0.3">
      <c r="A40" s="116" t="s">
        <v>655</v>
      </c>
      <c r="B40" s="205" t="s">
        <v>645</v>
      </c>
      <c r="C40" s="114" t="s">
        <v>467</v>
      </c>
      <c r="D40" s="264" t="s">
        <v>672</v>
      </c>
      <c r="E40" s="133" t="s">
        <v>633</v>
      </c>
      <c r="F40" s="99">
        <v>2022</v>
      </c>
      <c r="G40" s="264" t="s">
        <v>673</v>
      </c>
      <c r="H40" s="131" t="s">
        <v>719</v>
      </c>
      <c r="I40" s="99">
        <v>2022</v>
      </c>
      <c r="J40" s="99" t="str">
        <f>CONCATENATE("Песок для строительных работ. ",N40)</f>
        <v>Песок для строительных работ. Паспорт на партию готовой продукции №19582-20/21 от 13.10.2021</v>
      </c>
      <c r="K40" s="99" t="s">
        <v>671</v>
      </c>
      <c r="L40" s="99" t="s">
        <v>661</v>
      </c>
      <c r="M40" s="99" t="str">
        <f>C41</f>
        <v>Закладка х/ц труб БНТ-100 на вводе в кабельные помещения ТП и ГРЩ с последующей заделкой и герметизацией труб</v>
      </c>
      <c r="N40" s="117" t="s">
        <v>657</v>
      </c>
      <c r="O40" s="130" t="s">
        <v>952</v>
      </c>
    </row>
    <row r="41" spans="1:15" ht="57.75" customHeight="1" x14ac:dyDescent="0.3">
      <c r="A41" s="116" t="s">
        <v>656</v>
      </c>
      <c r="B41" s="205" t="s">
        <v>646</v>
      </c>
      <c r="C41" s="114" t="s">
        <v>694</v>
      </c>
      <c r="D41" s="264" t="s">
        <v>674</v>
      </c>
      <c r="E41" s="133" t="s">
        <v>633</v>
      </c>
      <c r="F41" s="99">
        <v>2022</v>
      </c>
      <c r="G41" s="264" t="s">
        <v>674</v>
      </c>
      <c r="H41" s="131" t="s">
        <v>719</v>
      </c>
      <c r="I41" s="99">
        <v>2022</v>
      </c>
      <c r="J41" s="99" t="str">
        <f>CONCATENATE("Трубы хризотилцементные БНТ-100. ",N41)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1" s="266" t="s">
        <v>687</v>
      </c>
      <c r="L41" s="99" t="s">
        <v>661</v>
      </c>
      <c r="M41" s="99" t="str">
        <f>C42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1" s="117" t="s">
        <v>695</v>
      </c>
      <c r="O41" s="130" t="s">
        <v>952</v>
      </c>
    </row>
    <row r="42" spans="1:15" ht="29.25" customHeight="1" x14ac:dyDescent="0.3">
      <c r="A42" s="116" t="s">
        <v>665</v>
      </c>
      <c r="B42" s="205" t="s">
        <v>647</v>
      </c>
      <c r="C42" s="114" t="s">
        <v>696</v>
      </c>
      <c r="D42" s="264" t="s">
        <v>674</v>
      </c>
      <c r="E42" s="133" t="s">
        <v>633</v>
      </c>
      <c r="F42" s="99">
        <v>2022</v>
      </c>
      <c r="G42" s="264" t="s">
        <v>674</v>
      </c>
      <c r="H42" s="131" t="s">
        <v>719</v>
      </c>
      <c r="I42" s="99">
        <v>2022</v>
      </c>
      <c r="J42" s="99" t="str">
        <f>CONCATENATE("Трубы ТЗК 110. ",N42)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2" s="99" t="s">
        <v>688</v>
      </c>
      <c r="L42" s="99" t="s">
        <v>661</v>
      </c>
      <c r="M42" s="99" t="str">
        <f>C43</f>
        <v>Прокладка КЛ-0,4 кВ с нанесением огнезащитного покрытия Огракс В1</v>
      </c>
      <c r="N42" s="265" t="s">
        <v>697</v>
      </c>
      <c r="O42" s="130" t="s">
        <v>952</v>
      </c>
    </row>
    <row r="43" spans="1:15" ht="42.75" customHeight="1" x14ac:dyDescent="0.3">
      <c r="A43" s="116" t="s">
        <v>666</v>
      </c>
      <c r="B43" s="205" t="s">
        <v>648</v>
      </c>
      <c r="C43" s="114" t="s">
        <v>658</v>
      </c>
      <c r="D43" s="264" t="s">
        <v>675</v>
      </c>
      <c r="E43" s="133" t="s">
        <v>633</v>
      </c>
      <c r="F43" s="99">
        <v>2022</v>
      </c>
      <c r="G43" s="264" t="s">
        <v>680</v>
      </c>
      <c r="H43" s="131" t="s">
        <v>719</v>
      </c>
      <c r="I43" s="99">
        <v>2022</v>
      </c>
      <c r="J43" s="99" t="str">
        <f>CONCATENATE("Кабель силовой АПвБШп-1 4х240. ",N43)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3" s="99" t="s">
        <v>689</v>
      </c>
      <c r="L43" s="99" t="s">
        <v>661</v>
      </c>
      <c r="M43" s="99" t="str">
        <f>C45</f>
        <v>Засыпка кабеля песком с послойным трамбованием</v>
      </c>
      <c r="N43" s="117" t="s">
        <v>664</v>
      </c>
      <c r="O43" s="130" t="s">
        <v>952</v>
      </c>
    </row>
    <row r="44" spans="1:15" ht="51.75" customHeight="1" x14ac:dyDescent="0.3">
      <c r="A44" s="116" t="s">
        <v>667</v>
      </c>
      <c r="B44" s="205" t="s">
        <v>648</v>
      </c>
      <c r="C44" s="114" t="s">
        <v>606</v>
      </c>
      <c r="D44" s="262">
        <v>6</v>
      </c>
      <c r="E44" s="260">
        <v>44287</v>
      </c>
      <c r="F44" s="99">
        <v>2022</v>
      </c>
      <c r="G44" s="262">
        <v>6</v>
      </c>
      <c r="H44" s="131" t="s">
        <v>719</v>
      </c>
      <c r="I44" s="99">
        <v>2022</v>
      </c>
      <c r="J44" s="259" t="str">
        <f>CONCATENATE("Соединительная муфта POLJ-12/1x120-240-CEE01 ",N44)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4" s="259" t="s">
        <v>616</v>
      </c>
      <c r="L44" s="99" t="s">
        <v>449</v>
      </c>
      <c r="M44" s="99" t="s">
        <v>589</v>
      </c>
      <c r="N44" s="258" t="s">
        <v>617</v>
      </c>
      <c r="O44" s="130" t="s">
        <v>952</v>
      </c>
    </row>
    <row r="45" spans="1:15" ht="44.25" customHeight="1" x14ac:dyDescent="0.3">
      <c r="A45" s="116" t="s">
        <v>668</v>
      </c>
      <c r="B45" s="205" t="s">
        <v>649</v>
      </c>
      <c r="C45" s="114" t="s">
        <v>470</v>
      </c>
      <c r="D45" s="264" t="s">
        <v>679</v>
      </c>
      <c r="E45" s="133" t="s">
        <v>633</v>
      </c>
      <c r="F45" s="99">
        <v>2022</v>
      </c>
      <c r="G45" s="264" t="s">
        <v>681</v>
      </c>
      <c r="H45" s="131" t="s">
        <v>719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690</v>
      </c>
      <c r="L45" s="99" t="s">
        <v>661</v>
      </c>
      <c r="M45" s="99" t="str">
        <f>C46</f>
        <v>Укладка плитки ПЗК</v>
      </c>
      <c r="N45" s="117" t="s">
        <v>657</v>
      </c>
      <c r="O45" s="130" t="s">
        <v>952</v>
      </c>
    </row>
    <row r="46" spans="1:15" ht="51" customHeight="1" x14ac:dyDescent="0.3">
      <c r="A46" s="116" t="s">
        <v>669</v>
      </c>
      <c r="B46" s="205" t="s">
        <v>650</v>
      </c>
      <c r="C46" s="114" t="s">
        <v>468</v>
      </c>
      <c r="D46" s="264" t="s">
        <v>680</v>
      </c>
      <c r="E46" s="133" t="s">
        <v>633</v>
      </c>
      <c r="F46" s="99">
        <v>2022</v>
      </c>
      <c r="G46" s="264" t="s">
        <v>681</v>
      </c>
      <c r="H46" s="131" t="s">
        <v>719</v>
      </c>
      <c r="I46" s="99">
        <v>2022</v>
      </c>
      <c r="J46" s="99" t="str">
        <f>CONCATENATE("Плитка ПЗК. ",N46)</f>
        <v>Плитка ПЗК. Технический паспорт б/н от 12.03.2021, отказное письмо исх. №074/р-п от 08.07.2011 ООО "Севзапстройтрест"</v>
      </c>
      <c r="K46" s="99" t="s">
        <v>691</v>
      </c>
      <c r="L46" s="99" t="s">
        <v>661</v>
      </c>
      <c r="M46" s="99" t="str">
        <f>C47</f>
        <v>Обратная засыпка траншеи вырытым грунтом с послойным трамбованием</v>
      </c>
      <c r="N46" s="117" t="s">
        <v>659</v>
      </c>
      <c r="O46" s="130" t="s">
        <v>952</v>
      </c>
    </row>
    <row r="47" spans="1:15" ht="54.75" customHeight="1" x14ac:dyDescent="0.3">
      <c r="A47" s="116" t="s">
        <v>676</v>
      </c>
      <c r="B47" s="205" t="s">
        <v>677</v>
      </c>
      <c r="C47" s="206" t="s">
        <v>634</v>
      </c>
      <c r="D47" s="264" t="s">
        <v>682</v>
      </c>
      <c r="E47" s="133" t="s">
        <v>633</v>
      </c>
      <c r="F47" s="99">
        <v>2022</v>
      </c>
      <c r="G47" s="264" t="s">
        <v>683</v>
      </c>
      <c r="H47" s="131" t="s">
        <v>719</v>
      </c>
      <c r="I47" s="99">
        <v>2022</v>
      </c>
      <c r="J47" s="135" t="s">
        <v>65</v>
      </c>
      <c r="K47" s="267" t="s">
        <v>692</v>
      </c>
      <c r="L47" s="134" t="s">
        <v>663</v>
      </c>
      <c r="M47" s="99" t="s">
        <v>65</v>
      </c>
      <c r="N47" s="117" t="s">
        <v>65</v>
      </c>
      <c r="O47" s="413" t="s">
        <v>952</v>
      </c>
    </row>
    <row r="48" spans="1:15" x14ac:dyDescent="0.3">
      <c r="O48" s="101"/>
    </row>
    <row r="49" spans="2:15" x14ac:dyDescent="0.3">
      <c r="O49" s="101"/>
    </row>
    <row r="58" spans="2:15" ht="53.4" thickBot="1" x14ac:dyDescent="0.35">
      <c r="B58" s="275" t="s">
        <v>721</v>
      </c>
      <c r="C58" s="274" t="s">
        <v>723</v>
      </c>
      <c r="D58" s="263" t="s">
        <v>684</v>
      </c>
      <c r="E58" s="131" t="s">
        <v>719</v>
      </c>
      <c r="F58" s="130">
        <f t="shared" ref="F58" si="3">$F$2</f>
        <v>2024</v>
      </c>
      <c r="G58" s="263" t="s">
        <v>684</v>
      </c>
      <c r="H58" s="273" t="s">
        <v>719</v>
      </c>
      <c r="I58" s="130">
        <f t="shared" ref="I58" si="4">$I$2</f>
        <v>2024</v>
      </c>
      <c r="J58" s="276" t="str">
        <f>CONCATENATE("Двустенная гофрированная труба d160мм.",N58)</f>
        <v>Двустенная гофрированная труба d160мм.Сертификат соответствия №РОСС RU.32001.04ИБФ1.ОСП09.05292 от 21.10.2020 сроком действия до 20.10.2023</v>
      </c>
      <c r="K58" s="274" t="s">
        <v>724</v>
      </c>
      <c r="L58" s="277" t="s">
        <v>662</v>
      </c>
      <c r="M58" s="274">
        <f>C59</f>
        <v>0</v>
      </c>
      <c r="N58" s="278" t="s">
        <v>720</v>
      </c>
    </row>
    <row r="66" spans="2:14" ht="52.8" x14ac:dyDescent="0.3">
      <c r="B66" s="205" t="s">
        <v>752</v>
      </c>
      <c r="C66" s="114" t="s">
        <v>404</v>
      </c>
      <c r="D66" s="264" t="s">
        <v>632</v>
      </c>
      <c r="E66" s="131" t="s">
        <v>748</v>
      </c>
      <c r="F66" s="130">
        <v>2024</v>
      </c>
      <c r="G66" s="264" t="s">
        <v>678</v>
      </c>
      <c r="H66" s="131" t="s">
        <v>748</v>
      </c>
      <c r="I66" s="130">
        <v>2024</v>
      </c>
      <c r="J66" s="99" t="str">
        <f>CONCATENATE("Грунт ГФ-021, Эмаль ПФ-115. ",N66)</f>
        <v>Грунт ГФ-021, Эмаль ПФ-115. Отказное письмо исх. №60-12/2020 от 12.05.2020 ООО "Биквест-Центр"</v>
      </c>
      <c r="K66" s="130" t="s">
        <v>744</v>
      </c>
      <c r="L66" s="99" t="s">
        <v>661</v>
      </c>
      <c r="M66" s="99">
        <f>C67</f>
        <v>0</v>
      </c>
      <c r="N66" s="265" t="s">
        <v>660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0" firstPageNumber="0" orientation="portrait" r:id="rId1"/>
  <headerFooter alignWithMargins="0"/>
  <colBreaks count="1" manualBreakCount="1">
    <brk id="14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rgb="FF92D050"/>
    <pageSetUpPr fitToPage="1"/>
  </sheetPr>
  <dimension ref="A1:BH23"/>
  <sheetViews>
    <sheetView view="pageBreakPreview" zoomScale="60" zoomScaleNormal="100" workbookViewId="0">
      <selection activeCell="L13" sqref="L13"/>
    </sheetView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689" t="s">
        <v>1263</v>
      </c>
      <c r="B2" s="689"/>
      <c r="C2" s="689"/>
      <c r="D2" s="689"/>
      <c r="E2" s="689"/>
      <c r="F2" s="689"/>
      <c r="G2" s="689"/>
      <c r="H2" s="689"/>
      <c r="I2" s="689"/>
    </row>
    <row r="3" spans="1:60" x14ac:dyDescent="0.3">
      <c r="A3" s="690"/>
      <c r="B3" s="690"/>
      <c r="C3" s="690"/>
      <c r="D3" s="690"/>
      <c r="E3" s="690"/>
      <c r="F3" s="690"/>
      <c r="G3" s="690"/>
      <c r="H3" s="690"/>
      <c r="I3" s="690"/>
    </row>
    <row r="4" spans="1:60" ht="59.25" customHeight="1" x14ac:dyDescent="0.3">
      <c r="A4" s="696" t="str">
        <f>ФОРМА!D3</f>
        <v>ОГРН 1089847302225, ИНН 7842391090, КПП 780101001, 199004, город Санкт-Петербург, пр-кт Средний В.О., д. 4 литер а, пом/ком 6н/177</v>
      </c>
      <c r="B4" s="691"/>
      <c r="C4" s="691"/>
      <c r="D4" s="691"/>
      <c r="E4" s="691"/>
      <c r="F4" s="691"/>
      <c r="G4" s="691"/>
      <c r="H4" s="691"/>
      <c r="I4" s="691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692" t="s">
        <v>68</v>
      </c>
      <c r="B11" s="692"/>
      <c r="C11" s="692"/>
      <c r="D11" s="692"/>
      <c r="E11" s="692"/>
      <c r="F11" s="692"/>
      <c r="G11" s="692"/>
      <c r="H11" s="692"/>
      <c r="I11" s="692"/>
    </row>
    <row r="12" spans="1:60" ht="18" x14ac:dyDescent="0.3">
      <c r="A12" s="691" t="s">
        <v>69</v>
      </c>
      <c r="B12" s="691"/>
      <c r="C12" s="691"/>
      <c r="D12" s="691"/>
      <c r="E12" s="691"/>
      <c r="F12" s="691"/>
      <c r="G12" s="691"/>
      <c r="H12" s="691"/>
      <c r="I12" s="691"/>
    </row>
    <row r="13" spans="1:60" ht="31.5" customHeight="1" x14ac:dyDescent="0.3">
      <c r="A13" s="110"/>
      <c r="B13" s="110"/>
      <c r="C13" s="110"/>
      <c r="D13" s="110"/>
      <c r="E13" s="110"/>
      <c r="F13" s="110"/>
      <c r="G13" s="110"/>
      <c r="H13" s="110"/>
      <c r="I13" s="110"/>
    </row>
    <row r="14" spans="1:60" ht="160.94999999999999" customHeight="1" x14ac:dyDescent="0.3">
      <c r="A14" s="69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14" s="693"/>
      <c r="C14" s="693"/>
      <c r="D14" s="693"/>
      <c r="E14" s="693"/>
      <c r="F14" s="693"/>
      <c r="G14" s="693"/>
      <c r="H14" s="693"/>
      <c r="I14" s="693"/>
    </row>
    <row r="15" spans="1:60" ht="2.25" customHeight="1" x14ac:dyDescent="0.3">
      <c r="A15" s="693"/>
      <c r="B15" s="693"/>
      <c r="C15" s="693"/>
      <c r="D15" s="693"/>
      <c r="E15" s="693"/>
      <c r="F15" s="693"/>
      <c r="G15" s="693"/>
      <c r="H15" s="693"/>
      <c r="I15" s="693"/>
    </row>
    <row r="16" spans="1:60" ht="2.25" customHeight="1" x14ac:dyDescent="0.3">
      <c r="A16" s="694"/>
      <c r="B16" s="694"/>
      <c r="C16" s="694"/>
      <c r="D16" s="694"/>
      <c r="E16" s="694"/>
      <c r="F16" s="694"/>
      <c r="G16" s="694"/>
      <c r="H16" s="694"/>
      <c r="I16" s="694"/>
    </row>
    <row r="17" spans="1:9" ht="60" customHeight="1" x14ac:dyDescent="0.3">
      <c r="A17" s="5"/>
      <c r="B17" s="6"/>
    </row>
    <row r="18" spans="1:9" ht="44.4" customHeight="1" x14ac:dyDescent="0.3">
      <c r="A18" s="695" t="str">
        <f>ФОРМА!B5</f>
        <v>Филиал ПАО "Россети Ленэнерго", "ГтЭС"</v>
      </c>
      <c r="B18" s="695"/>
      <c r="C18" s="695"/>
      <c r="D18" s="695"/>
    </row>
    <row r="19" spans="1:9" x14ac:dyDescent="0.3">
      <c r="A19" s="690" t="s">
        <v>70</v>
      </c>
      <c r="B19" s="690"/>
      <c r="C19" s="690"/>
      <c r="D19" s="690"/>
    </row>
    <row r="20" spans="1:9" ht="142.19999999999999" customHeight="1" x14ac:dyDescent="0.3">
      <c r="A20" s="5"/>
      <c r="B20" s="6"/>
    </row>
    <row r="21" spans="1:9" ht="18" x14ac:dyDescent="0.3">
      <c r="A21" s="691" t="str">
        <f>ФОРМА!G2</f>
        <v>Санкт-Петербург</v>
      </c>
      <c r="B21" s="691"/>
      <c r="C21" s="691"/>
      <c r="D21" s="691"/>
      <c r="E21" s="691"/>
      <c r="F21" s="691"/>
      <c r="G21" s="691"/>
      <c r="H21" s="691"/>
      <c r="I21" s="691"/>
    </row>
    <row r="22" spans="1:9" ht="18" x14ac:dyDescent="0.3">
      <c r="A22" s="691">
        <f>ФОРМА!G3</f>
        <v>2024</v>
      </c>
      <c r="B22" s="691"/>
      <c r="C22" s="691"/>
      <c r="D22" s="691"/>
      <c r="E22" s="691"/>
      <c r="F22" s="691"/>
      <c r="G22" s="691"/>
      <c r="H22" s="691"/>
      <c r="I22" s="691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8" filterMode="1">
    <tabColor rgb="FF92D050"/>
    <pageSetUpPr fitToPage="1"/>
  </sheetPr>
  <dimension ref="A1:BV152"/>
  <sheetViews>
    <sheetView view="pageBreakPreview" zoomScaleNormal="100" zoomScaleSheetLayoutView="100" workbookViewId="0">
      <pane ySplit="9" topLeftCell="A20" activePane="bottomLeft" state="frozen"/>
      <selection activeCell="L13" sqref="L13"/>
      <selection pane="bottomLeft" activeCell="C13" sqref="C13:Y13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79"/>
      <c r="AB4" s="379"/>
      <c r="AC4" s="379"/>
      <c r="AD4" s="379"/>
      <c r="AE4" s="379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724">
        <f>ФОРМА!B13</f>
        <v>45649</v>
      </c>
      <c r="AT4" s="724"/>
      <c r="AU4" s="724"/>
      <c r="AV4" s="724"/>
      <c r="AW4" s="724"/>
      <c r="AX4" s="724"/>
      <c r="AY4" s="724"/>
      <c r="AZ4" s="724"/>
      <c r="BA4" s="724"/>
      <c r="BB4" s="724"/>
      <c r="BC4" s="724"/>
      <c r="BD4" s="724"/>
      <c r="BE4" s="724"/>
      <c r="BF4" s="724"/>
      <c r="BG4" s="724"/>
      <c r="BH4" s="724"/>
      <c r="BI4" s="724"/>
      <c r="BJ4" s="724"/>
      <c r="BK4" s="724"/>
      <c r="BL4" s="724"/>
      <c r="BM4" s="724"/>
      <c r="BN4" s="724"/>
      <c r="BO4" s="724"/>
      <c r="BP4" s="724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25" t="s">
        <v>3</v>
      </c>
      <c r="AT5" s="725"/>
      <c r="AU5" s="725"/>
      <c r="AV5" s="725"/>
      <c r="AW5" s="725"/>
      <c r="AX5" s="725"/>
      <c r="AY5" s="725"/>
      <c r="AZ5" s="725"/>
      <c r="BA5" s="725"/>
      <c r="BB5" s="725"/>
      <c r="BC5" s="725"/>
      <c r="BD5" s="725"/>
      <c r="BE5" s="725"/>
      <c r="BF5" s="725"/>
      <c r="BG5" s="725"/>
      <c r="BH5" s="725"/>
      <c r="BI5" s="725"/>
      <c r="BJ5" s="725"/>
      <c r="BK5" s="725"/>
      <c r="BL5" s="725"/>
      <c r="BM5" s="725"/>
      <c r="BN5" s="725"/>
      <c r="BO5" s="725"/>
      <c r="BP5" s="725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726" t="s">
        <v>1020</v>
      </c>
      <c r="B7" s="727"/>
      <c r="C7" s="727"/>
      <c r="D7" s="727"/>
      <c r="E7" s="727"/>
      <c r="F7" s="727"/>
      <c r="G7" s="727"/>
      <c r="H7" s="727"/>
      <c r="I7" s="727"/>
      <c r="J7" s="727"/>
      <c r="K7" s="727"/>
      <c r="L7" s="727"/>
      <c r="M7" s="727"/>
      <c r="N7" s="727"/>
      <c r="O7" s="727"/>
      <c r="P7" s="727"/>
      <c r="Q7" s="727"/>
      <c r="R7" s="727"/>
      <c r="S7" s="727"/>
      <c r="T7" s="727"/>
      <c r="U7" s="727"/>
      <c r="V7" s="727"/>
      <c r="W7" s="727"/>
      <c r="X7" s="727"/>
      <c r="Y7" s="727"/>
      <c r="Z7" s="727"/>
      <c r="AA7" s="727"/>
      <c r="AB7" s="727"/>
      <c r="AC7" s="727"/>
      <c r="AD7" s="727"/>
      <c r="AE7" s="727"/>
      <c r="AF7" s="727"/>
      <c r="AG7" s="727"/>
      <c r="AH7" s="727"/>
      <c r="AI7" s="727"/>
      <c r="AJ7" s="727"/>
      <c r="AK7" s="727"/>
      <c r="AL7" s="727"/>
      <c r="AM7" s="727"/>
      <c r="AN7" s="727"/>
      <c r="AO7" s="727"/>
      <c r="AP7" s="727"/>
      <c r="AQ7" s="727"/>
      <c r="AR7" s="727"/>
      <c r="AS7" s="727"/>
      <c r="AT7" s="727"/>
      <c r="AU7" s="727"/>
      <c r="AV7" s="727"/>
      <c r="AW7" s="727"/>
      <c r="AX7" s="727"/>
      <c r="AY7" s="727"/>
      <c r="AZ7" s="727"/>
      <c r="BA7" s="727"/>
      <c r="BB7" s="727"/>
      <c r="BC7" s="727"/>
      <c r="BD7" s="727"/>
      <c r="BE7" s="727"/>
      <c r="BF7" s="727"/>
      <c r="BG7" s="727"/>
      <c r="BH7" s="727"/>
      <c r="BI7" s="727"/>
      <c r="BJ7" s="727"/>
      <c r="BK7" s="727"/>
      <c r="BL7" s="727"/>
      <c r="BM7" s="727"/>
      <c r="BN7" s="727"/>
      <c r="BO7" s="727"/>
      <c r="BP7" s="727"/>
      <c r="BR7" s="59" t="s">
        <v>1138</v>
      </c>
      <c r="BS7" s="59" t="s">
        <v>1139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0" t="s">
        <v>25</v>
      </c>
      <c r="B9" s="380" t="s">
        <v>26</v>
      </c>
      <c r="C9" s="728" t="s">
        <v>37</v>
      </c>
      <c r="D9" s="728"/>
      <c r="E9" s="728"/>
      <c r="F9" s="728"/>
      <c r="G9" s="728"/>
      <c r="H9" s="728"/>
      <c r="I9" s="728"/>
      <c r="J9" s="728"/>
      <c r="K9" s="728"/>
      <c r="L9" s="728"/>
      <c r="M9" s="728"/>
      <c r="N9" s="728"/>
      <c r="O9" s="728"/>
      <c r="P9" s="728"/>
      <c r="Q9" s="728"/>
      <c r="R9" s="728"/>
      <c r="S9" s="728"/>
      <c r="T9" s="728"/>
      <c r="U9" s="728"/>
      <c r="V9" s="728"/>
      <c r="W9" s="728"/>
      <c r="X9" s="728"/>
      <c r="Y9" s="728"/>
      <c r="Z9" s="729" t="s">
        <v>479</v>
      </c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 t="s">
        <v>27</v>
      </c>
      <c r="AR9" s="728"/>
      <c r="AS9" s="728"/>
      <c r="AT9" s="728"/>
      <c r="AU9" s="728"/>
      <c r="AV9" s="728"/>
      <c r="AW9" s="728"/>
      <c r="AX9" s="728"/>
      <c r="AY9" s="728"/>
      <c r="AZ9" s="728"/>
      <c r="BA9" s="728"/>
      <c r="BB9" s="728"/>
      <c r="BC9" s="728"/>
      <c r="BD9" s="728"/>
      <c r="BE9" s="728"/>
      <c r="BF9" s="728"/>
      <c r="BG9" s="728"/>
      <c r="BH9" s="728"/>
      <c r="BI9" s="728"/>
      <c r="BJ9" s="728"/>
      <c r="BK9" s="728"/>
      <c r="BL9" s="728"/>
      <c r="BM9" s="728"/>
      <c r="BN9" s="728"/>
      <c r="BO9" s="728"/>
      <c r="BP9" s="728"/>
    </row>
    <row r="10" spans="1:74" ht="39.6" x14ac:dyDescent="0.25">
      <c r="A10" s="539">
        <f>SUBTOTAL(9,$BQ$9:BQ10)</f>
        <v>1</v>
      </c>
      <c r="B10" s="626" t="s">
        <v>898</v>
      </c>
      <c r="C10" s="697" t="s">
        <v>24</v>
      </c>
      <c r="D10" s="697"/>
      <c r="E10" s="697"/>
      <c r="F10" s="697"/>
      <c r="G10" s="697"/>
      <c r="H10" s="697"/>
      <c r="I10" s="697"/>
      <c r="J10" s="697"/>
      <c r="K10" s="697"/>
      <c r="L10" s="697"/>
      <c r="M10" s="697"/>
      <c r="N10" s="697"/>
      <c r="O10" s="697"/>
      <c r="P10" s="697"/>
      <c r="Q10" s="697"/>
      <c r="R10" s="697"/>
      <c r="S10" s="697"/>
      <c r="T10" s="697"/>
      <c r="U10" s="697"/>
      <c r="V10" s="697"/>
      <c r="W10" s="697"/>
      <c r="X10" s="697"/>
      <c r="Y10" s="697"/>
      <c r="Z10" s="707">
        <v>2</v>
      </c>
      <c r="AA10" s="707"/>
      <c r="AB10" s="707"/>
      <c r="AC10" s="707"/>
      <c r="AD10" s="707"/>
      <c r="AE10" s="707"/>
      <c r="AF10" s="707"/>
      <c r="AG10" s="707"/>
      <c r="AH10" s="707"/>
      <c r="AI10" s="707"/>
      <c r="AJ10" s="707"/>
      <c r="AK10" s="707"/>
      <c r="AL10" s="707"/>
      <c r="AM10" s="723"/>
      <c r="AN10" s="723"/>
      <c r="AO10" s="707"/>
      <c r="AP10" s="707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19">
        <f>IF(Z10&gt;0,1,0)</f>
        <v>1</v>
      </c>
    </row>
    <row r="11" spans="1:74" x14ac:dyDescent="0.25">
      <c r="A11" s="539">
        <f>SUBTOTAL(9,$BQ$9:BQ11)</f>
        <v>2</v>
      </c>
      <c r="B11" s="626" t="s">
        <v>950</v>
      </c>
      <c r="C11" s="697" t="s">
        <v>333</v>
      </c>
      <c r="D11" s="697"/>
      <c r="E11" s="697"/>
      <c r="F11" s="697"/>
      <c r="G11" s="697"/>
      <c r="H11" s="697"/>
      <c r="I11" s="697"/>
      <c r="J11" s="697"/>
      <c r="K11" s="697"/>
      <c r="L11" s="697"/>
      <c r="M11" s="697"/>
      <c r="N11" s="697"/>
      <c r="O11" s="697"/>
      <c r="P11" s="697"/>
      <c r="Q11" s="697"/>
      <c r="R11" s="697"/>
      <c r="S11" s="697"/>
      <c r="T11" s="697"/>
      <c r="U11" s="697"/>
      <c r="V11" s="697"/>
      <c r="W11" s="697"/>
      <c r="X11" s="697"/>
      <c r="Y11" s="697"/>
      <c r="Z11" s="707">
        <v>3</v>
      </c>
      <c r="AA11" s="707"/>
      <c r="AB11" s="707"/>
      <c r="AC11" s="707"/>
      <c r="AD11" s="707"/>
      <c r="AE11" s="707"/>
      <c r="AF11" s="707"/>
      <c r="AG11" s="707"/>
      <c r="AH11" s="707"/>
      <c r="AI11" s="707"/>
      <c r="AJ11" s="707"/>
      <c r="AK11" s="707"/>
      <c r="AL11" s="707"/>
      <c r="AM11" s="707"/>
      <c r="AN11" s="707"/>
      <c r="AO11" s="707"/>
      <c r="AP11" s="707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19">
        <f t="shared" ref="BQ11:BQ54" si="0">IF(Z11&gt;0,1,0)</f>
        <v>1</v>
      </c>
    </row>
    <row r="12" spans="1:74" ht="12.6" customHeight="1" x14ac:dyDescent="0.25">
      <c r="A12" s="539">
        <f>SUBTOTAL(9,$BQ$9:BQ12)</f>
        <v>3</v>
      </c>
      <c r="B12" s="626" t="s">
        <v>94</v>
      </c>
      <c r="C12" s="697" t="s">
        <v>55</v>
      </c>
      <c r="D12" s="697"/>
      <c r="E12" s="697"/>
      <c r="F12" s="697"/>
      <c r="G12" s="697"/>
      <c r="H12" s="697"/>
      <c r="I12" s="697"/>
      <c r="J12" s="697"/>
      <c r="K12" s="697"/>
      <c r="L12" s="697"/>
      <c r="M12" s="697"/>
      <c r="N12" s="697"/>
      <c r="O12" s="697"/>
      <c r="P12" s="697"/>
      <c r="Q12" s="697"/>
      <c r="R12" s="697"/>
      <c r="S12" s="697"/>
      <c r="T12" s="697"/>
      <c r="U12" s="697"/>
      <c r="V12" s="697"/>
      <c r="W12" s="697"/>
      <c r="X12" s="697"/>
      <c r="Y12" s="697"/>
      <c r="Z12" s="707">
        <v>1</v>
      </c>
      <c r="AA12" s="707"/>
      <c r="AB12" s="707"/>
      <c r="AC12" s="707"/>
      <c r="AD12" s="707"/>
      <c r="AE12" s="707"/>
      <c r="AF12" s="707"/>
      <c r="AG12" s="707"/>
      <c r="AH12" s="707"/>
      <c r="AI12" s="707"/>
      <c r="AJ12" s="707"/>
      <c r="AK12" s="707"/>
      <c r="AL12" s="707"/>
      <c r="AM12" s="707"/>
      <c r="AN12" s="707"/>
      <c r="AO12" s="707"/>
      <c r="AP12" s="707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19">
        <f t="shared" si="0"/>
        <v>1</v>
      </c>
    </row>
    <row r="13" spans="1:74" x14ac:dyDescent="0.25">
      <c r="A13" s="539">
        <f>SUBTOTAL(9,$BQ$9:BQ13)</f>
        <v>4</v>
      </c>
      <c r="B13" s="626" t="s">
        <v>1115</v>
      </c>
      <c r="C13" s="697" t="s">
        <v>333</v>
      </c>
      <c r="D13" s="697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707">
        <v>1</v>
      </c>
      <c r="AA13" s="707"/>
      <c r="AB13" s="707"/>
      <c r="AC13" s="707"/>
      <c r="AD13" s="707"/>
      <c r="AE13" s="707"/>
      <c r="AF13" s="707"/>
      <c r="AG13" s="707"/>
      <c r="AH13" s="707"/>
      <c r="AI13" s="707"/>
      <c r="AJ13" s="707"/>
      <c r="AK13" s="707"/>
      <c r="AL13" s="707"/>
      <c r="AM13" s="707"/>
      <c r="AN13" s="707"/>
      <c r="AO13" s="707"/>
      <c r="AP13" s="707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698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19">
        <f t="shared" si="0"/>
        <v>1</v>
      </c>
    </row>
    <row r="14" spans="1:74" x14ac:dyDescent="0.25">
      <c r="A14" s="539">
        <f>SUBTOTAL(9,$BQ$9:BQ14)</f>
        <v>5</v>
      </c>
      <c r="B14" s="626" t="s">
        <v>95</v>
      </c>
      <c r="C14" s="697" t="s">
        <v>30</v>
      </c>
      <c r="D14" s="697"/>
      <c r="E14" s="697"/>
      <c r="F14" s="697"/>
      <c r="G14" s="697"/>
      <c r="H14" s="697"/>
      <c r="I14" s="697"/>
      <c r="J14" s="697"/>
      <c r="K14" s="697"/>
      <c r="L14" s="697"/>
      <c r="M14" s="697"/>
      <c r="N14" s="697"/>
      <c r="O14" s="697"/>
      <c r="P14" s="697"/>
      <c r="Q14" s="697"/>
      <c r="R14" s="697"/>
      <c r="S14" s="697"/>
      <c r="T14" s="697"/>
      <c r="U14" s="697"/>
      <c r="V14" s="697"/>
      <c r="W14" s="697"/>
      <c r="X14" s="697"/>
      <c r="Y14" s="697"/>
      <c r="Z14" s="707">
        <v>1</v>
      </c>
      <c r="AA14" s="707"/>
      <c r="AB14" s="707"/>
      <c r="AC14" s="707"/>
      <c r="AD14" s="707"/>
      <c r="AE14" s="707"/>
      <c r="AF14" s="707"/>
      <c r="AG14" s="707"/>
      <c r="AH14" s="707"/>
      <c r="AI14" s="707"/>
      <c r="AJ14" s="707"/>
      <c r="AK14" s="707"/>
      <c r="AL14" s="707"/>
      <c r="AM14" s="707"/>
      <c r="AN14" s="707"/>
      <c r="AO14" s="707"/>
      <c r="AP14" s="707"/>
      <c r="AQ14" s="698"/>
      <c r="AR14" s="698"/>
      <c r="AS14" s="698"/>
      <c r="AT14" s="698"/>
      <c r="AU14" s="698"/>
      <c r="AV14" s="698"/>
      <c r="AW14" s="698"/>
      <c r="AX14" s="698"/>
      <c r="AY14" s="698"/>
      <c r="AZ14" s="698"/>
      <c r="BA14" s="698"/>
      <c r="BB14" s="698"/>
      <c r="BC14" s="698"/>
      <c r="BD14" s="698"/>
      <c r="BE14" s="698"/>
      <c r="BF14" s="698"/>
      <c r="BG14" s="698"/>
      <c r="BH14" s="698"/>
      <c r="BI14" s="698"/>
      <c r="BJ14" s="698"/>
      <c r="BK14" s="698"/>
      <c r="BL14" s="698"/>
      <c r="BM14" s="698"/>
      <c r="BN14" s="698"/>
      <c r="BO14" s="698"/>
      <c r="BP14" s="698"/>
      <c r="BQ14" s="19">
        <f t="shared" si="0"/>
        <v>1</v>
      </c>
    </row>
    <row r="15" spans="1:74" ht="26.4" x14ac:dyDescent="0.25">
      <c r="A15" s="539">
        <f>SUBTOTAL(9,$BQ$9:BQ15)</f>
        <v>6</v>
      </c>
      <c r="B15" s="626" t="s">
        <v>63</v>
      </c>
      <c r="C15" s="697" t="s">
        <v>57</v>
      </c>
      <c r="D15" s="697"/>
      <c r="E15" s="697"/>
      <c r="F15" s="697"/>
      <c r="G15" s="697"/>
      <c r="H15" s="697"/>
      <c r="I15" s="697"/>
      <c r="J15" s="697"/>
      <c r="K15" s="697"/>
      <c r="L15" s="697"/>
      <c r="M15" s="697"/>
      <c r="N15" s="697"/>
      <c r="O15" s="697"/>
      <c r="P15" s="697"/>
      <c r="Q15" s="697"/>
      <c r="R15" s="697"/>
      <c r="S15" s="697"/>
      <c r="T15" s="697"/>
      <c r="U15" s="697"/>
      <c r="V15" s="697"/>
      <c r="W15" s="697"/>
      <c r="X15" s="697"/>
      <c r="Y15" s="697"/>
      <c r="Z15" s="707">
        <v>1</v>
      </c>
      <c r="AA15" s="707"/>
      <c r="AB15" s="707"/>
      <c r="AC15" s="707"/>
      <c r="AD15" s="707"/>
      <c r="AE15" s="707"/>
      <c r="AF15" s="707"/>
      <c r="AG15" s="707"/>
      <c r="AH15" s="707"/>
      <c r="AI15" s="707"/>
      <c r="AJ15" s="707"/>
      <c r="AK15" s="707"/>
      <c r="AL15" s="707"/>
      <c r="AM15" s="707"/>
      <c r="AN15" s="707"/>
      <c r="AO15" s="707"/>
      <c r="AP15" s="707"/>
      <c r="AQ15" s="698"/>
      <c r="AR15" s="698"/>
      <c r="AS15" s="698"/>
      <c r="AT15" s="698"/>
      <c r="AU15" s="698"/>
      <c r="AV15" s="698"/>
      <c r="AW15" s="698"/>
      <c r="AX15" s="698"/>
      <c r="AY15" s="698"/>
      <c r="AZ15" s="698"/>
      <c r="BA15" s="698"/>
      <c r="BB15" s="698"/>
      <c r="BC15" s="698"/>
      <c r="BD15" s="698"/>
      <c r="BE15" s="698"/>
      <c r="BF15" s="698"/>
      <c r="BG15" s="698"/>
      <c r="BH15" s="698"/>
      <c r="BI15" s="698"/>
      <c r="BJ15" s="698"/>
      <c r="BK15" s="698"/>
      <c r="BL15" s="698"/>
      <c r="BM15" s="698"/>
      <c r="BN15" s="698"/>
      <c r="BO15" s="698"/>
      <c r="BP15" s="698"/>
      <c r="BQ15" s="19">
        <f t="shared" si="0"/>
        <v>1</v>
      </c>
    </row>
    <row r="16" spans="1:74" x14ac:dyDescent="0.25">
      <c r="A16" s="539">
        <f>SUBTOTAL(9,$BQ$9:BQ16)</f>
        <v>7</v>
      </c>
      <c r="B16" s="626" t="s">
        <v>62</v>
      </c>
      <c r="C16" s="697" t="s">
        <v>58</v>
      </c>
      <c r="D16" s="697"/>
      <c r="E16" s="697"/>
      <c r="F16" s="697"/>
      <c r="G16" s="697"/>
      <c r="H16" s="697"/>
      <c r="I16" s="697"/>
      <c r="J16" s="697"/>
      <c r="K16" s="697"/>
      <c r="L16" s="697"/>
      <c r="M16" s="697"/>
      <c r="N16" s="697"/>
      <c r="O16" s="697"/>
      <c r="P16" s="697"/>
      <c r="Q16" s="697"/>
      <c r="R16" s="697"/>
      <c r="S16" s="697"/>
      <c r="T16" s="697"/>
      <c r="U16" s="697"/>
      <c r="V16" s="697"/>
      <c r="W16" s="697"/>
      <c r="X16" s="697"/>
      <c r="Y16" s="697"/>
      <c r="Z16" s="707">
        <v>1</v>
      </c>
      <c r="AA16" s="707"/>
      <c r="AB16" s="707"/>
      <c r="AC16" s="707"/>
      <c r="AD16" s="707"/>
      <c r="AE16" s="707"/>
      <c r="AF16" s="707"/>
      <c r="AG16" s="707"/>
      <c r="AH16" s="707"/>
      <c r="AI16" s="707"/>
      <c r="AJ16" s="707"/>
      <c r="AK16" s="707"/>
      <c r="AL16" s="707"/>
      <c r="AM16" s="707"/>
      <c r="AN16" s="707"/>
      <c r="AO16" s="707"/>
      <c r="AP16" s="707"/>
      <c r="AQ16" s="698"/>
      <c r="AR16" s="698"/>
      <c r="AS16" s="698"/>
      <c r="AT16" s="698"/>
      <c r="AU16" s="698"/>
      <c r="AV16" s="698"/>
      <c r="AW16" s="698"/>
      <c r="AX16" s="698"/>
      <c r="AY16" s="698"/>
      <c r="AZ16" s="698"/>
      <c r="BA16" s="698"/>
      <c r="BB16" s="698"/>
      <c r="BC16" s="698"/>
      <c r="BD16" s="698"/>
      <c r="BE16" s="698"/>
      <c r="BF16" s="698"/>
      <c r="BG16" s="698"/>
      <c r="BH16" s="698"/>
      <c r="BI16" s="698"/>
      <c r="BJ16" s="698"/>
      <c r="BK16" s="698"/>
      <c r="BL16" s="698"/>
      <c r="BM16" s="698"/>
      <c r="BN16" s="698"/>
      <c r="BO16" s="698"/>
      <c r="BP16" s="698"/>
      <c r="BQ16" s="19">
        <f t="shared" si="0"/>
        <v>1</v>
      </c>
    </row>
    <row r="17" spans="1:69" hidden="1" x14ac:dyDescent="0.25">
      <c r="A17" s="539">
        <f>SUBTOTAL(9,$BQ$9:BQ17)</f>
        <v>7</v>
      </c>
      <c r="B17" s="541" t="s">
        <v>513</v>
      </c>
      <c r="C17" s="697" t="s">
        <v>58</v>
      </c>
      <c r="D17" s="697"/>
      <c r="E17" s="697"/>
      <c r="F17" s="697"/>
      <c r="G17" s="697"/>
      <c r="H17" s="697"/>
      <c r="I17" s="697"/>
      <c r="J17" s="697"/>
      <c r="K17" s="697"/>
      <c r="L17" s="697"/>
      <c r="M17" s="697"/>
      <c r="N17" s="697"/>
      <c r="O17" s="697"/>
      <c r="P17" s="697"/>
      <c r="Q17" s="697"/>
      <c r="R17" s="697"/>
      <c r="S17" s="697"/>
      <c r="T17" s="697"/>
      <c r="U17" s="697"/>
      <c r="V17" s="697"/>
      <c r="W17" s="697"/>
      <c r="X17" s="697"/>
      <c r="Y17" s="697"/>
      <c r="Z17" s="707">
        <v>0</v>
      </c>
      <c r="AA17" s="707"/>
      <c r="AB17" s="707"/>
      <c r="AC17" s="707"/>
      <c r="AD17" s="707"/>
      <c r="AE17" s="707"/>
      <c r="AF17" s="707"/>
      <c r="AG17" s="707"/>
      <c r="AH17" s="707"/>
      <c r="AI17" s="707"/>
      <c r="AJ17" s="707"/>
      <c r="AK17" s="707"/>
      <c r="AL17" s="707"/>
      <c r="AM17" s="707"/>
      <c r="AN17" s="707"/>
      <c r="AO17" s="707"/>
      <c r="AP17" s="707"/>
      <c r="AQ17" s="698"/>
      <c r="AR17" s="698"/>
      <c r="AS17" s="698"/>
      <c r="AT17" s="698"/>
      <c r="AU17" s="698"/>
      <c r="AV17" s="698"/>
      <c r="AW17" s="698"/>
      <c r="AX17" s="698"/>
      <c r="AY17" s="698"/>
      <c r="AZ17" s="698"/>
      <c r="BA17" s="698"/>
      <c r="BB17" s="698"/>
      <c r="BC17" s="698"/>
      <c r="BD17" s="698"/>
      <c r="BE17" s="698"/>
      <c r="BF17" s="698"/>
      <c r="BG17" s="698"/>
      <c r="BH17" s="698"/>
      <c r="BI17" s="698"/>
      <c r="BJ17" s="698"/>
      <c r="BK17" s="698"/>
      <c r="BL17" s="698"/>
      <c r="BM17" s="698"/>
      <c r="BN17" s="698"/>
      <c r="BO17" s="698"/>
      <c r="BP17" s="698"/>
      <c r="BQ17" s="19">
        <f t="shared" si="0"/>
        <v>0</v>
      </c>
    </row>
    <row r="18" spans="1:69" ht="39.6" hidden="1" x14ac:dyDescent="0.25">
      <c r="A18" s="539">
        <f>SUBTOTAL(9,$BQ$9:BQ18)</f>
        <v>7</v>
      </c>
      <c r="B18" s="541" t="s">
        <v>1116</v>
      </c>
      <c r="C18" s="697" t="s">
        <v>453</v>
      </c>
      <c r="D18" s="697"/>
      <c r="E18" s="697"/>
      <c r="F18" s="697"/>
      <c r="G18" s="697"/>
      <c r="H18" s="697"/>
      <c r="I18" s="697"/>
      <c r="J18" s="697"/>
      <c r="K18" s="697"/>
      <c r="L18" s="697"/>
      <c r="M18" s="697"/>
      <c r="N18" s="697"/>
      <c r="O18" s="697"/>
      <c r="P18" s="697"/>
      <c r="Q18" s="697"/>
      <c r="R18" s="697"/>
      <c r="S18" s="697"/>
      <c r="T18" s="697"/>
      <c r="U18" s="697"/>
      <c r="V18" s="697"/>
      <c r="W18" s="697"/>
      <c r="X18" s="697"/>
      <c r="Y18" s="697"/>
      <c r="Z18" s="707">
        <v>0</v>
      </c>
      <c r="AA18" s="707"/>
      <c r="AB18" s="707"/>
      <c r="AC18" s="707"/>
      <c r="AD18" s="707"/>
      <c r="AE18" s="707"/>
      <c r="AF18" s="707"/>
      <c r="AG18" s="707"/>
      <c r="AH18" s="707"/>
      <c r="AI18" s="707"/>
      <c r="AJ18" s="707"/>
      <c r="AK18" s="707"/>
      <c r="AL18" s="707"/>
      <c r="AM18" s="707"/>
      <c r="AN18" s="707"/>
      <c r="AO18" s="707"/>
      <c r="AP18" s="707"/>
      <c r="AQ18" s="698"/>
      <c r="AR18" s="698"/>
      <c r="AS18" s="698"/>
      <c r="AT18" s="698"/>
      <c r="AU18" s="698"/>
      <c r="AV18" s="698"/>
      <c r="AW18" s="698"/>
      <c r="AX18" s="698"/>
      <c r="AY18" s="698"/>
      <c r="AZ18" s="698"/>
      <c r="BA18" s="698"/>
      <c r="BB18" s="698"/>
      <c r="BC18" s="698"/>
      <c r="BD18" s="698"/>
      <c r="BE18" s="698"/>
      <c r="BF18" s="698"/>
      <c r="BG18" s="698"/>
      <c r="BH18" s="698"/>
      <c r="BI18" s="698"/>
      <c r="BJ18" s="698"/>
      <c r="BK18" s="698"/>
      <c r="BL18" s="698"/>
      <c r="BM18" s="698"/>
      <c r="BN18" s="698"/>
      <c r="BO18" s="698"/>
      <c r="BP18" s="698"/>
      <c r="BQ18" s="19">
        <f t="shared" si="0"/>
        <v>0</v>
      </c>
    </row>
    <row r="19" spans="1:69" hidden="1" x14ac:dyDescent="0.25">
      <c r="A19" s="539">
        <f>SUBTOTAL(9,$BQ$9:BQ19)</f>
        <v>7</v>
      </c>
      <c r="B19" s="541" t="s">
        <v>1117</v>
      </c>
      <c r="C19" s="697" t="s">
        <v>169</v>
      </c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7"/>
      <c r="V19" s="697"/>
      <c r="W19" s="697"/>
      <c r="X19" s="697"/>
      <c r="Y19" s="697"/>
      <c r="Z19" s="707">
        <v>0</v>
      </c>
      <c r="AA19" s="707"/>
      <c r="AB19" s="707"/>
      <c r="AC19" s="707"/>
      <c r="AD19" s="707"/>
      <c r="AE19" s="707"/>
      <c r="AF19" s="707"/>
      <c r="AG19" s="707"/>
      <c r="AH19" s="707"/>
      <c r="AI19" s="707"/>
      <c r="AJ19" s="707"/>
      <c r="AK19" s="707"/>
      <c r="AL19" s="707"/>
      <c r="AM19" s="707"/>
      <c r="AN19" s="707"/>
      <c r="AO19" s="707"/>
      <c r="AP19" s="707"/>
      <c r="AQ19" s="698"/>
      <c r="AR19" s="698"/>
      <c r="AS19" s="698"/>
      <c r="AT19" s="698"/>
      <c r="AU19" s="698"/>
      <c r="AV19" s="698"/>
      <c r="AW19" s="698"/>
      <c r="AX19" s="698"/>
      <c r="AY19" s="698"/>
      <c r="AZ19" s="698"/>
      <c r="BA19" s="698"/>
      <c r="BB19" s="698"/>
      <c r="BC19" s="698"/>
      <c r="BD19" s="698"/>
      <c r="BE19" s="698"/>
      <c r="BF19" s="698"/>
      <c r="BG19" s="698"/>
      <c r="BH19" s="698"/>
      <c r="BI19" s="698"/>
      <c r="BJ19" s="698"/>
      <c r="BK19" s="698"/>
      <c r="BL19" s="698"/>
      <c r="BM19" s="698"/>
      <c r="BN19" s="698"/>
      <c r="BO19" s="698"/>
      <c r="BP19" s="698"/>
      <c r="BQ19" s="19">
        <f t="shared" si="0"/>
        <v>0</v>
      </c>
    </row>
    <row r="20" spans="1:69" ht="26.4" x14ac:dyDescent="0.25">
      <c r="A20" s="539">
        <f>SUBTOTAL(9,$BQ$9:BQ20)</f>
        <v>8</v>
      </c>
      <c r="B20" s="626" t="s">
        <v>439</v>
      </c>
      <c r="C20" s="697" t="s">
        <v>174</v>
      </c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7"/>
      <c r="V20" s="697"/>
      <c r="W20" s="697"/>
      <c r="X20" s="697"/>
      <c r="Y20" s="697"/>
      <c r="Z20" s="707">
        <v>1</v>
      </c>
      <c r="AA20" s="707"/>
      <c r="AB20" s="707"/>
      <c r="AC20" s="707"/>
      <c r="AD20" s="707"/>
      <c r="AE20" s="707"/>
      <c r="AF20" s="707"/>
      <c r="AG20" s="707"/>
      <c r="AH20" s="707"/>
      <c r="AI20" s="707"/>
      <c r="AJ20" s="707"/>
      <c r="AK20" s="707"/>
      <c r="AL20" s="707"/>
      <c r="AM20" s="707"/>
      <c r="AN20" s="707"/>
      <c r="AO20" s="707"/>
      <c r="AP20" s="707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698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19">
        <f t="shared" si="0"/>
        <v>1</v>
      </c>
    </row>
    <row r="21" spans="1:69" ht="26.4" hidden="1" x14ac:dyDescent="0.25">
      <c r="A21" s="539">
        <f>SUBTOTAL(9,$BQ$9:BQ21)</f>
        <v>8</v>
      </c>
      <c r="B21" s="541" t="s">
        <v>685</v>
      </c>
      <c r="C21" s="708" t="s">
        <v>686</v>
      </c>
      <c r="D21" s="708"/>
      <c r="E21" s="708"/>
      <c r="F21" s="708"/>
      <c r="G21" s="708"/>
      <c r="H21" s="708"/>
      <c r="I21" s="708"/>
      <c r="J21" s="708"/>
      <c r="K21" s="708"/>
      <c r="L21" s="708"/>
      <c r="M21" s="708"/>
      <c r="N21" s="708"/>
      <c r="O21" s="708"/>
      <c r="P21" s="708"/>
      <c r="Q21" s="708"/>
      <c r="R21" s="708"/>
      <c r="S21" s="708"/>
      <c r="T21" s="708"/>
      <c r="U21" s="708"/>
      <c r="V21" s="708"/>
      <c r="W21" s="708"/>
      <c r="X21" s="708"/>
      <c r="Y21" s="708"/>
      <c r="Z21" s="707">
        <v>0</v>
      </c>
      <c r="AA21" s="707"/>
      <c r="AB21" s="707"/>
      <c r="AC21" s="707"/>
      <c r="AD21" s="707"/>
      <c r="AE21" s="707"/>
      <c r="AF21" s="707"/>
      <c r="AG21" s="707"/>
      <c r="AH21" s="707"/>
      <c r="AI21" s="707"/>
      <c r="AJ21" s="707"/>
      <c r="AK21" s="707"/>
      <c r="AL21" s="707"/>
      <c r="AM21" s="707"/>
      <c r="AN21" s="707"/>
      <c r="AO21" s="707"/>
      <c r="AP21" s="707"/>
      <c r="AQ21" s="707"/>
      <c r="AR21" s="707"/>
      <c r="AS21" s="707"/>
      <c r="AT21" s="707"/>
      <c r="AU21" s="707"/>
      <c r="AV21" s="707"/>
      <c r="AW21" s="707"/>
      <c r="AX21" s="707"/>
      <c r="AY21" s="707"/>
      <c r="AZ21" s="707"/>
      <c r="BA21" s="707"/>
      <c r="BB21" s="707"/>
      <c r="BC21" s="707"/>
      <c r="BD21" s="707"/>
      <c r="BE21" s="707"/>
      <c r="BF21" s="707"/>
      <c r="BG21" s="707"/>
      <c r="BH21" s="707"/>
      <c r="BI21" s="707"/>
      <c r="BJ21" s="707"/>
      <c r="BK21" s="707"/>
      <c r="BL21" s="707"/>
      <c r="BM21" s="707"/>
      <c r="BN21" s="707"/>
      <c r="BO21" s="707"/>
      <c r="BP21" s="707"/>
      <c r="BQ21" s="19">
        <f t="shared" si="0"/>
        <v>0</v>
      </c>
    </row>
    <row r="22" spans="1:69" ht="52.8" hidden="1" x14ac:dyDescent="0.25">
      <c r="A22" s="539">
        <f>SUBTOTAL(9,$BQ$9:BQ22)</f>
        <v>8</v>
      </c>
      <c r="B22" s="541" t="s">
        <v>514</v>
      </c>
      <c r="C22" s="697" t="s">
        <v>377</v>
      </c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7"/>
      <c r="V22" s="697"/>
      <c r="W22" s="697"/>
      <c r="X22" s="697"/>
      <c r="Y22" s="697"/>
      <c r="Z22" s="707">
        <v>0</v>
      </c>
      <c r="AA22" s="707"/>
      <c r="AB22" s="707"/>
      <c r="AC22" s="707"/>
      <c r="AD22" s="707"/>
      <c r="AE22" s="707"/>
      <c r="AF22" s="707"/>
      <c r="AG22" s="707"/>
      <c r="AH22" s="707"/>
      <c r="AI22" s="707"/>
      <c r="AJ22" s="707"/>
      <c r="AK22" s="707"/>
      <c r="AL22" s="707"/>
      <c r="AM22" s="707"/>
      <c r="AN22" s="707"/>
      <c r="AO22" s="707"/>
      <c r="AP22" s="707"/>
      <c r="AQ22" s="698"/>
      <c r="AR22" s="698"/>
      <c r="AS22" s="698"/>
      <c r="AT22" s="698"/>
      <c r="AU22" s="698"/>
      <c r="AV22" s="698"/>
      <c r="AW22" s="698"/>
      <c r="AX22" s="698"/>
      <c r="AY22" s="698"/>
      <c r="AZ22" s="698"/>
      <c r="BA22" s="698"/>
      <c r="BB22" s="698"/>
      <c r="BC22" s="698"/>
      <c r="BD22" s="698"/>
      <c r="BE22" s="698"/>
      <c r="BF22" s="698"/>
      <c r="BG22" s="698"/>
      <c r="BH22" s="698"/>
      <c r="BI22" s="698"/>
      <c r="BJ22" s="698"/>
      <c r="BK22" s="698"/>
      <c r="BL22" s="698"/>
      <c r="BM22" s="698"/>
      <c r="BN22" s="698"/>
      <c r="BO22" s="698"/>
      <c r="BP22" s="698"/>
      <c r="BQ22" s="19">
        <f t="shared" si="0"/>
        <v>0</v>
      </c>
    </row>
    <row r="23" spans="1:69" ht="39.6" hidden="1" x14ac:dyDescent="0.25">
      <c r="A23" s="539">
        <f>SUBTOTAL(9,$BQ$9:BQ23)</f>
        <v>8</v>
      </c>
      <c r="B23" s="541" t="s">
        <v>1118</v>
      </c>
      <c r="C23" s="697" t="s">
        <v>593</v>
      </c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7"/>
      <c r="V23" s="697"/>
      <c r="W23" s="697"/>
      <c r="X23" s="697"/>
      <c r="Y23" s="697"/>
      <c r="Z23" s="707">
        <v>0</v>
      </c>
      <c r="AA23" s="707"/>
      <c r="AB23" s="707"/>
      <c r="AC23" s="707"/>
      <c r="AD23" s="707"/>
      <c r="AE23" s="707"/>
      <c r="AF23" s="707"/>
      <c r="AG23" s="707"/>
      <c r="AH23" s="707"/>
      <c r="AI23" s="707"/>
      <c r="AJ23" s="707"/>
      <c r="AK23" s="707"/>
      <c r="AL23" s="707"/>
      <c r="AM23" s="707"/>
      <c r="AN23" s="707"/>
      <c r="AO23" s="707"/>
      <c r="AP23" s="707"/>
      <c r="AQ23" s="698"/>
      <c r="AR23" s="698"/>
      <c r="AS23" s="698"/>
      <c r="AT23" s="698"/>
      <c r="AU23" s="698"/>
      <c r="AV23" s="698"/>
      <c r="AW23" s="698"/>
      <c r="AX23" s="698"/>
      <c r="AY23" s="698"/>
      <c r="AZ23" s="698"/>
      <c r="BA23" s="698"/>
      <c r="BB23" s="698"/>
      <c r="BC23" s="698"/>
      <c r="BD23" s="698"/>
      <c r="BE23" s="698"/>
      <c r="BF23" s="698"/>
      <c r="BG23" s="698"/>
      <c r="BH23" s="698"/>
      <c r="BI23" s="698"/>
      <c r="BJ23" s="698"/>
      <c r="BK23" s="698"/>
      <c r="BL23" s="698"/>
      <c r="BM23" s="698"/>
      <c r="BN23" s="698"/>
      <c r="BO23" s="698"/>
      <c r="BP23" s="698"/>
      <c r="BQ23" s="19">
        <f t="shared" si="0"/>
        <v>0</v>
      </c>
    </row>
    <row r="24" spans="1:69" hidden="1" x14ac:dyDescent="0.25">
      <c r="A24" s="539">
        <f>SUBTOTAL(9,$BQ$9:BQ24)</f>
        <v>8</v>
      </c>
      <c r="B24" s="541" t="s">
        <v>594</v>
      </c>
      <c r="C24" s="697" t="s">
        <v>333</v>
      </c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7"/>
      <c r="V24" s="697"/>
      <c r="W24" s="697"/>
      <c r="X24" s="697"/>
      <c r="Y24" s="697"/>
      <c r="Z24" s="707">
        <v>0</v>
      </c>
      <c r="AA24" s="707"/>
      <c r="AB24" s="707"/>
      <c r="AC24" s="707"/>
      <c r="AD24" s="707"/>
      <c r="AE24" s="707"/>
      <c r="AF24" s="707"/>
      <c r="AG24" s="707"/>
      <c r="AH24" s="707"/>
      <c r="AI24" s="707"/>
      <c r="AJ24" s="707"/>
      <c r="AK24" s="707"/>
      <c r="AL24" s="707"/>
      <c r="AM24" s="707"/>
      <c r="AN24" s="707"/>
      <c r="AO24" s="707"/>
      <c r="AP24" s="707"/>
      <c r="AQ24" s="698"/>
      <c r="AR24" s="698"/>
      <c r="AS24" s="698"/>
      <c r="AT24" s="698"/>
      <c r="AU24" s="698"/>
      <c r="AV24" s="698"/>
      <c r="AW24" s="698"/>
      <c r="AX24" s="698"/>
      <c r="AY24" s="698"/>
      <c r="AZ24" s="698"/>
      <c r="BA24" s="698"/>
      <c r="BB24" s="698"/>
      <c r="BC24" s="698"/>
      <c r="BD24" s="698"/>
      <c r="BE24" s="698"/>
      <c r="BF24" s="698"/>
      <c r="BG24" s="698"/>
      <c r="BH24" s="698"/>
      <c r="BI24" s="698"/>
      <c r="BJ24" s="698"/>
      <c r="BK24" s="698"/>
      <c r="BL24" s="698"/>
      <c r="BM24" s="698"/>
      <c r="BN24" s="698"/>
      <c r="BO24" s="698"/>
      <c r="BP24" s="698"/>
      <c r="BQ24" s="19">
        <f t="shared" si="0"/>
        <v>0</v>
      </c>
    </row>
    <row r="25" spans="1:69" ht="26.4" hidden="1" x14ac:dyDescent="0.25">
      <c r="A25" s="539">
        <f>SUBTOTAL(9,$BQ$9:BQ25)</f>
        <v>8</v>
      </c>
      <c r="B25" s="541" t="s">
        <v>899</v>
      </c>
      <c r="C25" s="697" t="s">
        <v>136</v>
      </c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7"/>
      <c r="V25" s="697"/>
      <c r="W25" s="697"/>
      <c r="X25" s="697"/>
      <c r="Y25" s="697"/>
      <c r="Z25" s="707">
        <v>0</v>
      </c>
      <c r="AA25" s="707"/>
      <c r="AB25" s="707"/>
      <c r="AC25" s="707"/>
      <c r="AD25" s="707"/>
      <c r="AE25" s="707"/>
      <c r="AF25" s="707"/>
      <c r="AG25" s="707"/>
      <c r="AH25" s="707"/>
      <c r="AI25" s="707"/>
      <c r="AJ25" s="707"/>
      <c r="AK25" s="707"/>
      <c r="AL25" s="707"/>
      <c r="AM25" s="707"/>
      <c r="AN25" s="707"/>
      <c r="AO25" s="707"/>
      <c r="AP25" s="707"/>
      <c r="AQ25" s="698"/>
      <c r="AR25" s="698"/>
      <c r="AS25" s="698"/>
      <c r="AT25" s="698"/>
      <c r="AU25" s="698"/>
      <c r="AV25" s="698"/>
      <c r="AW25" s="698"/>
      <c r="AX25" s="698"/>
      <c r="AY25" s="698"/>
      <c r="AZ25" s="698"/>
      <c r="BA25" s="698"/>
      <c r="BB25" s="698"/>
      <c r="BC25" s="698"/>
      <c r="BD25" s="698"/>
      <c r="BE25" s="698"/>
      <c r="BF25" s="698"/>
      <c r="BG25" s="698"/>
      <c r="BH25" s="698"/>
      <c r="BI25" s="698"/>
      <c r="BJ25" s="698"/>
      <c r="BK25" s="698"/>
      <c r="BL25" s="698"/>
      <c r="BM25" s="698"/>
      <c r="BN25" s="698"/>
      <c r="BO25" s="698"/>
      <c r="BP25" s="698"/>
      <c r="BQ25" s="19">
        <f t="shared" si="0"/>
        <v>0</v>
      </c>
    </row>
    <row r="26" spans="1:69" ht="26.4" hidden="1" x14ac:dyDescent="0.25">
      <c r="A26" s="539">
        <f>SUBTOTAL(9,$BQ$9:BQ26)</f>
        <v>8</v>
      </c>
      <c r="B26" s="541" t="s">
        <v>900</v>
      </c>
      <c r="C26" s="697" t="s">
        <v>117</v>
      </c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707">
        <v>0</v>
      </c>
      <c r="AA26" s="707"/>
      <c r="AB26" s="707"/>
      <c r="AC26" s="707"/>
      <c r="AD26" s="707"/>
      <c r="AE26" s="707"/>
      <c r="AF26" s="707"/>
      <c r="AG26" s="707"/>
      <c r="AH26" s="707"/>
      <c r="AI26" s="707"/>
      <c r="AJ26" s="707"/>
      <c r="AK26" s="707"/>
      <c r="AL26" s="707"/>
      <c r="AM26" s="707"/>
      <c r="AN26" s="707"/>
      <c r="AO26" s="707"/>
      <c r="AP26" s="707"/>
      <c r="AQ26" s="698"/>
      <c r="AR26" s="698"/>
      <c r="AS26" s="698"/>
      <c r="AT26" s="698"/>
      <c r="AU26" s="698"/>
      <c r="AV26" s="698"/>
      <c r="AW26" s="698"/>
      <c r="AX26" s="698"/>
      <c r="AY26" s="698"/>
      <c r="AZ26" s="698"/>
      <c r="BA26" s="698"/>
      <c r="BB26" s="698"/>
      <c r="BC26" s="698"/>
      <c r="BD26" s="698"/>
      <c r="BE26" s="698"/>
      <c r="BF26" s="698"/>
      <c r="BG26" s="698"/>
      <c r="BH26" s="698"/>
      <c r="BI26" s="698"/>
      <c r="BJ26" s="698"/>
      <c r="BK26" s="698"/>
      <c r="BL26" s="698"/>
      <c r="BM26" s="698"/>
      <c r="BN26" s="698"/>
      <c r="BO26" s="698"/>
      <c r="BP26" s="698"/>
      <c r="BQ26" s="19">
        <f t="shared" si="0"/>
        <v>0</v>
      </c>
    </row>
    <row r="27" spans="1:69" ht="26.4" hidden="1" x14ac:dyDescent="0.25">
      <c r="A27" s="539">
        <f>SUBTOTAL(9,$BQ$9:BQ27)</f>
        <v>8</v>
      </c>
      <c r="B27" s="541" t="s">
        <v>901</v>
      </c>
      <c r="C27" s="697" t="s">
        <v>112</v>
      </c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7"/>
      <c r="V27" s="697"/>
      <c r="W27" s="697"/>
      <c r="X27" s="697"/>
      <c r="Y27" s="697"/>
      <c r="Z27" s="707">
        <v>0</v>
      </c>
      <c r="AA27" s="707"/>
      <c r="AB27" s="707"/>
      <c r="AC27" s="707"/>
      <c r="AD27" s="707"/>
      <c r="AE27" s="707"/>
      <c r="AF27" s="707"/>
      <c r="AG27" s="707"/>
      <c r="AH27" s="707"/>
      <c r="AI27" s="707"/>
      <c r="AJ27" s="707"/>
      <c r="AK27" s="707"/>
      <c r="AL27" s="707"/>
      <c r="AM27" s="707"/>
      <c r="AN27" s="707"/>
      <c r="AO27" s="707"/>
      <c r="AP27" s="707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698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19">
        <f t="shared" si="0"/>
        <v>0</v>
      </c>
    </row>
    <row r="28" spans="1:69" ht="26.4" hidden="1" x14ac:dyDescent="0.25">
      <c r="A28" s="539">
        <f>SUBTOTAL(9,$BQ$9:BQ28)</f>
        <v>8</v>
      </c>
      <c r="B28" s="541" t="s">
        <v>475</v>
      </c>
      <c r="C28" s="697" t="s">
        <v>127</v>
      </c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7"/>
      <c r="V28" s="697"/>
      <c r="W28" s="697"/>
      <c r="X28" s="697"/>
      <c r="Y28" s="697"/>
      <c r="Z28" s="707">
        <v>0</v>
      </c>
      <c r="AA28" s="707"/>
      <c r="AB28" s="707"/>
      <c r="AC28" s="707"/>
      <c r="AD28" s="707"/>
      <c r="AE28" s="707"/>
      <c r="AF28" s="707"/>
      <c r="AG28" s="707"/>
      <c r="AH28" s="707"/>
      <c r="AI28" s="707"/>
      <c r="AJ28" s="707"/>
      <c r="AK28" s="707"/>
      <c r="AL28" s="707"/>
      <c r="AM28" s="707"/>
      <c r="AN28" s="707"/>
      <c r="AO28" s="707"/>
      <c r="AP28" s="707"/>
      <c r="AQ28" s="697"/>
      <c r="AR28" s="697"/>
      <c r="AS28" s="697"/>
      <c r="AT28" s="697"/>
      <c r="AU28" s="697"/>
      <c r="AV28" s="697"/>
      <c r="AW28" s="697"/>
      <c r="AX28" s="697"/>
      <c r="AY28" s="697"/>
      <c r="AZ28" s="697"/>
      <c r="BA28" s="697"/>
      <c r="BB28" s="697"/>
      <c r="BC28" s="697"/>
      <c r="BD28" s="697"/>
      <c r="BE28" s="697"/>
      <c r="BF28" s="697"/>
      <c r="BG28" s="697"/>
      <c r="BH28" s="697"/>
      <c r="BI28" s="697"/>
      <c r="BJ28" s="697"/>
      <c r="BK28" s="697"/>
      <c r="BL28" s="697"/>
      <c r="BM28" s="697"/>
      <c r="BN28" s="697"/>
      <c r="BO28" s="697"/>
      <c r="BP28" s="697"/>
      <c r="BQ28" s="19">
        <f t="shared" si="0"/>
        <v>0</v>
      </c>
    </row>
    <row r="29" spans="1:69" hidden="1" x14ac:dyDescent="0.25">
      <c r="A29" s="539">
        <f>SUBTOTAL(9,$BQ$9:BQ29)</f>
        <v>8</v>
      </c>
      <c r="B29" s="541" t="s">
        <v>476</v>
      </c>
      <c r="C29" s="697" t="s">
        <v>133</v>
      </c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7"/>
      <c r="V29" s="697"/>
      <c r="W29" s="697"/>
      <c r="X29" s="697"/>
      <c r="Y29" s="697"/>
      <c r="Z29" s="707">
        <v>0</v>
      </c>
      <c r="AA29" s="707"/>
      <c r="AB29" s="707"/>
      <c r="AC29" s="707"/>
      <c r="AD29" s="707"/>
      <c r="AE29" s="707"/>
      <c r="AF29" s="707"/>
      <c r="AG29" s="707"/>
      <c r="AH29" s="707"/>
      <c r="AI29" s="707"/>
      <c r="AJ29" s="707"/>
      <c r="AK29" s="707"/>
      <c r="AL29" s="707"/>
      <c r="AM29" s="707"/>
      <c r="AN29" s="707"/>
      <c r="AO29" s="707"/>
      <c r="AP29" s="707"/>
      <c r="AQ29" s="698"/>
      <c r="AR29" s="698"/>
      <c r="AS29" s="698"/>
      <c r="AT29" s="698"/>
      <c r="AU29" s="698"/>
      <c r="AV29" s="698"/>
      <c r="AW29" s="698"/>
      <c r="AX29" s="698"/>
      <c r="AY29" s="698"/>
      <c r="AZ29" s="698"/>
      <c r="BA29" s="698"/>
      <c r="BB29" s="698"/>
      <c r="BC29" s="698"/>
      <c r="BD29" s="698"/>
      <c r="BE29" s="698"/>
      <c r="BF29" s="698"/>
      <c r="BG29" s="698"/>
      <c r="BH29" s="698"/>
      <c r="BI29" s="698"/>
      <c r="BJ29" s="698"/>
      <c r="BK29" s="698"/>
      <c r="BL29" s="698"/>
      <c r="BM29" s="698"/>
      <c r="BN29" s="698"/>
      <c r="BO29" s="698"/>
      <c r="BP29" s="698"/>
      <c r="BQ29" s="19">
        <f t="shared" si="0"/>
        <v>0</v>
      </c>
    </row>
    <row r="30" spans="1:69" hidden="1" x14ac:dyDescent="0.25">
      <c r="A30" s="539">
        <f>SUBTOTAL(9,$BQ$9:BQ30)</f>
        <v>8</v>
      </c>
      <c r="B30" s="541" t="s">
        <v>451</v>
      </c>
      <c r="C30" s="697" t="s">
        <v>139</v>
      </c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7"/>
      <c r="V30" s="697"/>
      <c r="W30" s="697"/>
      <c r="X30" s="697"/>
      <c r="Y30" s="697"/>
      <c r="Z30" s="707">
        <v>0</v>
      </c>
      <c r="AA30" s="707"/>
      <c r="AB30" s="707"/>
      <c r="AC30" s="707"/>
      <c r="AD30" s="707"/>
      <c r="AE30" s="707"/>
      <c r="AF30" s="707"/>
      <c r="AG30" s="707"/>
      <c r="AH30" s="707"/>
      <c r="AI30" s="707"/>
      <c r="AJ30" s="707"/>
      <c r="AK30" s="707"/>
      <c r="AL30" s="707"/>
      <c r="AM30" s="707"/>
      <c r="AN30" s="707"/>
      <c r="AO30" s="707"/>
      <c r="AP30" s="707"/>
      <c r="AQ30" s="698"/>
      <c r="AR30" s="698"/>
      <c r="AS30" s="698"/>
      <c r="AT30" s="698"/>
      <c r="AU30" s="698"/>
      <c r="AV30" s="698"/>
      <c r="AW30" s="698"/>
      <c r="AX30" s="698"/>
      <c r="AY30" s="698"/>
      <c r="AZ30" s="698"/>
      <c r="BA30" s="698"/>
      <c r="BB30" s="698"/>
      <c r="BC30" s="698"/>
      <c r="BD30" s="698"/>
      <c r="BE30" s="698"/>
      <c r="BF30" s="698"/>
      <c r="BG30" s="698"/>
      <c r="BH30" s="698"/>
      <c r="BI30" s="698"/>
      <c r="BJ30" s="698"/>
      <c r="BK30" s="698"/>
      <c r="BL30" s="698"/>
      <c r="BM30" s="698"/>
      <c r="BN30" s="698"/>
      <c r="BO30" s="698"/>
      <c r="BP30" s="698"/>
      <c r="BQ30" s="19">
        <f t="shared" si="0"/>
        <v>0</v>
      </c>
    </row>
    <row r="31" spans="1:69" ht="12.6" customHeight="1" x14ac:dyDescent="0.25">
      <c r="A31" s="539">
        <f>SUBTOTAL(9,$BQ$9:BQ31)</f>
        <v>9</v>
      </c>
      <c r="B31" s="626" t="str">
        <f>CONCATENATE("Паспорт воздушной линии электропередачи ВЛ-",'Форма 22_ВЛЗ-10кВ'!J24,"кВ")</f>
        <v>Паспорт воздушной линии электропередачи ВЛ-10кВ</v>
      </c>
      <c r="C31" s="697" t="s">
        <v>178</v>
      </c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7"/>
      <c r="V31" s="697"/>
      <c r="W31" s="697"/>
      <c r="X31" s="697"/>
      <c r="Y31" s="697"/>
      <c r="Z31" s="718">
        <v>3</v>
      </c>
      <c r="AA31" s="719"/>
      <c r="AB31" s="719"/>
      <c r="AC31" s="719"/>
      <c r="AD31" s="719"/>
      <c r="AE31" s="719"/>
      <c r="AF31" s="719"/>
      <c r="AG31" s="719"/>
      <c r="AH31" s="719"/>
      <c r="AI31" s="719"/>
      <c r="AJ31" s="719"/>
      <c r="AK31" s="719"/>
      <c r="AL31" s="719"/>
      <c r="AM31" s="719"/>
      <c r="AN31" s="719"/>
      <c r="AO31" s="719"/>
      <c r="AP31" s="720"/>
      <c r="AQ31" s="698"/>
      <c r="AR31" s="698"/>
      <c r="AS31" s="698"/>
      <c r="AT31" s="698"/>
      <c r="AU31" s="698"/>
      <c r="AV31" s="698"/>
      <c r="AW31" s="698"/>
      <c r="AX31" s="698"/>
      <c r="AY31" s="698"/>
      <c r="AZ31" s="698"/>
      <c r="BA31" s="698"/>
      <c r="BB31" s="698"/>
      <c r="BC31" s="698"/>
      <c r="BD31" s="698"/>
      <c r="BE31" s="698"/>
      <c r="BF31" s="698"/>
      <c r="BG31" s="698"/>
      <c r="BH31" s="698"/>
      <c r="BI31" s="698"/>
      <c r="BJ31" s="698"/>
      <c r="BK31" s="698"/>
      <c r="BL31" s="698"/>
      <c r="BM31" s="698"/>
      <c r="BN31" s="698"/>
      <c r="BO31" s="698"/>
      <c r="BP31" s="698"/>
      <c r="BQ31" s="19">
        <f t="shared" si="0"/>
        <v>1</v>
      </c>
    </row>
    <row r="32" spans="1:69" ht="26.4" hidden="1" x14ac:dyDescent="0.25">
      <c r="A32" s="539">
        <f>SUBTOTAL(9,$BQ$9:BQ32)</f>
        <v>9</v>
      </c>
      <c r="B32" s="541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697" t="s">
        <v>178</v>
      </c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7"/>
      <c r="V32" s="697"/>
      <c r="W32" s="697"/>
      <c r="X32" s="697"/>
      <c r="Y32" s="697"/>
      <c r="Z32" s="707">
        <v>0</v>
      </c>
      <c r="AA32" s="707"/>
      <c r="AB32" s="707"/>
      <c r="AC32" s="707"/>
      <c r="AD32" s="707"/>
      <c r="AE32" s="707"/>
      <c r="AF32" s="707"/>
      <c r="AG32" s="707"/>
      <c r="AH32" s="707"/>
      <c r="AI32" s="707"/>
      <c r="AJ32" s="707"/>
      <c r="AK32" s="707"/>
      <c r="AL32" s="707"/>
      <c r="AM32" s="707"/>
      <c r="AN32" s="707"/>
      <c r="AO32" s="707"/>
      <c r="AP32" s="707"/>
      <c r="AQ32" s="698"/>
      <c r="AR32" s="698"/>
      <c r="AS32" s="698"/>
      <c r="AT32" s="698"/>
      <c r="AU32" s="698"/>
      <c r="AV32" s="698"/>
      <c r="AW32" s="698"/>
      <c r="AX32" s="698"/>
      <c r="AY32" s="698"/>
      <c r="AZ32" s="698"/>
      <c r="BA32" s="698"/>
      <c r="BB32" s="698"/>
      <c r="BC32" s="698"/>
      <c r="BD32" s="698"/>
      <c r="BE32" s="698"/>
      <c r="BF32" s="698"/>
      <c r="BG32" s="698"/>
      <c r="BH32" s="698"/>
      <c r="BI32" s="698"/>
      <c r="BJ32" s="698"/>
      <c r="BK32" s="698"/>
      <c r="BL32" s="698"/>
      <c r="BM32" s="698"/>
      <c r="BN32" s="698"/>
      <c r="BO32" s="698"/>
      <c r="BP32" s="698"/>
      <c r="BQ32" s="19">
        <f t="shared" si="0"/>
        <v>0</v>
      </c>
    </row>
    <row r="33" spans="1:70" ht="26.4" x14ac:dyDescent="0.25">
      <c r="A33" s="539">
        <f>SUBTOTAL(9,$BQ$9:BQ33)</f>
        <v>10</v>
      </c>
      <c r="B33" s="626" t="s">
        <v>1160</v>
      </c>
      <c r="C33" s="697" t="s">
        <v>344</v>
      </c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7"/>
      <c r="V33" s="697"/>
      <c r="W33" s="697"/>
      <c r="X33" s="697"/>
      <c r="Y33" s="697"/>
      <c r="Z33" s="707">
        <v>3</v>
      </c>
      <c r="AA33" s="707"/>
      <c r="AB33" s="707"/>
      <c r="AC33" s="707"/>
      <c r="AD33" s="707"/>
      <c r="AE33" s="707"/>
      <c r="AF33" s="707"/>
      <c r="AG33" s="707"/>
      <c r="AH33" s="707"/>
      <c r="AI33" s="707"/>
      <c r="AJ33" s="707"/>
      <c r="AK33" s="707"/>
      <c r="AL33" s="707"/>
      <c r="AM33" s="707"/>
      <c r="AN33" s="707"/>
      <c r="AO33" s="707"/>
      <c r="AP33" s="707"/>
      <c r="AQ33" s="698"/>
      <c r="AR33" s="698"/>
      <c r="AS33" s="698"/>
      <c r="AT33" s="698"/>
      <c r="AU33" s="698"/>
      <c r="AV33" s="698"/>
      <c r="AW33" s="698"/>
      <c r="AX33" s="698"/>
      <c r="AY33" s="698"/>
      <c r="AZ33" s="698"/>
      <c r="BA33" s="698"/>
      <c r="BB33" s="698"/>
      <c r="BC33" s="698"/>
      <c r="BD33" s="698"/>
      <c r="BE33" s="698"/>
      <c r="BF33" s="698"/>
      <c r="BG33" s="698"/>
      <c r="BH33" s="698"/>
      <c r="BI33" s="698"/>
      <c r="BJ33" s="698"/>
      <c r="BK33" s="698"/>
      <c r="BL33" s="698"/>
      <c r="BM33" s="698"/>
      <c r="BN33" s="698"/>
      <c r="BO33" s="698"/>
      <c r="BP33" s="698"/>
      <c r="BQ33" s="19">
        <f t="shared" si="0"/>
        <v>1</v>
      </c>
    </row>
    <row r="34" spans="1:70" x14ac:dyDescent="0.25">
      <c r="A34" s="539">
        <f>SUBTOTAL(9,$BQ$9:BQ34)</f>
        <v>11</v>
      </c>
      <c r="B34" s="626" t="s">
        <v>1119</v>
      </c>
      <c r="C34" s="697" t="s">
        <v>333</v>
      </c>
      <c r="D34" s="697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7"/>
      <c r="V34" s="697"/>
      <c r="W34" s="697"/>
      <c r="X34" s="697"/>
      <c r="Y34" s="697"/>
      <c r="Z34" s="707">
        <f>Z33</f>
        <v>3</v>
      </c>
      <c r="AA34" s="707"/>
      <c r="AB34" s="707"/>
      <c r="AC34" s="707"/>
      <c r="AD34" s="707"/>
      <c r="AE34" s="707"/>
      <c r="AF34" s="707"/>
      <c r="AG34" s="707"/>
      <c r="AH34" s="707"/>
      <c r="AI34" s="707"/>
      <c r="AJ34" s="707"/>
      <c r="AK34" s="707"/>
      <c r="AL34" s="707"/>
      <c r="AM34" s="707"/>
      <c r="AN34" s="707"/>
      <c r="AO34" s="707"/>
      <c r="AP34" s="707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698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19">
        <f t="shared" ref="BQ34" si="1">IF(Z34&gt;0,1,0)</f>
        <v>1</v>
      </c>
    </row>
    <row r="35" spans="1:70" ht="26.4" hidden="1" x14ac:dyDescent="0.25">
      <c r="A35" s="539">
        <f>SUBTOTAL(9,$BQ$9:BQ35)</f>
        <v>11</v>
      </c>
      <c r="B35" s="541" t="s">
        <v>1161</v>
      </c>
      <c r="C35" s="697" t="s">
        <v>344</v>
      </c>
      <c r="D35" s="697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7"/>
      <c r="V35" s="697"/>
      <c r="W35" s="697"/>
      <c r="X35" s="697"/>
      <c r="Y35" s="697"/>
      <c r="Z35" s="707">
        <v>0</v>
      </c>
      <c r="AA35" s="707"/>
      <c r="AB35" s="707"/>
      <c r="AC35" s="707"/>
      <c r="AD35" s="707"/>
      <c r="AE35" s="707"/>
      <c r="AF35" s="707"/>
      <c r="AG35" s="707"/>
      <c r="AH35" s="707"/>
      <c r="AI35" s="707"/>
      <c r="AJ35" s="707"/>
      <c r="AK35" s="707"/>
      <c r="AL35" s="707"/>
      <c r="AM35" s="707"/>
      <c r="AN35" s="707"/>
      <c r="AO35" s="707"/>
      <c r="AP35" s="707"/>
      <c r="AQ35" s="698"/>
      <c r="AR35" s="698"/>
      <c r="AS35" s="698"/>
      <c r="AT35" s="698"/>
      <c r="AU35" s="698"/>
      <c r="AV35" s="698"/>
      <c r="AW35" s="698"/>
      <c r="AX35" s="698"/>
      <c r="AY35" s="698"/>
      <c r="AZ35" s="698"/>
      <c r="BA35" s="698"/>
      <c r="BB35" s="698"/>
      <c r="BC35" s="698"/>
      <c r="BD35" s="698"/>
      <c r="BE35" s="698"/>
      <c r="BF35" s="698"/>
      <c r="BG35" s="698"/>
      <c r="BH35" s="698"/>
      <c r="BI35" s="698"/>
      <c r="BJ35" s="698"/>
      <c r="BK35" s="698"/>
      <c r="BL35" s="698"/>
      <c r="BM35" s="698"/>
      <c r="BN35" s="698"/>
      <c r="BO35" s="698"/>
      <c r="BP35" s="698"/>
      <c r="BQ35" s="19">
        <f t="shared" ref="BQ35" si="2">IF(Z35&gt;0,1,0)</f>
        <v>0</v>
      </c>
    </row>
    <row r="36" spans="1:70" hidden="1" x14ac:dyDescent="0.25">
      <c r="A36" s="539">
        <f>SUBTOTAL(9,$BQ$9:BQ36)</f>
        <v>11</v>
      </c>
      <c r="B36" s="540" t="s">
        <v>1119</v>
      </c>
      <c r="C36" s="697" t="s">
        <v>333</v>
      </c>
      <c r="D36" s="697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7"/>
      <c r="V36" s="697"/>
      <c r="W36" s="697"/>
      <c r="X36" s="697"/>
      <c r="Y36" s="697"/>
      <c r="Z36" s="707">
        <f>Z35</f>
        <v>0</v>
      </c>
      <c r="AA36" s="707"/>
      <c r="AB36" s="707"/>
      <c r="AC36" s="707"/>
      <c r="AD36" s="707"/>
      <c r="AE36" s="707"/>
      <c r="AF36" s="707"/>
      <c r="AG36" s="707"/>
      <c r="AH36" s="707"/>
      <c r="AI36" s="707"/>
      <c r="AJ36" s="707"/>
      <c r="AK36" s="707"/>
      <c r="AL36" s="707"/>
      <c r="AM36" s="707"/>
      <c r="AN36" s="707"/>
      <c r="AO36" s="707"/>
      <c r="AP36" s="707"/>
      <c r="AQ36" s="698"/>
      <c r="AR36" s="698"/>
      <c r="AS36" s="698"/>
      <c r="AT36" s="698"/>
      <c r="AU36" s="698"/>
      <c r="AV36" s="698"/>
      <c r="AW36" s="698"/>
      <c r="AX36" s="698"/>
      <c r="AY36" s="698"/>
      <c r="AZ36" s="698"/>
      <c r="BA36" s="698"/>
      <c r="BB36" s="698"/>
      <c r="BC36" s="698"/>
      <c r="BD36" s="698"/>
      <c r="BE36" s="698"/>
      <c r="BF36" s="698"/>
      <c r="BG36" s="698"/>
      <c r="BH36" s="698"/>
      <c r="BI36" s="698"/>
      <c r="BJ36" s="698"/>
      <c r="BK36" s="698"/>
      <c r="BL36" s="698"/>
      <c r="BM36" s="698"/>
      <c r="BN36" s="698"/>
      <c r="BO36" s="698"/>
      <c r="BP36" s="698"/>
      <c r="BQ36" s="19">
        <f t="shared" si="0"/>
        <v>0</v>
      </c>
    </row>
    <row r="37" spans="1:70" hidden="1" x14ac:dyDescent="0.25">
      <c r="A37" s="539">
        <f>SUBTOTAL(9,$BQ$9:BQ37)</f>
        <v>11</v>
      </c>
      <c r="B37" s="540" t="s">
        <v>911</v>
      </c>
      <c r="C37" s="697" t="s">
        <v>253</v>
      </c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7"/>
      <c r="V37" s="697"/>
      <c r="W37" s="697"/>
      <c r="X37" s="697"/>
      <c r="Y37" s="697"/>
      <c r="Z37" s="707">
        <f>Z22</f>
        <v>0</v>
      </c>
      <c r="AA37" s="707"/>
      <c r="AB37" s="707"/>
      <c r="AC37" s="707"/>
      <c r="AD37" s="707"/>
      <c r="AE37" s="707"/>
      <c r="AF37" s="707"/>
      <c r="AG37" s="707"/>
      <c r="AH37" s="707"/>
      <c r="AI37" s="707"/>
      <c r="AJ37" s="707"/>
      <c r="AK37" s="707"/>
      <c r="AL37" s="707"/>
      <c r="AM37" s="707"/>
      <c r="AN37" s="707"/>
      <c r="AO37" s="707"/>
      <c r="AP37" s="707"/>
      <c r="AQ37" s="698"/>
      <c r="AR37" s="698"/>
      <c r="AS37" s="698"/>
      <c r="AT37" s="698"/>
      <c r="AU37" s="698"/>
      <c r="AV37" s="698"/>
      <c r="AW37" s="698"/>
      <c r="AX37" s="698"/>
      <c r="AY37" s="698"/>
      <c r="AZ37" s="698"/>
      <c r="BA37" s="698"/>
      <c r="BB37" s="698"/>
      <c r="BC37" s="698"/>
      <c r="BD37" s="698"/>
      <c r="BE37" s="698"/>
      <c r="BF37" s="698"/>
      <c r="BG37" s="698"/>
      <c r="BH37" s="698"/>
      <c r="BI37" s="698"/>
      <c r="BJ37" s="698"/>
      <c r="BK37" s="698"/>
      <c r="BL37" s="698"/>
      <c r="BM37" s="698"/>
      <c r="BN37" s="698"/>
      <c r="BO37" s="698"/>
      <c r="BP37" s="698"/>
      <c r="BQ37" s="19">
        <f t="shared" si="0"/>
        <v>0</v>
      </c>
    </row>
    <row r="38" spans="1:70" ht="26.4" hidden="1" x14ac:dyDescent="0.25">
      <c r="A38" s="539">
        <f>SUBTOTAL(9,$BQ$9:BQ38)</f>
        <v>11</v>
      </c>
      <c r="B38" s="540" t="s">
        <v>1135</v>
      </c>
      <c r="C38" s="697" t="s">
        <v>333</v>
      </c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7"/>
      <c r="V38" s="697"/>
      <c r="W38" s="697"/>
      <c r="X38" s="697"/>
      <c r="Y38" s="697"/>
      <c r="Z38" s="707">
        <f>Z37</f>
        <v>0</v>
      </c>
      <c r="AA38" s="707"/>
      <c r="AB38" s="707"/>
      <c r="AC38" s="707"/>
      <c r="AD38" s="707"/>
      <c r="AE38" s="707"/>
      <c r="AF38" s="707"/>
      <c r="AG38" s="707"/>
      <c r="AH38" s="707"/>
      <c r="AI38" s="707"/>
      <c r="AJ38" s="707"/>
      <c r="AK38" s="707"/>
      <c r="AL38" s="707"/>
      <c r="AM38" s="707"/>
      <c r="AN38" s="707"/>
      <c r="AO38" s="707"/>
      <c r="AP38" s="707"/>
      <c r="AQ38" s="698"/>
      <c r="AR38" s="698"/>
      <c r="AS38" s="698"/>
      <c r="AT38" s="698"/>
      <c r="AU38" s="698"/>
      <c r="AV38" s="698"/>
      <c r="AW38" s="698"/>
      <c r="AX38" s="698"/>
      <c r="AY38" s="698"/>
      <c r="AZ38" s="698"/>
      <c r="BA38" s="698"/>
      <c r="BB38" s="698"/>
      <c r="BC38" s="698"/>
      <c r="BD38" s="698"/>
      <c r="BE38" s="698"/>
      <c r="BF38" s="698"/>
      <c r="BG38" s="698"/>
      <c r="BH38" s="698"/>
      <c r="BI38" s="698"/>
      <c r="BJ38" s="698"/>
      <c r="BK38" s="698"/>
      <c r="BL38" s="698"/>
      <c r="BM38" s="698"/>
      <c r="BN38" s="698"/>
      <c r="BO38" s="698"/>
      <c r="BP38" s="698"/>
      <c r="BQ38" s="19">
        <f t="shared" ref="BQ38" si="3">IF(Z38&gt;0,1,0)</f>
        <v>0</v>
      </c>
    </row>
    <row r="39" spans="1:70" x14ac:dyDescent="0.25">
      <c r="A39" s="539">
        <f>SUBTOTAL(9,$BQ$9:BQ39)</f>
        <v>12</v>
      </c>
      <c r="B39" s="626" t="s">
        <v>1120</v>
      </c>
      <c r="C39" s="697" t="s">
        <v>253</v>
      </c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7"/>
      <c r="V39" s="697"/>
      <c r="W39" s="697"/>
      <c r="X39" s="697"/>
      <c r="Y39" s="697"/>
      <c r="Z39" s="707">
        <v>1</v>
      </c>
      <c r="AA39" s="707"/>
      <c r="AB39" s="707"/>
      <c r="AC39" s="707"/>
      <c r="AD39" s="707"/>
      <c r="AE39" s="707"/>
      <c r="AF39" s="707"/>
      <c r="AG39" s="707"/>
      <c r="AH39" s="707"/>
      <c r="AI39" s="707"/>
      <c r="AJ39" s="707"/>
      <c r="AK39" s="707"/>
      <c r="AL39" s="707"/>
      <c r="AM39" s="707"/>
      <c r="AN39" s="707"/>
      <c r="AO39" s="707"/>
      <c r="AP39" s="707"/>
      <c r="AQ39" s="698"/>
      <c r="AR39" s="698"/>
      <c r="AS39" s="698"/>
      <c r="AT39" s="698"/>
      <c r="AU39" s="698"/>
      <c r="AV39" s="698"/>
      <c r="AW39" s="698"/>
      <c r="AX39" s="698"/>
      <c r="AY39" s="698"/>
      <c r="AZ39" s="698"/>
      <c r="BA39" s="698"/>
      <c r="BB39" s="698"/>
      <c r="BC39" s="698"/>
      <c r="BD39" s="698"/>
      <c r="BE39" s="698"/>
      <c r="BF39" s="698"/>
      <c r="BG39" s="698"/>
      <c r="BH39" s="698"/>
      <c r="BI39" s="698"/>
      <c r="BJ39" s="698"/>
      <c r="BK39" s="698"/>
      <c r="BL39" s="698"/>
      <c r="BM39" s="698"/>
      <c r="BN39" s="698"/>
      <c r="BO39" s="698"/>
      <c r="BP39" s="698"/>
      <c r="BQ39" s="19">
        <f t="shared" si="0"/>
        <v>1</v>
      </c>
      <c r="BR39" s="19" t="s">
        <v>1425</v>
      </c>
    </row>
    <row r="40" spans="1:70" ht="12.6" customHeight="1" x14ac:dyDescent="0.25">
      <c r="A40" s="539">
        <f>SUBTOTAL(9,$BQ$9:BQ40)</f>
        <v>13</v>
      </c>
      <c r="B40" s="626" t="s">
        <v>1136</v>
      </c>
      <c r="C40" s="697" t="s">
        <v>333</v>
      </c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7"/>
      <c r="V40" s="697"/>
      <c r="W40" s="697"/>
      <c r="X40" s="697"/>
      <c r="Y40" s="697"/>
      <c r="Z40" s="707">
        <f>Z39</f>
        <v>1</v>
      </c>
      <c r="AA40" s="707"/>
      <c r="AB40" s="707"/>
      <c r="AC40" s="707"/>
      <c r="AD40" s="707"/>
      <c r="AE40" s="707"/>
      <c r="AF40" s="707"/>
      <c r="AG40" s="707"/>
      <c r="AH40" s="707"/>
      <c r="AI40" s="707"/>
      <c r="AJ40" s="707"/>
      <c r="AK40" s="707"/>
      <c r="AL40" s="707"/>
      <c r="AM40" s="707"/>
      <c r="AN40" s="707"/>
      <c r="AO40" s="707"/>
      <c r="AP40" s="707"/>
      <c r="AQ40" s="698"/>
      <c r="AR40" s="698"/>
      <c r="AS40" s="698"/>
      <c r="AT40" s="698"/>
      <c r="AU40" s="698"/>
      <c r="AV40" s="698"/>
      <c r="AW40" s="698"/>
      <c r="AX40" s="698"/>
      <c r="AY40" s="698"/>
      <c r="AZ40" s="698"/>
      <c r="BA40" s="698"/>
      <c r="BB40" s="698"/>
      <c r="BC40" s="698"/>
      <c r="BD40" s="698"/>
      <c r="BE40" s="698"/>
      <c r="BF40" s="698"/>
      <c r="BG40" s="698"/>
      <c r="BH40" s="698"/>
      <c r="BI40" s="698"/>
      <c r="BJ40" s="698"/>
      <c r="BK40" s="698"/>
      <c r="BL40" s="698"/>
      <c r="BM40" s="698"/>
      <c r="BN40" s="698"/>
      <c r="BO40" s="698"/>
      <c r="BP40" s="698"/>
      <c r="BQ40" s="19">
        <f t="shared" ref="BQ40" si="4">IF(Z40&gt;0,1,0)</f>
        <v>1</v>
      </c>
    </row>
    <row r="41" spans="1:70" hidden="1" x14ac:dyDescent="0.25">
      <c r="A41" s="539">
        <f>SUBTOTAL(9,$BQ$9:BQ41)</f>
        <v>13</v>
      </c>
      <c r="B41" s="540" t="s">
        <v>1121</v>
      </c>
      <c r="C41" s="697" t="s">
        <v>253</v>
      </c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7"/>
      <c r="V41" s="697"/>
      <c r="W41" s="697"/>
      <c r="X41" s="697"/>
      <c r="Y41" s="697"/>
      <c r="Z41" s="707">
        <f>Z32</f>
        <v>0</v>
      </c>
      <c r="AA41" s="707"/>
      <c r="AB41" s="707"/>
      <c r="AC41" s="707"/>
      <c r="AD41" s="707"/>
      <c r="AE41" s="707"/>
      <c r="AF41" s="707"/>
      <c r="AG41" s="707"/>
      <c r="AH41" s="707"/>
      <c r="AI41" s="707"/>
      <c r="AJ41" s="707"/>
      <c r="AK41" s="707"/>
      <c r="AL41" s="707"/>
      <c r="AM41" s="707"/>
      <c r="AN41" s="707"/>
      <c r="AO41" s="707"/>
      <c r="AP41" s="707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698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19">
        <f t="shared" si="0"/>
        <v>0</v>
      </c>
    </row>
    <row r="42" spans="1:70" ht="26.4" hidden="1" x14ac:dyDescent="0.25">
      <c r="A42" s="539">
        <f>SUBTOTAL(9,$BQ$9:BQ42)</f>
        <v>13</v>
      </c>
      <c r="B42" s="540" t="s">
        <v>1137</v>
      </c>
      <c r="C42" s="697" t="s">
        <v>333</v>
      </c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7"/>
      <c r="V42" s="697"/>
      <c r="W42" s="697"/>
      <c r="X42" s="697"/>
      <c r="Y42" s="697"/>
      <c r="Z42" s="707">
        <f>Z41</f>
        <v>0</v>
      </c>
      <c r="AA42" s="707"/>
      <c r="AB42" s="707"/>
      <c r="AC42" s="707"/>
      <c r="AD42" s="707"/>
      <c r="AE42" s="707"/>
      <c r="AF42" s="707"/>
      <c r="AG42" s="707"/>
      <c r="AH42" s="707"/>
      <c r="AI42" s="707"/>
      <c r="AJ42" s="707"/>
      <c r="AK42" s="707"/>
      <c r="AL42" s="707"/>
      <c r="AM42" s="707"/>
      <c r="AN42" s="707"/>
      <c r="AO42" s="707"/>
      <c r="AP42" s="707"/>
      <c r="AQ42" s="698"/>
      <c r="AR42" s="698"/>
      <c r="AS42" s="698"/>
      <c r="AT42" s="698"/>
      <c r="AU42" s="698"/>
      <c r="AV42" s="698"/>
      <c r="AW42" s="698"/>
      <c r="AX42" s="698"/>
      <c r="AY42" s="698"/>
      <c r="AZ42" s="698"/>
      <c r="BA42" s="698"/>
      <c r="BB42" s="698"/>
      <c r="BC42" s="698"/>
      <c r="BD42" s="698"/>
      <c r="BE42" s="698"/>
      <c r="BF42" s="698"/>
      <c r="BG42" s="698"/>
      <c r="BH42" s="698"/>
      <c r="BI42" s="698"/>
      <c r="BJ42" s="698"/>
      <c r="BK42" s="698"/>
      <c r="BL42" s="698"/>
      <c r="BM42" s="698"/>
      <c r="BN42" s="698"/>
      <c r="BO42" s="698"/>
      <c r="BP42" s="698"/>
      <c r="BQ42" s="19">
        <f t="shared" ref="BQ42" si="5">IF(Z42&gt;0,1,0)</f>
        <v>0</v>
      </c>
    </row>
    <row r="43" spans="1:70" ht="26.4" hidden="1" x14ac:dyDescent="0.25">
      <c r="A43" s="539">
        <f>SUBTOTAL(9,$BQ$9:BQ43)</f>
        <v>13</v>
      </c>
      <c r="B43" s="541" t="s">
        <v>1122</v>
      </c>
      <c r="C43" s="697" t="s">
        <v>333</v>
      </c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7"/>
      <c r="V43" s="697"/>
      <c r="W43" s="697"/>
      <c r="X43" s="697"/>
      <c r="Y43" s="697"/>
      <c r="Z43" s="707">
        <v>0</v>
      </c>
      <c r="AA43" s="707"/>
      <c r="AB43" s="707"/>
      <c r="AC43" s="707"/>
      <c r="AD43" s="707"/>
      <c r="AE43" s="707"/>
      <c r="AF43" s="707"/>
      <c r="AG43" s="707"/>
      <c r="AH43" s="707"/>
      <c r="AI43" s="707"/>
      <c r="AJ43" s="707"/>
      <c r="AK43" s="707"/>
      <c r="AL43" s="707"/>
      <c r="AM43" s="707"/>
      <c r="AN43" s="707"/>
      <c r="AO43" s="707"/>
      <c r="AP43" s="707"/>
      <c r="AQ43" s="698"/>
      <c r="AR43" s="698"/>
      <c r="AS43" s="698"/>
      <c r="AT43" s="698"/>
      <c r="AU43" s="698"/>
      <c r="AV43" s="698"/>
      <c r="AW43" s="698"/>
      <c r="AX43" s="698"/>
      <c r="AY43" s="698"/>
      <c r="AZ43" s="698"/>
      <c r="BA43" s="698"/>
      <c r="BB43" s="698"/>
      <c r="BC43" s="698"/>
      <c r="BD43" s="698"/>
      <c r="BE43" s="698"/>
      <c r="BF43" s="698"/>
      <c r="BG43" s="698"/>
      <c r="BH43" s="698"/>
      <c r="BI43" s="698"/>
      <c r="BJ43" s="698"/>
      <c r="BK43" s="698"/>
      <c r="BL43" s="698"/>
      <c r="BM43" s="698"/>
      <c r="BN43" s="698"/>
      <c r="BO43" s="698"/>
      <c r="BP43" s="698"/>
      <c r="BQ43" s="19">
        <f t="shared" si="0"/>
        <v>0</v>
      </c>
    </row>
    <row r="44" spans="1:70" ht="26.4" x14ac:dyDescent="0.25">
      <c r="A44" s="539">
        <f>SUBTOTAL(9,$BQ$9:BQ44)</f>
        <v>14</v>
      </c>
      <c r="B44" s="626" t="s">
        <v>1123</v>
      </c>
      <c r="C44" s="697" t="s">
        <v>333</v>
      </c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7"/>
      <c r="V44" s="697"/>
      <c r="W44" s="697"/>
      <c r="X44" s="697"/>
      <c r="Y44" s="697"/>
      <c r="Z44" s="707">
        <v>1</v>
      </c>
      <c r="AA44" s="707"/>
      <c r="AB44" s="707"/>
      <c r="AC44" s="707"/>
      <c r="AD44" s="707"/>
      <c r="AE44" s="707"/>
      <c r="AF44" s="707"/>
      <c r="AG44" s="707"/>
      <c r="AH44" s="707"/>
      <c r="AI44" s="707"/>
      <c r="AJ44" s="707"/>
      <c r="AK44" s="707"/>
      <c r="AL44" s="707"/>
      <c r="AM44" s="707"/>
      <c r="AN44" s="707"/>
      <c r="AO44" s="707"/>
      <c r="AP44" s="707"/>
      <c r="AQ44" s="698"/>
      <c r="AR44" s="698"/>
      <c r="AS44" s="698"/>
      <c r="AT44" s="698"/>
      <c r="AU44" s="698"/>
      <c r="AV44" s="698"/>
      <c r="AW44" s="698"/>
      <c r="AX44" s="698"/>
      <c r="AY44" s="698"/>
      <c r="AZ44" s="698"/>
      <c r="BA44" s="698"/>
      <c r="BB44" s="698"/>
      <c r="BC44" s="698"/>
      <c r="BD44" s="698"/>
      <c r="BE44" s="698"/>
      <c r="BF44" s="698"/>
      <c r="BG44" s="698"/>
      <c r="BH44" s="698"/>
      <c r="BI44" s="698"/>
      <c r="BJ44" s="698"/>
      <c r="BK44" s="698"/>
      <c r="BL44" s="698"/>
      <c r="BM44" s="698"/>
      <c r="BN44" s="698"/>
      <c r="BO44" s="698"/>
      <c r="BP44" s="698"/>
      <c r="BQ44" s="19">
        <f t="shared" si="0"/>
        <v>1</v>
      </c>
    </row>
    <row r="45" spans="1:70" hidden="1" x14ac:dyDescent="0.25">
      <c r="A45" s="539">
        <f>SUBTOTAL(9,$BQ$9:BQ45)</f>
        <v>14</v>
      </c>
      <c r="B45" s="541" t="s">
        <v>440</v>
      </c>
      <c r="C45" s="697" t="s">
        <v>333</v>
      </c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7"/>
      <c r="V45" s="697"/>
      <c r="W45" s="697"/>
      <c r="X45" s="697"/>
      <c r="Y45" s="697"/>
      <c r="Z45" s="707">
        <v>0</v>
      </c>
      <c r="AA45" s="707"/>
      <c r="AB45" s="707"/>
      <c r="AC45" s="707"/>
      <c r="AD45" s="707"/>
      <c r="AE45" s="707"/>
      <c r="AF45" s="707"/>
      <c r="AG45" s="707"/>
      <c r="AH45" s="707"/>
      <c r="AI45" s="707"/>
      <c r="AJ45" s="707"/>
      <c r="AK45" s="707"/>
      <c r="AL45" s="707"/>
      <c r="AM45" s="707"/>
      <c r="AN45" s="707"/>
      <c r="AO45" s="707"/>
      <c r="AP45" s="707"/>
      <c r="AQ45" s="698"/>
      <c r="AR45" s="698"/>
      <c r="AS45" s="698"/>
      <c r="AT45" s="698"/>
      <c r="AU45" s="698"/>
      <c r="AV45" s="698"/>
      <c r="AW45" s="698"/>
      <c r="AX45" s="698"/>
      <c r="AY45" s="698"/>
      <c r="AZ45" s="698"/>
      <c r="BA45" s="698"/>
      <c r="BB45" s="698"/>
      <c r="BC45" s="698"/>
      <c r="BD45" s="698"/>
      <c r="BE45" s="698"/>
      <c r="BF45" s="698"/>
      <c r="BG45" s="698"/>
      <c r="BH45" s="698"/>
      <c r="BI45" s="698"/>
      <c r="BJ45" s="698"/>
      <c r="BK45" s="698"/>
      <c r="BL45" s="698"/>
      <c r="BM45" s="698"/>
      <c r="BN45" s="698"/>
      <c r="BO45" s="698"/>
      <c r="BP45" s="698"/>
      <c r="BQ45" s="19">
        <f t="shared" si="0"/>
        <v>0</v>
      </c>
    </row>
    <row r="46" spans="1:70" ht="26.4" x14ac:dyDescent="0.25">
      <c r="A46" s="539">
        <f>SUBTOTAL(9,$BQ$9:BQ46)</f>
        <v>15</v>
      </c>
      <c r="B46" s="626" t="s">
        <v>1124</v>
      </c>
      <c r="C46" s="697" t="s">
        <v>547</v>
      </c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7"/>
      <c r="V46" s="697"/>
      <c r="W46" s="697"/>
      <c r="X46" s="697"/>
      <c r="Y46" s="697"/>
      <c r="Z46" s="707">
        <f>Z39</f>
        <v>1</v>
      </c>
      <c r="AA46" s="707"/>
      <c r="AB46" s="707"/>
      <c r="AC46" s="707"/>
      <c r="AD46" s="707"/>
      <c r="AE46" s="707"/>
      <c r="AF46" s="707"/>
      <c r="AG46" s="707"/>
      <c r="AH46" s="707"/>
      <c r="AI46" s="707"/>
      <c r="AJ46" s="707"/>
      <c r="AK46" s="707"/>
      <c r="AL46" s="707"/>
      <c r="AM46" s="707"/>
      <c r="AN46" s="707"/>
      <c r="AO46" s="707"/>
      <c r="AP46" s="707"/>
      <c r="AQ46" s="698"/>
      <c r="AR46" s="698"/>
      <c r="AS46" s="698"/>
      <c r="AT46" s="698"/>
      <c r="AU46" s="698"/>
      <c r="AV46" s="698"/>
      <c r="AW46" s="698"/>
      <c r="AX46" s="698"/>
      <c r="AY46" s="698"/>
      <c r="AZ46" s="698"/>
      <c r="BA46" s="698"/>
      <c r="BB46" s="698"/>
      <c r="BC46" s="698"/>
      <c r="BD46" s="698"/>
      <c r="BE46" s="698"/>
      <c r="BF46" s="698"/>
      <c r="BG46" s="698"/>
      <c r="BH46" s="698"/>
      <c r="BI46" s="698"/>
      <c r="BJ46" s="698"/>
      <c r="BK46" s="698"/>
      <c r="BL46" s="698"/>
      <c r="BM46" s="698"/>
      <c r="BN46" s="698"/>
      <c r="BO46" s="698"/>
      <c r="BP46" s="698"/>
      <c r="BQ46" s="19">
        <f t="shared" si="0"/>
        <v>1</v>
      </c>
    </row>
    <row r="47" spans="1:70" ht="26.4" hidden="1" x14ac:dyDescent="0.25">
      <c r="A47" s="539">
        <f>SUBTOTAL(9,$BQ$9:BQ47)</f>
        <v>15</v>
      </c>
      <c r="B47" s="540" t="s">
        <v>1125</v>
      </c>
      <c r="C47" s="697" t="s">
        <v>547</v>
      </c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7"/>
      <c r="V47" s="697"/>
      <c r="W47" s="697"/>
      <c r="X47" s="697"/>
      <c r="Y47" s="697"/>
      <c r="Z47" s="707">
        <f>Z42</f>
        <v>0</v>
      </c>
      <c r="AA47" s="707"/>
      <c r="AB47" s="707"/>
      <c r="AC47" s="707"/>
      <c r="AD47" s="707"/>
      <c r="AE47" s="707"/>
      <c r="AF47" s="707"/>
      <c r="AG47" s="707"/>
      <c r="AH47" s="707"/>
      <c r="AI47" s="707"/>
      <c r="AJ47" s="707"/>
      <c r="AK47" s="707"/>
      <c r="AL47" s="707"/>
      <c r="AM47" s="707"/>
      <c r="AN47" s="707"/>
      <c r="AO47" s="707"/>
      <c r="AP47" s="707"/>
      <c r="AQ47" s="698"/>
      <c r="AR47" s="698"/>
      <c r="AS47" s="698"/>
      <c r="AT47" s="698"/>
      <c r="AU47" s="698"/>
      <c r="AV47" s="698"/>
      <c r="AW47" s="698"/>
      <c r="AX47" s="698"/>
      <c r="AY47" s="698"/>
      <c r="AZ47" s="698"/>
      <c r="BA47" s="698"/>
      <c r="BB47" s="698"/>
      <c r="BC47" s="698"/>
      <c r="BD47" s="698"/>
      <c r="BE47" s="698"/>
      <c r="BF47" s="698"/>
      <c r="BG47" s="698"/>
      <c r="BH47" s="698"/>
      <c r="BI47" s="698"/>
      <c r="BJ47" s="698"/>
      <c r="BK47" s="698"/>
      <c r="BL47" s="698"/>
      <c r="BM47" s="698"/>
      <c r="BN47" s="698"/>
      <c r="BO47" s="698"/>
      <c r="BP47" s="698"/>
      <c r="BQ47" s="19">
        <f t="shared" si="0"/>
        <v>0</v>
      </c>
    </row>
    <row r="48" spans="1:70" ht="26.4" hidden="1" x14ac:dyDescent="0.25">
      <c r="A48" s="539">
        <f>SUBTOTAL(9,$BQ$9:BQ48)</f>
        <v>15</v>
      </c>
      <c r="B48" s="540" t="s">
        <v>1126</v>
      </c>
      <c r="C48" s="697" t="s">
        <v>547</v>
      </c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7"/>
      <c r="V48" s="697"/>
      <c r="W48" s="697"/>
      <c r="X48" s="697"/>
      <c r="Y48" s="697"/>
      <c r="Z48" s="707">
        <f>Z38</f>
        <v>0</v>
      </c>
      <c r="AA48" s="707"/>
      <c r="AB48" s="707"/>
      <c r="AC48" s="707"/>
      <c r="AD48" s="707"/>
      <c r="AE48" s="707"/>
      <c r="AF48" s="707"/>
      <c r="AG48" s="707"/>
      <c r="AH48" s="707"/>
      <c r="AI48" s="707"/>
      <c r="AJ48" s="707"/>
      <c r="AK48" s="707"/>
      <c r="AL48" s="707"/>
      <c r="AM48" s="707"/>
      <c r="AN48" s="707"/>
      <c r="AO48" s="707"/>
      <c r="AP48" s="707"/>
      <c r="AQ48" s="698"/>
      <c r="AR48" s="698"/>
      <c r="AS48" s="698"/>
      <c r="AT48" s="698"/>
      <c r="AU48" s="698"/>
      <c r="AV48" s="698"/>
      <c r="AW48" s="698"/>
      <c r="AX48" s="698"/>
      <c r="AY48" s="698"/>
      <c r="AZ48" s="698"/>
      <c r="BA48" s="698"/>
      <c r="BB48" s="698"/>
      <c r="BC48" s="698"/>
      <c r="BD48" s="698"/>
      <c r="BE48" s="698"/>
      <c r="BF48" s="698"/>
      <c r="BG48" s="698"/>
      <c r="BH48" s="698"/>
      <c r="BI48" s="698"/>
      <c r="BJ48" s="698"/>
      <c r="BK48" s="698"/>
      <c r="BL48" s="698"/>
      <c r="BM48" s="698"/>
      <c r="BN48" s="698"/>
      <c r="BO48" s="698"/>
      <c r="BP48" s="698"/>
      <c r="BQ48" s="19">
        <f t="shared" si="0"/>
        <v>0</v>
      </c>
    </row>
    <row r="49" spans="1:69" x14ac:dyDescent="0.25">
      <c r="A49" s="539">
        <f>SUBTOTAL(9,$BQ$9:BQ49)</f>
        <v>16</v>
      </c>
      <c r="B49" s="626" t="s">
        <v>1127</v>
      </c>
      <c r="C49" s="697" t="s">
        <v>333</v>
      </c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7"/>
      <c r="V49" s="697"/>
      <c r="W49" s="697"/>
      <c r="X49" s="697"/>
      <c r="Y49" s="697"/>
      <c r="Z49" s="707">
        <f>Z40</f>
        <v>1</v>
      </c>
      <c r="AA49" s="707"/>
      <c r="AB49" s="707"/>
      <c r="AC49" s="707"/>
      <c r="AD49" s="707"/>
      <c r="AE49" s="707"/>
      <c r="AF49" s="707"/>
      <c r="AG49" s="707"/>
      <c r="AH49" s="707"/>
      <c r="AI49" s="707"/>
      <c r="AJ49" s="707"/>
      <c r="AK49" s="707"/>
      <c r="AL49" s="707"/>
      <c r="AM49" s="707"/>
      <c r="AN49" s="707"/>
      <c r="AO49" s="707"/>
      <c r="AP49" s="707"/>
      <c r="AQ49" s="698"/>
      <c r="AR49" s="698"/>
      <c r="AS49" s="698"/>
      <c r="AT49" s="698"/>
      <c r="AU49" s="698"/>
      <c r="AV49" s="698"/>
      <c r="AW49" s="698"/>
      <c r="AX49" s="698"/>
      <c r="AY49" s="698"/>
      <c r="AZ49" s="698"/>
      <c r="BA49" s="698"/>
      <c r="BB49" s="698"/>
      <c r="BC49" s="698"/>
      <c r="BD49" s="698"/>
      <c r="BE49" s="698"/>
      <c r="BF49" s="698"/>
      <c r="BG49" s="698"/>
      <c r="BH49" s="698"/>
      <c r="BI49" s="698"/>
      <c r="BJ49" s="698"/>
      <c r="BK49" s="698"/>
      <c r="BL49" s="698"/>
      <c r="BM49" s="698"/>
      <c r="BN49" s="698"/>
      <c r="BO49" s="698"/>
      <c r="BP49" s="698"/>
      <c r="BQ49" s="19">
        <f t="shared" si="0"/>
        <v>1</v>
      </c>
    </row>
    <row r="50" spans="1:69" hidden="1" x14ac:dyDescent="0.25">
      <c r="A50" s="539">
        <f>SUBTOTAL(9,$BQ$9:BQ50)</f>
        <v>16</v>
      </c>
      <c r="B50" s="540" t="s">
        <v>1128</v>
      </c>
      <c r="C50" s="697" t="s">
        <v>333</v>
      </c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07">
        <f>Z42</f>
        <v>0</v>
      </c>
      <c r="AA50" s="707"/>
      <c r="AB50" s="707"/>
      <c r="AC50" s="707"/>
      <c r="AD50" s="707"/>
      <c r="AE50" s="707"/>
      <c r="AF50" s="707"/>
      <c r="AG50" s="707"/>
      <c r="AH50" s="707"/>
      <c r="AI50" s="707"/>
      <c r="AJ50" s="707"/>
      <c r="AK50" s="707"/>
      <c r="AL50" s="707"/>
      <c r="AM50" s="707"/>
      <c r="AN50" s="707"/>
      <c r="AO50" s="707"/>
      <c r="AP50" s="707"/>
      <c r="AQ50" s="698"/>
      <c r="AR50" s="698"/>
      <c r="AS50" s="698"/>
      <c r="AT50" s="698"/>
      <c r="AU50" s="698"/>
      <c r="AV50" s="698"/>
      <c r="AW50" s="698"/>
      <c r="AX50" s="698"/>
      <c r="AY50" s="698"/>
      <c r="AZ50" s="698"/>
      <c r="BA50" s="698"/>
      <c r="BB50" s="698"/>
      <c r="BC50" s="698"/>
      <c r="BD50" s="698"/>
      <c r="BE50" s="698"/>
      <c r="BF50" s="698"/>
      <c r="BG50" s="698"/>
      <c r="BH50" s="698"/>
      <c r="BI50" s="698"/>
      <c r="BJ50" s="698"/>
      <c r="BK50" s="698"/>
      <c r="BL50" s="698"/>
      <c r="BM50" s="698"/>
      <c r="BN50" s="698"/>
      <c r="BO50" s="698"/>
      <c r="BP50" s="698"/>
      <c r="BQ50" s="19">
        <f t="shared" si="0"/>
        <v>0</v>
      </c>
    </row>
    <row r="51" spans="1:69" hidden="1" x14ac:dyDescent="0.25">
      <c r="A51" s="539">
        <f>SUBTOTAL(9,$BQ$9:BQ51)</f>
        <v>16</v>
      </c>
      <c r="B51" s="540" t="s">
        <v>1129</v>
      </c>
      <c r="C51" s="697" t="s">
        <v>333</v>
      </c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7"/>
      <c r="V51" s="697"/>
      <c r="W51" s="697"/>
      <c r="X51" s="697"/>
      <c r="Y51" s="697"/>
      <c r="Z51" s="707">
        <f>Z38</f>
        <v>0</v>
      </c>
      <c r="AA51" s="707"/>
      <c r="AB51" s="707"/>
      <c r="AC51" s="707"/>
      <c r="AD51" s="707"/>
      <c r="AE51" s="707"/>
      <c r="AF51" s="707"/>
      <c r="AG51" s="707"/>
      <c r="AH51" s="707"/>
      <c r="AI51" s="707"/>
      <c r="AJ51" s="707"/>
      <c r="AK51" s="707"/>
      <c r="AL51" s="707"/>
      <c r="AM51" s="707"/>
      <c r="AN51" s="707"/>
      <c r="AO51" s="707"/>
      <c r="AP51" s="707"/>
      <c r="AQ51" s="698"/>
      <c r="AR51" s="698"/>
      <c r="AS51" s="698"/>
      <c r="AT51" s="698"/>
      <c r="AU51" s="698"/>
      <c r="AV51" s="698"/>
      <c r="AW51" s="698"/>
      <c r="AX51" s="698"/>
      <c r="AY51" s="698"/>
      <c r="AZ51" s="698"/>
      <c r="BA51" s="698"/>
      <c r="BB51" s="698"/>
      <c r="BC51" s="698"/>
      <c r="BD51" s="698"/>
      <c r="BE51" s="698"/>
      <c r="BF51" s="698"/>
      <c r="BG51" s="698"/>
      <c r="BH51" s="698"/>
      <c r="BI51" s="698"/>
      <c r="BJ51" s="698"/>
      <c r="BK51" s="698"/>
      <c r="BL51" s="698"/>
      <c r="BM51" s="698"/>
      <c r="BN51" s="698"/>
      <c r="BO51" s="698"/>
      <c r="BP51" s="698"/>
      <c r="BQ51" s="19">
        <f t="shared" si="0"/>
        <v>0</v>
      </c>
    </row>
    <row r="52" spans="1:69" x14ac:dyDescent="0.25">
      <c r="A52" s="539">
        <f>SUBTOTAL(9,$BQ$9:BQ52)</f>
        <v>17</v>
      </c>
      <c r="B52" s="626" t="s">
        <v>1130</v>
      </c>
      <c r="C52" s="697" t="s">
        <v>333</v>
      </c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7"/>
      <c r="V52" s="697"/>
      <c r="W52" s="697"/>
      <c r="X52" s="697"/>
      <c r="Y52" s="697"/>
      <c r="Z52" s="707">
        <f>Z31</f>
        <v>3</v>
      </c>
      <c r="AA52" s="707"/>
      <c r="AB52" s="707"/>
      <c r="AC52" s="707"/>
      <c r="AD52" s="707"/>
      <c r="AE52" s="707"/>
      <c r="AF52" s="707"/>
      <c r="AG52" s="707"/>
      <c r="AH52" s="707"/>
      <c r="AI52" s="707"/>
      <c r="AJ52" s="707"/>
      <c r="AK52" s="707"/>
      <c r="AL52" s="707"/>
      <c r="AM52" s="707"/>
      <c r="AN52" s="707"/>
      <c r="AO52" s="707"/>
      <c r="AP52" s="707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698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19">
        <f t="shared" si="0"/>
        <v>1</v>
      </c>
    </row>
    <row r="53" spans="1:69" hidden="1" x14ac:dyDescent="0.25">
      <c r="A53" s="539">
        <f>SUBTOTAL(9,$BQ$9:BQ53)</f>
        <v>17</v>
      </c>
      <c r="B53" s="540" t="s">
        <v>1130</v>
      </c>
      <c r="C53" s="697" t="s">
        <v>333</v>
      </c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7"/>
      <c r="V53" s="697"/>
      <c r="W53" s="697"/>
      <c r="X53" s="697"/>
      <c r="Y53" s="697"/>
      <c r="Z53" s="707">
        <f>Z32</f>
        <v>0</v>
      </c>
      <c r="AA53" s="707"/>
      <c r="AB53" s="707"/>
      <c r="AC53" s="707"/>
      <c r="AD53" s="707"/>
      <c r="AE53" s="707"/>
      <c r="AF53" s="707"/>
      <c r="AG53" s="707"/>
      <c r="AH53" s="707"/>
      <c r="AI53" s="707"/>
      <c r="AJ53" s="707"/>
      <c r="AK53" s="707"/>
      <c r="AL53" s="707"/>
      <c r="AM53" s="707"/>
      <c r="AN53" s="707"/>
      <c r="AO53" s="707"/>
      <c r="AP53" s="707"/>
      <c r="AQ53" s="698"/>
      <c r="AR53" s="698"/>
      <c r="AS53" s="698"/>
      <c r="AT53" s="698"/>
      <c r="AU53" s="698"/>
      <c r="AV53" s="698"/>
      <c r="AW53" s="698"/>
      <c r="AX53" s="698"/>
      <c r="AY53" s="698"/>
      <c r="AZ53" s="698"/>
      <c r="BA53" s="698"/>
      <c r="BB53" s="698"/>
      <c r="BC53" s="698"/>
      <c r="BD53" s="698"/>
      <c r="BE53" s="698"/>
      <c r="BF53" s="698"/>
      <c r="BG53" s="698"/>
      <c r="BH53" s="698"/>
      <c r="BI53" s="698"/>
      <c r="BJ53" s="698"/>
      <c r="BK53" s="698"/>
      <c r="BL53" s="698"/>
      <c r="BM53" s="698"/>
      <c r="BN53" s="698"/>
      <c r="BO53" s="698"/>
      <c r="BP53" s="698"/>
      <c r="BQ53" s="19">
        <f t="shared" si="0"/>
        <v>0</v>
      </c>
    </row>
    <row r="54" spans="1:69" x14ac:dyDescent="0.25">
      <c r="A54" s="539">
        <f>SUBTOTAL(9,$BQ$9:BQ54)</f>
        <v>18</v>
      </c>
      <c r="B54" s="626" t="s">
        <v>1131</v>
      </c>
      <c r="C54" s="697" t="s">
        <v>333</v>
      </c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7"/>
      <c r="V54" s="697"/>
      <c r="W54" s="697"/>
      <c r="X54" s="697"/>
      <c r="Y54" s="697"/>
      <c r="Z54" s="707">
        <v>4</v>
      </c>
      <c r="AA54" s="707"/>
      <c r="AB54" s="707"/>
      <c r="AC54" s="707"/>
      <c r="AD54" s="707"/>
      <c r="AE54" s="707"/>
      <c r="AF54" s="707"/>
      <c r="AG54" s="707"/>
      <c r="AH54" s="707"/>
      <c r="AI54" s="707"/>
      <c r="AJ54" s="707"/>
      <c r="AK54" s="707"/>
      <c r="AL54" s="707"/>
      <c r="AM54" s="707"/>
      <c r="AN54" s="707"/>
      <c r="AO54" s="707"/>
      <c r="AP54" s="707"/>
      <c r="AQ54" s="698"/>
      <c r="AR54" s="698"/>
      <c r="AS54" s="698"/>
      <c r="AT54" s="698"/>
      <c r="AU54" s="698"/>
      <c r="AV54" s="698"/>
      <c r="AW54" s="698"/>
      <c r="AX54" s="698"/>
      <c r="AY54" s="698"/>
      <c r="AZ54" s="698"/>
      <c r="BA54" s="698"/>
      <c r="BB54" s="698"/>
      <c r="BC54" s="698"/>
      <c r="BD54" s="698"/>
      <c r="BE54" s="698"/>
      <c r="BF54" s="698"/>
      <c r="BG54" s="698"/>
      <c r="BH54" s="698"/>
      <c r="BI54" s="698"/>
      <c r="BJ54" s="698"/>
      <c r="BK54" s="698"/>
      <c r="BL54" s="698"/>
      <c r="BM54" s="698"/>
      <c r="BN54" s="698"/>
      <c r="BO54" s="698"/>
      <c r="BP54" s="698"/>
      <c r="BQ54" s="19">
        <f t="shared" si="0"/>
        <v>1</v>
      </c>
    </row>
    <row r="55" spans="1:69" hidden="1" x14ac:dyDescent="0.25">
      <c r="A55" s="539">
        <f>SUBTOTAL(9,$BQ$9:BQ55)</f>
        <v>18</v>
      </c>
      <c r="B55" s="541" t="s">
        <v>1131</v>
      </c>
      <c r="C55" s="697" t="s">
        <v>333</v>
      </c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7"/>
      <c r="V55" s="697"/>
      <c r="W55" s="697"/>
      <c r="X55" s="697"/>
      <c r="Y55" s="697"/>
      <c r="Z55" s="707">
        <v>0</v>
      </c>
      <c r="AA55" s="707"/>
      <c r="AB55" s="707"/>
      <c r="AC55" s="707"/>
      <c r="AD55" s="707"/>
      <c r="AE55" s="707"/>
      <c r="AF55" s="707"/>
      <c r="AG55" s="707"/>
      <c r="AH55" s="707"/>
      <c r="AI55" s="707"/>
      <c r="AJ55" s="707"/>
      <c r="AK55" s="707"/>
      <c r="AL55" s="707"/>
      <c r="AM55" s="707"/>
      <c r="AN55" s="707"/>
      <c r="AO55" s="707"/>
      <c r="AP55" s="707"/>
      <c r="AQ55" s="698"/>
      <c r="AR55" s="698"/>
      <c r="AS55" s="698"/>
      <c r="AT55" s="698"/>
      <c r="AU55" s="698"/>
      <c r="AV55" s="698"/>
      <c r="AW55" s="698"/>
      <c r="AX55" s="698"/>
      <c r="AY55" s="698"/>
      <c r="AZ55" s="698"/>
      <c r="BA55" s="698"/>
      <c r="BB55" s="698"/>
      <c r="BC55" s="698"/>
      <c r="BD55" s="698"/>
      <c r="BE55" s="698"/>
      <c r="BF55" s="698"/>
      <c r="BG55" s="698"/>
      <c r="BH55" s="698"/>
      <c r="BI55" s="698"/>
      <c r="BJ55" s="698"/>
      <c r="BK55" s="698"/>
      <c r="BL55" s="698"/>
      <c r="BM55" s="698"/>
      <c r="BN55" s="698"/>
      <c r="BO55" s="698"/>
      <c r="BP55" s="698"/>
      <c r="BQ55" s="19">
        <v>0</v>
      </c>
    </row>
    <row r="56" spans="1:69" ht="26.4" x14ac:dyDescent="0.25">
      <c r="A56" s="539">
        <f>SUBTOTAL(9,$BQ$9:BQ56)</f>
        <v>19</v>
      </c>
      <c r="B56" s="626" t="s">
        <v>1132</v>
      </c>
      <c r="C56" s="697" t="str">
        <f>CONCATENATE("№",ФОРМА!B30)</f>
        <v>№Р-1</v>
      </c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707">
        <f>IF(C56="№",0,1)</f>
        <v>1</v>
      </c>
      <c r="AA56" s="707"/>
      <c r="AB56" s="707"/>
      <c r="AC56" s="707"/>
      <c r="AD56" s="707"/>
      <c r="AE56" s="707"/>
      <c r="AF56" s="707"/>
      <c r="AG56" s="707"/>
      <c r="AH56" s="707"/>
      <c r="AI56" s="707"/>
      <c r="AJ56" s="707"/>
      <c r="AK56" s="707"/>
      <c r="AL56" s="707"/>
      <c r="AM56" s="707"/>
      <c r="AN56" s="707"/>
      <c r="AO56" s="707"/>
      <c r="AP56" s="707"/>
      <c r="AQ56" s="698"/>
      <c r="AR56" s="698"/>
      <c r="AS56" s="698"/>
      <c r="AT56" s="698"/>
      <c r="AU56" s="698"/>
      <c r="AV56" s="698"/>
      <c r="AW56" s="698"/>
      <c r="AX56" s="698"/>
      <c r="AY56" s="698"/>
      <c r="AZ56" s="698"/>
      <c r="BA56" s="698"/>
      <c r="BB56" s="698"/>
      <c r="BC56" s="698"/>
      <c r="BD56" s="698"/>
      <c r="BE56" s="698"/>
      <c r="BF56" s="698"/>
      <c r="BG56" s="698"/>
      <c r="BH56" s="698"/>
      <c r="BI56" s="698"/>
      <c r="BJ56" s="698"/>
      <c r="BK56" s="698"/>
      <c r="BL56" s="698"/>
      <c r="BM56" s="698"/>
      <c r="BN56" s="698"/>
      <c r="BO56" s="698"/>
      <c r="BP56" s="698"/>
      <c r="BQ56" s="19">
        <f t="shared" ref="BQ56:BQ58" si="6">IF(C56="№",0,1)</f>
        <v>1</v>
      </c>
    </row>
    <row r="57" spans="1:69" x14ac:dyDescent="0.25">
      <c r="A57" s="539">
        <f>SUBTOTAL(9,$BQ$9:BQ57)</f>
        <v>20</v>
      </c>
      <c r="B57" s="626" t="str">
        <f>ФОРМА!F31</f>
        <v>Исполнительные схемы по расчистке трассы</v>
      </c>
      <c r="C57" s="697" t="s">
        <v>333</v>
      </c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707">
        <f>IF(C56="№",0,1)</f>
        <v>1</v>
      </c>
      <c r="AA57" s="707"/>
      <c r="AB57" s="707"/>
      <c r="AC57" s="707"/>
      <c r="AD57" s="707"/>
      <c r="AE57" s="707"/>
      <c r="AF57" s="707"/>
      <c r="AG57" s="707"/>
      <c r="AH57" s="707"/>
      <c r="AI57" s="707"/>
      <c r="AJ57" s="707"/>
      <c r="AK57" s="707"/>
      <c r="AL57" s="707"/>
      <c r="AM57" s="707"/>
      <c r="AN57" s="707"/>
      <c r="AO57" s="707"/>
      <c r="AP57" s="707"/>
      <c r="AQ57" s="698"/>
      <c r="AR57" s="698"/>
      <c r="AS57" s="698"/>
      <c r="AT57" s="698"/>
      <c r="AU57" s="698"/>
      <c r="AV57" s="698"/>
      <c r="AW57" s="698"/>
      <c r="AX57" s="698"/>
      <c r="AY57" s="698"/>
      <c r="AZ57" s="698"/>
      <c r="BA57" s="698"/>
      <c r="BB57" s="698"/>
      <c r="BC57" s="698"/>
      <c r="BD57" s="698"/>
      <c r="BE57" s="698"/>
      <c r="BF57" s="698"/>
      <c r="BG57" s="698"/>
      <c r="BH57" s="698"/>
      <c r="BI57" s="698"/>
      <c r="BJ57" s="698"/>
      <c r="BK57" s="698"/>
      <c r="BL57" s="698"/>
      <c r="BM57" s="698"/>
      <c r="BN57" s="698"/>
      <c r="BO57" s="698"/>
      <c r="BP57" s="698"/>
      <c r="BQ57" s="19">
        <f>IF(C56="№",0,1)</f>
        <v>1</v>
      </c>
    </row>
    <row r="58" spans="1:69" ht="10.8" customHeight="1" x14ac:dyDescent="0.25">
      <c r="A58" s="539">
        <f>SUBTOTAL(9,$BQ$9:BQ58)</f>
        <v>21</v>
      </c>
      <c r="B58" s="626" t="s">
        <v>1133</v>
      </c>
      <c r="C58" s="697" t="str">
        <f>CONCATENATE("№",ФОРМА!B31)</f>
        <v>№П-1</v>
      </c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707">
        <f>IF(C58="№",0,1)</f>
        <v>1</v>
      </c>
      <c r="AA58" s="707"/>
      <c r="AB58" s="707"/>
      <c r="AC58" s="707"/>
      <c r="AD58" s="707"/>
      <c r="AE58" s="707"/>
      <c r="AF58" s="707"/>
      <c r="AG58" s="707"/>
      <c r="AH58" s="707"/>
      <c r="AI58" s="707"/>
      <c r="AJ58" s="707"/>
      <c r="AK58" s="707"/>
      <c r="AL58" s="707"/>
      <c r="AM58" s="707"/>
      <c r="AN58" s="707"/>
      <c r="AO58" s="707"/>
      <c r="AP58" s="707"/>
      <c r="AQ58" s="698"/>
      <c r="AR58" s="698"/>
      <c r="AS58" s="698"/>
      <c r="AT58" s="698"/>
      <c r="AU58" s="698"/>
      <c r="AV58" s="698"/>
      <c r="AW58" s="698"/>
      <c r="AX58" s="698"/>
      <c r="AY58" s="698"/>
      <c r="AZ58" s="698"/>
      <c r="BA58" s="698"/>
      <c r="BB58" s="698"/>
      <c r="BC58" s="698"/>
      <c r="BD58" s="698"/>
      <c r="BE58" s="698"/>
      <c r="BF58" s="698"/>
      <c r="BG58" s="698"/>
      <c r="BH58" s="698"/>
      <c r="BI58" s="698"/>
      <c r="BJ58" s="698"/>
      <c r="BK58" s="698"/>
      <c r="BL58" s="698"/>
      <c r="BM58" s="698"/>
      <c r="BN58" s="698"/>
      <c r="BO58" s="698"/>
      <c r="BP58" s="698"/>
      <c r="BQ58" s="19">
        <f t="shared" si="6"/>
        <v>1</v>
      </c>
    </row>
    <row r="59" spans="1:69" x14ac:dyDescent="0.25">
      <c r="A59" s="539">
        <f>SUBTOTAL(9,$BQ$9:BQ59)</f>
        <v>22</v>
      </c>
      <c r="B59" s="626" t="str">
        <f>ФОРМА!F31</f>
        <v>Исполнительные схемы по расчистке трассы</v>
      </c>
      <c r="C59" s="697" t="s">
        <v>333</v>
      </c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7"/>
      <c r="V59" s="697"/>
      <c r="W59" s="697"/>
      <c r="X59" s="697"/>
      <c r="Y59" s="697"/>
      <c r="Z59" s="708">
        <f>IF(C58="№",0,1)</f>
        <v>1</v>
      </c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708"/>
      <c r="AL59" s="708"/>
      <c r="AM59" s="708"/>
      <c r="AN59" s="708"/>
      <c r="AO59" s="708"/>
      <c r="AP59" s="70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698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19">
        <f>IF(C58="№",0,1)</f>
        <v>1</v>
      </c>
    </row>
    <row r="60" spans="1:69" ht="39.6" hidden="1" x14ac:dyDescent="0.25">
      <c r="A60" s="539">
        <f>SUBTOTAL(9,$BQ$9:BQ60)</f>
        <v>22</v>
      </c>
      <c r="B60" s="540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697" t="str">
        <f>CONCATENATE("№",ФОРМА!B18)</f>
        <v>№</v>
      </c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7"/>
      <c r="V60" s="697"/>
      <c r="W60" s="697"/>
      <c r="X60" s="697"/>
      <c r="Y60" s="697"/>
      <c r="Z60" s="708">
        <f t="shared" ref="Z60:Z70" si="7">IF(C60="№",0,1)</f>
        <v>0</v>
      </c>
      <c r="AA60" s="708"/>
      <c r="AB60" s="708"/>
      <c r="AC60" s="708"/>
      <c r="AD60" s="708"/>
      <c r="AE60" s="708"/>
      <c r="AF60" s="708"/>
      <c r="AG60" s="708"/>
      <c r="AH60" s="708"/>
      <c r="AI60" s="708"/>
      <c r="AJ60" s="708"/>
      <c r="AK60" s="708"/>
      <c r="AL60" s="708"/>
      <c r="AM60" s="708"/>
      <c r="AN60" s="708"/>
      <c r="AO60" s="708"/>
      <c r="AP60" s="708"/>
      <c r="AQ60" s="698"/>
      <c r="AR60" s="698"/>
      <c r="AS60" s="698"/>
      <c r="AT60" s="698"/>
      <c r="AU60" s="698"/>
      <c r="AV60" s="698"/>
      <c r="AW60" s="698"/>
      <c r="AX60" s="698"/>
      <c r="AY60" s="698"/>
      <c r="AZ60" s="698"/>
      <c r="BA60" s="698"/>
      <c r="BB60" s="698"/>
      <c r="BC60" s="698"/>
      <c r="BD60" s="698"/>
      <c r="BE60" s="698"/>
      <c r="BF60" s="698"/>
      <c r="BG60" s="698"/>
      <c r="BH60" s="698"/>
      <c r="BI60" s="698"/>
      <c r="BJ60" s="698"/>
      <c r="BK60" s="698"/>
      <c r="BL60" s="698"/>
      <c r="BM60" s="698"/>
      <c r="BN60" s="698"/>
      <c r="BO60" s="698"/>
      <c r="BP60" s="698"/>
      <c r="BQ60" s="19">
        <f>IF(C60="№",0,1)</f>
        <v>0</v>
      </c>
    </row>
    <row r="61" spans="1:69" hidden="1" x14ac:dyDescent="0.25">
      <c r="A61" s="539">
        <f>SUBTOTAL(9,$BQ$9:BQ61)</f>
        <v>22</v>
      </c>
      <c r="B61" s="540" t="str">
        <f>ФОРМА!E18</f>
        <v>План строительства</v>
      </c>
      <c r="C61" s="697" t="s">
        <v>333</v>
      </c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7"/>
      <c r="V61" s="697"/>
      <c r="W61" s="697"/>
      <c r="X61" s="697"/>
      <c r="Y61" s="697"/>
      <c r="Z61" s="708">
        <f>IF(C60="№",0,1)</f>
        <v>0</v>
      </c>
      <c r="AA61" s="708"/>
      <c r="AB61" s="708"/>
      <c r="AC61" s="708"/>
      <c r="AD61" s="708"/>
      <c r="AE61" s="708"/>
      <c r="AF61" s="708"/>
      <c r="AG61" s="708"/>
      <c r="AH61" s="708"/>
      <c r="AI61" s="708"/>
      <c r="AJ61" s="708"/>
      <c r="AK61" s="708"/>
      <c r="AL61" s="708"/>
      <c r="AM61" s="708"/>
      <c r="AN61" s="708"/>
      <c r="AO61" s="708"/>
      <c r="AP61" s="708"/>
      <c r="AQ61" s="698"/>
      <c r="AR61" s="698"/>
      <c r="AS61" s="698"/>
      <c r="AT61" s="698"/>
      <c r="AU61" s="698"/>
      <c r="AV61" s="698"/>
      <c r="AW61" s="698"/>
      <c r="AX61" s="698"/>
      <c r="AY61" s="698"/>
      <c r="AZ61" s="698"/>
      <c r="BA61" s="698"/>
      <c r="BB61" s="698"/>
      <c r="BC61" s="698"/>
      <c r="BD61" s="698"/>
      <c r="BE61" s="698"/>
      <c r="BF61" s="698"/>
      <c r="BG61" s="698"/>
      <c r="BH61" s="698"/>
      <c r="BI61" s="698"/>
      <c r="BJ61" s="698"/>
      <c r="BK61" s="698"/>
      <c r="BL61" s="698"/>
      <c r="BM61" s="698"/>
      <c r="BN61" s="698"/>
      <c r="BO61" s="698"/>
      <c r="BP61" s="698"/>
      <c r="BQ61" s="19">
        <f>IF(C60="№",0,1)</f>
        <v>0</v>
      </c>
    </row>
    <row r="62" spans="1:69" ht="39.6" x14ac:dyDescent="0.25">
      <c r="A62" s="539">
        <f>SUBTOTAL(9,$BQ$9:BQ62)</f>
        <v>23</v>
      </c>
      <c r="B62" s="626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697" t="str">
        <f>CONCATENATE("№",ФОРМА!B19)</f>
        <v>№1</v>
      </c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7"/>
      <c r="V62" s="697"/>
      <c r="W62" s="697"/>
      <c r="X62" s="697"/>
      <c r="Y62" s="697"/>
      <c r="Z62" s="708">
        <f t="shared" si="7"/>
        <v>1</v>
      </c>
      <c r="AA62" s="708"/>
      <c r="AB62" s="708"/>
      <c r="AC62" s="708"/>
      <c r="AD62" s="708"/>
      <c r="AE62" s="708"/>
      <c r="AF62" s="708"/>
      <c r="AG62" s="708"/>
      <c r="AH62" s="708"/>
      <c r="AI62" s="708"/>
      <c r="AJ62" s="708"/>
      <c r="AK62" s="708"/>
      <c r="AL62" s="708"/>
      <c r="AM62" s="708"/>
      <c r="AN62" s="708"/>
      <c r="AO62" s="708"/>
      <c r="AP62" s="708"/>
      <c r="AQ62" s="698"/>
      <c r="AR62" s="698"/>
      <c r="AS62" s="698"/>
      <c r="AT62" s="698"/>
      <c r="AU62" s="698"/>
      <c r="AV62" s="698"/>
      <c r="AW62" s="698"/>
      <c r="AX62" s="698"/>
      <c r="AY62" s="698"/>
      <c r="AZ62" s="698"/>
      <c r="BA62" s="698"/>
      <c r="BB62" s="698"/>
      <c r="BC62" s="698"/>
      <c r="BD62" s="698"/>
      <c r="BE62" s="698"/>
      <c r="BF62" s="698"/>
      <c r="BG62" s="698"/>
      <c r="BH62" s="698"/>
      <c r="BI62" s="698"/>
      <c r="BJ62" s="698"/>
      <c r="BK62" s="698"/>
      <c r="BL62" s="698"/>
      <c r="BM62" s="698"/>
      <c r="BN62" s="698"/>
      <c r="BO62" s="698"/>
      <c r="BP62" s="698"/>
      <c r="BQ62" s="19">
        <f t="shared" ref="BQ62:BQ78" si="8">IF(C62="№",0,1)</f>
        <v>1</v>
      </c>
    </row>
    <row r="63" spans="1:69" x14ac:dyDescent="0.25">
      <c r="A63" s="539">
        <f>SUBTOTAL(9,$BQ$9:BQ63)</f>
        <v>24</v>
      </c>
      <c r="B63" s="626" t="str">
        <f>ФОРМА!E19</f>
        <v>План строительства</v>
      </c>
      <c r="C63" s="697" t="s">
        <v>333</v>
      </c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7"/>
      <c r="V63" s="697"/>
      <c r="W63" s="697"/>
      <c r="X63" s="697"/>
      <c r="Y63" s="697"/>
      <c r="Z63" s="708">
        <f>IF(C62="№",0,1)</f>
        <v>1</v>
      </c>
      <c r="AA63" s="708"/>
      <c r="AB63" s="708"/>
      <c r="AC63" s="708"/>
      <c r="AD63" s="708"/>
      <c r="AE63" s="708"/>
      <c r="AF63" s="708"/>
      <c r="AG63" s="708"/>
      <c r="AH63" s="708"/>
      <c r="AI63" s="708"/>
      <c r="AJ63" s="708"/>
      <c r="AK63" s="708"/>
      <c r="AL63" s="708"/>
      <c r="AM63" s="708"/>
      <c r="AN63" s="708"/>
      <c r="AO63" s="708"/>
      <c r="AP63" s="708"/>
      <c r="AQ63" s="698"/>
      <c r="AR63" s="698"/>
      <c r="AS63" s="698"/>
      <c r="AT63" s="698"/>
      <c r="AU63" s="698"/>
      <c r="AV63" s="698"/>
      <c r="AW63" s="698"/>
      <c r="AX63" s="698"/>
      <c r="AY63" s="698"/>
      <c r="AZ63" s="698"/>
      <c r="BA63" s="698"/>
      <c r="BB63" s="698"/>
      <c r="BC63" s="698"/>
      <c r="BD63" s="698"/>
      <c r="BE63" s="698"/>
      <c r="BF63" s="698"/>
      <c r="BG63" s="698"/>
      <c r="BH63" s="698"/>
      <c r="BI63" s="698"/>
      <c r="BJ63" s="698"/>
      <c r="BK63" s="698"/>
      <c r="BL63" s="698"/>
      <c r="BM63" s="698"/>
      <c r="BN63" s="698"/>
      <c r="BO63" s="698"/>
      <c r="BP63" s="698"/>
      <c r="BQ63" s="19">
        <f>IF(C62="№",0,1)</f>
        <v>1</v>
      </c>
    </row>
    <row r="64" spans="1:69" ht="39.6" hidden="1" x14ac:dyDescent="0.25">
      <c r="A64" s="539">
        <f>SUBTOTAL(9,$BQ$9:BQ64)</f>
        <v>24</v>
      </c>
      <c r="B64" s="540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697" t="str">
        <f>CONCATENATE("№",ФОРМА!B20)</f>
        <v>№</v>
      </c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7"/>
      <c r="V64" s="697"/>
      <c r="W64" s="697"/>
      <c r="X64" s="697"/>
      <c r="Y64" s="697"/>
      <c r="Z64" s="708">
        <f t="shared" si="7"/>
        <v>0</v>
      </c>
      <c r="AA64" s="708"/>
      <c r="AB64" s="708"/>
      <c r="AC64" s="708"/>
      <c r="AD64" s="708"/>
      <c r="AE64" s="708"/>
      <c r="AF64" s="708"/>
      <c r="AG64" s="708"/>
      <c r="AH64" s="708"/>
      <c r="AI64" s="708"/>
      <c r="AJ64" s="708"/>
      <c r="AK64" s="708"/>
      <c r="AL64" s="708"/>
      <c r="AM64" s="708"/>
      <c r="AN64" s="708"/>
      <c r="AO64" s="708"/>
      <c r="AP64" s="708"/>
      <c r="AQ64" s="698"/>
      <c r="AR64" s="698"/>
      <c r="AS64" s="698"/>
      <c r="AT64" s="698"/>
      <c r="AU64" s="698"/>
      <c r="AV64" s="698"/>
      <c r="AW64" s="698"/>
      <c r="AX64" s="698"/>
      <c r="AY64" s="698"/>
      <c r="AZ64" s="698"/>
      <c r="BA64" s="698"/>
      <c r="BB64" s="698"/>
      <c r="BC64" s="698"/>
      <c r="BD64" s="698"/>
      <c r="BE64" s="698"/>
      <c r="BF64" s="698"/>
      <c r="BG64" s="698"/>
      <c r="BH64" s="698"/>
      <c r="BI64" s="698"/>
      <c r="BJ64" s="698"/>
      <c r="BK64" s="698"/>
      <c r="BL64" s="698"/>
      <c r="BM64" s="698"/>
      <c r="BN64" s="698"/>
      <c r="BO64" s="698"/>
      <c r="BP64" s="698"/>
      <c r="BQ64" s="19">
        <f t="shared" si="8"/>
        <v>0</v>
      </c>
    </row>
    <row r="65" spans="1:73" hidden="1" x14ac:dyDescent="0.25">
      <c r="A65" s="539">
        <f>SUBTOTAL(9,$BQ$9:BQ65)</f>
        <v>24</v>
      </c>
      <c r="B65" s="540" t="str">
        <f>ФОРМА!E20</f>
        <v>План строительства</v>
      </c>
      <c r="C65" s="697" t="s">
        <v>333</v>
      </c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7"/>
      <c r="V65" s="697"/>
      <c r="W65" s="697"/>
      <c r="X65" s="697"/>
      <c r="Y65" s="697"/>
      <c r="Z65" s="708">
        <f>IF(C64="№",0,1)</f>
        <v>0</v>
      </c>
      <c r="AA65" s="708"/>
      <c r="AB65" s="708"/>
      <c r="AC65" s="708"/>
      <c r="AD65" s="708"/>
      <c r="AE65" s="708"/>
      <c r="AF65" s="708"/>
      <c r="AG65" s="708"/>
      <c r="AH65" s="708"/>
      <c r="AI65" s="708"/>
      <c r="AJ65" s="708"/>
      <c r="AK65" s="708"/>
      <c r="AL65" s="708"/>
      <c r="AM65" s="708"/>
      <c r="AN65" s="708"/>
      <c r="AO65" s="708"/>
      <c r="AP65" s="708"/>
      <c r="AQ65" s="698"/>
      <c r="AR65" s="698"/>
      <c r="AS65" s="698"/>
      <c r="AT65" s="698"/>
      <c r="AU65" s="698"/>
      <c r="AV65" s="698"/>
      <c r="AW65" s="698"/>
      <c r="AX65" s="698"/>
      <c r="AY65" s="698"/>
      <c r="AZ65" s="698"/>
      <c r="BA65" s="698"/>
      <c r="BB65" s="698"/>
      <c r="BC65" s="698"/>
      <c r="BD65" s="698"/>
      <c r="BE65" s="698"/>
      <c r="BF65" s="698"/>
      <c r="BG65" s="698"/>
      <c r="BH65" s="698"/>
      <c r="BI65" s="698"/>
      <c r="BJ65" s="698"/>
      <c r="BK65" s="698"/>
      <c r="BL65" s="698"/>
      <c r="BM65" s="698"/>
      <c r="BN65" s="698"/>
      <c r="BO65" s="698"/>
      <c r="BP65" s="698"/>
      <c r="BQ65" s="19">
        <f>IF(C64="№",0,1)</f>
        <v>0</v>
      </c>
    </row>
    <row r="66" spans="1:73" ht="39.6" hidden="1" x14ac:dyDescent="0.25">
      <c r="A66" s="539">
        <f>SUBTOTAL(9,$BQ$9:BQ66)</f>
        <v>24</v>
      </c>
      <c r="B66" s="540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697" t="str">
        <f>CONCATENATE("№",ФОРМА!B21)</f>
        <v>№</v>
      </c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7"/>
      <c r="V66" s="697"/>
      <c r="W66" s="697"/>
      <c r="X66" s="697"/>
      <c r="Y66" s="697"/>
      <c r="Z66" s="708">
        <f t="shared" si="7"/>
        <v>0</v>
      </c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708"/>
      <c r="AL66" s="708"/>
      <c r="AM66" s="708"/>
      <c r="AN66" s="708"/>
      <c r="AO66" s="708"/>
      <c r="AP66" s="70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698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19">
        <f t="shared" si="8"/>
        <v>0</v>
      </c>
    </row>
    <row r="67" spans="1:73" hidden="1" x14ac:dyDescent="0.25">
      <c r="A67" s="539">
        <f>SUBTOTAL(9,$BQ$9:BQ67)</f>
        <v>24</v>
      </c>
      <c r="B67" s="540" t="str">
        <f>ФОРМА!E21</f>
        <v>План строительства</v>
      </c>
      <c r="C67" s="697" t="s">
        <v>333</v>
      </c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7"/>
      <c r="V67" s="697"/>
      <c r="W67" s="697"/>
      <c r="X67" s="697"/>
      <c r="Y67" s="697"/>
      <c r="Z67" s="708">
        <f>IF(C66="№",0,1)</f>
        <v>0</v>
      </c>
      <c r="AA67" s="708"/>
      <c r="AB67" s="708"/>
      <c r="AC67" s="708"/>
      <c r="AD67" s="708"/>
      <c r="AE67" s="708"/>
      <c r="AF67" s="708"/>
      <c r="AG67" s="708"/>
      <c r="AH67" s="708"/>
      <c r="AI67" s="708"/>
      <c r="AJ67" s="708"/>
      <c r="AK67" s="708"/>
      <c r="AL67" s="708"/>
      <c r="AM67" s="708"/>
      <c r="AN67" s="708"/>
      <c r="AO67" s="708"/>
      <c r="AP67" s="708"/>
      <c r="AQ67" s="698"/>
      <c r="AR67" s="698"/>
      <c r="AS67" s="698"/>
      <c r="AT67" s="698"/>
      <c r="AU67" s="698"/>
      <c r="AV67" s="698"/>
      <c r="AW67" s="698"/>
      <c r="AX67" s="698"/>
      <c r="AY67" s="698"/>
      <c r="AZ67" s="698"/>
      <c r="BA67" s="698"/>
      <c r="BB67" s="698"/>
      <c r="BC67" s="698"/>
      <c r="BD67" s="698"/>
      <c r="BE67" s="698"/>
      <c r="BF67" s="698"/>
      <c r="BG67" s="698"/>
      <c r="BH67" s="698"/>
      <c r="BI67" s="698"/>
      <c r="BJ67" s="698"/>
      <c r="BK67" s="698"/>
      <c r="BL67" s="698"/>
      <c r="BM67" s="698"/>
      <c r="BN67" s="698"/>
      <c r="BO67" s="698"/>
      <c r="BP67" s="698"/>
      <c r="BQ67" s="19">
        <f>IF(C66="№",0,1)</f>
        <v>0</v>
      </c>
    </row>
    <row r="68" spans="1:73" ht="39.6" hidden="1" x14ac:dyDescent="0.25">
      <c r="A68" s="539">
        <f>SUBTOTAL(9,$BQ$9:BQ68)</f>
        <v>24</v>
      </c>
      <c r="B68" s="540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697" t="str">
        <f>CONCATENATE("№",ФОРМА!B22)</f>
        <v>№</v>
      </c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7"/>
      <c r="V68" s="697"/>
      <c r="W68" s="697"/>
      <c r="X68" s="697"/>
      <c r="Y68" s="697"/>
      <c r="Z68" s="708">
        <f t="shared" si="7"/>
        <v>0</v>
      </c>
      <c r="AA68" s="708"/>
      <c r="AB68" s="708"/>
      <c r="AC68" s="708"/>
      <c r="AD68" s="708"/>
      <c r="AE68" s="708"/>
      <c r="AF68" s="708"/>
      <c r="AG68" s="708"/>
      <c r="AH68" s="708"/>
      <c r="AI68" s="708"/>
      <c r="AJ68" s="708"/>
      <c r="AK68" s="708"/>
      <c r="AL68" s="708"/>
      <c r="AM68" s="708"/>
      <c r="AN68" s="708"/>
      <c r="AO68" s="708"/>
      <c r="AP68" s="708"/>
      <c r="AQ68" s="698"/>
      <c r="AR68" s="698"/>
      <c r="AS68" s="698"/>
      <c r="AT68" s="698"/>
      <c r="AU68" s="698"/>
      <c r="AV68" s="698"/>
      <c r="AW68" s="698"/>
      <c r="AX68" s="698"/>
      <c r="AY68" s="698"/>
      <c r="AZ68" s="698"/>
      <c r="BA68" s="698"/>
      <c r="BB68" s="698"/>
      <c r="BC68" s="698"/>
      <c r="BD68" s="698"/>
      <c r="BE68" s="698"/>
      <c r="BF68" s="698"/>
      <c r="BG68" s="698"/>
      <c r="BH68" s="698"/>
      <c r="BI68" s="698"/>
      <c r="BJ68" s="698"/>
      <c r="BK68" s="698"/>
      <c r="BL68" s="698"/>
      <c r="BM68" s="698"/>
      <c r="BN68" s="698"/>
      <c r="BO68" s="698"/>
      <c r="BP68" s="698"/>
      <c r="BQ68" s="19">
        <f t="shared" si="8"/>
        <v>0</v>
      </c>
    </row>
    <row r="69" spans="1:73" hidden="1" x14ac:dyDescent="0.25">
      <c r="A69" s="539">
        <f>SUBTOTAL(9,$BQ$9:BQ69)</f>
        <v>24</v>
      </c>
      <c r="B69" s="540" t="str">
        <f>ФОРМА!E22</f>
        <v>План строительства</v>
      </c>
      <c r="C69" s="697" t="s">
        <v>333</v>
      </c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7"/>
      <c r="V69" s="697"/>
      <c r="W69" s="697"/>
      <c r="X69" s="697"/>
      <c r="Y69" s="697"/>
      <c r="Z69" s="708">
        <f>IF(C68="№",0,1)</f>
        <v>0</v>
      </c>
      <c r="AA69" s="708"/>
      <c r="AB69" s="708"/>
      <c r="AC69" s="708"/>
      <c r="AD69" s="708"/>
      <c r="AE69" s="708"/>
      <c r="AF69" s="708"/>
      <c r="AG69" s="708"/>
      <c r="AH69" s="708"/>
      <c r="AI69" s="708"/>
      <c r="AJ69" s="708"/>
      <c r="AK69" s="708"/>
      <c r="AL69" s="708"/>
      <c r="AM69" s="708"/>
      <c r="AN69" s="708"/>
      <c r="AO69" s="708"/>
      <c r="AP69" s="708"/>
      <c r="AQ69" s="698"/>
      <c r="AR69" s="698"/>
      <c r="AS69" s="698"/>
      <c r="AT69" s="698"/>
      <c r="AU69" s="698"/>
      <c r="AV69" s="698"/>
      <c r="AW69" s="698"/>
      <c r="AX69" s="698"/>
      <c r="AY69" s="698"/>
      <c r="AZ69" s="698"/>
      <c r="BA69" s="698"/>
      <c r="BB69" s="698"/>
      <c r="BC69" s="698"/>
      <c r="BD69" s="698"/>
      <c r="BE69" s="698"/>
      <c r="BF69" s="698"/>
      <c r="BG69" s="698"/>
      <c r="BH69" s="698"/>
      <c r="BI69" s="698"/>
      <c r="BJ69" s="698"/>
      <c r="BK69" s="698"/>
      <c r="BL69" s="698"/>
      <c r="BM69" s="698"/>
      <c r="BN69" s="698"/>
      <c r="BO69" s="698"/>
      <c r="BP69" s="698"/>
      <c r="BQ69" s="19">
        <f>IF(C68="№",0,1)</f>
        <v>0</v>
      </c>
    </row>
    <row r="70" spans="1:73" ht="26.4" hidden="1" x14ac:dyDescent="0.25">
      <c r="A70" s="539">
        <f>SUBTOTAL(9,$BQ$9:BQ70)</f>
        <v>24</v>
      </c>
      <c r="B70" s="540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697" t="str">
        <f>CONCATENATE("№",ФОРМА!B24)</f>
        <v>№</v>
      </c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7"/>
      <c r="V70" s="697"/>
      <c r="W70" s="697"/>
      <c r="X70" s="697"/>
      <c r="Y70" s="697"/>
      <c r="Z70" s="708">
        <f t="shared" si="7"/>
        <v>0</v>
      </c>
      <c r="AA70" s="708"/>
      <c r="AB70" s="708"/>
      <c r="AC70" s="708"/>
      <c r="AD70" s="708"/>
      <c r="AE70" s="708"/>
      <c r="AF70" s="708"/>
      <c r="AG70" s="708"/>
      <c r="AH70" s="708"/>
      <c r="AI70" s="708"/>
      <c r="AJ70" s="708"/>
      <c r="AK70" s="708"/>
      <c r="AL70" s="708"/>
      <c r="AM70" s="708"/>
      <c r="AN70" s="708"/>
      <c r="AO70" s="708"/>
      <c r="AP70" s="708"/>
      <c r="AQ70" s="698"/>
      <c r="AR70" s="698"/>
      <c r="AS70" s="698"/>
      <c r="AT70" s="698"/>
      <c r="AU70" s="698"/>
      <c r="AV70" s="698"/>
      <c r="AW70" s="698"/>
      <c r="AX70" s="698"/>
      <c r="AY70" s="698"/>
      <c r="AZ70" s="698"/>
      <c r="BA70" s="698"/>
      <c r="BB70" s="698"/>
      <c r="BC70" s="698"/>
      <c r="BD70" s="698"/>
      <c r="BE70" s="698"/>
      <c r="BF70" s="698"/>
      <c r="BG70" s="698"/>
      <c r="BH70" s="698"/>
      <c r="BI70" s="698"/>
      <c r="BJ70" s="698"/>
      <c r="BK70" s="698"/>
      <c r="BL70" s="698"/>
      <c r="BM70" s="698"/>
      <c r="BN70" s="698"/>
      <c r="BO70" s="698"/>
      <c r="BP70" s="698"/>
      <c r="BQ70" s="19">
        <f t="shared" si="8"/>
        <v>0</v>
      </c>
    </row>
    <row r="71" spans="1:73" hidden="1" x14ac:dyDescent="0.25">
      <c r="A71" s="539">
        <f>SUBTOTAL(9,$BQ$9:BQ71)</f>
        <v>24</v>
      </c>
      <c r="B71" s="540" t="str">
        <f>ФОРМА!E24</f>
        <v>План строительства</v>
      </c>
      <c r="C71" s="697" t="s">
        <v>333</v>
      </c>
      <c r="D71" s="697"/>
      <c r="E71" s="697"/>
      <c r="F71" s="697"/>
      <c r="G71" s="697"/>
      <c r="H71" s="697"/>
      <c r="I71" s="697"/>
      <c r="J71" s="697"/>
      <c r="K71" s="697"/>
      <c r="L71" s="697"/>
      <c r="M71" s="697"/>
      <c r="N71" s="697"/>
      <c r="O71" s="697"/>
      <c r="P71" s="697"/>
      <c r="Q71" s="697"/>
      <c r="R71" s="697"/>
      <c r="S71" s="697"/>
      <c r="T71" s="697"/>
      <c r="U71" s="697"/>
      <c r="V71" s="697"/>
      <c r="W71" s="697"/>
      <c r="X71" s="697"/>
      <c r="Y71" s="697"/>
      <c r="Z71" s="708">
        <f>IF(C70="№",0,1)</f>
        <v>0</v>
      </c>
      <c r="AA71" s="708"/>
      <c r="AB71" s="708"/>
      <c r="AC71" s="708"/>
      <c r="AD71" s="708"/>
      <c r="AE71" s="708"/>
      <c r="AF71" s="708"/>
      <c r="AG71" s="708"/>
      <c r="AH71" s="708"/>
      <c r="AI71" s="708"/>
      <c r="AJ71" s="708"/>
      <c r="AK71" s="708"/>
      <c r="AL71" s="708"/>
      <c r="AM71" s="708"/>
      <c r="AN71" s="708"/>
      <c r="AO71" s="708"/>
      <c r="AP71" s="708"/>
      <c r="AQ71" s="698"/>
      <c r="AR71" s="698"/>
      <c r="AS71" s="698"/>
      <c r="AT71" s="698"/>
      <c r="AU71" s="698"/>
      <c r="AV71" s="698"/>
      <c r="AW71" s="698"/>
      <c r="AX71" s="698"/>
      <c r="AY71" s="698"/>
      <c r="AZ71" s="698"/>
      <c r="BA71" s="698"/>
      <c r="BB71" s="698"/>
      <c r="BC71" s="698"/>
      <c r="BD71" s="698"/>
      <c r="BE71" s="698"/>
      <c r="BF71" s="698"/>
      <c r="BG71" s="698"/>
      <c r="BH71" s="698"/>
      <c r="BI71" s="698"/>
      <c r="BJ71" s="698"/>
      <c r="BK71" s="698"/>
      <c r="BL71" s="698"/>
      <c r="BM71" s="698"/>
      <c r="BN71" s="698"/>
      <c r="BO71" s="698"/>
      <c r="BP71" s="698"/>
      <c r="BQ71" s="19">
        <f>IF(C70="№",0,1)</f>
        <v>0</v>
      </c>
    </row>
    <row r="72" spans="1:73" ht="26.4" x14ac:dyDescent="0.25">
      <c r="A72" s="539">
        <f>SUBTOTAL(9,$BQ$9:BQ72)</f>
        <v>25</v>
      </c>
      <c r="B72" s="626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697" t="str">
        <f>CONCATENATE("№",ФОРМА!B25)</f>
        <v>№2</v>
      </c>
      <c r="D72" s="697"/>
      <c r="E72" s="697"/>
      <c r="F72" s="697"/>
      <c r="G72" s="697"/>
      <c r="H72" s="697"/>
      <c r="I72" s="697"/>
      <c r="J72" s="697"/>
      <c r="K72" s="697"/>
      <c r="L72" s="697"/>
      <c r="M72" s="697"/>
      <c r="N72" s="697"/>
      <c r="O72" s="697"/>
      <c r="P72" s="697"/>
      <c r="Q72" s="697"/>
      <c r="R72" s="697"/>
      <c r="S72" s="697"/>
      <c r="T72" s="697"/>
      <c r="U72" s="697"/>
      <c r="V72" s="697"/>
      <c r="W72" s="697"/>
      <c r="X72" s="697"/>
      <c r="Y72" s="697"/>
      <c r="Z72" s="708">
        <f>IF(C72="№",0,1)</f>
        <v>1</v>
      </c>
      <c r="AA72" s="708"/>
      <c r="AB72" s="708"/>
      <c r="AC72" s="708"/>
      <c r="AD72" s="708"/>
      <c r="AE72" s="708"/>
      <c r="AF72" s="708"/>
      <c r="AG72" s="708"/>
      <c r="AH72" s="708"/>
      <c r="AI72" s="708"/>
      <c r="AJ72" s="708"/>
      <c r="AK72" s="708"/>
      <c r="AL72" s="708"/>
      <c r="AM72" s="708"/>
      <c r="AN72" s="708"/>
      <c r="AO72" s="708"/>
      <c r="AP72" s="708"/>
      <c r="AQ72" s="698"/>
      <c r="AR72" s="698"/>
      <c r="AS72" s="698"/>
      <c r="AT72" s="698"/>
      <c r="AU72" s="698"/>
      <c r="AV72" s="698"/>
      <c r="AW72" s="698"/>
      <c r="AX72" s="698"/>
      <c r="AY72" s="698"/>
      <c r="AZ72" s="698"/>
      <c r="BA72" s="698"/>
      <c r="BB72" s="698"/>
      <c r="BC72" s="698"/>
      <c r="BD72" s="698"/>
      <c r="BE72" s="698"/>
      <c r="BF72" s="698"/>
      <c r="BG72" s="698"/>
      <c r="BH72" s="698"/>
      <c r="BI72" s="698"/>
      <c r="BJ72" s="698"/>
      <c r="BK72" s="698"/>
      <c r="BL72" s="698"/>
      <c r="BM72" s="698"/>
      <c r="BN72" s="698"/>
      <c r="BO72" s="698"/>
      <c r="BP72" s="698"/>
      <c r="BQ72" s="19">
        <f t="shared" si="8"/>
        <v>1</v>
      </c>
    </row>
    <row r="73" spans="1:73" x14ac:dyDescent="0.25">
      <c r="A73" s="539">
        <f>SUBTOTAL(9,$BQ$9:BQ73)</f>
        <v>26</v>
      </c>
      <c r="B73" s="626" t="str">
        <f>ФОРМА!E25</f>
        <v>План строительства</v>
      </c>
      <c r="C73" s="697" t="s">
        <v>333</v>
      </c>
      <c r="D73" s="697"/>
      <c r="E73" s="697"/>
      <c r="F73" s="697"/>
      <c r="G73" s="697"/>
      <c r="H73" s="697"/>
      <c r="I73" s="697"/>
      <c r="J73" s="697"/>
      <c r="K73" s="697"/>
      <c r="L73" s="697"/>
      <c r="M73" s="697"/>
      <c r="N73" s="697"/>
      <c r="O73" s="697"/>
      <c r="P73" s="697"/>
      <c r="Q73" s="697"/>
      <c r="R73" s="697"/>
      <c r="S73" s="697"/>
      <c r="T73" s="697"/>
      <c r="U73" s="697"/>
      <c r="V73" s="697"/>
      <c r="W73" s="697"/>
      <c r="X73" s="697"/>
      <c r="Y73" s="697"/>
      <c r="Z73" s="708">
        <f>IF(C72="№",0,1)</f>
        <v>1</v>
      </c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708"/>
      <c r="AL73" s="708"/>
      <c r="AM73" s="708"/>
      <c r="AN73" s="708"/>
      <c r="AO73" s="708"/>
      <c r="AP73" s="70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698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19">
        <f>IF(C72="№",0,1)</f>
        <v>1</v>
      </c>
    </row>
    <row r="74" spans="1:73" ht="26.4" hidden="1" x14ac:dyDescent="0.25">
      <c r="A74" s="539">
        <f>SUBTOTAL(9,$BQ$9:BQ74)</f>
        <v>26</v>
      </c>
      <c r="B74" s="540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697" t="str">
        <f>CONCATENATE("№",ФОРМА!B26)</f>
        <v>№</v>
      </c>
      <c r="D74" s="697"/>
      <c r="E74" s="697"/>
      <c r="F74" s="697"/>
      <c r="G74" s="697"/>
      <c r="H74" s="697"/>
      <c r="I74" s="697"/>
      <c r="J74" s="697"/>
      <c r="K74" s="697"/>
      <c r="L74" s="697"/>
      <c r="M74" s="697"/>
      <c r="N74" s="697"/>
      <c r="O74" s="697"/>
      <c r="P74" s="697"/>
      <c r="Q74" s="697"/>
      <c r="R74" s="697"/>
      <c r="S74" s="697"/>
      <c r="T74" s="697"/>
      <c r="U74" s="697"/>
      <c r="V74" s="697"/>
      <c r="W74" s="697"/>
      <c r="X74" s="697"/>
      <c r="Y74" s="697"/>
      <c r="Z74" s="708">
        <f>IF(C74="№",0,1)</f>
        <v>0</v>
      </c>
      <c r="AA74" s="708"/>
      <c r="AB74" s="708"/>
      <c r="AC74" s="708"/>
      <c r="AD74" s="708"/>
      <c r="AE74" s="708"/>
      <c r="AF74" s="708"/>
      <c r="AG74" s="708"/>
      <c r="AH74" s="708"/>
      <c r="AI74" s="708"/>
      <c r="AJ74" s="708"/>
      <c r="AK74" s="708"/>
      <c r="AL74" s="708"/>
      <c r="AM74" s="708"/>
      <c r="AN74" s="708"/>
      <c r="AO74" s="708"/>
      <c r="AP74" s="708"/>
      <c r="AQ74" s="698"/>
      <c r="AR74" s="698"/>
      <c r="AS74" s="698"/>
      <c r="AT74" s="698"/>
      <c r="AU74" s="698"/>
      <c r="AV74" s="698"/>
      <c r="AW74" s="698"/>
      <c r="AX74" s="698"/>
      <c r="AY74" s="698"/>
      <c r="AZ74" s="698"/>
      <c r="BA74" s="698"/>
      <c r="BB74" s="698"/>
      <c r="BC74" s="698"/>
      <c r="BD74" s="698"/>
      <c r="BE74" s="698"/>
      <c r="BF74" s="698"/>
      <c r="BG74" s="698"/>
      <c r="BH74" s="698"/>
      <c r="BI74" s="698"/>
      <c r="BJ74" s="698"/>
      <c r="BK74" s="698"/>
      <c r="BL74" s="698"/>
      <c r="BM74" s="698"/>
      <c r="BN74" s="698"/>
      <c r="BO74" s="698"/>
      <c r="BP74" s="698"/>
      <c r="BQ74" s="19">
        <f t="shared" si="8"/>
        <v>0</v>
      </c>
    </row>
    <row r="75" spans="1:73" hidden="1" x14ac:dyDescent="0.25">
      <c r="A75" s="539">
        <f>SUBTOTAL(9,$BQ$9:BQ75)</f>
        <v>26</v>
      </c>
      <c r="B75" s="540" t="str">
        <f>ФОРМА!E26</f>
        <v>План строительства</v>
      </c>
      <c r="C75" s="697" t="s">
        <v>333</v>
      </c>
      <c r="D75" s="697"/>
      <c r="E75" s="697"/>
      <c r="F75" s="697"/>
      <c r="G75" s="697"/>
      <c r="H75" s="697"/>
      <c r="I75" s="697"/>
      <c r="J75" s="697"/>
      <c r="K75" s="697"/>
      <c r="L75" s="697"/>
      <c r="M75" s="697"/>
      <c r="N75" s="697"/>
      <c r="O75" s="697"/>
      <c r="P75" s="697"/>
      <c r="Q75" s="697"/>
      <c r="R75" s="697"/>
      <c r="S75" s="697"/>
      <c r="T75" s="697"/>
      <c r="U75" s="697"/>
      <c r="V75" s="697"/>
      <c r="W75" s="697"/>
      <c r="X75" s="697"/>
      <c r="Y75" s="697"/>
      <c r="Z75" s="708">
        <f>IF(C74="№",0,1)</f>
        <v>0</v>
      </c>
      <c r="AA75" s="708"/>
      <c r="AB75" s="708"/>
      <c r="AC75" s="708"/>
      <c r="AD75" s="708"/>
      <c r="AE75" s="708"/>
      <c r="AF75" s="708"/>
      <c r="AG75" s="708"/>
      <c r="AH75" s="708"/>
      <c r="AI75" s="708"/>
      <c r="AJ75" s="708"/>
      <c r="AK75" s="708"/>
      <c r="AL75" s="708"/>
      <c r="AM75" s="708"/>
      <c r="AN75" s="708"/>
      <c r="AO75" s="708"/>
      <c r="AP75" s="708"/>
      <c r="AQ75" s="698"/>
      <c r="AR75" s="698"/>
      <c r="AS75" s="698"/>
      <c r="AT75" s="698"/>
      <c r="AU75" s="698"/>
      <c r="AV75" s="698"/>
      <c r="AW75" s="698"/>
      <c r="AX75" s="698"/>
      <c r="AY75" s="698"/>
      <c r="AZ75" s="698"/>
      <c r="BA75" s="698"/>
      <c r="BB75" s="698"/>
      <c r="BC75" s="698"/>
      <c r="BD75" s="698"/>
      <c r="BE75" s="698"/>
      <c r="BF75" s="698"/>
      <c r="BG75" s="698"/>
      <c r="BH75" s="698"/>
      <c r="BI75" s="698"/>
      <c r="BJ75" s="698"/>
      <c r="BK75" s="698"/>
      <c r="BL75" s="698"/>
      <c r="BM75" s="698"/>
      <c r="BN75" s="698"/>
      <c r="BO75" s="698"/>
      <c r="BP75" s="698"/>
      <c r="BQ75" s="19">
        <f>IF(C74="№",0,1)</f>
        <v>0</v>
      </c>
    </row>
    <row r="76" spans="1:73" ht="26.4" hidden="1" x14ac:dyDescent="0.25">
      <c r="A76" s="539">
        <f>SUBTOTAL(9,$BQ$9:BQ76)</f>
        <v>26</v>
      </c>
      <c r="B76" s="540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697" t="str">
        <f>CONCATENATE("№",ФОРМА!B27)</f>
        <v>№</v>
      </c>
      <c r="D76" s="697"/>
      <c r="E76" s="697"/>
      <c r="F76" s="697"/>
      <c r="G76" s="697"/>
      <c r="H76" s="697"/>
      <c r="I76" s="697"/>
      <c r="J76" s="697"/>
      <c r="K76" s="697"/>
      <c r="L76" s="697"/>
      <c r="M76" s="697"/>
      <c r="N76" s="697"/>
      <c r="O76" s="697"/>
      <c r="P76" s="697"/>
      <c r="Q76" s="697"/>
      <c r="R76" s="697"/>
      <c r="S76" s="697"/>
      <c r="T76" s="697"/>
      <c r="U76" s="697"/>
      <c r="V76" s="697"/>
      <c r="W76" s="697"/>
      <c r="X76" s="697"/>
      <c r="Y76" s="697"/>
      <c r="Z76" s="708">
        <f>IF(C76="№",0,1)</f>
        <v>0</v>
      </c>
      <c r="AA76" s="708"/>
      <c r="AB76" s="708"/>
      <c r="AC76" s="708"/>
      <c r="AD76" s="708"/>
      <c r="AE76" s="708"/>
      <c r="AF76" s="708"/>
      <c r="AG76" s="708"/>
      <c r="AH76" s="708"/>
      <c r="AI76" s="708"/>
      <c r="AJ76" s="708"/>
      <c r="AK76" s="708"/>
      <c r="AL76" s="708"/>
      <c r="AM76" s="708"/>
      <c r="AN76" s="708"/>
      <c r="AO76" s="708"/>
      <c r="AP76" s="708"/>
      <c r="AQ76" s="698"/>
      <c r="AR76" s="698"/>
      <c r="AS76" s="698"/>
      <c r="AT76" s="698"/>
      <c r="AU76" s="698"/>
      <c r="AV76" s="698"/>
      <c r="AW76" s="698"/>
      <c r="AX76" s="698"/>
      <c r="AY76" s="698"/>
      <c r="AZ76" s="698"/>
      <c r="BA76" s="698"/>
      <c r="BB76" s="698"/>
      <c r="BC76" s="698"/>
      <c r="BD76" s="698"/>
      <c r="BE76" s="698"/>
      <c r="BF76" s="698"/>
      <c r="BG76" s="698"/>
      <c r="BH76" s="698"/>
      <c r="BI76" s="698"/>
      <c r="BJ76" s="698"/>
      <c r="BK76" s="698"/>
      <c r="BL76" s="698"/>
      <c r="BM76" s="698"/>
      <c r="BN76" s="698"/>
      <c r="BO76" s="698"/>
      <c r="BP76" s="698"/>
      <c r="BQ76" s="19">
        <f t="shared" si="8"/>
        <v>0</v>
      </c>
    </row>
    <row r="77" spans="1:73" hidden="1" x14ac:dyDescent="0.25">
      <c r="A77" s="539">
        <f>SUBTOTAL(9,$BQ$9:BQ77)</f>
        <v>26</v>
      </c>
      <c r="B77" s="540" t="str">
        <f>ФОРМА!E27</f>
        <v>План строительства</v>
      </c>
      <c r="C77" s="697" t="s">
        <v>333</v>
      </c>
      <c r="D77" s="697"/>
      <c r="E77" s="697"/>
      <c r="F77" s="697"/>
      <c r="G77" s="697"/>
      <c r="H77" s="697"/>
      <c r="I77" s="697"/>
      <c r="J77" s="697"/>
      <c r="K77" s="697"/>
      <c r="L77" s="697"/>
      <c r="M77" s="697"/>
      <c r="N77" s="697"/>
      <c r="O77" s="697"/>
      <c r="P77" s="697"/>
      <c r="Q77" s="697"/>
      <c r="R77" s="697"/>
      <c r="S77" s="697"/>
      <c r="T77" s="697"/>
      <c r="U77" s="697"/>
      <c r="V77" s="697"/>
      <c r="W77" s="697"/>
      <c r="X77" s="697"/>
      <c r="Y77" s="697"/>
      <c r="Z77" s="708">
        <f>IF(C76="№",0,1)</f>
        <v>0</v>
      </c>
      <c r="AA77" s="708"/>
      <c r="AB77" s="708"/>
      <c r="AC77" s="708"/>
      <c r="AD77" s="708"/>
      <c r="AE77" s="708"/>
      <c r="AF77" s="708"/>
      <c r="AG77" s="708"/>
      <c r="AH77" s="708"/>
      <c r="AI77" s="708"/>
      <c r="AJ77" s="708"/>
      <c r="AK77" s="708"/>
      <c r="AL77" s="708"/>
      <c r="AM77" s="708"/>
      <c r="AN77" s="708"/>
      <c r="AO77" s="708"/>
      <c r="AP77" s="708"/>
      <c r="AQ77" s="698"/>
      <c r="AR77" s="698"/>
      <c r="AS77" s="698"/>
      <c r="AT77" s="698"/>
      <c r="AU77" s="698"/>
      <c r="AV77" s="698"/>
      <c r="AW77" s="698"/>
      <c r="AX77" s="698"/>
      <c r="AY77" s="698"/>
      <c r="AZ77" s="698"/>
      <c r="BA77" s="698"/>
      <c r="BB77" s="698"/>
      <c r="BC77" s="698"/>
      <c r="BD77" s="698"/>
      <c r="BE77" s="698"/>
      <c r="BF77" s="698"/>
      <c r="BG77" s="698"/>
      <c r="BH77" s="698"/>
      <c r="BI77" s="698"/>
      <c r="BJ77" s="698"/>
      <c r="BK77" s="698"/>
      <c r="BL77" s="698"/>
      <c r="BM77" s="698"/>
      <c r="BN77" s="698"/>
      <c r="BO77" s="698"/>
      <c r="BP77" s="698"/>
      <c r="BQ77" s="19">
        <f>IF(C76="№",0,1)</f>
        <v>0</v>
      </c>
    </row>
    <row r="78" spans="1:73" ht="26.4" hidden="1" x14ac:dyDescent="0.25">
      <c r="A78" s="539">
        <f>SUBTOTAL(9,$BQ$9:BQ78)</f>
        <v>26</v>
      </c>
      <c r="B78" s="540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697" t="str">
        <f>CONCATENATE("№",ФОРМА!B28)</f>
        <v>№</v>
      </c>
      <c r="D78" s="697"/>
      <c r="E78" s="697"/>
      <c r="F78" s="697"/>
      <c r="G78" s="697"/>
      <c r="H78" s="697"/>
      <c r="I78" s="697"/>
      <c r="J78" s="697"/>
      <c r="K78" s="697"/>
      <c r="L78" s="697"/>
      <c r="M78" s="697"/>
      <c r="N78" s="697"/>
      <c r="O78" s="697"/>
      <c r="P78" s="697"/>
      <c r="Q78" s="697"/>
      <c r="R78" s="697"/>
      <c r="S78" s="697"/>
      <c r="T78" s="697"/>
      <c r="U78" s="697"/>
      <c r="V78" s="697"/>
      <c r="W78" s="697"/>
      <c r="X78" s="697"/>
      <c r="Y78" s="697"/>
      <c r="Z78" s="708">
        <f>IF(C78="№",0,1)</f>
        <v>0</v>
      </c>
      <c r="AA78" s="708"/>
      <c r="AB78" s="708"/>
      <c r="AC78" s="708"/>
      <c r="AD78" s="708"/>
      <c r="AE78" s="708"/>
      <c r="AF78" s="708"/>
      <c r="AG78" s="708"/>
      <c r="AH78" s="708"/>
      <c r="AI78" s="708"/>
      <c r="AJ78" s="708"/>
      <c r="AK78" s="708"/>
      <c r="AL78" s="708"/>
      <c r="AM78" s="708"/>
      <c r="AN78" s="708"/>
      <c r="AO78" s="708"/>
      <c r="AP78" s="708"/>
      <c r="AQ78" s="698"/>
      <c r="AR78" s="698"/>
      <c r="AS78" s="698"/>
      <c r="AT78" s="698"/>
      <c r="AU78" s="698"/>
      <c r="AV78" s="698"/>
      <c r="AW78" s="698"/>
      <c r="AX78" s="698"/>
      <c r="AY78" s="698"/>
      <c r="AZ78" s="698"/>
      <c r="BA78" s="698"/>
      <c r="BB78" s="698"/>
      <c r="BC78" s="698"/>
      <c r="BD78" s="698"/>
      <c r="BE78" s="698"/>
      <c r="BF78" s="698"/>
      <c r="BG78" s="698"/>
      <c r="BH78" s="698"/>
      <c r="BI78" s="698"/>
      <c r="BJ78" s="698"/>
      <c r="BK78" s="698"/>
      <c r="BL78" s="698"/>
      <c r="BM78" s="698"/>
      <c r="BN78" s="698"/>
      <c r="BO78" s="698"/>
      <c r="BP78" s="698"/>
      <c r="BQ78" s="19">
        <f t="shared" si="8"/>
        <v>0</v>
      </c>
    </row>
    <row r="79" spans="1:73" hidden="1" x14ac:dyDescent="0.25">
      <c r="A79" s="539">
        <f>SUBTOTAL(9,$BQ$9:BQ79)</f>
        <v>26</v>
      </c>
      <c r="B79" s="540" t="str">
        <f>ФОРМА!E28</f>
        <v>План строительства</v>
      </c>
      <c r="C79" s="697" t="s">
        <v>333</v>
      </c>
      <c r="D79" s="697"/>
      <c r="E79" s="697"/>
      <c r="F79" s="697"/>
      <c r="G79" s="697"/>
      <c r="H79" s="697"/>
      <c r="I79" s="697"/>
      <c r="J79" s="697"/>
      <c r="K79" s="697"/>
      <c r="L79" s="697"/>
      <c r="M79" s="697"/>
      <c r="N79" s="697"/>
      <c r="O79" s="697"/>
      <c r="P79" s="697"/>
      <c r="Q79" s="697"/>
      <c r="R79" s="697"/>
      <c r="S79" s="697"/>
      <c r="T79" s="697"/>
      <c r="U79" s="697"/>
      <c r="V79" s="697"/>
      <c r="W79" s="697"/>
      <c r="X79" s="697"/>
      <c r="Y79" s="697"/>
      <c r="Z79" s="708">
        <f>IF(C78="№",0,1)</f>
        <v>0</v>
      </c>
      <c r="AA79" s="708"/>
      <c r="AB79" s="708"/>
      <c r="AC79" s="708"/>
      <c r="AD79" s="708"/>
      <c r="AE79" s="708"/>
      <c r="AF79" s="708"/>
      <c r="AG79" s="708"/>
      <c r="AH79" s="708"/>
      <c r="AI79" s="708"/>
      <c r="AJ79" s="708"/>
      <c r="AK79" s="708"/>
      <c r="AL79" s="708"/>
      <c r="AM79" s="708"/>
      <c r="AN79" s="708"/>
      <c r="AO79" s="708"/>
      <c r="AP79" s="708"/>
      <c r="AQ79" s="698"/>
      <c r="AR79" s="698"/>
      <c r="AS79" s="698"/>
      <c r="AT79" s="698"/>
      <c r="AU79" s="698"/>
      <c r="AV79" s="698"/>
      <c r="AW79" s="698"/>
      <c r="AX79" s="698"/>
      <c r="AY79" s="698"/>
      <c r="AZ79" s="698"/>
      <c r="BA79" s="698"/>
      <c r="BB79" s="698"/>
      <c r="BC79" s="698"/>
      <c r="BD79" s="698"/>
      <c r="BE79" s="698"/>
      <c r="BF79" s="698"/>
      <c r="BG79" s="698"/>
      <c r="BH79" s="698"/>
      <c r="BI79" s="698"/>
      <c r="BJ79" s="698"/>
      <c r="BK79" s="698"/>
      <c r="BL79" s="698"/>
      <c r="BM79" s="698"/>
      <c r="BN79" s="698"/>
      <c r="BO79" s="698"/>
      <c r="BP79" s="698"/>
      <c r="BQ79" s="19">
        <f>IF(C78="№",0,1)</f>
        <v>0</v>
      </c>
    </row>
    <row r="80" spans="1:73" ht="26.4" x14ac:dyDescent="0.25">
      <c r="A80" s="539">
        <f ca="1">SUBTOTAL(9,$BQ$9:BQ80)</f>
        <v>27</v>
      </c>
      <c r="B80" s="626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697" t="str">
        <f ca="1">CONCATENATE("№",VLOOKUP(BS80,'АКТЫ скрытых работ'!A:O,2,FALSE))</f>
        <v>№1-ОП_10</v>
      </c>
      <c r="D80" s="697"/>
      <c r="E80" s="697"/>
      <c r="F80" s="697"/>
      <c r="G80" s="697"/>
      <c r="H80" s="697"/>
      <c r="I80" s="697"/>
      <c r="J80" s="697"/>
      <c r="K80" s="697"/>
      <c r="L80" s="697"/>
      <c r="M80" s="697"/>
      <c r="N80" s="697"/>
      <c r="O80" s="697"/>
      <c r="P80" s="697"/>
      <c r="Q80" s="697"/>
      <c r="R80" s="697"/>
      <c r="S80" s="697"/>
      <c r="T80" s="697"/>
      <c r="U80" s="697"/>
      <c r="V80" s="697"/>
      <c r="W80" s="697"/>
      <c r="X80" s="697"/>
      <c r="Y80" s="697"/>
      <c r="Z80" s="697">
        <f ca="1">IF(BS80="АООК_",0,1)</f>
        <v>1</v>
      </c>
      <c r="AA80" s="697"/>
      <c r="AB80" s="697"/>
      <c r="AC80" s="697"/>
      <c r="AD80" s="697"/>
      <c r="AE80" s="697"/>
      <c r="AF80" s="697"/>
      <c r="AG80" s="697"/>
      <c r="AH80" s="697"/>
      <c r="AI80" s="697"/>
      <c r="AJ80" s="697"/>
      <c r="AK80" s="697"/>
      <c r="AL80" s="697"/>
      <c r="AM80" s="697"/>
      <c r="AN80" s="697"/>
      <c r="AO80" s="697"/>
      <c r="AP80" s="697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698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19">
        <f t="shared" ref="BQ80:BQ85" ca="1" si="9">IF(Z80&gt;0,1,0)</f>
        <v>1</v>
      </c>
      <c r="BR80" s="699"/>
      <c r="BS80" s="564" t="str">
        <f ca="1">IF(INDIRECT("'АКТЫ скрытых работ'!R"&amp;BU80&amp;"C1",0)=CONCATENATE("АОСР_",BT80),CONCATENATE("АОСР_",BT80),CONCATENATE("АООК_",BT80))</f>
        <v>АОСР_1</v>
      </c>
      <c r="BT80" s="564">
        <v>1</v>
      </c>
      <c r="BU80" s="565">
        <f>BT80+1</f>
        <v>2</v>
      </c>
    </row>
    <row r="81" spans="1:74" ht="26.4" x14ac:dyDescent="0.25">
      <c r="A81" s="539">
        <f ca="1">SUBTOTAL(9,$BQ$9:BQ81)</f>
        <v>28</v>
      </c>
      <c r="B81" s="627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одностоечных</v>
      </c>
      <c r="C81" s="700" t="str">
        <f ca="1">IF(B81="Контрольно-исполнительная съемка","б/н",MID(B81,SEARCH("№",B81,1),SEARCH(" ",B81,SEARCH("№",B81,1))-SEARCH("№",B81,1)))</f>
        <v>№1.1</v>
      </c>
      <c r="D81" s="701"/>
      <c r="E81" s="701"/>
      <c r="F81" s="701"/>
      <c r="G81" s="701"/>
      <c r="H81" s="701"/>
      <c r="I81" s="701"/>
      <c r="J81" s="701"/>
      <c r="K81" s="701"/>
      <c r="L81" s="701"/>
      <c r="M81" s="701"/>
      <c r="N81" s="701"/>
      <c r="O81" s="701"/>
      <c r="P81" s="701"/>
      <c r="Q81" s="701"/>
      <c r="R81" s="701"/>
      <c r="S81" s="701"/>
      <c r="T81" s="701"/>
      <c r="U81" s="701"/>
      <c r="V81" s="701"/>
      <c r="W81" s="701"/>
      <c r="X81" s="701"/>
      <c r="Y81" s="702"/>
      <c r="Z81" s="697">
        <f ca="1">IFERROR(IF(OR(IFERROR(B81,0)=0,B81="-"),0,1),0)</f>
        <v>1</v>
      </c>
      <c r="AA81" s="697"/>
      <c r="AB81" s="697"/>
      <c r="AC81" s="697"/>
      <c r="AD81" s="697"/>
      <c r="AE81" s="697"/>
      <c r="AF81" s="697"/>
      <c r="AG81" s="697"/>
      <c r="AH81" s="697"/>
      <c r="AI81" s="697"/>
      <c r="AJ81" s="697"/>
      <c r="AK81" s="697"/>
      <c r="AL81" s="697"/>
      <c r="AM81" s="697"/>
      <c r="AN81" s="697"/>
      <c r="AO81" s="697"/>
      <c r="AP81" s="697"/>
      <c r="AQ81" s="698"/>
      <c r="AR81" s="698"/>
      <c r="AS81" s="698"/>
      <c r="AT81" s="698"/>
      <c r="AU81" s="698"/>
      <c r="AV81" s="698"/>
      <c r="AW81" s="698"/>
      <c r="AX81" s="698"/>
      <c r="AY81" s="698"/>
      <c r="AZ81" s="698"/>
      <c r="BA81" s="698"/>
      <c r="BB81" s="698"/>
      <c r="BC81" s="698"/>
      <c r="BD81" s="698"/>
      <c r="BE81" s="698"/>
      <c r="BF81" s="698"/>
      <c r="BG81" s="698"/>
      <c r="BH81" s="698"/>
      <c r="BI81" s="698"/>
      <c r="BJ81" s="698"/>
      <c r="BK81" s="698"/>
      <c r="BL81" s="698"/>
      <c r="BM81" s="698"/>
      <c r="BN81" s="698"/>
      <c r="BO81" s="698"/>
      <c r="BP81" s="698"/>
      <c r="BQ81" s="19">
        <f t="shared" ca="1" si="9"/>
        <v>1</v>
      </c>
      <c r="BR81" s="699"/>
    </row>
    <row r="82" spans="1:74" ht="26.4" x14ac:dyDescent="0.25">
      <c r="A82" s="539">
        <f ca="1">SUBTOTAL(9,$BQ$9:BQ82)</f>
        <v>29</v>
      </c>
      <c r="B82" s="626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№1.2 Бурение скважин под установку откосов опор двухстоечных</v>
      </c>
      <c r="C82" s="700" t="str">
        <f t="shared" ref="C82:C84" ca="1" si="10">IF(B82="Контрольно-исполнительная съемка","б/н",MID(B82,SEARCH("№",B82,1),SEARCH(" ",B82,SEARCH("№",B82,1))-SEARCH("№",B82,1)))</f>
        <v>№1.2</v>
      </c>
      <c r="D82" s="701"/>
      <c r="E82" s="701"/>
      <c r="F82" s="701"/>
      <c r="G82" s="701"/>
      <c r="H82" s="701"/>
      <c r="I82" s="701"/>
      <c r="J82" s="701"/>
      <c r="K82" s="701"/>
      <c r="L82" s="701"/>
      <c r="M82" s="701"/>
      <c r="N82" s="701"/>
      <c r="O82" s="701"/>
      <c r="P82" s="701"/>
      <c r="Q82" s="701"/>
      <c r="R82" s="701"/>
      <c r="S82" s="701"/>
      <c r="T82" s="701"/>
      <c r="U82" s="701"/>
      <c r="V82" s="701"/>
      <c r="W82" s="701"/>
      <c r="X82" s="701"/>
      <c r="Y82" s="702"/>
      <c r="Z82" s="697">
        <f ca="1">IFERROR(IF(OR(IFERROR(B82,0)=0,B82=""),0,1),0)</f>
        <v>1</v>
      </c>
      <c r="AA82" s="697"/>
      <c r="AB82" s="697"/>
      <c r="AC82" s="697"/>
      <c r="AD82" s="697"/>
      <c r="AE82" s="697"/>
      <c r="AF82" s="697"/>
      <c r="AG82" s="697"/>
      <c r="AH82" s="697"/>
      <c r="AI82" s="697"/>
      <c r="AJ82" s="697"/>
      <c r="AK82" s="697"/>
      <c r="AL82" s="697"/>
      <c r="AM82" s="697"/>
      <c r="AN82" s="697"/>
      <c r="AO82" s="697"/>
      <c r="AP82" s="697"/>
      <c r="AQ82" s="698"/>
      <c r="AR82" s="698"/>
      <c r="AS82" s="698"/>
      <c r="AT82" s="698"/>
      <c r="AU82" s="698"/>
      <c r="AV82" s="698"/>
      <c r="AW82" s="698"/>
      <c r="AX82" s="698"/>
      <c r="AY82" s="698"/>
      <c r="AZ82" s="698"/>
      <c r="BA82" s="698"/>
      <c r="BB82" s="698"/>
      <c r="BC82" s="698"/>
      <c r="BD82" s="698"/>
      <c r="BE82" s="698"/>
      <c r="BF82" s="698"/>
      <c r="BG82" s="698"/>
      <c r="BH82" s="698"/>
      <c r="BI82" s="698"/>
      <c r="BJ82" s="698"/>
      <c r="BK82" s="698"/>
      <c r="BL82" s="698"/>
      <c r="BM82" s="698"/>
      <c r="BN82" s="698"/>
      <c r="BO82" s="698"/>
      <c r="BP82" s="698"/>
      <c r="BQ82" s="19">
        <f t="shared" ca="1" si="9"/>
        <v>1</v>
      </c>
      <c r="BR82" s="699"/>
    </row>
    <row r="83" spans="1:74" hidden="1" x14ac:dyDescent="0.25">
      <c r="A83" s="539">
        <f ca="1">SUBTOTAL(9,$BQ$9:BQ83)</f>
        <v>29</v>
      </c>
      <c r="B83" s="540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00" t="e">
        <f t="shared" ca="1" si="10"/>
        <v>#VALUE!</v>
      </c>
      <c r="D83" s="701"/>
      <c r="E83" s="701"/>
      <c r="F83" s="701"/>
      <c r="G83" s="701"/>
      <c r="H83" s="701"/>
      <c r="I83" s="701"/>
      <c r="J83" s="701"/>
      <c r="K83" s="701"/>
      <c r="L83" s="701"/>
      <c r="M83" s="701"/>
      <c r="N83" s="701"/>
      <c r="O83" s="701"/>
      <c r="P83" s="701"/>
      <c r="Q83" s="701"/>
      <c r="R83" s="701"/>
      <c r="S83" s="701"/>
      <c r="T83" s="701"/>
      <c r="U83" s="701"/>
      <c r="V83" s="701"/>
      <c r="W83" s="701"/>
      <c r="X83" s="701"/>
      <c r="Y83" s="702"/>
      <c r="Z83" s="697">
        <f ca="1">IFERROR(IF(OR(IFERROR(B83,0)=0,B83=""),0,1),0)</f>
        <v>0</v>
      </c>
      <c r="AA83" s="697"/>
      <c r="AB83" s="697"/>
      <c r="AC83" s="697"/>
      <c r="AD83" s="697"/>
      <c r="AE83" s="697"/>
      <c r="AF83" s="697"/>
      <c r="AG83" s="697"/>
      <c r="AH83" s="697"/>
      <c r="AI83" s="697"/>
      <c r="AJ83" s="697"/>
      <c r="AK83" s="697"/>
      <c r="AL83" s="697"/>
      <c r="AM83" s="697"/>
      <c r="AN83" s="697"/>
      <c r="AO83" s="697"/>
      <c r="AP83" s="697"/>
      <c r="AQ83" s="698"/>
      <c r="AR83" s="698"/>
      <c r="AS83" s="698"/>
      <c r="AT83" s="698"/>
      <c r="AU83" s="698"/>
      <c r="AV83" s="698"/>
      <c r="AW83" s="698"/>
      <c r="AX83" s="698"/>
      <c r="AY83" s="698"/>
      <c r="AZ83" s="698"/>
      <c r="BA83" s="698"/>
      <c r="BB83" s="698"/>
      <c r="BC83" s="698"/>
      <c r="BD83" s="698"/>
      <c r="BE83" s="698"/>
      <c r="BF83" s="698"/>
      <c r="BG83" s="698"/>
      <c r="BH83" s="698"/>
      <c r="BI83" s="698"/>
      <c r="BJ83" s="698"/>
      <c r="BK83" s="698"/>
      <c r="BL83" s="698"/>
      <c r="BM83" s="698"/>
      <c r="BN83" s="698"/>
      <c r="BO83" s="698"/>
      <c r="BP83" s="698"/>
      <c r="BQ83" s="19">
        <f t="shared" ca="1" si="9"/>
        <v>0</v>
      </c>
      <c r="BR83" s="699"/>
      <c r="BV83" s="19" t="str">
        <f>MID(BV61,1,LEN(BV61))</f>
        <v/>
      </c>
    </row>
    <row r="84" spans="1:74" hidden="1" x14ac:dyDescent="0.25">
      <c r="A84" s="539">
        <f ca="1">SUBTOTAL(9,$BQ$9:BQ84)</f>
        <v>29</v>
      </c>
      <c r="B84" s="540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00" t="e">
        <f t="shared" ca="1" si="10"/>
        <v>#VALUE!</v>
      </c>
      <c r="D84" s="701"/>
      <c r="E84" s="701"/>
      <c r="F84" s="701"/>
      <c r="G84" s="701"/>
      <c r="H84" s="701"/>
      <c r="I84" s="701"/>
      <c r="J84" s="701"/>
      <c r="K84" s="701"/>
      <c r="L84" s="701"/>
      <c r="M84" s="701"/>
      <c r="N84" s="701"/>
      <c r="O84" s="701"/>
      <c r="P84" s="701"/>
      <c r="Q84" s="701"/>
      <c r="R84" s="701"/>
      <c r="S84" s="701"/>
      <c r="T84" s="701"/>
      <c r="U84" s="701"/>
      <c r="V84" s="701"/>
      <c r="W84" s="701"/>
      <c r="X84" s="701"/>
      <c r="Y84" s="702"/>
      <c r="Z84" s="697">
        <f ca="1">IFERROR(IF(OR(IFERROR(B84,0)=0,B84=""),0,1),0)</f>
        <v>0</v>
      </c>
      <c r="AA84" s="697"/>
      <c r="AB84" s="697"/>
      <c r="AC84" s="697"/>
      <c r="AD84" s="697"/>
      <c r="AE84" s="697"/>
      <c r="AF84" s="697"/>
      <c r="AG84" s="697"/>
      <c r="AH84" s="697"/>
      <c r="AI84" s="697"/>
      <c r="AJ84" s="697"/>
      <c r="AK84" s="697"/>
      <c r="AL84" s="697"/>
      <c r="AM84" s="697"/>
      <c r="AN84" s="697"/>
      <c r="AO84" s="697"/>
      <c r="AP84" s="697"/>
      <c r="AQ84" s="698"/>
      <c r="AR84" s="698"/>
      <c r="AS84" s="698"/>
      <c r="AT84" s="698"/>
      <c r="AU84" s="698"/>
      <c r="AV84" s="698"/>
      <c r="AW84" s="698"/>
      <c r="AX84" s="698"/>
      <c r="AY84" s="698"/>
      <c r="AZ84" s="698"/>
      <c r="BA84" s="698"/>
      <c r="BB84" s="698"/>
      <c r="BC84" s="698"/>
      <c r="BD84" s="698"/>
      <c r="BE84" s="698"/>
      <c r="BF84" s="698"/>
      <c r="BG84" s="698"/>
      <c r="BH84" s="698"/>
      <c r="BI84" s="698"/>
      <c r="BJ84" s="698"/>
      <c r="BK84" s="698"/>
      <c r="BL84" s="698"/>
      <c r="BM84" s="698"/>
      <c r="BN84" s="698"/>
      <c r="BO84" s="698"/>
      <c r="BP84" s="698"/>
      <c r="BQ84" s="19">
        <f t="shared" ca="1" si="9"/>
        <v>0</v>
      </c>
      <c r="BR84" s="699"/>
    </row>
    <row r="85" spans="1:74" hidden="1" x14ac:dyDescent="0.25">
      <c r="A85" s="539">
        <f ca="1">SUBTOTAL(9,$BQ$9:BQ85)</f>
        <v>29</v>
      </c>
      <c r="B85" s="540" t="str">
        <f ca="1">VLOOKUP(BS80,'АКТЫ скрытых работ'!A:O,14,FALSE)</f>
        <v>-</v>
      </c>
      <c r="C85" s="697" t="str">
        <f ca="1">IF(B85&lt;&gt;"-","б/н","")</f>
        <v/>
      </c>
      <c r="D85" s="697"/>
      <c r="E85" s="697"/>
      <c r="F85" s="697"/>
      <c r="G85" s="697"/>
      <c r="H85" s="697"/>
      <c r="I85" s="697"/>
      <c r="J85" s="697"/>
      <c r="K85" s="697"/>
      <c r="L85" s="697"/>
      <c r="M85" s="697"/>
      <c r="N85" s="697"/>
      <c r="O85" s="697"/>
      <c r="P85" s="697"/>
      <c r="Q85" s="697"/>
      <c r="R85" s="697"/>
      <c r="S85" s="697"/>
      <c r="T85" s="697"/>
      <c r="U85" s="697"/>
      <c r="V85" s="697"/>
      <c r="W85" s="697"/>
      <c r="X85" s="697"/>
      <c r="Y85" s="697"/>
      <c r="Z85" s="697">
        <f ca="1">IFERROR(IF(OR(IFERROR(B85,0)=0,B85="-"),0,"1 компл"),0)</f>
        <v>0</v>
      </c>
      <c r="AA85" s="697"/>
      <c r="AB85" s="697"/>
      <c r="AC85" s="697"/>
      <c r="AD85" s="697"/>
      <c r="AE85" s="697"/>
      <c r="AF85" s="697"/>
      <c r="AG85" s="697"/>
      <c r="AH85" s="697"/>
      <c r="AI85" s="697"/>
      <c r="AJ85" s="697"/>
      <c r="AK85" s="697"/>
      <c r="AL85" s="697"/>
      <c r="AM85" s="697"/>
      <c r="AN85" s="697"/>
      <c r="AO85" s="697"/>
      <c r="AP85" s="697"/>
      <c r="AQ85" s="698"/>
      <c r="AR85" s="698"/>
      <c r="AS85" s="698"/>
      <c r="AT85" s="698"/>
      <c r="AU85" s="698"/>
      <c r="AV85" s="698"/>
      <c r="AW85" s="698"/>
      <c r="AX85" s="698"/>
      <c r="AY85" s="698"/>
      <c r="AZ85" s="698"/>
      <c r="BA85" s="698"/>
      <c r="BB85" s="698"/>
      <c r="BC85" s="698"/>
      <c r="BD85" s="698"/>
      <c r="BE85" s="698"/>
      <c r="BF85" s="698"/>
      <c r="BG85" s="698"/>
      <c r="BH85" s="698"/>
      <c r="BI85" s="698"/>
      <c r="BJ85" s="698"/>
      <c r="BK85" s="698"/>
      <c r="BL85" s="698"/>
      <c r="BM85" s="698"/>
      <c r="BN85" s="698"/>
      <c r="BO85" s="698"/>
      <c r="BP85" s="698"/>
      <c r="BQ85" s="19">
        <f t="shared" ca="1" si="9"/>
        <v>0</v>
      </c>
      <c r="BR85" s="699"/>
    </row>
    <row r="86" spans="1:74" ht="26.4" x14ac:dyDescent="0.25">
      <c r="A86" s="539">
        <f ca="1">SUBTOTAL(9,$BQ$9:BQ86)</f>
        <v>30</v>
      </c>
      <c r="B86" s="626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ответственных конструкций 'опора типа П20-3Н'</v>
      </c>
      <c r="C86" s="697" t="str">
        <f ca="1">CONCATENATE("№",VLOOKUP(BS86,'АКТЫ скрытых работ'!A:O,2,FALSE))</f>
        <v>№1_ОП_10</v>
      </c>
      <c r="D86" s="697"/>
      <c r="E86" s="697"/>
      <c r="F86" s="697"/>
      <c r="G86" s="697"/>
      <c r="H86" s="697"/>
      <c r="I86" s="697"/>
      <c r="J86" s="697"/>
      <c r="K86" s="697"/>
      <c r="L86" s="697"/>
      <c r="M86" s="697"/>
      <c r="N86" s="697"/>
      <c r="O86" s="697"/>
      <c r="P86" s="697"/>
      <c r="Q86" s="697"/>
      <c r="R86" s="697"/>
      <c r="S86" s="697"/>
      <c r="T86" s="697"/>
      <c r="U86" s="697"/>
      <c r="V86" s="697"/>
      <c r="W86" s="697"/>
      <c r="X86" s="697"/>
      <c r="Y86" s="697"/>
      <c r="Z86" s="697">
        <f ca="1">IF(BS86="АООК_",0,1)</f>
        <v>1</v>
      </c>
      <c r="AA86" s="697"/>
      <c r="AB86" s="697"/>
      <c r="AC86" s="697"/>
      <c r="AD86" s="697"/>
      <c r="AE86" s="697"/>
      <c r="AF86" s="697"/>
      <c r="AG86" s="697"/>
      <c r="AH86" s="697"/>
      <c r="AI86" s="697"/>
      <c r="AJ86" s="697"/>
      <c r="AK86" s="697"/>
      <c r="AL86" s="697"/>
      <c r="AM86" s="697"/>
      <c r="AN86" s="697"/>
      <c r="AO86" s="697"/>
      <c r="AP86" s="697"/>
      <c r="AQ86" s="698"/>
      <c r="AR86" s="698"/>
      <c r="AS86" s="698"/>
      <c r="AT86" s="698"/>
      <c r="AU86" s="698"/>
      <c r="AV86" s="698"/>
      <c r="AW86" s="698"/>
      <c r="AX86" s="698"/>
      <c r="AY86" s="698"/>
      <c r="AZ86" s="698"/>
      <c r="BA86" s="698"/>
      <c r="BB86" s="698"/>
      <c r="BC86" s="698"/>
      <c r="BD86" s="698"/>
      <c r="BE86" s="698"/>
      <c r="BF86" s="698"/>
      <c r="BG86" s="698"/>
      <c r="BH86" s="698"/>
      <c r="BI86" s="698"/>
      <c r="BJ86" s="698"/>
      <c r="BK86" s="698"/>
      <c r="BL86" s="698"/>
      <c r="BM86" s="698"/>
      <c r="BN86" s="698"/>
      <c r="BO86" s="698"/>
      <c r="BP86" s="698"/>
      <c r="BQ86" s="19">
        <f t="shared" ref="BQ86:BQ91" ca="1" si="11">IF(Z86&gt;0,1,0)</f>
        <v>1</v>
      </c>
      <c r="BR86" s="699"/>
      <c r="BS86" s="564" t="str">
        <f ca="1">IF(INDIRECT("'АКТЫ скрытых работ'!R"&amp;BU86&amp;"C1",0)=CONCATENATE("АОСР_",BT86),CONCATENATE("АОСР_",BT86),CONCATENATE("АООК_",BT86))</f>
        <v>АООК_30</v>
      </c>
      <c r="BT86" s="564">
        <v>30</v>
      </c>
      <c r="BU86" s="565">
        <f>BT86+1</f>
        <v>31</v>
      </c>
    </row>
    <row r="87" spans="1:74" ht="26.4" x14ac:dyDescent="0.25">
      <c r="A87" s="539">
        <f ca="1">SUBTOTAL(9,$BQ$9:BQ87)</f>
        <v>31</v>
      </c>
      <c r="B87" s="627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700" t="str">
        <f ca="1">IF(B87="Контрольно-исполнительная съемка","б/н",MID(B87,SEARCH("№",B87,1),SEARCH(" ",B87,SEARCH("№",B87,1))-SEARCH("№",B87,1)))</f>
        <v>№1.3</v>
      </c>
      <c r="D87" s="701"/>
      <c r="E87" s="701"/>
      <c r="F87" s="701"/>
      <c r="G87" s="701"/>
      <c r="H87" s="701"/>
      <c r="I87" s="701"/>
      <c r="J87" s="701"/>
      <c r="K87" s="701"/>
      <c r="L87" s="701"/>
      <c r="M87" s="701"/>
      <c r="N87" s="701"/>
      <c r="O87" s="701"/>
      <c r="P87" s="701"/>
      <c r="Q87" s="701"/>
      <c r="R87" s="701"/>
      <c r="S87" s="701"/>
      <c r="T87" s="701"/>
      <c r="U87" s="701"/>
      <c r="V87" s="701"/>
      <c r="W87" s="701"/>
      <c r="X87" s="701"/>
      <c r="Y87" s="702"/>
      <c r="Z87" s="697">
        <f ca="1">IFERROR(IF(OR(IFERROR(B87,0)=0,B87="-"),0,1),0)</f>
        <v>1</v>
      </c>
      <c r="AA87" s="697"/>
      <c r="AB87" s="697"/>
      <c r="AC87" s="697"/>
      <c r="AD87" s="697"/>
      <c r="AE87" s="697"/>
      <c r="AF87" s="697"/>
      <c r="AG87" s="697"/>
      <c r="AH87" s="697"/>
      <c r="AI87" s="697"/>
      <c r="AJ87" s="697"/>
      <c r="AK87" s="697"/>
      <c r="AL87" s="697"/>
      <c r="AM87" s="697"/>
      <c r="AN87" s="697"/>
      <c r="AO87" s="697"/>
      <c r="AP87" s="697"/>
      <c r="AQ87" s="698"/>
      <c r="AR87" s="698"/>
      <c r="AS87" s="698"/>
      <c r="AT87" s="698"/>
      <c r="AU87" s="698"/>
      <c r="AV87" s="698"/>
      <c r="AW87" s="698"/>
      <c r="AX87" s="698"/>
      <c r="AY87" s="698"/>
      <c r="AZ87" s="698"/>
      <c r="BA87" s="698"/>
      <c r="BB87" s="698"/>
      <c r="BC87" s="698"/>
      <c r="BD87" s="698"/>
      <c r="BE87" s="698"/>
      <c r="BF87" s="698"/>
      <c r="BG87" s="698"/>
      <c r="BH87" s="698"/>
      <c r="BI87" s="698"/>
      <c r="BJ87" s="698"/>
      <c r="BK87" s="698"/>
      <c r="BL87" s="698"/>
      <c r="BM87" s="698"/>
      <c r="BN87" s="698"/>
      <c r="BO87" s="698"/>
      <c r="BP87" s="698"/>
      <c r="BQ87" s="19">
        <f t="shared" ca="1" si="11"/>
        <v>1</v>
      </c>
      <c r="BR87" s="699"/>
    </row>
    <row r="88" spans="1:74" hidden="1" x14ac:dyDescent="0.25">
      <c r="A88" s="539">
        <f ca="1">SUBTOTAL(9,$BQ$9:BQ88)</f>
        <v>31</v>
      </c>
      <c r="B88" s="540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00" t="e">
        <f t="shared" ref="C88:C90" ca="1" si="12">IF(B88="Контрольно-исполнительная съемка","б/н",MID(B88,SEARCH("№",B88,1),SEARCH(" ",B88,SEARCH("№",B88,1))-SEARCH("№",B88,1)))</f>
        <v>#VALUE!</v>
      </c>
      <c r="D88" s="701"/>
      <c r="E88" s="701"/>
      <c r="F88" s="701"/>
      <c r="G88" s="701"/>
      <c r="H88" s="701"/>
      <c r="I88" s="701"/>
      <c r="J88" s="701"/>
      <c r="K88" s="701"/>
      <c r="L88" s="701"/>
      <c r="M88" s="701"/>
      <c r="N88" s="701"/>
      <c r="O88" s="701"/>
      <c r="P88" s="701"/>
      <c r="Q88" s="701"/>
      <c r="R88" s="701"/>
      <c r="S88" s="701"/>
      <c r="T88" s="701"/>
      <c r="U88" s="701"/>
      <c r="V88" s="701"/>
      <c r="W88" s="701"/>
      <c r="X88" s="701"/>
      <c r="Y88" s="702"/>
      <c r="Z88" s="697">
        <f ca="1">IFERROR(IF(OR(IFERROR(B88,0)=0,B88=""),0,1),0)</f>
        <v>0</v>
      </c>
      <c r="AA88" s="697"/>
      <c r="AB88" s="697"/>
      <c r="AC88" s="697"/>
      <c r="AD88" s="697"/>
      <c r="AE88" s="697"/>
      <c r="AF88" s="697"/>
      <c r="AG88" s="697"/>
      <c r="AH88" s="697"/>
      <c r="AI88" s="697"/>
      <c r="AJ88" s="697"/>
      <c r="AK88" s="697"/>
      <c r="AL88" s="697"/>
      <c r="AM88" s="697"/>
      <c r="AN88" s="697"/>
      <c r="AO88" s="697"/>
      <c r="AP88" s="697"/>
      <c r="AQ88" s="698"/>
      <c r="AR88" s="698"/>
      <c r="AS88" s="698"/>
      <c r="AT88" s="698"/>
      <c r="AU88" s="698"/>
      <c r="AV88" s="698"/>
      <c r="AW88" s="698"/>
      <c r="AX88" s="698"/>
      <c r="AY88" s="698"/>
      <c r="AZ88" s="698"/>
      <c r="BA88" s="698"/>
      <c r="BB88" s="698"/>
      <c r="BC88" s="698"/>
      <c r="BD88" s="698"/>
      <c r="BE88" s="698"/>
      <c r="BF88" s="698"/>
      <c r="BG88" s="698"/>
      <c r="BH88" s="698"/>
      <c r="BI88" s="698"/>
      <c r="BJ88" s="698"/>
      <c r="BK88" s="698"/>
      <c r="BL88" s="698"/>
      <c r="BM88" s="698"/>
      <c r="BN88" s="698"/>
      <c r="BO88" s="698"/>
      <c r="BP88" s="698"/>
      <c r="BQ88" s="19">
        <f t="shared" ca="1" si="11"/>
        <v>0</v>
      </c>
      <c r="BR88" s="699"/>
    </row>
    <row r="89" spans="1:74" hidden="1" x14ac:dyDescent="0.25">
      <c r="A89" s="539">
        <f ca="1">SUBTOTAL(9,$BQ$9:BQ89)</f>
        <v>31</v>
      </c>
      <c r="B89" s="540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00" t="e">
        <f t="shared" ca="1" si="12"/>
        <v>#VALUE!</v>
      </c>
      <c r="D89" s="701"/>
      <c r="E89" s="701"/>
      <c r="F89" s="701"/>
      <c r="G89" s="701"/>
      <c r="H89" s="701"/>
      <c r="I89" s="701"/>
      <c r="J89" s="701"/>
      <c r="K89" s="701"/>
      <c r="L89" s="701"/>
      <c r="M89" s="701"/>
      <c r="N89" s="701"/>
      <c r="O89" s="701"/>
      <c r="P89" s="701"/>
      <c r="Q89" s="701"/>
      <c r="R89" s="701"/>
      <c r="S89" s="701"/>
      <c r="T89" s="701"/>
      <c r="U89" s="701"/>
      <c r="V89" s="701"/>
      <c r="W89" s="701"/>
      <c r="X89" s="701"/>
      <c r="Y89" s="702"/>
      <c r="Z89" s="697">
        <f ca="1">IFERROR(IF(OR(IFERROR(B89,0)=0,B89=""),0,1),0)</f>
        <v>0</v>
      </c>
      <c r="AA89" s="697"/>
      <c r="AB89" s="697"/>
      <c r="AC89" s="697"/>
      <c r="AD89" s="697"/>
      <c r="AE89" s="697"/>
      <c r="AF89" s="697"/>
      <c r="AG89" s="697"/>
      <c r="AH89" s="697"/>
      <c r="AI89" s="697"/>
      <c r="AJ89" s="697"/>
      <c r="AK89" s="697"/>
      <c r="AL89" s="697"/>
      <c r="AM89" s="697"/>
      <c r="AN89" s="697"/>
      <c r="AO89" s="697"/>
      <c r="AP89" s="697"/>
      <c r="AQ89" s="698"/>
      <c r="AR89" s="698"/>
      <c r="AS89" s="698"/>
      <c r="AT89" s="698"/>
      <c r="AU89" s="698"/>
      <c r="AV89" s="698"/>
      <c r="AW89" s="698"/>
      <c r="AX89" s="698"/>
      <c r="AY89" s="698"/>
      <c r="AZ89" s="698"/>
      <c r="BA89" s="698"/>
      <c r="BB89" s="698"/>
      <c r="BC89" s="698"/>
      <c r="BD89" s="698"/>
      <c r="BE89" s="698"/>
      <c r="BF89" s="698"/>
      <c r="BG89" s="698"/>
      <c r="BH89" s="698"/>
      <c r="BI89" s="698"/>
      <c r="BJ89" s="698"/>
      <c r="BK89" s="698"/>
      <c r="BL89" s="698"/>
      <c r="BM89" s="698"/>
      <c r="BN89" s="698"/>
      <c r="BO89" s="698"/>
      <c r="BP89" s="698"/>
      <c r="BQ89" s="19">
        <f t="shared" ref="BQ89" ca="1" si="13">IF(Z89&gt;0,1,0)</f>
        <v>0</v>
      </c>
      <c r="BR89" s="699"/>
      <c r="BV89" s="19" t="str">
        <f>MID(BV67,1,LEN(BV67))</f>
        <v/>
      </c>
    </row>
    <row r="90" spans="1:74" hidden="1" x14ac:dyDescent="0.25">
      <c r="A90" s="539">
        <f ca="1">SUBTOTAL(9,$BQ$9:BQ90)</f>
        <v>31</v>
      </c>
      <c r="B90" s="540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00" t="e">
        <f t="shared" ca="1" si="12"/>
        <v>#VALUE!</v>
      </c>
      <c r="D90" s="701"/>
      <c r="E90" s="701"/>
      <c r="F90" s="701"/>
      <c r="G90" s="701"/>
      <c r="H90" s="701"/>
      <c r="I90" s="701"/>
      <c r="J90" s="701"/>
      <c r="K90" s="701"/>
      <c r="L90" s="701"/>
      <c r="M90" s="701"/>
      <c r="N90" s="701"/>
      <c r="O90" s="701"/>
      <c r="P90" s="701"/>
      <c r="Q90" s="701"/>
      <c r="R90" s="701"/>
      <c r="S90" s="701"/>
      <c r="T90" s="701"/>
      <c r="U90" s="701"/>
      <c r="V90" s="701"/>
      <c r="W90" s="701"/>
      <c r="X90" s="701"/>
      <c r="Y90" s="702"/>
      <c r="Z90" s="697">
        <f ca="1">IFERROR(IF(OR(IFERROR(B90,0)=0,B90=""),0,1),0)</f>
        <v>0</v>
      </c>
      <c r="AA90" s="697"/>
      <c r="AB90" s="697"/>
      <c r="AC90" s="697"/>
      <c r="AD90" s="697"/>
      <c r="AE90" s="697"/>
      <c r="AF90" s="697"/>
      <c r="AG90" s="697"/>
      <c r="AH90" s="697"/>
      <c r="AI90" s="697"/>
      <c r="AJ90" s="697"/>
      <c r="AK90" s="697"/>
      <c r="AL90" s="697"/>
      <c r="AM90" s="697"/>
      <c r="AN90" s="697"/>
      <c r="AO90" s="697"/>
      <c r="AP90" s="697"/>
      <c r="AQ90" s="698"/>
      <c r="AR90" s="698"/>
      <c r="AS90" s="698"/>
      <c r="AT90" s="698"/>
      <c r="AU90" s="698"/>
      <c r="AV90" s="698"/>
      <c r="AW90" s="698"/>
      <c r="AX90" s="698"/>
      <c r="AY90" s="698"/>
      <c r="AZ90" s="698"/>
      <c r="BA90" s="698"/>
      <c r="BB90" s="698"/>
      <c r="BC90" s="698"/>
      <c r="BD90" s="698"/>
      <c r="BE90" s="698"/>
      <c r="BF90" s="698"/>
      <c r="BG90" s="698"/>
      <c r="BH90" s="698"/>
      <c r="BI90" s="698"/>
      <c r="BJ90" s="698"/>
      <c r="BK90" s="698"/>
      <c r="BL90" s="698"/>
      <c r="BM90" s="698"/>
      <c r="BN90" s="698"/>
      <c r="BO90" s="698"/>
      <c r="BP90" s="698"/>
      <c r="BQ90" s="19">
        <f t="shared" ref="BQ90" ca="1" si="14">IF(Z90&gt;0,1,0)</f>
        <v>0</v>
      </c>
      <c r="BR90" s="699"/>
    </row>
    <row r="91" spans="1:74" ht="25.8" customHeight="1" x14ac:dyDescent="0.25">
      <c r="A91" s="539">
        <f ca="1">SUBTOTAL(9,$BQ$9:BQ91)</f>
        <v>32</v>
      </c>
      <c r="B91" s="626" t="str">
        <f ca="1">VLOOKUP(BS86,'АКТЫ скрытых работ'!A:O,14,FALSE)</f>
        <v>Сертификат соответствия №РОСС BY.HB61.Н30298 от 09.11.2021 сроком действия до 08.11.2024</v>
      </c>
      <c r="C91" s="697" t="str">
        <f ca="1">IF(B91&lt;&gt;"-","б/н","")</f>
        <v>б/н</v>
      </c>
      <c r="D91" s="697"/>
      <c r="E91" s="697"/>
      <c r="F91" s="697"/>
      <c r="G91" s="697"/>
      <c r="H91" s="697"/>
      <c r="I91" s="697"/>
      <c r="J91" s="697"/>
      <c r="K91" s="697"/>
      <c r="L91" s="697"/>
      <c r="M91" s="697"/>
      <c r="N91" s="697"/>
      <c r="O91" s="697"/>
      <c r="P91" s="697"/>
      <c r="Q91" s="697"/>
      <c r="R91" s="697"/>
      <c r="S91" s="697"/>
      <c r="T91" s="697"/>
      <c r="U91" s="697"/>
      <c r="V91" s="697"/>
      <c r="W91" s="697"/>
      <c r="X91" s="697"/>
      <c r="Y91" s="697"/>
      <c r="Z91" s="697" t="str">
        <f ca="1">IFERROR(IF(OR(IFERROR(B91,0)=0,B91="-"),0,"1 компл"),0)</f>
        <v>1 компл</v>
      </c>
      <c r="AA91" s="697"/>
      <c r="AB91" s="697"/>
      <c r="AC91" s="697"/>
      <c r="AD91" s="697"/>
      <c r="AE91" s="697"/>
      <c r="AF91" s="697"/>
      <c r="AG91" s="697"/>
      <c r="AH91" s="697"/>
      <c r="AI91" s="697"/>
      <c r="AJ91" s="697"/>
      <c r="AK91" s="697"/>
      <c r="AL91" s="697"/>
      <c r="AM91" s="697"/>
      <c r="AN91" s="697"/>
      <c r="AO91" s="697"/>
      <c r="AP91" s="697"/>
      <c r="AQ91" s="698"/>
      <c r="AR91" s="698"/>
      <c r="AS91" s="698"/>
      <c r="AT91" s="698"/>
      <c r="AU91" s="698"/>
      <c r="AV91" s="698"/>
      <c r="AW91" s="698"/>
      <c r="AX91" s="698"/>
      <c r="AY91" s="698"/>
      <c r="AZ91" s="698"/>
      <c r="BA91" s="698"/>
      <c r="BB91" s="698"/>
      <c r="BC91" s="698"/>
      <c r="BD91" s="698"/>
      <c r="BE91" s="698"/>
      <c r="BF91" s="698"/>
      <c r="BG91" s="698"/>
      <c r="BH91" s="698"/>
      <c r="BI91" s="698"/>
      <c r="BJ91" s="698"/>
      <c r="BK91" s="698"/>
      <c r="BL91" s="698"/>
      <c r="BM91" s="698"/>
      <c r="BN91" s="698"/>
      <c r="BO91" s="698"/>
      <c r="BP91" s="698"/>
      <c r="BQ91" s="19">
        <f t="shared" ca="1" si="11"/>
        <v>1</v>
      </c>
      <c r="BR91" s="699"/>
    </row>
    <row r="92" spans="1:74" ht="25.8" customHeight="1" x14ac:dyDescent="0.25">
      <c r="A92" s="539">
        <f ca="1">SUBTOTAL(9,$BQ$9:BQ92)</f>
        <v>33</v>
      </c>
      <c r="B92" s="626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ответственных конструкций 'откосы для опор типа А20-3Н, УА20-3Н'</v>
      </c>
      <c r="C92" s="697" t="str">
        <f ca="1">CONCATENATE("№",VLOOKUP(BS92,'АКТЫ скрытых работ'!A:O,2,FALSE))</f>
        <v>№2_ОП_10</v>
      </c>
      <c r="D92" s="697"/>
      <c r="E92" s="697"/>
      <c r="F92" s="697"/>
      <c r="G92" s="697"/>
      <c r="H92" s="697"/>
      <c r="I92" s="697"/>
      <c r="J92" s="697"/>
      <c r="K92" s="697"/>
      <c r="L92" s="697"/>
      <c r="M92" s="697"/>
      <c r="N92" s="697"/>
      <c r="O92" s="697"/>
      <c r="P92" s="697"/>
      <c r="Q92" s="697"/>
      <c r="R92" s="697"/>
      <c r="S92" s="697"/>
      <c r="T92" s="697"/>
      <c r="U92" s="697"/>
      <c r="V92" s="697"/>
      <c r="W92" s="697"/>
      <c r="X92" s="697"/>
      <c r="Y92" s="697"/>
      <c r="Z92" s="697">
        <f ca="1">IF(BS92="АООК_",0,1)</f>
        <v>1</v>
      </c>
      <c r="AA92" s="697"/>
      <c r="AB92" s="697"/>
      <c r="AC92" s="697"/>
      <c r="AD92" s="697"/>
      <c r="AE92" s="697"/>
      <c r="AF92" s="697"/>
      <c r="AG92" s="697"/>
      <c r="AH92" s="697"/>
      <c r="AI92" s="697"/>
      <c r="AJ92" s="697"/>
      <c r="AK92" s="697"/>
      <c r="AL92" s="697"/>
      <c r="AM92" s="697"/>
      <c r="AN92" s="697"/>
      <c r="AO92" s="697"/>
      <c r="AP92" s="697"/>
      <c r="AQ92" s="698"/>
      <c r="AR92" s="698"/>
      <c r="AS92" s="698"/>
      <c r="AT92" s="698"/>
      <c r="AU92" s="698"/>
      <c r="AV92" s="698"/>
      <c r="AW92" s="698"/>
      <c r="AX92" s="698"/>
      <c r="AY92" s="698"/>
      <c r="AZ92" s="698"/>
      <c r="BA92" s="698"/>
      <c r="BB92" s="698"/>
      <c r="BC92" s="698"/>
      <c r="BD92" s="698"/>
      <c r="BE92" s="698"/>
      <c r="BF92" s="698"/>
      <c r="BG92" s="698"/>
      <c r="BH92" s="698"/>
      <c r="BI92" s="698"/>
      <c r="BJ92" s="698"/>
      <c r="BK92" s="698"/>
      <c r="BL92" s="698"/>
      <c r="BM92" s="698"/>
      <c r="BN92" s="698"/>
      <c r="BO92" s="698"/>
      <c r="BP92" s="698"/>
      <c r="BQ92" s="19">
        <f t="shared" ref="BQ92:BQ139" ca="1" si="15">IF(Z92&gt;0,1,0)</f>
        <v>1</v>
      </c>
      <c r="BS92" s="564" t="str">
        <f ca="1">IF(INDIRECT("'АКТЫ скрытых работ'!R"&amp;BU92&amp;"C1",0)=CONCATENATE("АОСР_",BT92),CONCATENATE("АОСР_",BT92),CONCATENATE("АООК_",BT92))</f>
        <v>АООК_31</v>
      </c>
      <c r="BT92" s="564">
        <v>31</v>
      </c>
      <c r="BU92" s="565">
        <f>BT92+1</f>
        <v>32</v>
      </c>
    </row>
    <row r="93" spans="1:74" ht="26.4" x14ac:dyDescent="0.25">
      <c r="A93" s="539">
        <f ca="1">SUBTOTAL(9,$BQ$9:BQ93)</f>
        <v>34</v>
      </c>
      <c r="B93" s="627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№3.4 Установка откосов для двухстоечных опор</v>
      </c>
      <c r="C93" s="700" t="str">
        <f ca="1">IF(B93="Контрольно-исполнительная съемка","б/н",MID(B93,SEARCH("№",B93,1),SEARCH(" ",B93,SEARCH("№",B93,1))-SEARCH("№",B93,1)))</f>
        <v>№3.4</v>
      </c>
      <c r="D93" s="701"/>
      <c r="E93" s="701"/>
      <c r="F93" s="701"/>
      <c r="G93" s="701"/>
      <c r="H93" s="701"/>
      <c r="I93" s="701"/>
      <c r="J93" s="701"/>
      <c r="K93" s="701"/>
      <c r="L93" s="701"/>
      <c r="M93" s="701"/>
      <c r="N93" s="701"/>
      <c r="O93" s="701"/>
      <c r="P93" s="701"/>
      <c r="Q93" s="701"/>
      <c r="R93" s="701"/>
      <c r="S93" s="701"/>
      <c r="T93" s="701"/>
      <c r="U93" s="701"/>
      <c r="V93" s="701"/>
      <c r="W93" s="701"/>
      <c r="X93" s="701"/>
      <c r="Y93" s="702"/>
      <c r="Z93" s="697">
        <f ca="1">IFERROR(IF(OR(IFERROR(B93,0)=0,B93="-"),0,1),0)</f>
        <v>1</v>
      </c>
      <c r="AA93" s="697"/>
      <c r="AB93" s="697"/>
      <c r="AC93" s="697"/>
      <c r="AD93" s="697"/>
      <c r="AE93" s="697"/>
      <c r="AF93" s="697"/>
      <c r="AG93" s="697"/>
      <c r="AH93" s="697"/>
      <c r="AI93" s="697"/>
      <c r="AJ93" s="697"/>
      <c r="AK93" s="697"/>
      <c r="AL93" s="697"/>
      <c r="AM93" s="697"/>
      <c r="AN93" s="697"/>
      <c r="AO93" s="697"/>
      <c r="AP93" s="697"/>
      <c r="AQ93" s="698"/>
      <c r="AR93" s="698"/>
      <c r="AS93" s="698"/>
      <c r="AT93" s="698"/>
      <c r="AU93" s="698"/>
      <c r="AV93" s="698"/>
      <c r="AW93" s="698"/>
      <c r="AX93" s="698"/>
      <c r="AY93" s="698"/>
      <c r="AZ93" s="698"/>
      <c r="BA93" s="698"/>
      <c r="BB93" s="698"/>
      <c r="BC93" s="698"/>
      <c r="BD93" s="698"/>
      <c r="BE93" s="698"/>
      <c r="BF93" s="698"/>
      <c r="BG93" s="698"/>
      <c r="BH93" s="698"/>
      <c r="BI93" s="698"/>
      <c r="BJ93" s="698"/>
      <c r="BK93" s="698"/>
      <c r="BL93" s="698"/>
      <c r="BM93" s="698"/>
      <c r="BN93" s="698"/>
      <c r="BO93" s="698"/>
      <c r="BP93" s="698"/>
      <c r="BQ93" s="19">
        <f t="shared" ca="1" si="15"/>
        <v>1</v>
      </c>
    </row>
    <row r="94" spans="1:74" hidden="1" x14ac:dyDescent="0.25">
      <c r="A94" s="539">
        <f ca="1">SUBTOTAL(9,$BQ$9:BQ94)</f>
        <v>34</v>
      </c>
      <c r="B94" s="540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00" t="e">
        <f t="shared" ref="C94:C96" ca="1" si="16">IF(B94="Контрольно-исполнительная съемка","б/н",MID(B94,SEARCH("№",B94,1),SEARCH(" ",B94,SEARCH("№",B94,1))-SEARCH("№",B94,1)))</f>
        <v>#VALUE!</v>
      </c>
      <c r="D94" s="701"/>
      <c r="E94" s="701"/>
      <c r="F94" s="701"/>
      <c r="G94" s="701"/>
      <c r="H94" s="701"/>
      <c r="I94" s="701"/>
      <c r="J94" s="701"/>
      <c r="K94" s="701"/>
      <c r="L94" s="701"/>
      <c r="M94" s="701"/>
      <c r="N94" s="701"/>
      <c r="O94" s="701"/>
      <c r="P94" s="701"/>
      <c r="Q94" s="701"/>
      <c r="R94" s="701"/>
      <c r="S94" s="701"/>
      <c r="T94" s="701"/>
      <c r="U94" s="701"/>
      <c r="V94" s="701"/>
      <c r="W94" s="701"/>
      <c r="X94" s="701"/>
      <c r="Y94" s="702"/>
      <c r="Z94" s="697">
        <f ca="1">IFERROR(IF(OR(IFERROR(B94,0)=0,B94=""),0,1),0)</f>
        <v>0</v>
      </c>
      <c r="AA94" s="697"/>
      <c r="AB94" s="697"/>
      <c r="AC94" s="697"/>
      <c r="AD94" s="697"/>
      <c r="AE94" s="697"/>
      <c r="AF94" s="697"/>
      <c r="AG94" s="697"/>
      <c r="AH94" s="697"/>
      <c r="AI94" s="697"/>
      <c r="AJ94" s="697"/>
      <c r="AK94" s="697"/>
      <c r="AL94" s="697"/>
      <c r="AM94" s="697"/>
      <c r="AN94" s="697"/>
      <c r="AO94" s="697"/>
      <c r="AP94" s="697"/>
      <c r="AQ94" s="698"/>
      <c r="AR94" s="698"/>
      <c r="AS94" s="698"/>
      <c r="AT94" s="698"/>
      <c r="AU94" s="698"/>
      <c r="AV94" s="698"/>
      <c r="AW94" s="698"/>
      <c r="AX94" s="698"/>
      <c r="AY94" s="698"/>
      <c r="AZ94" s="698"/>
      <c r="BA94" s="698"/>
      <c r="BB94" s="698"/>
      <c r="BC94" s="698"/>
      <c r="BD94" s="698"/>
      <c r="BE94" s="698"/>
      <c r="BF94" s="698"/>
      <c r="BG94" s="698"/>
      <c r="BH94" s="698"/>
      <c r="BI94" s="698"/>
      <c r="BJ94" s="698"/>
      <c r="BK94" s="698"/>
      <c r="BL94" s="698"/>
      <c r="BM94" s="698"/>
      <c r="BN94" s="698"/>
      <c r="BO94" s="698"/>
      <c r="BP94" s="698"/>
      <c r="BQ94" s="19">
        <f t="shared" ca="1" si="15"/>
        <v>0</v>
      </c>
    </row>
    <row r="95" spans="1:74" hidden="1" x14ac:dyDescent="0.25">
      <c r="A95" s="539">
        <f ca="1">SUBTOTAL(9,$BQ$9:BQ95)</f>
        <v>34</v>
      </c>
      <c r="B95" s="540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00" t="e">
        <f t="shared" ca="1" si="16"/>
        <v>#VALUE!</v>
      </c>
      <c r="D95" s="701"/>
      <c r="E95" s="701"/>
      <c r="F95" s="701"/>
      <c r="G95" s="701"/>
      <c r="H95" s="701"/>
      <c r="I95" s="701"/>
      <c r="J95" s="701"/>
      <c r="K95" s="701"/>
      <c r="L95" s="701"/>
      <c r="M95" s="701"/>
      <c r="N95" s="701"/>
      <c r="O95" s="701"/>
      <c r="P95" s="701"/>
      <c r="Q95" s="701"/>
      <c r="R95" s="701"/>
      <c r="S95" s="701"/>
      <c r="T95" s="701"/>
      <c r="U95" s="701"/>
      <c r="V95" s="701"/>
      <c r="W95" s="701"/>
      <c r="X95" s="701"/>
      <c r="Y95" s="702"/>
      <c r="Z95" s="697">
        <f ca="1">IFERROR(IF(OR(IFERROR(B95,0)=0,B95=""),0,1),0)</f>
        <v>0</v>
      </c>
      <c r="AA95" s="697"/>
      <c r="AB95" s="697"/>
      <c r="AC95" s="697"/>
      <c r="AD95" s="697"/>
      <c r="AE95" s="697"/>
      <c r="AF95" s="697"/>
      <c r="AG95" s="697"/>
      <c r="AH95" s="697"/>
      <c r="AI95" s="697"/>
      <c r="AJ95" s="697"/>
      <c r="AK95" s="697"/>
      <c r="AL95" s="697"/>
      <c r="AM95" s="697"/>
      <c r="AN95" s="697"/>
      <c r="AO95" s="697"/>
      <c r="AP95" s="697"/>
      <c r="AQ95" s="698"/>
      <c r="AR95" s="698"/>
      <c r="AS95" s="698"/>
      <c r="AT95" s="698"/>
      <c r="AU95" s="698"/>
      <c r="AV95" s="698"/>
      <c r="AW95" s="698"/>
      <c r="AX95" s="698"/>
      <c r="AY95" s="698"/>
      <c r="AZ95" s="698"/>
      <c r="BA95" s="698"/>
      <c r="BB95" s="698"/>
      <c r="BC95" s="698"/>
      <c r="BD95" s="698"/>
      <c r="BE95" s="698"/>
      <c r="BF95" s="698"/>
      <c r="BG95" s="698"/>
      <c r="BH95" s="698"/>
      <c r="BI95" s="698"/>
      <c r="BJ95" s="698"/>
      <c r="BK95" s="698"/>
      <c r="BL95" s="698"/>
      <c r="BM95" s="698"/>
      <c r="BN95" s="698"/>
      <c r="BO95" s="698"/>
      <c r="BP95" s="698"/>
      <c r="BQ95" s="19">
        <f t="shared" ca="1" si="15"/>
        <v>0</v>
      </c>
      <c r="BV95" s="19" t="str">
        <f>MID(BV73,1,LEN(BV73))</f>
        <v/>
      </c>
    </row>
    <row r="96" spans="1:74" hidden="1" x14ac:dyDescent="0.25">
      <c r="A96" s="539">
        <f ca="1">SUBTOTAL(9,$BQ$9:BQ96)</f>
        <v>34</v>
      </c>
      <c r="B96" s="540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00" t="e">
        <f t="shared" ca="1" si="16"/>
        <v>#VALUE!</v>
      </c>
      <c r="D96" s="701"/>
      <c r="E96" s="701"/>
      <c r="F96" s="701"/>
      <c r="G96" s="701"/>
      <c r="H96" s="701"/>
      <c r="I96" s="701"/>
      <c r="J96" s="701"/>
      <c r="K96" s="701"/>
      <c r="L96" s="701"/>
      <c r="M96" s="701"/>
      <c r="N96" s="701"/>
      <c r="O96" s="701"/>
      <c r="P96" s="701"/>
      <c r="Q96" s="701"/>
      <c r="R96" s="701"/>
      <c r="S96" s="701"/>
      <c r="T96" s="701"/>
      <c r="U96" s="701"/>
      <c r="V96" s="701"/>
      <c r="W96" s="701"/>
      <c r="X96" s="701"/>
      <c r="Y96" s="702"/>
      <c r="Z96" s="697">
        <f ca="1">IFERROR(IF(OR(IFERROR(B96,0)=0,B96=""),0,1),0)</f>
        <v>0</v>
      </c>
      <c r="AA96" s="697"/>
      <c r="AB96" s="697"/>
      <c r="AC96" s="697"/>
      <c r="AD96" s="697"/>
      <c r="AE96" s="697"/>
      <c r="AF96" s="697"/>
      <c r="AG96" s="697"/>
      <c r="AH96" s="697"/>
      <c r="AI96" s="697"/>
      <c r="AJ96" s="697"/>
      <c r="AK96" s="697"/>
      <c r="AL96" s="697"/>
      <c r="AM96" s="697"/>
      <c r="AN96" s="697"/>
      <c r="AO96" s="697"/>
      <c r="AP96" s="697"/>
      <c r="AQ96" s="698"/>
      <c r="AR96" s="698"/>
      <c r="AS96" s="698"/>
      <c r="AT96" s="698"/>
      <c r="AU96" s="698"/>
      <c r="AV96" s="698"/>
      <c r="AW96" s="698"/>
      <c r="AX96" s="698"/>
      <c r="AY96" s="698"/>
      <c r="AZ96" s="698"/>
      <c r="BA96" s="698"/>
      <c r="BB96" s="698"/>
      <c r="BC96" s="698"/>
      <c r="BD96" s="698"/>
      <c r="BE96" s="698"/>
      <c r="BF96" s="698"/>
      <c r="BG96" s="698"/>
      <c r="BH96" s="698"/>
      <c r="BI96" s="698"/>
      <c r="BJ96" s="698"/>
      <c r="BK96" s="698"/>
      <c r="BL96" s="698"/>
      <c r="BM96" s="698"/>
      <c r="BN96" s="698"/>
      <c r="BO96" s="698"/>
      <c r="BP96" s="698"/>
      <c r="BQ96" s="19">
        <f t="shared" ca="1" si="15"/>
        <v>0</v>
      </c>
    </row>
    <row r="97" spans="1:74" ht="39.6" x14ac:dyDescent="0.25">
      <c r="A97" s="539">
        <f ca="1">SUBTOTAL(9,$BQ$9:BQ97)</f>
        <v>35</v>
      </c>
      <c r="B97" s="626" t="str">
        <f ca="1">VLOOKUP(BS92,'АКТЫ скрытых работ'!A:O,14,FALSE)</f>
        <v>Сертификат соответствия №РОСС BY.HB61.Н30298 от 09.11.2021 сроком действия до 08.11.2024</v>
      </c>
      <c r="C97" s="697" t="str">
        <f ca="1">IF(B97&lt;&gt;"-","б/н","")</f>
        <v>б/н</v>
      </c>
      <c r="D97" s="697"/>
      <c r="E97" s="697"/>
      <c r="F97" s="697"/>
      <c r="G97" s="697"/>
      <c r="H97" s="697"/>
      <c r="I97" s="697"/>
      <c r="J97" s="697"/>
      <c r="K97" s="697"/>
      <c r="L97" s="697"/>
      <c r="M97" s="697"/>
      <c r="N97" s="697"/>
      <c r="O97" s="697"/>
      <c r="P97" s="697"/>
      <c r="Q97" s="697"/>
      <c r="R97" s="697"/>
      <c r="S97" s="697"/>
      <c r="T97" s="697"/>
      <c r="U97" s="697"/>
      <c r="V97" s="697"/>
      <c r="W97" s="697"/>
      <c r="X97" s="697"/>
      <c r="Y97" s="697"/>
      <c r="Z97" s="697" t="str">
        <f ca="1">IFERROR(IF(OR(IFERROR(B97,0)=0,B97="-"),0,"1 компл"),0)</f>
        <v>1 компл</v>
      </c>
      <c r="AA97" s="697"/>
      <c r="AB97" s="697"/>
      <c r="AC97" s="697"/>
      <c r="AD97" s="697"/>
      <c r="AE97" s="697"/>
      <c r="AF97" s="697"/>
      <c r="AG97" s="697"/>
      <c r="AH97" s="697"/>
      <c r="AI97" s="697"/>
      <c r="AJ97" s="697"/>
      <c r="AK97" s="697"/>
      <c r="AL97" s="697"/>
      <c r="AM97" s="697"/>
      <c r="AN97" s="697"/>
      <c r="AO97" s="697"/>
      <c r="AP97" s="697"/>
      <c r="AQ97" s="698"/>
      <c r="AR97" s="698"/>
      <c r="AS97" s="698"/>
      <c r="AT97" s="698"/>
      <c r="AU97" s="698"/>
      <c r="AV97" s="698"/>
      <c r="AW97" s="698"/>
      <c r="AX97" s="698"/>
      <c r="AY97" s="698"/>
      <c r="AZ97" s="698"/>
      <c r="BA97" s="698"/>
      <c r="BB97" s="698"/>
      <c r="BC97" s="698"/>
      <c r="BD97" s="698"/>
      <c r="BE97" s="698"/>
      <c r="BF97" s="698"/>
      <c r="BG97" s="698"/>
      <c r="BH97" s="698"/>
      <c r="BI97" s="698"/>
      <c r="BJ97" s="698"/>
      <c r="BK97" s="698"/>
      <c r="BL97" s="698"/>
      <c r="BM97" s="698"/>
      <c r="BN97" s="698"/>
      <c r="BO97" s="698"/>
      <c r="BP97" s="698"/>
      <c r="BQ97" s="19">
        <f t="shared" ca="1" si="15"/>
        <v>1</v>
      </c>
    </row>
    <row r="98" spans="1:74" ht="26.4" x14ac:dyDescent="0.25">
      <c r="A98" s="539">
        <f ca="1">SUBTOTAL(9,$BQ$9:BQ98)</f>
        <v>36</v>
      </c>
      <c r="B98" s="626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'Установка опор'</v>
      </c>
      <c r="C98" s="697" t="str">
        <f ca="1">CONCATENATE("№",VLOOKUP(BS98,'АКТЫ скрытых работ'!A:O,2,FALSE))</f>
        <v>№2-ОП</v>
      </c>
      <c r="D98" s="697"/>
      <c r="E98" s="697"/>
      <c r="F98" s="697"/>
      <c r="G98" s="697"/>
      <c r="H98" s="697"/>
      <c r="I98" s="697"/>
      <c r="J98" s="697"/>
      <c r="K98" s="697"/>
      <c r="L98" s="697"/>
      <c r="M98" s="697"/>
      <c r="N98" s="697"/>
      <c r="O98" s="697"/>
      <c r="P98" s="697"/>
      <c r="Q98" s="697"/>
      <c r="R98" s="697"/>
      <c r="S98" s="697"/>
      <c r="T98" s="697"/>
      <c r="U98" s="697"/>
      <c r="V98" s="697"/>
      <c r="W98" s="697"/>
      <c r="X98" s="697"/>
      <c r="Y98" s="697"/>
      <c r="Z98" s="697">
        <f ca="1">IF(BS98="АООК_",0,1)</f>
        <v>1</v>
      </c>
      <c r="AA98" s="697"/>
      <c r="AB98" s="697"/>
      <c r="AC98" s="697"/>
      <c r="AD98" s="697"/>
      <c r="AE98" s="697"/>
      <c r="AF98" s="697"/>
      <c r="AG98" s="697"/>
      <c r="AH98" s="697"/>
      <c r="AI98" s="697"/>
      <c r="AJ98" s="697"/>
      <c r="AK98" s="697"/>
      <c r="AL98" s="697"/>
      <c r="AM98" s="697"/>
      <c r="AN98" s="697"/>
      <c r="AO98" s="697"/>
      <c r="AP98" s="697"/>
      <c r="AQ98" s="698"/>
      <c r="AR98" s="698"/>
      <c r="AS98" s="698"/>
      <c r="AT98" s="698"/>
      <c r="AU98" s="698"/>
      <c r="AV98" s="698"/>
      <c r="AW98" s="698"/>
      <c r="AX98" s="698"/>
      <c r="AY98" s="698"/>
      <c r="AZ98" s="698"/>
      <c r="BA98" s="698"/>
      <c r="BB98" s="698"/>
      <c r="BC98" s="698"/>
      <c r="BD98" s="698"/>
      <c r="BE98" s="698"/>
      <c r="BF98" s="698"/>
      <c r="BG98" s="698"/>
      <c r="BH98" s="698"/>
      <c r="BI98" s="698"/>
      <c r="BJ98" s="698"/>
      <c r="BK98" s="698"/>
      <c r="BL98" s="698"/>
      <c r="BM98" s="698"/>
      <c r="BN98" s="698"/>
      <c r="BO98" s="698"/>
      <c r="BP98" s="698"/>
      <c r="BQ98" s="19">
        <f t="shared" ca="1" si="15"/>
        <v>1</v>
      </c>
      <c r="BS98" s="564" t="str">
        <f ca="1">IF(INDIRECT("'АКТЫ скрытых работ'!R"&amp;BU98&amp;"C1",0)=CONCATENATE("АОСР_",BT98),CONCATENATE("АОСР_",BT98),CONCATENATE("АООК_",BT98))</f>
        <v>АОСР_2</v>
      </c>
      <c r="BT98" s="564">
        <v>2</v>
      </c>
      <c r="BU98" s="565">
        <f>BT98+1</f>
        <v>3</v>
      </c>
    </row>
    <row r="99" spans="1:74" ht="26.4" x14ac:dyDescent="0.25">
      <c r="A99" s="539">
        <f ca="1">SUBTOTAL(9,$BQ$9:BQ99)</f>
        <v>37</v>
      </c>
      <c r="B99" s="627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№3.3 Установка одностоечных опор</v>
      </c>
      <c r="C99" s="700" t="str">
        <f ca="1">IF(B99="Контрольно-исполнительная съемка","б/н",MID(B99,SEARCH("№",B99,1),SEARCH(" ",B99,SEARCH("№",B99,1))-SEARCH("№",B99,1)))</f>
        <v>№3.3</v>
      </c>
      <c r="D99" s="701"/>
      <c r="E99" s="701"/>
      <c r="F99" s="701"/>
      <c r="G99" s="701"/>
      <c r="H99" s="701"/>
      <c r="I99" s="701"/>
      <c r="J99" s="701"/>
      <c r="K99" s="701"/>
      <c r="L99" s="701"/>
      <c r="M99" s="701"/>
      <c r="N99" s="701"/>
      <c r="O99" s="701"/>
      <c r="P99" s="701"/>
      <c r="Q99" s="701"/>
      <c r="R99" s="701"/>
      <c r="S99" s="701"/>
      <c r="T99" s="701"/>
      <c r="U99" s="701"/>
      <c r="V99" s="701"/>
      <c r="W99" s="701"/>
      <c r="X99" s="701"/>
      <c r="Y99" s="702"/>
      <c r="Z99" s="697">
        <f ca="1">IFERROR(IF(OR(IFERROR(B99,0)=0,B99="-"),0,1),0)</f>
        <v>1</v>
      </c>
      <c r="AA99" s="697"/>
      <c r="AB99" s="697"/>
      <c r="AC99" s="697"/>
      <c r="AD99" s="697"/>
      <c r="AE99" s="697"/>
      <c r="AF99" s="697"/>
      <c r="AG99" s="697"/>
      <c r="AH99" s="697"/>
      <c r="AI99" s="697"/>
      <c r="AJ99" s="697"/>
      <c r="AK99" s="697"/>
      <c r="AL99" s="697"/>
      <c r="AM99" s="697"/>
      <c r="AN99" s="697"/>
      <c r="AO99" s="697"/>
      <c r="AP99" s="697"/>
      <c r="AQ99" s="698"/>
      <c r="AR99" s="698"/>
      <c r="AS99" s="698"/>
      <c r="AT99" s="698"/>
      <c r="AU99" s="698"/>
      <c r="AV99" s="698"/>
      <c r="AW99" s="698"/>
      <c r="AX99" s="698"/>
      <c r="AY99" s="698"/>
      <c r="AZ99" s="698"/>
      <c r="BA99" s="698"/>
      <c r="BB99" s="698"/>
      <c r="BC99" s="698"/>
      <c r="BD99" s="698"/>
      <c r="BE99" s="698"/>
      <c r="BF99" s="698"/>
      <c r="BG99" s="698"/>
      <c r="BH99" s="698"/>
      <c r="BI99" s="698"/>
      <c r="BJ99" s="698"/>
      <c r="BK99" s="698"/>
      <c r="BL99" s="698"/>
      <c r="BM99" s="698"/>
      <c r="BN99" s="698"/>
      <c r="BO99" s="698"/>
      <c r="BP99" s="698"/>
      <c r="BQ99" s="19">
        <f t="shared" ca="1" si="15"/>
        <v>1</v>
      </c>
    </row>
    <row r="100" spans="1:74" ht="26.4" x14ac:dyDescent="0.25">
      <c r="A100" s="539">
        <f ca="1">SUBTOTAL(9,$BQ$9:BQ100)</f>
        <v>38</v>
      </c>
      <c r="B100" s="626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>Исполнительная схема №3.4 Установка двухстоечных опор</v>
      </c>
      <c r="C100" s="700" t="str">
        <f t="shared" ref="C100:C102" ca="1" si="17">IF(B100="Контрольно-исполнительная съемка","б/н",MID(B100,SEARCH("№",B100,1),SEARCH(" ",B100,SEARCH("№",B100,1))-SEARCH("№",B100,1)))</f>
        <v>№3.4</v>
      </c>
      <c r="D100" s="701"/>
      <c r="E100" s="701"/>
      <c r="F100" s="701"/>
      <c r="G100" s="701"/>
      <c r="H100" s="701"/>
      <c r="I100" s="701"/>
      <c r="J100" s="701"/>
      <c r="K100" s="701"/>
      <c r="L100" s="701"/>
      <c r="M100" s="701"/>
      <c r="N100" s="701"/>
      <c r="O100" s="701"/>
      <c r="P100" s="701"/>
      <c r="Q100" s="701"/>
      <c r="R100" s="701"/>
      <c r="S100" s="701"/>
      <c r="T100" s="701"/>
      <c r="U100" s="701"/>
      <c r="V100" s="701"/>
      <c r="W100" s="701"/>
      <c r="X100" s="701"/>
      <c r="Y100" s="702"/>
      <c r="Z100" s="697">
        <f ca="1">IFERROR(IF(OR(IFERROR(B100,0)=0,B100=""),0,1),0)</f>
        <v>1</v>
      </c>
      <c r="AA100" s="697"/>
      <c r="AB100" s="697"/>
      <c r="AC100" s="697"/>
      <c r="AD100" s="697"/>
      <c r="AE100" s="697"/>
      <c r="AF100" s="697"/>
      <c r="AG100" s="697"/>
      <c r="AH100" s="697"/>
      <c r="AI100" s="697"/>
      <c r="AJ100" s="697"/>
      <c r="AK100" s="697"/>
      <c r="AL100" s="697"/>
      <c r="AM100" s="697"/>
      <c r="AN100" s="697"/>
      <c r="AO100" s="697"/>
      <c r="AP100" s="697"/>
      <c r="AQ100" s="698"/>
      <c r="AR100" s="698"/>
      <c r="AS100" s="698"/>
      <c r="AT100" s="698"/>
      <c r="AU100" s="698"/>
      <c r="AV100" s="698"/>
      <c r="AW100" s="698"/>
      <c r="AX100" s="698"/>
      <c r="AY100" s="698"/>
      <c r="AZ100" s="698"/>
      <c r="BA100" s="698"/>
      <c r="BB100" s="698"/>
      <c r="BC100" s="698"/>
      <c r="BD100" s="698"/>
      <c r="BE100" s="698"/>
      <c r="BF100" s="698"/>
      <c r="BG100" s="698"/>
      <c r="BH100" s="698"/>
      <c r="BI100" s="698"/>
      <c r="BJ100" s="698"/>
      <c r="BK100" s="698"/>
      <c r="BL100" s="698"/>
      <c r="BM100" s="698"/>
      <c r="BN100" s="698"/>
      <c r="BO100" s="698"/>
      <c r="BP100" s="698"/>
      <c r="BQ100" s="19">
        <f t="shared" ca="1" si="15"/>
        <v>1</v>
      </c>
    </row>
    <row r="101" spans="1:74" hidden="1" x14ac:dyDescent="0.25">
      <c r="A101" s="539">
        <f ca="1">SUBTOTAL(9,$BQ$9:BQ101)</f>
        <v>38</v>
      </c>
      <c r="B101" s="540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00" t="e">
        <f t="shared" ca="1" si="17"/>
        <v>#VALUE!</v>
      </c>
      <c r="D101" s="701"/>
      <c r="E101" s="701"/>
      <c r="F101" s="701"/>
      <c r="G101" s="701"/>
      <c r="H101" s="701"/>
      <c r="I101" s="701"/>
      <c r="J101" s="701"/>
      <c r="K101" s="701"/>
      <c r="L101" s="701"/>
      <c r="M101" s="701"/>
      <c r="N101" s="701"/>
      <c r="O101" s="701"/>
      <c r="P101" s="701"/>
      <c r="Q101" s="701"/>
      <c r="R101" s="701"/>
      <c r="S101" s="701"/>
      <c r="T101" s="701"/>
      <c r="U101" s="701"/>
      <c r="V101" s="701"/>
      <c r="W101" s="701"/>
      <c r="X101" s="701"/>
      <c r="Y101" s="702"/>
      <c r="Z101" s="697">
        <f ca="1">IFERROR(IF(OR(IFERROR(B101,0)=0,B101=""),0,1),0)</f>
        <v>0</v>
      </c>
      <c r="AA101" s="697"/>
      <c r="AB101" s="697"/>
      <c r="AC101" s="697"/>
      <c r="AD101" s="697"/>
      <c r="AE101" s="697"/>
      <c r="AF101" s="697"/>
      <c r="AG101" s="697"/>
      <c r="AH101" s="697"/>
      <c r="AI101" s="697"/>
      <c r="AJ101" s="697"/>
      <c r="AK101" s="697"/>
      <c r="AL101" s="697"/>
      <c r="AM101" s="697"/>
      <c r="AN101" s="697"/>
      <c r="AO101" s="697"/>
      <c r="AP101" s="697"/>
      <c r="AQ101" s="698"/>
      <c r="AR101" s="698"/>
      <c r="AS101" s="698"/>
      <c r="AT101" s="698"/>
      <c r="AU101" s="698"/>
      <c r="AV101" s="698"/>
      <c r="AW101" s="698"/>
      <c r="AX101" s="698"/>
      <c r="AY101" s="698"/>
      <c r="AZ101" s="698"/>
      <c r="BA101" s="698"/>
      <c r="BB101" s="698"/>
      <c r="BC101" s="698"/>
      <c r="BD101" s="698"/>
      <c r="BE101" s="698"/>
      <c r="BF101" s="698"/>
      <c r="BG101" s="698"/>
      <c r="BH101" s="698"/>
      <c r="BI101" s="698"/>
      <c r="BJ101" s="698"/>
      <c r="BK101" s="698"/>
      <c r="BL101" s="698"/>
      <c r="BM101" s="698"/>
      <c r="BN101" s="698"/>
      <c r="BO101" s="698"/>
      <c r="BP101" s="698"/>
      <c r="BQ101" s="19">
        <f t="shared" ca="1" si="15"/>
        <v>0</v>
      </c>
      <c r="BV101" s="19" t="str">
        <f>MID(BV79,1,LEN(BV79))</f>
        <v/>
      </c>
    </row>
    <row r="102" spans="1:74" hidden="1" x14ac:dyDescent="0.25">
      <c r="A102" s="539">
        <f ca="1">SUBTOTAL(9,$BQ$9:BQ102)</f>
        <v>38</v>
      </c>
      <c r="B102" s="540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00" t="e">
        <f t="shared" ca="1" si="17"/>
        <v>#VALUE!</v>
      </c>
      <c r="D102" s="701"/>
      <c r="E102" s="701"/>
      <c r="F102" s="701"/>
      <c r="G102" s="701"/>
      <c r="H102" s="701"/>
      <c r="I102" s="701"/>
      <c r="J102" s="701"/>
      <c r="K102" s="701"/>
      <c r="L102" s="701"/>
      <c r="M102" s="701"/>
      <c r="N102" s="701"/>
      <c r="O102" s="701"/>
      <c r="P102" s="701"/>
      <c r="Q102" s="701"/>
      <c r="R102" s="701"/>
      <c r="S102" s="701"/>
      <c r="T102" s="701"/>
      <c r="U102" s="701"/>
      <c r="V102" s="701"/>
      <c r="W102" s="701"/>
      <c r="X102" s="701"/>
      <c r="Y102" s="702"/>
      <c r="Z102" s="697">
        <f ca="1">IFERROR(IF(OR(IFERROR(B102,0)=0,B102=""),0,1),0)</f>
        <v>0</v>
      </c>
      <c r="AA102" s="697"/>
      <c r="AB102" s="697"/>
      <c r="AC102" s="697"/>
      <c r="AD102" s="697"/>
      <c r="AE102" s="697"/>
      <c r="AF102" s="697"/>
      <c r="AG102" s="697"/>
      <c r="AH102" s="697"/>
      <c r="AI102" s="697"/>
      <c r="AJ102" s="697"/>
      <c r="AK102" s="697"/>
      <c r="AL102" s="697"/>
      <c r="AM102" s="697"/>
      <c r="AN102" s="697"/>
      <c r="AO102" s="697"/>
      <c r="AP102" s="697"/>
      <c r="AQ102" s="698"/>
      <c r="AR102" s="698"/>
      <c r="AS102" s="698"/>
      <c r="AT102" s="698"/>
      <c r="AU102" s="698"/>
      <c r="AV102" s="698"/>
      <c r="AW102" s="698"/>
      <c r="AX102" s="698"/>
      <c r="AY102" s="698"/>
      <c r="AZ102" s="698"/>
      <c r="BA102" s="698"/>
      <c r="BB102" s="698"/>
      <c r="BC102" s="698"/>
      <c r="BD102" s="698"/>
      <c r="BE102" s="698"/>
      <c r="BF102" s="698"/>
      <c r="BG102" s="698"/>
      <c r="BH102" s="698"/>
      <c r="BI102" s="698"/>
      <c r="BJ102" s="698"/>
      <c r="BK102" s="698"/>
      <c r="BL102" s="698"/>
      <c r="BM102" s="698"/>
      <c r="BN102" s="698"/>
      <c r="BO102" s="698"/>
      <c r="BP102" s="698"/>
      <c r="BQ102" s="19">
        <f t="shared" ca="1" si="15"/>
        <v>0</v>
      </c>
    </row>
    <row r="103" spans="1:74" ht="39.6" x14ac:dyDescent="0.25">
      <c r="A103" s="539">
        <f ca="1">SUBTOTAL(9,$BQ$9:BQ103)</f>
        <v>39</v>
      </c>
      <c r="B103" s="626" t="str">
        <f ca="1">VLOOKUP(BS98,'АКТЫ скрытых работ'!A:O,14,FALSE)</f>
        <v>Сертификат соответствия №РОСС RU.АБ23.Н00117 от 21.06.2021 сроком действия до 20.06.2024</v>
      </c>
      <c r="C103" s="697" t="str">
        <f ca="1">IF(B103&lt;&gt;"-","б/н","")</f>
        <v>б/н</v>
      </c>
      <c r="D103" s="697"/>
      <c r="E103" s="697"/>
      <c r="F103" s="697"/>
      <c r="G103" s="697"/>
      <c r="H103" s="697"/>
      <c r="I103" s="697"/>
      <c r="J103" s="697"/>
      <c r="K103" s="697"/>
      <c r="L103" s="697"/>
      <c r="M103" s="697"/>
      <c r="N103" s="697"/>
      <c r="O103" s="697"/>
      <c r="P103" s="697"/>
      <c r="Q103" s="697"/>
      <c r="R103" s="697"/>
      <c r="S103" s="697"/>
      <c r="T103" s="697"/>
      <c r="U103" s="697"/>
      <c r="V103" s="697"/>
      <c r="W103" s="697"/>
      <c r="X103" s="697"/>
      <c r="Y103" s="697"/>
      <c r="Z103" s="697" t="str">
        <f ca="1">IFERROR(IF(OR(IFERROR(B103,0)=0,B103="-"),0,"1 компл"),0)</f>
        <v>1 компл</v>
      </c>
      <c r="AA103" s="697"/>
      <c r="AB103" s="697"/>
      <c r="AC103" s="697"/>
      <c r="AD103" s="697"/>
      <c r="AE103" s="697"/>
      <c r="AF103" s="697"/>
      <c r="AG103" s="697"/>
      <c r="AH103" s="697"/>
      <c r="AI103" s="697"/>
      <c r="AJ103" s="697"/>
      <c r="AK103" s="697"/>
      <c r="AL103" s="697"/>
      <c r="AM103" s="697"/>
      <c r="AN103" s="697"/>
      <c r="AO103" s="697"/>
      <c r="AP103" s="697"/>
      <c r="AQ103" s="698"/>
      <c r="AR103" s="698"/>
      <c r="AS103" s="698"/>
      <c r="AT103" s="698"/>
      <c r="AU103" s="698"/>
      <c r="AV103" s="698"/>
      <c r="AW103" s="698"/>
      <c r="AX103" s="698"/>
      <c r="AY103" s="698"/>
      <c r="AZ103" s="698"/>
      <c r="BA103" s="698"/>
      <c r="BB103" s="698"/>
      <c r="BC103" s="698"/>
      <c r="BD103" s="698"/>
      <c r="BE103" s="698"/>
      <c r="BF103" s="698"/>
      <c r="BG103" s="698"/>
      <c r="BH103" s="698"/>
      <c r="BI103" s="698"/>
      <c r="BJ103" s="698"/>
      <c r="BK103" s="698"/>
      <c r="BL103" s="698"/>
      <c r="BM103" s="698"/>
      <c r="BN103" s="698"/>
      <c r="BO103" s="698"/>
      <c r="BP103" s="698"/>
      <c r="BQ103" s="19">
        <f t="shared" ca="1" si="15"/>
        <v>1</v>
      </c>
    </row>
    <row r="104" spans="1:74" ht="39.6" x14ac:dyDescent="0.25">
      <c r="A104" s="539">
        <f ca="1">SUBTOTAL(9,$BQ$9:BQ104)</f>
        <v>40</v>
      </c>
      <c r="B104" s="626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'Обратная засыпка котлована ранее вырытым грунтом'</v>
      </c>
      <c r="C104" s="697" t="str">
        <f ca="1">CONCATENATE("№",VLOOKUP(BS104,'АКТЫ скрытых работ'!A:O,2,FALSE))</f>
        <v>№3-ОП_10</v>
      </c>
      <c r="D104" s="697"/>
      <c r="E104" s="697"/>
      <c r="F104" s="697"/>
      <c r="G104" s="697"/>
      <c r="H104" s="697"/>
      <c r="I104" s="697"/>
      <c r="J104" s="697"/>
      <c r="K104" s="697"/>
      <c r="L104" s="697"/>
      <c r="M104" s="697"/>
      <c r="N104" s="697"/>
      <c r="O104" s="697"/>
      <c r="P104" s="697"/>
      <c r="Q104" s="697"/>
      <c r="R104" s="697"/>
      <c r="S104" s="697"/>
      <c r="T104" s="697"/>
      <c r="U104" s="697"/>
      <c r="V104" s="697"/>
      <c r="W104" s="697"/>
      <c r="X104" s="697"/>
      <c r="Y104" s="697"/>
      <c r="Z104" s="697">
        <f ca="1">IF(BS104="АООК_",0,1)</f>
        <v>1</v>
      </c>
      <c r="AA104" s="697"/>
      <c r="AB104" s="697"/>
      <c r="AC104" s="697"/>
      <c r="AD104" s="697"/>
      <c r="AE104" s="697"/>
      <c r="AF104" s="697"/>
      <c r="AG104" s="697"/>
      <c r="AH104" s="697"/>
      <c r="AI104" s="697"/>
      <c r="AJ104" s="697"/>
      <c r="AK104" s="697"/>
      <c r="AL104" s="697"/>
      <c r="AM104" s="697"/>
      <c r="AN104" s="697"/>
      <c r="AO104" s="697"/>
      <c r="AP104" s="697"/>
      <c r="AQ104" s="698"/>
      <c r="AR104" s="698"/>
      <c r="AS104" s="698"/>
      <c r="AT104" s="698"/>
      <c r="AU104" s="698"/>
      <c r="AV104" s="698"/>
      <c r="AW104" s="698"/>
      <c r="AX104" s="698"/>
      <c r="AY104" s="698"/>
      <c r="AZ104" s="698"/>
      <c r="BA104" s="698"/>
      <c r="BB104" s="698"/>
      <c r="BC104" s="698"/>
      <c r="BD104" s="698"/>
      <c r="BE104" s="698"/>
      <c r="BF104" s="698"/>
      <c r="BG104" s="698"/>
      <c r="BH104" s="698"/>
      <c r="BI104" s="698"/>
      <c r="BJ104" s="698"/>
      <c r="BK104" s="698"/>
      <c r="BL104" s="698"/>
      <c r="BM104" s="698"/>
      <c r="BN104" s="698"/>
      <c r="BO104" s="698"/>
      <c r="BP104" s="698"/>
      <c r="BQ104" s="19">
        <f t="shared" ca="1" si="15"/>
        <v>1</v>
      </c>
      <c r="BS104" s="564" t="str">
        <f ca="1">IF(INDIRECT("'АКТЫ скрытых работ'!R"&amp;BU104&amp;"C1",0)=CONCATENATE("АОСР_",BT104),CONCATENATE("АОСР_",BT104),CONCATENATE("АООК_",BT104))</f>
        <v>АОСР_3</v>
      </c>
      <c r="BT104" s="564">
        <v>3</v>
      </c>
      <c r="BU104" s="565">
        <f>BT104+1</f>
        <v>4</v>
      </c>
    </row>
    <row r="105" spans="1:74" ht="26.4" x14ac:dyDescent="0.25">
      <c r="A105" s="539">
        <f ca="1">SUBTOTAL(9,$BQ$9:BQ105)</f>
        <v>41</v>
      </c>
      <c r="B105" s="627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 Обратная засыпка скважин</v>
      </c>
      <c r="C105" s="700" t="str">
        <f ca="1">IF(B105="Контрольно-исполнительная съемка","б/н",MID(B105,SEARCH("№",B105,1),SEARCH(" ",B105,SEARCH("№",B105,1))-SEARCH("№",B105,1)))</f>
        <v>№1.5</v>
      </c>
      <c r="D105" s="701"/>
      <c r="E105" s="701"/>
      <c r="F105" s="701"/>
      <c r="G105" s="701"/>
      <c r="H105" s="701"/>
      <c r="I105" s="701"/>
      <c r="J105" s="701"/>
      <c r="K105" s="701"/>
      <c r="L105" s="701"/>
      <c r="M105" s="701"/>
      <c r="N105" s="701"/>
      <c r="O105" s="701"/>
      <c r="P105" s="701"/>
      <c r="Q105" s="701"/>
      <c r="R105" s="701"/>
      <c r="S105" s="701"/>
      <c r="T105" s="701"/>
      <c r="U105" s="701"/>
      <c r="V105" s="701"/>
      <c r="W105" s="701"/>
      <c r="X105" s="701"/>
      <c r="Y105" s="702"/>
      <c r="Z105" s="697">
        <f ca="1">IFERROR(IF(OR(IFERROR(B105,0)=0,B105="-"),0,1),0)</f>
        <v>1</v>
      </c>
      <c r="AA105" s="697"/>
      <c r="AB105" s="697"/>
      <c r="AC105" s="697"/>
      <c r="AD105" s="697"/>
      <c r="AE105" s="697"/>
      <c r="AF105" s="697"/>
      <c r="AG105" s="697"/>
      <c r="AH105" s="697"/>
      <c r="AI105" s="697"/>
      <c r="AJ105" s="697"/>
      <c r="AK105" s="697"/>
      <c r="AL105" s="697"/>
      <c r="AM105" s="697"/>
      <c r="AN105" s="697"/>
      <c r="AO105" s="697"/>
      <c r="AP105" s="697"/>
      <c r="AQ105" s="698"/>
      <c r="AR105" s="698"/>
      <c r="AS105" s="698"/>
      <c r="AT105" s="698"/>
      <c r="AU105" s="698"/>
      <c r="AV105" s="698"/>
      <c r="AW105" s="698"/>
      <c r="AX105" s="698"/>
      <c r="AY105" s="698"/>
      <c r="AZ105" s="698"/>
      <c r="BA105" s="698"/>
      <c r="BB105" s="698"/>
      <c r="BC105" s="698"/>
      <c r="BD105" s="698"/>
      <c r="BE105" s="698"/>
      <c r="BF105" s="698"/>
      <c r="BG105" s="698"/>
      <c r="BH105" s="698"/>
      <c r="BI105" s="698"/>
      <c r="BJ105" s="698"/>
      <c r="BK105" s="698"/>
      <c r="BL105" s="698"/>
      <c r="BM105" s="698"/>
      <c r="BN105" s="698"/>
      <c r="BO105" s="698"/>
      <c r="BP105" s="698"/>
      <c r="BQ105" s="19">
        <f t="shared" ca="1" si="15"/>
        <v>1</v>
      </c>
    </row>
    <row r="106" spans="1:74" ht="26.4" x14ac:dyDescent="0.25">
      <c r="A106" s="539">
        <f ca="1">SUBTOTAL(9,$BQ$9:BQ106)</f>
        <v>42</v>
      </c>
      <c r="B106" s="626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>Исполнительная схема №1.6 Обратная засыпка скважин</v>
      </c>
      <c r="C106" s="700" t="str">
        <f t="shared" ref="C106:C108" ca="1" si="18">IF(B106="Контрольно-исполнительная съемка","б/н",MID(B106,SEARCH("№",B106,1),SEARCH(" ",B106,SEARCH("№",B106,1))-SEARCH("№",B106,1)))</f>
        <v>№1.6</v>
      </c>
      <c r="D106" s="701"/>
      <c r="E106" s="701"/>
      <c r="F106" s="701"/>
      <c r="G106" s="701"/>
      <c r="H106" s="701"/>
      <c r="I106" s="701"/>
      <c r="J106" s="701"/>
      <c r="K106" s="701"/>
      <c r="L106" s="701"/>
      <c r="M106" s="701"/>
      <c r="N106" s="701"/>
      <c r="O106" s="701"/>
      <c r="P106" s="701"/>
      <c r="Q106" s="701"/>
      <c r="R106" s="701"/>
      <c r="S106" s="701"/>
      <c r="T106" s="701"/>
      <c r="U106" s="701"/>
      <c r="V106" s="701"/>
      <c r="W106" s="701"/>
      <c r="X106" s="701"/>
      <c r="Y106" s="702"/>
      <c r="Z106" s="697">
        <f ca="1">IFERROR(IF(OR(IFERROR(B106,0)=0,B106=""),0,1),0)</f>
        <v>1</v>
      </c>
      <c r="AA106" s="697"/>
      <c r="AB106" s="697"/>
      <c r="AC106" s="697"/>
      <c r="AD106" s="697"/>
      <c r="AE106" s="697"/>
      <c r="AF106" s="697"/>
      <c r="AG106" s="697"/>
      <c r="AH106" s="697"/>
      <c r="AI106" s="697"/>
      <c r="AJ106" s="697"/>
      <c r="AK106" s="697"/>
      <c r="AL106" s="697"/>
      <c r="AM106" s="697"/>
      <c r="AN106" s="697"/>
      <c r="AO106" s="697"/>
      <c r="AP106" s="697"/>
      <c r="AQ106" s="698"/>
      <c r="AR106" s="698"/>
      <c r="AS106" s="698"/>
      <c r="AT106" s="698"/>
      <c r="AU106" s="698"/>
      <c r="AV106" s="698"/>
      <c r="AW106" s="698"/>
      <c r="AX106" s="698"/>
      <c r="AY106" s="698"/>
      <c r="AZ106" s="698"/>
      <c r="BA106" s="698"/>
      <c r="BB106" s="698"/>
      <c r="BC106" s="698"/>
      <c r="BD106" s="698"/>
      <c r="BE106" s="698"/>
      <c r="BF106" s="698"/>
      <c r="BG106" s="698"/>
      <c r="BH106" s="698"/>
      <c r="BI106" s="698"/>
      <c r="BJ106" s="698"/>
      <c r="BK106" s="698"/>
      <c r="BL106" s="698"/>
      <c r="BM106" s="698"/>
      <c r="BN106" s="698"/>
      <c r="BO106" s="698"/>
      <c r="BP106" s="698"/>
      <c r="BQ106" s="19">
        <f t="shared" ca="1" si="15"/>
        <v>1</v>
      </c>
    </row>
    <row r="107" spans="1:74" hidden="1" x14ac:dyDescent="0.25">
      <c r="A107" s="539">
        <f ca="1">SUBTOTAL(9,$BQ$9:BQ107)</f>
        <v>42</v>
      </c>
      <c r="B107" s="540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00" t="e">
        <f t="shared" ca="1" si="18"/>
        <v>#VALUE!</v>
      </c>
      <c r="D107" s="701"/>
      <c r="E107" s="701"/>
      <c r="F107" s="701"/>
      <c r="G107" s="701"/>
      <c r="H107" s="701"/>
      <c r="I107" s="701"/>
      <c r="J107" s="701"/>
      <c r="K107" s="701"/>
      <c r="L107" s="701"/>
      <c r="M107" s="701"/>
      <c r="N107" s="701"/>
      <c r="O107" s="701"/>
      <c r="P107" s="701"/>
      <c r="Q107" s="701"/>
      <c r="R107" s="701"/>
      <c r="S107" s="701"/>
      <c r="T107" s="701"/>
      <c r="U107" s="701"/>
      <c r="V107" s="701"/>
      <c r="W107" s="701"/>
      <c r="X107" s="701"/>
      <c r="Y107" s="702"/>
      <c r="Z107" s="697">
        <f ca="1">IFERROR(IF(OR(IFERROR(B107,0)=0,B107=""),0,1),0)</f>
        <v>0</v>
      </c>
      <c r="AA107" s="697"/>
      <c r="AB107" s="697"/>
      <c r="AC107" s="697"/>
      <c r="AD107" s="697"/>
      <c r="AE107" s="697"/>
      <c r="AF107" s="697"/>
      <c r="AG107" s="697"/>
      <c r="AH107" s="697"/>
      <c r="AI107" s="697"/>
      <c r="AJ107" s="697"/>
      <c r="AK107" s="697"/>
      <c r="AL107" s="697"/>
      <c r="AM107" s="697"/>
      <c r="AN107" s="697"/>
      <c r="AO107" s="697"/>
      <c r="AP107" s="697"/>
      <c r="AQ107" s="698"/>
      <c r="AR107" s="698"/>
      <c r="AS107" s="698"/>
      <c r="AT107" s="698"/>
      <c r="AU107" s="698"/>
      <c r="AV107" s="698"/>
      <c r="AW107" s="698"/>
      <c r="AX107" s="698"/>
      <c r="AY107" s="698"/>
      <c r="AZ107" s="698"/>
      <c r="BA107" s="698"/>
      <c r="BB107" s="698"/>
      <c r="BC107" s="698"/>
      <c r="BD107" s="698"/>
      <c r="BE107" s="698"/>
      <c r="BF107" s="698"/>
      <c r="BG107" s="698"/>
      <c r="BH107" s="698"/>
      <c r="BI107" s="698"/>
      <c r="BJ107" s="698"/>
      <c r="BK107" s="698"/>
      <c r="BL107" s="698"/>
      <c r="BM107" s="698"/>
      <c r="BN107" s="698"/>
      <c r="BO107" s="698"/>
      <c r="BP107" s="698"/>
      <c r="BQ107" s="19">
        <f t="shared" ca="1" si="15"/>
        <v>0</v>
      </c>
      <c r="BV107" s="19" t="str">
        <f>MID(BV91,1,LEN(BV91))</f>
        <v/>
      </c>
    </row>
    <row r="108" spans="1:74" hidden="1" x14ac:dyDescent="0.25">
      <c r="A108" s="539">
        <f ca="1">SUBTOTAL(9,$BQ$9:BQ108)</f>
        <v>42</v>
      </c>
      <c r="B108" s="540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00" t="e">
        <f t="shared" ca="1" si="18"/>
        <v>#VALUE!</v>
      </c>
      <c r="D108" s="701"/>
      <c r="E108" s="701"/>
      <c r="F108" s="701"/>
      <c r="G108" s="701"/>
      <c r="H108" s="701"/>
      <c r="I108" s="701"/>
      <c r="J108" s="701"/>
      <c r="K108" s="701"/>
      <c r="L108" s="701"/>
      <c r="M108" s="701"/>
      <c r="N108" s="701"/>
      <c r="O108" s="701"/>
      <c r="P108" s="701"/>
      <c r="Q108" s="701"/>
      <c r="R108" s="701"/>
      <c r="S108" s="701"/>
      <c r="T108" s="701"/>
      <c r="U108" s="701"/>
      <c r="V108" s="701"/>
      <c r="W108" s="701"/>
      <c r="X108" s="701"/>
      <c r="Y108" s="702"/>
      <c r="Z108" s="697">
        <f ca="1">IFERROR(IF(OR(IFERROR(B108,0)=0,B108=""),0,1),0)</f>
        <v>0</v>
      </c>
      <c r="AA108" s="697"/>
      <c r="AB108" s="697"/>
      <c r="AC108" s="697"/>
      <c r="AD108" s="697"/>
      <c r="AE108" s="697"/>
      <c r="AF108" s="697"/>
      <c r="AG108" s="697"/>
      <c r="AH108" s="697"/>
      <c r="AI108" s="697"/>
      <c r="AJ108" s="697"/>
      <c r="AK108" s="697"/>
      <c r="AL108" s="697"/>
      <c r="AM108" s="697"/>
      <c r="AN108" s="697"/>
      <c r="AO108" s="697"/>
      <c r="AP108" s="697"/>
      <c r="AQ108" s="698"/>
      <c r="AR108" s="698"/>
      <c r="AS108" s="698"/>
      <c r="AT108" s="698"/>
      <c r="AU108" s="698"/>
      <c r="AV108" s="698"/>
      <c r="AW108" s="698"/>
      <c r="AX108" s="698"/>
      <c r="AY108" s="698"/>
      <c r="AZ108" s="698"/>
      <c r="BA108" s="698"/>
      <c r="BB108" s="698"/>
      <c r="BC108" s="698"/>
      <c r="BD108" s="698"/>
      <c r="BE108" s="698"/>
      <c r="BF108" s="698"/>
      <c r="BG108" s="698"/>
      <c r="BH108" s="698"/>
      <c r="BI108" s="698"/>
      <c r="BJ108" s="698"/>
      <c r="BK108" s="698"/>
      <c r="BL108" s="698"/>
      <c r="BM108" s="698"/>
      <c r="BN108" s="698"/>
      <c r="BO108" s="698"/>
      <c r="BP108" s="698"/>
      <c r="BQ108" s="19">
        <f t="shared" ca="1" si="15"/>
        <v>0</v>
      </c>
    </row>
    <row r="109" spans="1:74" hidden="1" x14ac:dyDescent="0.25">
      <c r="A109" s="539">
        <f ca="1">SUBTOTAL(9,$BQ$9:BQ109)</f>
        <v>42</v>
      </c>
      <c r="B109" s="540" t="str">
        <f ca="1">VLOOKUP(BS104,'АКТЫ скрытых работ'!A:O,14,FALSE)</f>
        <v>-</v>
      </c>
      <c r="C109" s="697" t="str">
        <f ca="1">IF(B109&lt;&gt;"-","б/н","")</f>
        <v/>
      </c>
      <c r="D109" s="697"/>
      <c r="E109" s="697"/>
      <c r="F109" s="697"/>
      <c r="G109" s="697"/>
      <c r="H109" s="697"/>
      <c r="I109" s="697"/>
      <c r="J109" s="697"/>
      <c r="K109" s="697"/>
      <c r="L109" s="697"/>
      <c r="M109" s="697"/>
      <c r="N109" s="697"/>
      <c r="O109" s="697"/>
      <c r="P109" s="697"/>
      <c r="Q109" s="697"/>
      <c r="R109" s="697"/>
      <c r="S109" s="697"/>
      <c r="T109" s="697"/>
      <c r="U109" s="697"/>
      <c r="V109" s="697"/>
      <c r="W109" s="697"/>
      <c r="X109" s="697"/>
      <c r="Y109" s="697"/>
      <c r="Z109" s="697">
        <f ca="1">IFERROR(IF(OR(IFERROR(B109,0)=0,B109="-"),0,"1 компл"),0)</f>
        <v>0</v>
      </c>
      <c r="AA109" s="697"/>
      <c r="AB109" s="697"/>
      <c r="AC109" s="697"/>
      <c r="AD109" s="697"/>
      <c r="AE109" s="697"/>
      <c r="AF109" s="697"/>
      <c r="AG109" s="697"/>
      <c r="AH109" s="697"/>
      <c r="AI109" s="697"/>
      <c r="AJ109" s="697"/>
      <c r="AK109" s="697"/>
      <c r="AL109" s="697"/>
      <c r="AM109" s="697"/>
      <c r="AN109" s="697"/>
      <c r="AO109" s="697"/>
      <c r="AP109" s="697"/>
      <c r="AQ109" s="698"/>
      <c r="AR109" s="698"/>
      <c r="AS109" s="698"/>
      <c r="AT109" s="698"/>
      <c r="AU109" s="698"/>
      <c r="AV109" s="698"/>
      <c r="AW109" s="698"/>
      <c r="AX109" s="698"/>
      <c r="AY109" s="698"/>
      <c r="AZ109" s="698"/>
      <c r="BA109" s="698"/>
      <c r="BB109" s="698"/>
      <c r="BC109" s="698"/>
      <c r="BD109" s="698"/>
      <c r="BE109" s="698"/>
      <c r="BF109" s="698"/>
      <c r="BG109" s="698"/>
      <c r="BH109" s="698"/>
      <c r="BI109" s="698"/>
      <c r="BJ109" s="698"/>
      <c r="BK109" s="698"/>
      <c r="BL109" s="698"/>
      <c r="BM109" s="698"/>
      <c r="BN109" s="698"/>
      <c r="BO109" s="698"/>
      <c r="BP109" s="698"/>
      <c r="BQ109" s="19">
        <f t="shared" ca="1" si="15"/>
        <v>0</v>
      </c>
    </row>
    <row r="110" spans="1:74" ht="26.4" x14ac:dyDescent="0.25">
      <c r="A110" s="539">
        <f ca="1">SUBTOTAL(9,$BQ$9:BQ110)</f>
        <v>43</v>
      </c>
      <c r="B110" s="626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'Разработка грунта траншеи'</v>
      </c>
      <c r="C110" s="697" t="str">
        <f ca="1">CONCATENATE("№",VLOOKUP(BS110,'АКТЫ скрытых работ'!A:O,2,FALSE))</f>
        <v>№1-КЗ_ОП</v>
      </c>
      <c r="D110" s="697"/>
      <c r="E110" s="697"/>
      <c r="F110" s="697"/>
      <c r="G110" s="697"/>
      <c r="H110" s="697"/>
      <c r="I110" s="697"/>
      <c r="J110" s="697"/>
      <c r="K110" s="697"/>
      <c r="L110" s="697"/>
      <c r="M110" s="697"/>
      <c r="N110" s="697"/>
      <c r="O110" s="697"/>
      <c r="P110" s="697"/>
      <c r="Q110" s="697"/>
      <c r="R110" s="697"/>
      <c r="S110" s="697"/>
      <c r="T110" s="697"/>
      <c r="U110" s="697"/>
      <c r="V110" s="697"/>
      <c r="W110" s="697"/>
      <c r="X110" s="697"/>
      <c r="Y110" s="697"/>
      <c r="Z110" s="697">
        <f ca="1">IF(BS110="АООК_",0,1)</f>
        <v>1</v>
      </c>
      <c r="AA110" s="697"/>
      <c r="AB110" s="697"/>
      <c r="AC110" s="697"/>
      <c r="AD110" s="697"/>
      <c r="AE110" s="697"/>
      <c r="AF110" s="697"/>
      <c r="AG110" s="697"/>
      <c r="AH110" s="697"/>
      <c r="AI110" s="697"/>
      <c r="AJ110" s="697"/>
      <c r="AK110" s="697"/>
      <c r="AL110" s="697"/>
      <c r="AM110" s="697"/>
      <c r="AN110" s="697"/>
      <c r="AO110" s="697"/>
      <c r="AP110" s="697"/>
      <c r="AQ110" s="698"/>
      <c r="AR110" s="698"/>
      <c r="AS110" s="698"/>
      <c r="AT110" s="698"/>
      <c r="AU110" s="698"/>
      <c r="AV110" s="698"/>
      <c r="AW110" s="698"/>
      <c r="AX110" s="698"/>
      <c r="AY110" s="698"/>
      <c r="AZ110" s="698"/>
      <c r="BA110" s="698"/>
      <c r="BB110" s="698"/>
      <c r="BC110" s="698"/>
      <c r="BD110" s="698"/>
      <c r="BE110" s="698"/>
      <c r="BF110" s="698"/>
      <c r="BG110" s="698"/>
      <c r="BH110" s="698"/>
      <c r="BI110" s="698"/>
      <c r="BJ110" s="698"/>
      <c r="BK110" s="698"/>
      <c r="BL110" s="698"/>
      <c r="BM110" s="698"/>
      <c r="BN110" s="698"/>
      <c r="BO110" s="698"/>
      <c r="BP110" s="698"/>
      <c r="BQ110" s="19">
        <f t="shared" ca="1" si="15"/>
        <v>1</v>
      </c>
      <c r="BS110" s="564" t="str">
        <f ca="1">IF(INDIRECT("'АКТЫ скрытых работ'!R"&amp;BU110&amp;"C1",0)=CONCATENATE("АОСР_",BT110),CONCATENATE("АОСР_",BT110),CONCATENATE("АООК_",BT110))</f>
        <v>АОСР_4</v>
      </c>
      <c r="BT110" s="564">
        <v>4</v>
      </c>
      <c r="BU110" s="565">
        <f>BT110+1</f>
        <v>5</v>
      </c>
    </row>
    <row r="111" spans="1:74" ht="26.4" x14ac:dyDescent="0.25">
      <c r="A111" s="539">
        <f ca="1">SUBTOTAL(9,$BQ$9:BQ111)</f>
        <v>44</v>
      </c>
      <c r="B111" s="627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№2.1 Разработка грунта траншеи</v>
      </c>
      <c r="C111" s="700" t="str">
        <f ca="1">IF(B111="Контрольно-исполнительная съемка","б/н",MID(B111,SEARCH("№",B111,1),SEARCH(" ",B111,SEARCH("№",B111,1))-SEARCH("№",B111,1)))</f>
        <v>№2.1</v>
      </c>
      <c r="D111" s="701"/>
      <c r="E111" s="701"/>
      <c r="F111" s="701"/>
      <c r="G111" s="701"/>
      <c r="H111" s="701"/>
      <c r="I111" s="701"/>
      <c r="J111" s="701"/>
      <c r="K111" s="701"/>
      <c r="L111" s="701"/>
      <c r="M111" s="701"/>
      <c r="N111" s="701"/>
      <c r="O111" s="701"/>
      <c r="P111" s="701"/>
      <c r="Q111" s="701"/>
      <c r="R111" s="701"/>
      <c r="S111" s="701"/>
      <c r="T111" s="701"/>
      <c r="U111" s="701"/>
      <c r="V111" s="701"/>
      <c r="W111" s="701"/>
      <c r="X111" s="701"/>
      <c r="Y111" s="702"/>
      <c r="Z111" s="697">
        <f ca="1">IFERROR(IF(OR(IFERROR(B111,0)=0,B111="-"),0,1),0)</f>
        <v>1</v>
      </c>
      <c r="AA111" s="697"/>
      <c r="AB111" s="697"/>
      <c r="AC111" s="697"/>
      <c r="AD111" s="697"/>
      <c r="AE111" s="697"/>
      <c r="AF111" s="697"/>
      <c r="AG111" s="697"/>
      <c r="AH111" s="697"/>
      <c r="AI111" s="697"/>
      <c r="AJ111" s="697"/>
      <c r="AK111" s="697"/>
      <c r="AL111" s="697"/>
      <c r="AM111" s="697"/>
      <c r="AN111" s="697"/>
      <c r="AO111" s="697"/>
      <c r="AP111" s="697"/>
      <c r="AQ111" s="698"/>
      <c r="AR111" s="698"/>
      <c r="AS111" s="698"/>
      <c r="AT111" s="698"/>
      <c r="AU111" s="698"/>
      <c r="AV111" s="698"/>
      <c r="AW111" s="698"/>
      <c r="AX111" s="698"/>
      <c r="AY111" s="698"/>
      <c r="AZ111" s="698"/>
      <c r="BA111" s="698"/>
      <c r="BB111" s="698"/>
      <c r="BC111" s="698"/>
      <c r="BD111" s="698"/>
      <c r="BE111" s="698"/>
      <c r="BF111" s="698"/>
      <c r="BG111" s="698"/>
      <c r="BH111" s="698"/>
      <c r="BI111" s="698"/>
      <c r="BJ111" s="698"/>
      <c r="BK111" s="698"/>
      <c r="BL111" s="698"/>
      <c r="BM111" s="698"/>
      <c r="BN111" s="698"/>
      <c r="BO111" s="698"/>
      <c r="BP111" s="698"/>
      <c r="BQ111" s="19">
        <f t="shared" ca="1" si="15"/>
        <v>1</v>
      </c>
    </row>
    <row r="112" spans="1:74" hidden="1" x14ac:dyDescent="0.25">
      <c r="A112" s="539">
        <f ca="1">SUBTOTAL(9,$BQ$9:BQ112)</f>
        <v>44</v>
      </c>
      <c r="B112" s="540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00" t="e">
        <f t="shared" ref="C112:C114" ca="1" si="19">IF(B112="Контрольно-исполнительная съемка","б/н",MID(B112,SEARCH("№",B112,1),SEARCH(" ",B112,SEARCH("№",B112,1))-SEARCH("№",B112,1)))</f>
        <v>#VALUE!</v>
      </c>
      <c r="D112" s="701"/>
      <c r="E112" s="701"/>
      <c r="F112" s="701"/>
      <c r="G112" s="701"/>
      <c r="H112" s="701"/>
      <c r="I112" s="701"/>
      <c r="J112" s="701"/>
      <c r="K112" s="701"/>
      <c r="L112" s="701"/>
      <c r="M112" s="701"/>
      <c r="N112" s="701"/>
      <c r="O112" s="701"/>
      <c r="P112" s="701"/>
      <c r="Q112" s="701"/>
      <c r="R112" s="701"/>
      <c r="S112" s="701"/>
      <c r="T112" s="701"/>
      <c r="U112" s="701"/>
      <c r="V112" s="701"/>
      <c r="W112" s="701"/>
      <c r="X112" s="701"/>
      <c r="Y112" s="702"/>
      <c r="Z112" s="697">
        <f ca="1">IFERROR(IF(OR(IFERROR(B112,0)=0,B112=""),0,1),0)</f>
        <v>0</v>
      </c>
      <c r="AA112" s="697"/>
      <c r="AB112" s="697"/>
      <c r="AC112" s="697"/>
      <c r="AD112" s="697"/>
      <c r="AE112" s="697"/>
      <c r="AF112" s="697"/>
      <c r="AG112" s="697"/>
      <c r="AH112" s="697"/>
      <c r="AI112" s="697"/>
      <c r="AJ112" s="697"/>
      <c r="AK112" s="697"/>
      <c r="AL112" s="697"/>
      <c r="AM112" s="697"/>
      <c r="AN112" s="697"/>
      <c r="AO112" s="697"/>
      <c r="AP112" s="697"/>
      <c r="AQ112" s="698"/>
      <c r="AR112" s="698"/>
      <c r="AS112" s="698"/>
      <c r="AT112" s="698"/>
      <c r="AU112" s="698"/>
      <c r="AV112" s="698"/>
      <c r="AW112" s="698"/>
      <c r="AX112" s="698"/>
      <c r="AY112" s="698"/>
      <c r="AZ112" s="698"/>
      <c r="BA112" s="698"/>
      <c r="BB112" s="698"/>
      <c r="BC112" s="698"/>
      <c r="BD112" s="698"/>
      <c r="BE112" s="698"/>
      <c r="BF112" s="698"/>
      <c r="BG112" s="698"/>
      <c r="BH112" s="698"/>
      <c r="BI112" s="698"/>
      <c r="BJ112" s="698"/>
      <c r="BK112" s="698"/>
      <c r="BL112" s="698"/>
      <c r="BM112" s="698"/>
      <c r="BN112" s="698"/>
      <c r="BO112" s="698"/>
      <c r="BP112" s="698"/>
      <c r="BQ112" s="19">
        <f t="shared" ca="1" si="15"/>
        <v>0</v>
      </c>
    </row>
    <row r="113" spans="1:74" hidden="1" x14ac:dyDescent="0.25">
      <c r="A113" s="539">
        <f ca="1">SUBTOTAL(9,$BQ$9:BQ113)</f>
        <v>44</v>
      </c>
      <c r="B113" s="540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00" t="e">
        <f t="shared" ca="1" si="19"/>
        <v>#VALUE!</v>
      </c>
      <c r="D113" s="701"/>
      <c r="E113" s="701"/>
      <c r="F113" s="701"/>
      <c r="G113" s="701"/>
      <c r="H113" s="701"/>
      <c r="I113" s="701"/>
      <c r="J113" s="701"/>
      <c r="K113" s="701"/>
      <c r="L113" s="701"/>
      <c r="M113" s="701"/>
      <c r="N113" s="701"/>
      <c r="O113" s="701"/>
      <c r="P113" s="701"/>
      <c r="Q113" s="701"/>
      <c r="R113" s="701"/>
      <c r="S113" s="701"/>
      <c r="T113" s="701"/>
      <c r="U113" s="701"/>
      <c r="V113" s="701"/>
      <c r="W113" s="701"/>
      <c r="X113" s="701"/>
      <c r="Y113" s="702"/>
      <c r="Z113" s="697">
        <f ca="1">IFERROR(IF(OR(IFERROR(B113,0)=0,B113=""),0,1),0)</f>
        <v>0</v>
      </c>
      <c r="AA113" s="697"/>
      <c r="AB113" s="697"/>
      <c r="AC113" s="697"/>
      <c r="AD113" s="697"/>
      <c r="AE113" s="697"/>
      <c r="AF113" s="697"/>
      <c r="AG113" s="697"/>
      <c r="AH113" s="697"/>
      <c r="AI113" s="697"/>
      <c r="AJ113" s="697"/>
      <c r="AK113" s="697"/>
      <c r="AL113" s="697"/>
      <c r="AM113" s="697"/>
      <c r="AN113" s="697"/>
      <c r="AO113" s="697"/>
      <c r="AP113" s="697"/>
      <c r="AQ113" s="698"/>
      <c r="AR113" s="698"/>
      <c r="AS113" s="698"/>
      <c r="AT113" s="698"/>
      <c r="AU113" s="698"/>
      <c r="AV113" s="698"/>
      <c r="AW113" s="698"/>
      <c r="AX113" s="698"/>
      <c r="AY113" s="698"/>
      <c r="AZ113" s="698"/>
      <c r="BA113" s="698"/>
      <c r="BB113" s="698"/>
      <c r="BC113" s="698"/>
      <c r="BD113" s="698"/>
      <c r="BE113" s="698"/>
      <c r="BF113" s="698"/>
      <c r="BG113" s="698"/>
      <c r="BH113" s="698"/>
      <c r="BI113" s="698"/>
      <c r="BJ113" s="698"/>
      <c r="BK113" s="698"/>
      <c r="BL113" s="698"/>
      <c r="BM113" s="698"/>
      <c r="BN113" s="698"/>
      <c r="BO113" s="698"/>
      <c r="BP113" s="698"/>
      <c r="BQ113" s="19">
        <f t="shared" ca="1" si="15"/>
        <v>0</v>
      </c>
      <c r="BV113" s="19" t="str">
        <f>MID(BV97,1,LEN(BV97))</f>
        <v/>
      </c>
    </row>
    <row r="114" spans="1:74" hidden="1" x14ac:dyDescent="0.25">
      <c r="A114" s="539">
        <f ca="1">SUBTOTAL(9,$BQ$9:BQ114)</f>
        <v>44</v>
      </c>
      <c r="B114" s="540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00" t="e">
        <f t="shared" ca="1" si="19"/>
        <v>#VALUE!</v>
      </c>
      <c r="D114" s="701"/>
      <c r="E114" s="701"/>
      <c r="F114" s="701"/>
      <c r="G114" s="701"/>
      <c r="H114" s="701"/>
      <c r="I114" s="701"/>
      <c r="J114" s="701"/>
      <c r="K114" s="701"/>
      <c r="L114" s="701"/>
      <c r="M114" s="701"/>
      <c r="N114" s="701"/>
      <c r="O114" s="701"/>
      <c r="P114" s="701"/>
      <c r="Q114" s="701"/>
      <c r="R114" s="701"/>
      <c r="S114" s="701"/>
      <c r="T114" s="701"/>
      <c r="U114" s="701"/>
      <c r="V114" s="701"/>
      <c r="W114" s="701"/>
      <c r="X114" s="701"/>
      <c r="Y114" s="702"/>
      <c r="Z114" s="697">
        <f ca="1">IFERROR(IF(OR(IFERROR(B114,0)=0,B114=""),0,1),0)</f>
        <v>0</v>
      </c>
      <c r="AA114" s="697"/>
      <c r="AB114" s="697"/>
      <c r="AC114" s="697"/>
      <c r="AD114" s="697"/>
      <c r="AE114" s="697"/>
      <c r="AF114" s="697"/>
      <c r="AG114" s="697"/>
      <c r="AH114" s="697"/>
      <c r="AI114" s="697"/>
      <c r="AJ114" s="697"/>
      <c r="AK114" s="697"/>
      <c r="AL114" s="697"/>
      <c r="AM114" s="697"/>
      <c r="AN114" s="697"/>
      <c r="AO114" s="697"/>
      <c r="AP114" s="697"/>
      <c r="AQ114" s="698"/>
      <c r="AR114" s="698"/>
      <c r="AS114" s="698"/>
      <c r="AT114" s="698"/>
      <c r="AU114" s="698"/>
      <c r="AV114" s="698"/>
      <c r="AW114" s="698"/>
      <c r="AX114" s="698"/>
      <c r="AY114" s="698"/>
      <c r="AZ114" s="698"/>
      <c r="BA114" s="698"/>
      <c r="BB114" s="698"/>
      <c r="BC114" s="698"/>
      <c r="BD114" s="698"/>
      <c r="BE114" s="698"/>
      <c r="BF114" s="698"/>
      <c r="BG114" s="698"/>
      <c r="BH114" s="698"/>
      <c r="BI114" s="698"/>
      <c r="BJ114" s="698"/>
      <c r="BK114" s="698"/>
      <c r="BL114" s="698"/>
      <c r="BM114" s="698"/>
      <c r="BN114" s="698"/>
      <c r="BO114" s="698"/>
      <c r="BP114" s="698"/>
      <c r="BQ114" s="19">
        <f t="shared" ca="1" si="15"/>
        <v>0</v>
      </c>
    </row>
    <row r="115" spans="1:74" hidden="1" x14ac:dyDescent="0.25">
      <c r="A115" s="539">
        <f ca="1">SUBTOTAL(9,$BQ$9:BQ115)</f>
        <v>44</v>
      </c>
      <c r="B115" s="540" t="str">
        <f ca="1">VLOOKUP(BS110,'АКТЫ скрытых работ'!A:O,14,FALSE)</f>
        <v>-</v>
      </c>
      <c r="C115" s="697" t="str">
        <f ca="1">IF(B115&lt;&gt;"-","б/н","")</f>
        <v/>
      </c>
      <c r="D115" s="697"/>
      <c r="E115" s="697"/>
      <c r="F115" s="697"/>
      <c r="G115" s="697"/>
      <c r="H115" s="697"/>
      <c r="I115" s="697"/>
      <c r="J115" s="697"/>
      <c r="K115" s="697"/>
      <c r="L115" s="697"/>
      <c r="M115" s="697"/>
      <c r="N115" s="697"/>
      <c r="O115" s="697"/>
      <c r="P115" s="697"/>
      <c r="Q115" s="697"/>
      <c r="R115" s="697"/>
      <c r="S115" s="697"/>
      <c r="T115" s="697"/>
      <c r="U115" s="697"/>
      <c r="V115" s="697"/>
      <c r="W115" s="697"/>
      <c r="X115" s="697"/>
      <c r="Y115" s="697"/>
      <c r="Z115" s="697">
        <f ca="1">IFERROR(IF(OR(IFERROR(B115,0)=0,B115="-"),0,"1 компл"),0)</f>
        <v>0</v>
      </c>
      <c r="AA115" s="697"/>
      <c r="AB115" s="697"/>
      <c r="AC115" s="697"/>
      <c r="AD115" s="697"/>
      <c r="AE115" s="697"/>
      <c r="AF115" s="697"/>
      <c r="AG115" s="697"/>
      <c r="AH115" s="697"/>
      <c r="AI115" s="697"/>
      <c r="AJ115" s="697"/>
      <c r="AK115" s="697"/>
      <c r="AL115" s="697"/>
      <c r="AM115" s="697"/>
      <c r="AN115" s="697"/>
      <c r="AO115" s="697"/>
      <c r="AP115" s="697"/>
      <c r="AQ115" s="698"/>
      <c r="AR115" s="698"/>
      <c r="AS115" s="698"/>
      <c r="AT115" s="698"/>
      <c r="AU115" s="698"/>
      <c r="AV115" s="698"/>
      <c r="AW115" s="698"/>
      <c r="AX115" s="698"/>
      <c r="AY115" s="698"/>
      <c r="AZ115" s="698"/>
      <c r="BA115" s="698"/>
      <c r="BB115" s="698"/>
      <c r="BC115" s="698"/>
      <c r="BD115" s="698"/>
      <c r="BE115" s="698"/>
      <c r="BF115" s="698"/>
      <c r="BG115" s="698"/>
      <c r="BH115" s="698"/>
      <c r="BI115" s="698"/>
      <c r="BJ115" s="698"/>
      <c r="BK115" s="698"/>
      <c r="BL115" s="698"/>
      <c r="BM115" s="698"/>
      <c r="BN115" s="698"/>
      <c r="BO115" s="698"/>
      <c r="BP115" s="698"/>
      <c r="BQ115" s="19">
        <f t="shared" ca="1" si="15"/>
        <v>0</v>
      </c>
    </row>
    <row r="116" spans="1:74" ht="39.6" x14ac:dyDescent="0.25">
      <c r="A116" s="539">
        <f ca="1">SUBTOTAL(9,$BQ$9:BQ116)</f>
        <v>45</v>
      </c>
      <c r="B116" s="626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вертикальных электродов контура заземления'</v>
      </c>
      <c r="C116" s="697" t="str">
        <f ca="1">CONCATENATE("№",VLOOKUP(BS116,'АКТЫ скрытых работ'!A:O,2,FALSE))</f>
        <v>№2-КЗ_ОП</v>
      </c>
      <c r="D116" s="697"/>
      <c r="E116" s="697"/>
      <c r="F116" s="697"/>
      <c r="G116" s="697"/>
      <c r="H116" s="697"/>
      <c r="I116" s="697"/>
      <c r="J116" s="697"/>
      <c r="K116" s="697"/>
      <c r="L116" s="697"/>
      <c r="M116" s="697"/>
      <c r="N116" s="697"/>
      <c r="O116" s="697"/>
      <c r="P116" s="697"/>
      <c r="Q116" s="697"/>
      <c r="R116" s="697"/>
      <c r="S116" s="697"/>
      <c r="T116" s="697"/>
      <c r="U116" s="697"/>
      <c r="V116" s="697"/>
      <c r="W116" s="697"/>
      <c r="X116" s="697"/>
      <c r="Y116" s="697"/>
      <c r="Z116" s="697">
        <f ca="1">IF(BS116="АООК_",0,1)</f>
        <v>1</v>
      </c>
      <c r="AA116" s="697"/>
      <c r="AB116" s="697"/>
      <c r="AC116" s="697"/>
      <c r="AD116" s="697"/>
      <c r="AE116" s="697"/>
      <c r="AF116" s="697"/>
      <c r="AG116" s="697"/>
      <c r="AH116" s="697"/>
      <c r="AI116" s="697"/>
      <c r="AJ116" s="697"/>
      <c r="AK116" s="697"/>
      <c r="AL116" s="697"/>
      <c r="AM116" s="697"/>
      <c r="AN116" s="697"/>
      <c r="AO116" s="697"/>
      <c r="AP116" s="697"/>
      <c r="AQ116" s="698"/>
      <c r="AR116" s="698"/>
      <c r="AS116" s="698"/>
      <c r="AT116" s="698"/>
      <c r="AU116" s="698"/>
      <c r="AV116" s="698"/>
      <c r="AW116" s="698"/>
      <c r="AX116" s="698"/>
      <c r="AY116" s="698"/>
      <c r="AZ116" s="698"/>
      <c r="BA116" s="698"/>
      <c r="BB116" s="698"/>
      <c r="BC116" s="698"/>
      <c r="BD116" s="698"/>
      <c r="BE116" s="698"/>
      <c r="BF116" s="698"/>
      <c r="BG116" s="698"/>
      <c r="BH116" s="698"/>
      <c r="BI116" s="698"/>
      <c r="BJ116" s="698"/>
      <c r="BK116" s="698"/>
      <c r="BL116" s="698"/>
      <c r="BM116" s="698"/>
      <c r="BN116" s="698"/>
      <c r="BO116" s="698"/>
      <c r="BP116" s="698"/>
      <c r="BQ116" s="19">
        <f t="shared" ca="1" si="15"/>
        <v>1</v>
      </c>
      <c r="BS116" s="564" t="str">
        <f ca="1">IF(INDIRECT("'АКТЫ скрытых работ'!R"&amp;BU116&amp;"C1",0)=CONCATENATE("АОСР_",BT116),CONCATENATE("АОСР_",BT116),CONCATENATE("АООК_",BT116))</f>
        <v>АОСР_5</v>
      </c>
      <c r="BT116" s="564">
        <v>5</v>
      </c>
      <c r="BU116" s="565">
        <f>BT116+1</f>
        <v>6</v>
      </c>
    </row>
    <row r="117" spans="1:74" ht="26.4" x14ac:dyDescent="0.25">
      <c r="A117" s="539">
        <f ca="1">SUBTOTAL(9,$BQ$9:BQ117)</f>
        <v>46</v>
      </c>
      <c r="B117" s="627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№2.2 Монтаж вертикальных электродов контура заземления</v>
      </c>
      <c r="C117" s="700" t="str">
        <f ca="1">IF(B117="Контрольно-исполнительная съемка","б/н",MID(B117,SEARCH("№",B117,1),SEARCH(" ",B117,SEARCH("№",B117,1))-SEARCH("№",B117,1)))</f>
        <v>№2.2</v>
      </c>
      <c r="D117" s="701"/>
      <c r="E117" s="701"/>
      <c r="F117" s="701"/>
      <c r="G117" s="701"/>
      <c r="H117" s="701"/>
      <c r="I117" s="701"/>
      <c r="J117" s="701"/>
      <c r="K117" s="701"/>
      <c r="L117" s="701"/>
      <c r="M117" s="701"/>
      <c r="N117" s="701"/>
      <c r="O117" s="701"/>
      <c r="P117" s="701"/>
      <c r="Q117" s="701"/>
      <c r="R117" s="701"/>
      <c r="S117" s="701"/>
      <c r="T117" s="701"/>
      <c r="U117" s="701"/>
      <c r="V117" s="701"/>
      <c r="W117" s="701"/>
      <c r="X117" s="701"/>
      <c r="Y117" s="702"/>
      <c r="Z117" s="697">
        <f ca="1">IFERROR(IF(OR(IFERROR(B117,0)=0,B117="-"),0,1),0)</f>
        <v>1</v>
      </c>
      <c r="AA117" s="697"/>
      <c r="AB117" s="697"/>
      <c r="AC117" s="697"/>
      <c r="AD117" s="697"/>
      <c r="AE117" s="697"/>
      <c r="AF117" s="697"/>
      <c r="AG117" s="697"/>
      <c r="AH117" s="697"/>
      <c r="AI117" s="697"/>
      <c r="AJ117" s="697"/>
      <c r="AK117" s="697"/>
      <c r="AL117" s="697"/>
      <c r="AM117" s="697"/>
      <c r="AN117" s="697"/>
      <c r="AO117" s="697"/>
      <c r="AP117" s="697"/>
      <c r="AQ117" s="698"/>
      <c r="AR117" s="698"/>
      <c r="AS117" s="698"/>
      <c r="AT117" s="698"/>
      <c r="AU117" s="698"/>
      <c r="AV117" s="698"/>
      <c r="AW117" s="698"/>
      <c r="AX117" s="698"/>
      <c r="AY117" s="698"/>
      <c r="AZ117" s="698"/>
      <c r="BA117" s="698"/>
      <c r="BB117" s="698"/>
      <c r="BC117" s="698"/>
      <c r="BD117" s="698"/>
      <c r="BE117" s="698"/>
      <c r="BF117" s="698"/>
      <c r="BG117" s="698"/>
      <c r="BH117" s="698"/>
      <c r="BI117" s="698"/>
      <c r="BJ117" s="698"/>
      <c r="BK117" s="698"/>
      <c r="BL117" s="698"/>
      <c r="BM117" s="698"/>
      <c r="BN117" s="698"/>
      <c r="BO117" s="698"/>
      <c r="BP117" s="698"/>
      <c r="BQ117" s="19">
        <f t="shared" ca="1" si="15"/>
        <v>1</v>
      </c>
    </row>
    <row r="118" spans="1:74" hidden="1" x14ac:dyDescent="0.25">
      <c r="A118" s="539">
        <f ca="1">SUBTOTAL(9,$BQ$9:BQ118)</f>
        <v>46</v>
      </c>
      <c r="B118" s="540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00" t="e">
        <f t="shared" ref="C118:C120" ca="1" si="20">IF(B118="Контрольно-исполнительная съемка","б/н",MID(B118,SEARCH("№",B118,1),SEARCH(" ",B118,SEARCH("№",B118,1))-SEARCH("№",B118,1)))</f>
        <v>#VALUE!</v>
      </c>
      <c r="D118" s="701"/>
      <c r="E118" s="701"/>
      <c r="F118" s="701"/>
      <c r="G118" s="701"/>
      <c r="H118" s="701"/>
      <c r="I118" s="701"/>
      <c r="J118" s="701"/>
      <c r="K118" s="701"/>
      <c r="L118" s="701"/>
      <c r="M118" s="701"/>
      <c r="N118" s="701"/>
      <c r="O118" s="701"/>
      <c r="P118" s="701"/>
      <c r="Q118" s="701"/>
      <c r="R118" s="701"/>
      <c r="S118" s="701"/>
      <c r="T118" s="701"/>
      <c r="U118" s="701"/>
      <c r="V118" s="701"/>
      <c r="W118" s="701"/>
      <c r="X118" s="701"/>
      <c r="Y118" s="702"/>
      <c r="Z118" s="697">
        <f ca="1">IFERROR(IF(OR(IFERROR(B118,0)=0,B118=""),0,1),0)</f>
        <v>0</v>
      </c>
      <c r="AA118" s="697"/>
      <c r="AB118" s="697"/>
      <c r="AC118" s="697"/>
      <c r="AD118" s="697"/>
      <c r="AE118" s="697"/>
      <c r="AF118" s="697"/>
      <c r="AG118" s="697"/>
      <c r="AH118" s="697"/>
      <c r="AI118" s="697"/>
      <c r="AJ118" s="697"/>
      <c r="AK118" s="697"/>
      <c r="AL118" s="697"/>
      <c r="AM118" s="697"/>
      <c r="AN118" s="697"/>
      <c r="AO118" s="697"/>
      <c r="AP118" s="697"/>
      <c r="AQ118" s="698"/>
      <c r="AR118" s="698"/>
      <c r="AS118" s="698"/>
      <c r="AT118" s="698"/>
      <c r="AU118" s="698"/>
      <c r="AV118" s="698"/>
      <c r="AW118" s="698"/>
      <c r="AX118" s="698"/>
      <c r="AY118" s="698"/>
      <c r="AZ118" s="698"/>
      <c r="BA118" s="698"/>
      <c r="BB118" s="698"/>
      <c r="BC118" s="698"/>
      <c r="BD118" s="698"/>
      <c r="BE118" s="698"/>
      <c r="BF118" s="698"/>
      <c r="BG118" s="698"/>
      <c r="BH118" s="698"/>
      <c r="BI118" s="698"/>
      <c r="BJ118" s="698"/>
      <c r="BK118" s="698"/>
      <c r="BL118" s="698"/>
      <c r="BM118" s="698"/>
      <c r="BN118" s="698"/>
      <c r="BO118" s="698"/>
      <c r="BP118" s="698"/>
      <c r="BQ118" s="19">
        <f t="shared" ca="1" si="15"/>
        <v>0</v>
      </c>
    </row>
    <row r="119" spans="1:74" hidden="1" x14ac:dyDescent="0.25">
      <c r="A119" s="539">
        <f ca="1">SUBTOTAL(9,$BQ$9:BQ119)</f>
        <v>46</v>
      </c>
      <c r="B119" s="540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00" t="e">
        <f t="shared" ca="1" si="20"/>
        <v>#VALUE!</v>
      </c>
      <c r="D119" s="701"/>
      <c r="E119" s="701"/>
      <c r="F119" s="701"/>
      <c r="G119" s="701"/>
      <c r="H119" s="701"/>
      <c r="I119" s="701"/>
      <c r="J119" s="701"/>
      <c r="K119" s="701"/>
      <c r="L119" s="701"/>
      <c r="M119" s="701"/>
      <c r="N119" s="701"/>
      <c r="O119" s="701"/>
      <c r="P119" s="701"/>
      <c r="Q119" s="701"/>
      <c r="R119" s="701"/>
      <c r="S119" s="701"/>
      <c r="T119" s="701"/>
      <c r="U119" s="701"/>
      <c r="V119" s="701"/>
      <c r="W119" s="701"/>
      <c r="X119" s="701"/>
      <c r="Y119" s="702"/>
      <c r="Z119" s="697">
        <f ca="1">IFERROR(IF(OR(IFERROR(B119,0)=0,B119=""),0,1),0)</f>
        <v>0</v>
      </c>
      <c r="AA119" s="697"/>
      <c r="AB119" s="697"/>
      <c r="AC119" s="697"/>
      <c r="AD119" s="697"/>
      <c r="AE119" s="697"/>
      <c r="AF119" s="697"/>
      <c r="AG119" s="697"/>
      <c r="AH119" s="697"/>
      <c r="AI119" s="697"/>
      <c r="AJ119" s="697"/>
      <c r="AK119" s="697"/>
      <c r="AL119" s="697"/>
      <c r="AM119" s="697"/>
      <c r="AN119" s="697"/>
      <c r="AO119" s="697"/>
      <c r="AP119" s="697"/>
      <c r="AQ119" s="698"/>
      <c r="AR119" s="698"/>
      <c r="AS119" s="698"/>
      <c r="AT119" s="698"/>
      <c r="AU119" s="698"/>
      <c r="AV119" s="698"/>
      <c r="AW119" s="698"/>
      <c r="AX119" s="698"/>
      <c r="AY119" s="698"/>
      <c r="AZ119" s="698"/>
      <c r="BA119" s="698"/>
      <c r="BB119" s="698"/>
      <c r="BC119" s="698"/>
      <c r="BD119" s="698"/>
      <c r="BE119" s="698"/>
      <c r="BF119" s="698"/>
      <c r="BG119" s="698"/>
      <c r="BH119" s="698"/>
      <c r="BI119" s="698"/>
      <c r="BJ119" s="698"/>
      <c r="BK119" s="698"/>
      <c r="BL119" s="698"/>
      <c r="BM119" s="698"/>
      <c r="BN119" s="698"/>
      <c r="BO119" s="698"/>
      <c r="BP119" s="698"/>
      <c r="BQ119" s="19">
        <f t="shared" ca="1" si="15"/>
        <v>0</v>
      </c>
      <c r="BV119" s="19" t="str">
        <f>MID(BV103,1,LEN(BV103))</f>
        <v/>
      </c>
    </row>
    <row r="120" spans="1:74" hidden="1" x14ac:dyDescent="0.25">
      <c r="A120" s="539">
        <f ca="1">SUBTOTAL(9,$BQ$9:BQ120)</f>
        <v>46</v>
      </c>
      <c r="B120" s="540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00" t="e">
        <f t="shared" ca="1" si="20"/>
        <v>#VALUE!</v>
      </c>
      <c r="D120" s="701"/>
      <c r="E120" s="701"/>
      <c r="F120" s="701"/>
      <c r="G120" s="701"/>
      <c r="H120" s="701"/>
      <c r="I120" s="701"/>
      <c r="J120" s="701"/>
      <c r="K120" s="701"/>
      <c r="L120" s="701"/>
      <c r="M120" s="701"/>
      <c r="N120" s="701"/>
      <c r="O120" s="701"/>
      <c r="P120" s="701"/>
      <c r="Q120" s="701"/>
      <c r="R120" s="701"/>
      <c r="S120" s="701"/>
      <c r="T120" s="701"/>
      <c r="U120" s="701"/>
      <c r="V120" s="701"/>
      <c r="W120" s="701"/>
      <c r="X120" s="701"/>
      <c r="Y120" s="702"/>
      <c r="Z120" s="697">
        <f ca="1">IFERROR(IF(OR(IFERROR(B120,0)=0,B120=""),0,1),0)</f>
        <v>0</v>
      </c>
      <c r="AA120" s="697"/>
      <c r="AB120" s="697"/>
      <c r="AC120" s="697"/>
      <c r="AD120" s="697"/>
      <c r="AE120" s="697"/>
      <c r="AF120" s="697"/>
      <c r="AG120" s="697"/>
      <c r="AH120" s="697"/>
      <c r="AI120" s="697"/>
      <c r="AJ120" s="697"/>
      <c r="AK120" s="697"/>
      <c r="AL120" s="697"/>
      <c r="AM120" s="697"/>
      <c r="AN120" s="697"/>
      <c r="AO120" s="697"/>
      <c r="AP120" s="697"/>
      <c r="AQ120" s="698"/>
      <c r="AR120" s="698"/>
      <c r="AS120" s="698"/>
      <c r="AT120" s="698"/>
      <c r="AU120" s="698"/>
      <c r="AV120" s="698"/>
      <c r="AW120" s="698"/>
      <c r="AX120" s="698"/>
      <c r="AY120" s="698"/>
      <c r="AZ120" s="698"/>
      <c r="BA120" s="698"/>
      <c r="BB120" s="698"/>
      <c r="BC120" s="698"/>
      <c r="BD120" s="698"/>
      <c r="BE120" s="698"/>
      <c r="BF120" s="698"/>
      <c r="BG120" s="698"/>
      <c r="BH120" s="698"/>
      <c r="BI120" s="698"/>
      <c r="BJ120" s="698"/>
      <c r="BK120" s="698"/>
      <c r="BL120" s="698"/>
      <c r="BM120" s="698"/>
      <c r="BN120" s="698"/>
      <c r="BO120" s="698"/>
      <c r="BP120" s="698"/>
      <c r="BQ120" s="19">
        <f t="shared" ca="1" si="15"/>
        <v>0</v>
      </c>
    </row>
    <row r="121" spans="1:74" x14ac:dyDescent="0.25">
      <c r="A121" s="539">
        <f ca="1">SUBTOTAL(9,$BQ$9:BQ121)</f>
        <v>47</v>
      </c>
      <c r="B121" s="626" t="str">
        <f ca="1">VLOOKUP(BS116,'АКТЫ скрытых работ'!A:O,14,FALSE)</f>
        <v>Сертификат качества №23751 от 26.04.2020г.</v>
      </c>
      <c r="C121" s="697" t="str">
        <f ca="1">IF(B121&lt;&gt;"-","б/н","")</f>
        <v>б/н</v>
      </c>
      <c r="D121" s="697"/>
      <c r="E121" s="697"/>
      <c r="F121" s="697"/>
      <c r="G121" s="697"/>
      <c r="H121" s="697"/>
      <c r="I121" s="697"/>
      <c r="J121" s="697"/>
      <c r="K121" s="697"/>
      <c r="L121" s="697"/>
      <c r="M121" s="697"/>
      <c r="N121" s="697"/>
      <c r="O121" s="697"/>
      <c r="P121" s="697"/>
      <c r="Q121" s="697"/>
      <c r="R121" s="697"/>
      <c r="S121" s="697"/>
      <c r="T121" s="697"/>
      <c r="U121" s="697"/>
      <c r="V121" s="697"/>
      <c r="W121" s="697"/>
      <c r="X121" s="697"/>
      <c r="Y121" s="697"/>
      <c r="Z121" s="697" t="str">
        <f ca="1">IFERROR(IF(OR(IFERROR(B121,0)=0,B121="-"),0,"1 компл"),0)</f>
        <v>1 компл</v>
      </c>
      <c r="AA121" s="697"/>
      <c r="AB121" s="697"/>
      <c r="AC121" s="697"/>
      <c r="AD121" s="697"/>
      <c r="AE121" s="697"/>
      <c r="AF121" s="697"/>
      <c r="AG121" s="697"/>
      <c r="AH121" s="697"/>
      <c r="AI121" s="697"/>
      <c r="AJ121" s="697"/>
      <c r="AK121" s="697"/>
      <c r="AL121" s="697"/>
      <c r="AM121" s="697"/>
      <c r="AN121" s="697"/>
      <c r="AO121" s="697"/>
      <c r="AP121" s="697"/>
      <c r="AQ121" s="698"/>
      <c r="AR121" s="698"/>
      <c r="AS121" s="698"/>
      <c r="AT121" s="698"/>
      <c r="AU121" s="698"/>
      <c r="AV121" s="698"/>
      <c r="AW121" s="698"/>
      <c r="AX121" s="698"/>
      <c r="AY121" s="698"/>
      <c r="AZ121" s="698"/>
      <c r="BA121" s="698"/>
      <c r="BB121" s="698"/>
      <c r="BC121" s="698"/>
      <c r="BD121" s="698"/>
      <c r="BE121" s="698"/>
      <c r="BF121" s="698"/>
      <c r="BG121" s="698"/>
      <c r="BH121" s="698"/>
      <c r="BI121" s="698"/>
      <c r="BJ121" s="698"/>
      <c r="BK121" s="698"/>
      <c r="BL121" s="698"/>
      <c r="BM121" s="698"/>
      <c r="BN121" s="698"/>
      <c r="BO121" s="698"/>
      <c r="BP121" s="698"/>
      <c r="BQ121" s="19">
        <f t="shared" ca="1" si="15"/>
        <v>1</v>
      </c>
    </row>
    <row r="122" spans="1:74" ht="26.4" x14ac:dyDescent="0.25">
      <c r="A122" s="539">
        <f ca="1">SUBTOTAL(9,$BQ$9:BQ122)</f>
        <v>48</v>
      </c>
      <c r="B122" s="626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'Монтаж горизонтального заземлителя'</v>
      </c>
      <c r="C122" s="697" t="str">
        <f ca="1">CONCATENATE("№",VLOOKUP(BS122,'АКТЫ скрытых работ'!A:O,2,FALSE))</f>
        <v>№3-КЗ_ОП</v>
      </c>
      <c r="D122" s="697"/>
      <c r="E122" s="697"/>
      <c r="F122" s="697"/>
      <c r="G122" s="697"/>
      <c r="H122" s="697"/>
      <c r="I122" s="697"/>
      <c r="J122" s="697"/>
      <c r="K122" s="697"/>
      <c r="L122" s="697"/>
      <c r="M122" s="697"/>
      <c r="N122" s="697"/>
      <c r="O122" s="697"/>
      <c r="P122" s="697"/>
      <c r="Q122" s="697"/>
      <c r="R122" s="697"/>
      <c r="S122" s="697"/>
      <c r="T122" s="697"/>
      <c r="U122" s="697"/>
      <c r="V122" s="697"/>
      <c r="W122" s="697"/>
      <c r="X122" s="697"/>
      <c r="Y122" s="697"/>
      <c r="Z122" s="697">
        <f ca="1">IF(BS122="АООК_",0,1)</f>
        <v>1</v>
      </c>
      <c r="AA122" s="697"/>
      <c r="AB122" s="697"/>
      <c r="AC122" s="697"/>
      <c r="AD122" s="697"/>
      <c r="AE122" s="697"/>
      <c r="AF122" s="697"/>
      <c r="AG122" s="697"/>
      <c r="AH122" s="697"/>
      <c r="AI122" s="697"/>
      <c r="AJ122" s="697"/>
      <c r="AK122" s="697"/>
      <c r="AL122" s="697"/>
      <c r="AM122" s="697"/>
      <c r="AN122" s="697"/>
      <c r="AO122" s="697"/>
      <c r="AP122" s="697"/>
      <c r="AQ122" s="698"/>
      <c r="AR122" s="698"/>
      <c r="AS122" s="698"/>
      <c r="AT122" s="698"/>
      <c r="AU122" s="698"/>
      <c r="AV122" s="698"/>
      <c r="AW122" s="698"/>
      <c r="AX122" s="698"/>
      <c r="AY122" s="698"/>
      <c r="AZ122" s="698"/>
      <c r="BA122" s="698"/>
      <c r="BB122" s="698"/>
      <c r="BC122" s="698"/>
      <c r="BD122" s="698"/>
      <c r="BE122" s="698"/>
      <c r="BF122" s="698"/>
      <c r="BG122" s="698"/>
      <c r="BH122" s="698"/>
      <c r="BI122" s="698"/>
      <c r="BJ122" s="698"/>
      <c r="BK122" s="698"/>
      <c r="BL122" s="698"/>
      <c r="BM122" s="698"/>
      <c r="BN122" s="698"/>
      <c r="BO122" s="698"/>
      <c r="BP122" s="698"/>
      <c r="BQ122" s="19">
        <f t="shared" ca="1" si="15"/>
        <v>1</v>
      </c>
      <c r="BS122" s="564" t="str">
        <f ca="1">IF(INDIRECT("'АКТЫ скрытых работ'!R"&amp;BU122&amp;"C1",0)=CONCATENATE("АОСР_",BT122),CONCATENATE("АОСР_",BT122),CONCATENATE("АООК_",BT122))</f>
        <v>АОСР_6</v>
      </c>
      <c r="BT122" s="564">
        <v>6</v>
      </c>
      <c r="BU122" s="565">
        <f>BT122+1</f>
        <v>7</v>
      </c>
    </row>
    <row r="123" spans="1:74" ht="26.4" x14ac:dyDescent="0.25">
      <c r="A123" s="539">
        <f ca="1">SUBTOTAL(9,$BQ$9:BQ123)</f>
        <v>49</v>
      </c>
      <c r="B123" s="627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№2.3 Монтаж горизонтального заземлителя</v>
      </c>
      <c r="C123" s="700" t="str">
        <f ca="1">IF(B123="Контрольно-исполнительная съемка","б/н",MID(B123,SEARCH("№",B123,1),SEARCH(" ",B123,SEARCH("№",B123,1))-SEARCH("№",B123,1)))</f>
        <v>№2.3</v>
      </c>
      <c r="D123" s="701"/>
      <c r="E123" s="701"/>
      <c r="F123" s="701"/>
      <c r="G123" s="701"/>
      <c r="H123" s="701"/>
      <c r="I123" s="701"/>
      <c r="J123" s="701"/>
      <c r="K123" s="701"/>
      <c r="L123" s="701"/>
      <c r="M123" s="701"/>
      <c r="N123" s="701"/>
      <c r="O123" s="701"/>
      <c r="P123" s="701"/>
      <c r="Q123" s="701"/>
      <c r="R123" s="701"/>
      <c r="S123" s="701"/>
      <c r="T123" s="701"/>
      <c r="U123" s="701"/>
      <c r="V123" s="701"/>
      <c r="W123" s="701"/>
      <c r="X123" s="701"/>
      <c r="Y123" s="702"/>
      <c r="Z123" s="697">
        <f ca="1">IFERROR(IF(OR(IFERROR(B123,0)=0,B123="-"),0,1),0)</f>
        <v>1</v>
      </c>
      <c r="AA123" s="697"/>
      <c r="AB123" s="697"/>
      <c r="AC123" s="697"/>
      <c r="AD123" s="697"/>
      <c r="AE123" s="697"/>
      <c r="AF123" s="697"/>
      <c r="AG123" s="697"/>
      <c r="AH123" s="697"/>
      <c r="AI123" s="697"/>
      <c r="AJ123" s="697"/>
      <c r="AK123" s="697"/>
      <c r="AL123" s="697"/>
      <c r="AM123" s="697"/>
      <c r="AN123" s="697"/>
      <c r="AO123" s="697"/>
      <c r="AP123" s="697"/>
      <c r="AQ123" s="698"/>
      <c r="AR123" s="698"/>
      <c r="AS123" s="698"/>
      <c r="AT123" s="698"/>
      <c r="AU123" s="698"/>
      <c r="AV123" s="698"/>
      <c r="AW123" s="698"/>
      <c r="AX123" s="698"/>
      <c r="AY123" s="698"/>
      <c r="AZ123" s="698"/>
      <c r="BA123" s="698"/>
      <c r="BB123" s="698"/>
      <c r="BC123" s="698"/>
      <c r="BD123" s="698"/>
      <c r="BE123" s="698"/>
      <c r="BF123" s="698"/>
      <c r="BG123" s="698"/>
      <c r="BH123" s="698"/>
      <c r="BI123" s="698"/>
      <c r="BJ123" s="698"/>
      <c r="BK123" s="698"/>
      <c r="BL123" s="698"/>
      <c r="BM123" s="698"/>
      <c r="BN123" s="698"/>
      <c r="BO123" s="698"/>
      <c r="BP123" s="698"/>
      <c r="BQ123" s="19">
        <f t="shared" ca="1" si="15"/>
        <v>1</v>
      </c>
    </row>
    <row r="124" spans="1:74" hidden="1" x14ac:dyDescent="0.25">
      <c r="A124" s="539">
        <f ca="1">SUBTOTAL(9,$BQ$9:BQ124)</f>
        <v>49</v>
      </c>
      <c r="B124" s="540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00" t="e">
        <f t="shared" ref="C124:C126" ca="1" si="21">IF(B124="Контрольно-исполнительная съемка","б/н",MID(B124,SEARCH("№",B124,1),SEARCH(" ",B124,SEARCH("№",B124,1))-SEARCH("№",B124,1)))</f>
        <v>#VALUE!</v>
      </c>
      <c r="D124" s="701"/>
      <c r="E124" s="701"/>
      <c r="F124" s="701"/>
      <c r="G124" s="701"/>
      <c r="H124" s="701"/>
      <c r="I124" s="701"/>
      <c r="J124" s="701"/>
      <c r="K124" s="701"/>
      <c r="L124" s="701"/>
      <c r="M124" s="701"/>
      <c r="N124" s="701"/>
      <c r="O124" s="701"/>
      <c r="P124" s="701"/>
      <c r="Q124" s="701"/>
      <c r="R124" s="701"/>
      <c r="S124" s="701"/>
      <c r="T124" s="701"/>
      <c r="U124" s="701"/>
      <c r="V124" s="701"/>
      <c r="W124" s="701"/>
      <c r="X124" s="701"/>
      <c r="Y124" s="702"/>
      <c r="Z124" s="697">
        <f ca="1">IFERROR(IF(OR(IFERROR(B124,0)=0,B124=""),0,1),0)</f>
        <v>0</v>
      </c>
      <c r="AA124" s="697"/>
      <c r="AB124" s="697"/>
      <c r="AC124" s="697"/>
      <c r="AD124" s="697"/>
      <c r="AE124" s="697"/>
      <c r="AF124" s="697"/>
      <c r="AG124" s="697"/>
      <c r="AH124" s="697"/>
      <c r="AI124" s="697"/>
      <c r="AJ124" s="697"/>
      <c r="AK124" s="697"/>
      <c r="AL124" s="697"/>
      <c r="AM124" s="697"/>
      <c r="AN124" s="697"/>
      <c r="AO124" s="697"/>
      <c r="AP124" s="697"/>
      <c r="AQ124" s="698"/>
      <c r="AR124" s="698"/>
      <c r="AS124" s="698"/>
      <c r="AT124" s="698"/>
      <c r="AU124" s="698"/>
      <c r="AV124" s="698"/>
      <c r="AW124" s="698"/>
      <c r="AX124" s="698"/>
      <c r="AY124" s="698"/>
      <c r="AZ124" s="698"/>
      <c r="BA124" s="698"/>
      <c r="BB124" s="698"/>
      <c r="BC124" s="698"/>
      <c r="BD124" s="698"/>
      <c r="BE124" s="698"/>
      <c r="BF124" s="698"/>
      <c r="BG124" s="698"/>
      <c r="BH124" s="698"/>
      <c r="BI124" s="698"/>
      <c r="BJ124" s="698"/>
      <c r="BK124" s="698"/>
      <c r="BL124" s="698"/>
      <c r="BM124" s="698"/>
      <c r="BN124" s="698"/>
      <c r="BO124" s="698"/>
      <c r="BP124" s="698"/>
      <c r="BQ124" s="19">
        <f t="shared" ca="1" si="15"/>
        <v>0</v>
      </c>
    </row>
    <row r="125" spans="1:74" hidden="1" x14ac:dyDescent="0.25">
      <c r="A125" s="539">
        <f ca="1">SUBTOTAL(9,$BQ$9:BQ125)</f>
        <v>49</v>
      </c>
      <c r="B125" s="540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00" t="e">
        <f t="shared" ca="1" si="21"/>
        <v>#VALUE!</v>
      </c>
      <c r="D125" s="701"/>
      <c r="E125" s="701"/>
      <c r="F125" s="701"/>
      <c r="G125" s="701"/>
      <c r="H125" s="701"/>
      <c r="I125" s="701"/>
      <c r="J125" s="701"/>
      <c r="K125" s="701"/>
      <c r="L125" s="701"/>
      <c r="M125" s="701"/>
      <c r="N125" s="701"/>
      <c r="O125" s="701"/>
      <c r="P125" s="701"/>
      <c r="Q125" s="701"/>
      <c r="R125" s="701"/>
      <c r="S125" s="701"/>
      <c r="T125" s="701"/>
      <c r="U125" s="701"/>
      <c r="V125" s="701"/>
      <c r="W125" s="701"/>
      <c r="X125" s="701"/>
      <c r="Y125" s="702"/>
      <c r="Z125" s="697">
        <f ca="1">IFERROR(IF(OR(IFERROR(B125,0)=0,B125=""),0,1),0)</f>
        <v>0</v>
      </c>
      <c r="AA125" s="697"/>
      <c r="AB125" s="697"/>
      <c r="AC125" s="697"/>
      <c r="AD125" s="697"/>
      <c r="AE125" s="697"/>
      <c r="AF125" s="697"/>
      <c r="AG125" s="697"/>
      <c r="AH125" s="697"/>
      <c r="AI125" s="697"/>
      <c r="AJ125" s="697"/>
      <c r="AK125" s="697"/>
      <c r="AL125" s="697"/>
      <c r="AM125" s="697"/>
      <c r="AN125" s="697"/>
      <c r="AO125" s="697"/>
      <c r="AP125" s="697"/>
      <c r="AQ125" s="698"/>
      <c r="AR125" s="698"/>
      <c r="AS125" s="698"/>
      <c r="AT125" s="698"/>
      <c r="AU125" s="698"/>
      <c r="AV125" s="698"/>
      <c r="AW125" s="698"/>
      <c r="AX125" s="698"/>
      <c r="AY125" s="698"/>
      <c r="AZ125" s="698"/>
      <c r="BA125" s="698"/>
      <c r="BB125" s="698"/>
      <c r="BC125" s="698"/>
      <c r="BD125" s="698"/>
      <c r="BE125" s="698"/>
      <c r="BF125" s="698"/>
      <c r="BG125" s="698"/>
      <c r="BH125" s="698"/>
      <c r="BI125" s="698"/>
      <c r="BJ125" s="698"/>
      <c r="BK125" s="698"/>
      <c r="BL125" s="698"/>
      <c r="BM125" s="698"/>
      <c r="BN125" s="698"/>
      <c r="BO125" s="698"/>
      <c r="BP125" s="698"/>
      <c r="BQ125" s="19">
        <f t="shared" ca="1" si="15"/>
        <v>0</v>
      </c>
      <c r="BV125" s="19" t="str">
        <f>MID(BV109,1,LEN(BV109))</f>
        <v/>
      </c>
    </row>
    <row r="126" spans="1:74" hidden="1" x14ac:dyDescent="0.25">
      <c r="A126" s="539">
        <f ca="1">SUBTOTAL(9,$BQ$9:BQ126)</f>
        <v>49</v>
      </c>
      <c r="B126" s="540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00" t="e">
        <f t="shared" ca="1" si="21"/>
        <v>#VALUE!</v>
      </c>
      <c r="D126" s="701"/>
      <c r="E126" s="701"/>
      <c r="F126" s="701"/>
      <c r="G126" s="701"/>
      <c r="H126" s="701"/>
      <c r="I126" s="701"/>
      <c r="J126" s="701"/>
      <c r="K126" s="701"/>
      <c r="L126" s="701"/>
      <c r="M126" s="701"/>
      <c r="N126" s="701"/>
      <c r="O126" s="701"/>
      <c r="P126" s="701"/>
      <c r="Q126" s="701"/>
      <c r="R126" s="701"/>
      <c r="S126" s="701"/>
      <c r="T126" s="701"/>
      <c r="U126" s="701"/>
      <c r="V126" s="701"/>
      <c r="W126" s="701"/>
      <c r="X126" s="701"/>
      <c r="Y126" s="702"/>
      <c r="Z126" s="697">
        <f ca="1">IFERROR(IF(OR(IFERROR(B126,0)=0,B126=""),0,1),0)</f>
        <v>0</v>
      </c>
      <c r="AA126" s="697"/>
      <c r="AB126" s="697"/>
      <c r="AC126" s="697"/>
      <c r="AD126" s="697"/>
      <c r="AE126" s="697"/>
      <c r="AF126" s="697"/>
      <c r="AG126" s="697"/>
      <c r="AH126" s="697"/>
      <c r="AI126" s="697"/>
      <c r="AJ126" s="697"/>
      <c r="AK126" s="697"/>
      <c r="AL126" s="697"/>
      <c r="AM126" s="697"/>
      <c r="AN126" s="697"/>
      <c r="AO126" s="697"/>
      <c r="AP126" s="697"/>
      <c r="AQ126" s="698"/>
      <c r="AR126" s="698"/>
      <c r="AS126" s="698"/>
      <c r="AT126" s="698"/>
      <c r="AU126" s="698"/>
      <c r="AV126" s="698"/>
      <c r="AW126" s="698"/>
      <c r="AX126" s="698"/>
      <c r="AY126" s="698"/>
      <c r="AZ126" s="698"/>
      <c r="BA126" s="698"/>
      <c r="BB126" s="698"/>
      <c r="BC126" s="698"/>
      <c r="BD126" s="698"/>
      <c r="BE126" s="698"/>
      <c r="BF126" s="698"/>
      <c r="BG126" s="698"/>
      <c r="BH126" s="698"/>
      <c r="BI126" s="698"/>
      <c r="BJ126" s="698"/>
      <c r="BK126" s="698"/>
      <c r="BL126" s="698"/>
      <c r="BM126" s="698"/>
      <c r="BN126" s="698"/>
      <c r="BO126" s="698"/>
      <c r="BP126" s="698"/>
      <c r="BQ126" s="19">
        <f t="shared" ca="1" si="15"/>
        <v>0</v>
      </c>
    </row>
    <row r="127" spans="1:74" ht="52.8" x14ac:dyDescent="0.25">
      <c r="A127" s="539">
        <f ca="1">SUBTOTAL(9,$BQ$9:BQ127)</f>
        <v>50</v>
      </c>
      <c r="B127" s="626" t="str">
        <f ca="1">VLOOKUP(BS122,'АКТЫ скрытых работ'!A:O,14,FALSE)</f>
        <v>Сертифика качества №000029983 от 06.05.2022; Электроды сварочные ОК-46, состав C 0,07-0,15%, Mn 0,9-1,2%, Si P ≤0,030%, S ≤0,030%, Ni ≤0,30%, Cr ≤0,20%, Mo ≤0,30%</v>
      </c>
      <c r="C127" s="697" t="str">
        <f ca="1">IF(B127&lt;&gt;"-","б/н","")</f>
        <v>б/н</v>
      </c>
      <c r="D127" s="697"/>
      <c r="E127" s="697"/>
      <c r="F127" s="697"/>
      <c r="G127" s="697"/>
      <c r="H127" s="697"/>
      <c r="I127" s="697"/>
      <c r="J127" s="697"/>
      <c r="K127" s="697"/>
      <c r="L127" s="697"/>
      <c r="M127" s="697"/>
      <c r="N127" s="697"/>
      <c r="O127" s="697"/>
      <c r="P127" s="697"/>
      <c r="Q127" s="697"/>
      <c r="R127" s="697"/>
      <c r="S127" s="697"/>
      <c r="T127" s="697"/>
      <c r="U127" s="697"/>
      <c r="V127" s="697"/>
      <c r="W127" s="697"/>
      <c r="X127" s="697"/>
      <c r="Y127" s="697"/>
      <c r="Z127" s="697" t="str">
        <f ca="1">IFERROR(IF(OR(IFERROR(B127,0)=0,B127="-"),0,"1 компл"),0)</f>
        <v>1 компл</v>
      </c>
      <c r="AA127" s="697"/>
      <c r="AB127" s="697"/>
      <c r="AC127" s="697"/>
      <c r="AD127" s="697"/>
      <c r="AE127" s="697"/>
      <c r="AF127" s="697"/>
      <c r="AG127" s="697"/>
      <c r="AH127" s="697"/>
      <c r="AI127" s="697"/>
      <c r="AJ127" s="697"/>
      <c r="AK127" s="697"/>
      <c r="AL127" s="697"/>
      <c r="AM127" s="697"/>
      <c r="AN127" s="697"/>
      <c r="AO127" s="697"/>
      <c r="AP127" s="697"/>
      <c r="AQ127" s="698"/>
      <c r="AR127" s="698"/>
      <c r="AS127" s="698"/>
      <c r="AT127" s="698"/>
      <c r="AU127" s="698"/>
      <c r="AV127" s="698"/>
      <c r="AW127" s="698"/>
      <c r="AX127" s="698"/>
      <c r="AY127" s="698"/>
      <c r="AZ127" s="698"/>
      <c r="BA127" s="698"/>
      <c r="BB127" s="698"/>
      <c r="BC127" s="698"/>
      <c r="BD127" s="698"/>
      <c r="BE127" s="698"/>
      <c r="BF127" s="698"/>
      <c r="BG127" s="698"/>
      <c r="BH127" s="698"/>
      <c r="BI127" s="698"/>
      <c r="BJ127" s="698"/>
      <c r="BK127" s="698"/>
      <c r="BL127" s="698"/>
      <c r="BM127" s="698"/>
      <c r="BN127" s="698"/>
      <c r="BO127" s="698"/>
      <c r="BP127" s="698"/>
      <c r="BQ127" s="19">
        <f t="shared" ca="1" si="15"/>
        <v>1</v>
      </c>
    </row>
    <row r="128" spans="1:74" ht="26.4" x14ac:dyDescent="0.25">
      <c r="A128" s="539">
        <f ca="1">SUBTOTAL(9,$BQ$9:BQ128)</f>
        <v>51</v>
      </c>
      <c r="B128" s="626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'Огрунтовка и окраска сварных соединений'</v>
      </c>
      <c r="C128" s="697" t="str">
        <f ca="1">CONCATENATE("№",VLOOKUP(BS128,'АКТЫ скрытых работ'!A:O,2,FALSE))</f>
        <v>№4-КЗ_ОП</v>
      </c>
      <c r="D128" s="697"/>
      <c r="E128" s="697"/>
      <c r="F128" s="697"/>
      <c r="G128" s="697"/>
      <c r="H128" s="697"/>
      <c r="I128" s="697"/>
      <c r="J128" s="697"/>
      <c r="K128" s="697"/>
      <c r="L128" s="697"/>
      <c r="M128" s="697"/>
      <c r="N128" s="697"/>
      <c r="O128" s="697"/>
      <c r="P128" s="697"/>
      <c r="Q128" s="697"/>
      <c r="R128" s="697"/>
      <c r="S128" s="697"/>
      <c r="T128" s="697"/>
      <c r="U128" s="697"/>
      <c r="V128" s="697"/>
      <c r="W128" s="697"/>
      <c r="X128" s="697"/>
      <c r="Y128" s="697"/>
      <c r="Z128" s="697">
        <f ca="1">IF(BS128="АООК_",0,1)</f>
        <v>1</v>
      </c>
      <c r="AA128" s="697"/>
      <c r="AB128" s="697"/>
      <c r="AC128" s="697"/>
      <c r="AD128" s="697"/>
      <c r="AE128" s="697"/>
      <c r="AF128" s="697"/>
      <c r="AG128" s="697"/>
      <c r="AH128" s="697"/>
      <c r="AI128" s="697"/>
      <c r="AJ128" s="697"/>
      <c r="AK128" s="697"/>
      <c r="AL128" s="697"/>
      <c r="AM128" s="697"/>
      <c r="AN128" s="697"/>
      <c r="AO128" s="697"/>
      <c r="AP128" s="697"/>
      <c r="AQ128" s="698"/>
      <c r="AR128" s="698"/>
      <c r="AS128" s="698"/>
      <c r="AT128" s="698"/>
      <c r="AU128" s="698"/>
      <c r="AV128" s="698"/>
      <c r="AW128" s="698"/>
      <c r="AX128" s="698"/>
      <c r="AY128" s="698"/>
      <c r="AZ128" s="698"/>
      <c r="BA128" s="698"/>
      <c r="BB128" s="698"/>
      <c r="BC128" s="698"/>
      <c r="BD128" s="698"/>
      <c r="BE128" s="698"/>
      <c r="BF128" s="698"/>
      <c r="BG128" s="698"/>
      <c r="BH128" s="698"/>
      <c r="BI128" s="698"/>
      <c r="BJ128" s="698"/>
      <c r="BK128" s="698"/>
      <c r="BL128" s="698"/>
      <c r="BM128" s="698"/>
      <c r="BN128" s="698"/>
      <c r="BO128" s="698"/>
      <c r="BP128" s="698"/>
      <c r="BQ128" s="19">
        <f t="shared" ca="1" si="15"/>
        <v>1</v>
      </c>
      <c r="BS128" s="564" t="str">
        <f ca="1">IF(INDIRECT("'АКТЫ скрытых работ'!R"&amp;BU128&amp;"C1",0)=CONCATENATE("АОСР_",BT128),CONCATENATE("АОСР_",BT128),CONCATENATE("АООК_",BT128))</f>
        <v>АОСР_7</v>
      </c>
      <c r="BT128" s="564">
        <v>7</v>
      </c>
      <c r="BU128" s="565">
        <f>BT128+1</f>
        <v>8</v>
      </c>
    </row>
    <row r="129" spans="1:74" ht="26.4" x14ac:dyDescent="0.25">
      <c r="A129" s="539">
        <f ca="1">SUBTOTAL(9,$BQ$9:BQ129)</f>
        <v>52</v>
      </c>
      <c r="B129" s="627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№2.4 Огрунтовка и окраска сварных соединений</v>
      </c>
      <c r="C129" s="700" t="str">
        <f ca="1">IF(B129="Контрольно-исполнительная съемка","б/н",MID(B129,SEARCH("№",B129,1),SEARCH(" ",B129,SEARCH("№",B129,1))-SEARCH("№",B129,1)))</f>
        <v>№2.4</v>
      </c>
      <c r="D129" s="701"/>
      <c r="E129" s="701"/>
      <c r="F129" s="701"/>
      <c r="G129" s="701"/>
      <c r="H129" s="701"/>
      <c r="I129" s="701"/>
      <c r="J129" s="701"/>
      <c r="K129" s="701"/>
      <c r="L129" s="701"/>
      <c r="M129" s="701"/>
      <c r="N129" s="701"/>
      <c r="O129" s="701"/>
      <c r="P129" s="701"/>
      <c r="Q129" s="701"/>
      <c r="R129" s="701"/>
      <c r="S129" s="701"/>
      <c r="T129" s="701"/>
      <c r="U129" s="701"/>
      <c r="V129" s="701"/>
      <c r="W129" s="701"/>
      <c r="X129" s="701"/>
      <c r="Y129" s="702"/>
      <c r="Z129" s="697">
        <f ca="1">IFERROR(IF(OR(IFERROR(B129,0)=0,B129="-"),0,1),0)</f>
        <v>1</v>
      </c>
      <c r="AA129" s="697"/>
      <c r="AB129" s="697"/>
      <c r="AC129" s="697"/>
      <c r="AD129" s="697"/>
      <c r="AE129" s="697"/>
      <c r="AF129" s="697"/>
      <c r="AG129" s="697"/>
      <c r="AH129" s="697"/>
      <c r="AI129" s="697"/>
      <c r="AJ129" s="697"/>
      <c r="AK129" s="697"/>
      <c r="AL129" s="697"/>
      <c r="AM129" s="697"/>
      <c r="AN129" s="697"/>
      <c r="AO129" s="697"/>
      <c r="AP129" s="697"/>
      <c r="AQ129" s="698"/>
      <c r="AR129" s="698"/>
      <c r="AS129" s="698"/>
      <c r="AT129" s="698"/>
      <c r="AU129" s="698"/>
      <c r="AV129" s="698"/>
      <c r="AW129" s="698"/>
      <c r="AX129" s="698"/>
      <c r="AY129" s="698"/>
      <c r="AZ129" s="698"/>
      <c r="BA129" s="698"/>
      <c r="BB129" s="698"/>
      <c r="BC129" s="698"/>
      <c r="BD129" s="698"/>
      <c r="BE129" s="698"/>
      <c r="BF129" s="698"/>
      <c r="BG129" s="698"/>
      <c r="BH129" s="698"/>
      <c r="BI129" s="698"/>
      <c r="BJ129" s="698"/>
      <c r="BK129" s="698"/>
      <c r="BL129" s="698"/>
      <c r="BM129" s="698"/>
      <c r="BN129" s="698"/>
      <c r="BO129" s="698"/>
      <c r="BP129" s="698"/>
      <c r="BQ129" s="19">
        <f t="shared" ca="1" si="15"/>
        <v>1</v>
      </c>
    </row>
    <row r="130" spans="1:74" hidden="1" x14ac:dyDescent="0.25">
      <c r="A130" s="539">
        <f ca="1">SUBTOTAL(9,$BQ$9:BQ130)</f>
        <v>52</v>
      </c>
      <c r="B130" s="540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00" t="e">
        <f t="shared" ref="C130:C132" ca="1" si="22">IF(B130="Контрольно-исполнительная съемка","б/н",MID(B130,SEARCH("№",B130,1),SEARCH(" ",B130,SEARCH("№",B130,1))-SEARCH("№",B130,1)))</f>
        <v>#VALUE!</v>
      </c>
      <c r="D130" s="701"/>
      <c r="E130" s="701"/>
      <c r="F130" s="701"/>
      <c r="G130" s="701"/>
      <c r="H130" s="701"/>
      <c r="I130" s="701"/>
      <c r="J130" s="701"/>
      <c r="K130" s="701"/>
      <c r="L130" s="701"/>
      <c r="M130" s="701"/>
      <c r="N130" s="701"/>
      <c r="O130" s="701"/>
      <c r="P130" s="701"/>
      <c r="Q130" s="701"/>
      <c r="R130" s="701"/>
      <c r="S130" s="701"/>
      <c r="T130" s="701"/>
      <c r="U130" s="701"/>
      <c r="V130" s="701"/>
      <c r="W130" s="701"/>
      <c r="X130" s="701"/>
      <c r="Y130" s="702"/>
      <c r="Z130" s="697">
        <f ca="1">IFERROR(IF(OR(IFERROR(B130,0)=0,B130=""),0,1),0)</f>
        <v>0</v>
      </c>
      <c r="AA130" s="697"/>
      <c r="AB130" s="697"/>
      <c r="AC130" s="697"/>
      <c r="AD130" s="697"/>
      <c r="AE130" s="697"/>
      <c r="AF130" s="697"/>
      <c r="AG130" s="697"/>
      <c r="AH130" s="697"/>
      <c r="AI130" s="697"/>
      <c r="AJ130" s="697"/>
      <c r="AK130" s="697"/>
      <c r="AL130" s="697"/>
      <c r="AM130" s="697"/>
      <c r="AN130" s="697"/>
      <c r="AO130" s="697"/>
      <c r="AP130" s="697"/>
      <c r="AQ130" s="698"/>
      <c r="AR130" s="698"/>
      <c r="AS130" s="698"/>
      <c r="AT130" s="698"/>
      <c r="AU130" s="698"/>
      <c r="AV130" s="698"/>
      <c r="AW130" s="698"/>
      <c r="AX130" s="698"/>
      <c r="AY130" s="698"/>
      <c r="AZ130" s="698"/>
      <c r="BA130" s="698"/>
      <c r="BB130" s="698"/>
      <c r="BC130" s="698"/>
      <c r="BD130" s="698"/>
      <c r="BE130" s="698"/>
      <c r="BF130" s="698"/>
      <c r="BG130" s="698"/>
      <c r="BH130" s="698"/>
      <c r="BI130" s="698"/>
      <c r="BJ130" s="698"/>
      <c r="BK130" s="698"/>
      <c r="BL130" s="698"/>
      <c r="BM130" s="698"/>
      <c r="BN130" s="698"/>
      <c r="BO130" s="698"/>
      <c r="BP130" s="698"/>
      <c r="BQ130" s="19">
        <f t="shared" ca="1" si="15"/>
        <v>0</v>
      </c>
    </row>
    <row r="131" spans="1:74" hidden="1" x14ac:dyDescent="0.25">
      <c r="A131" s="539">
        <f ca="1">SUBTOTAL(9,$BQ$9:BQ131)</f>
        <v>52</v>
      </c>
      <c r="B131" s="540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00" t="e">
        <f t="shared" ca="1" si="22"/>
        <v>#VALUE!</v>
      </c>
      <c r="D131" s="701"/>
      <c r="E131" s="701"/>
      <c r="F131" s="701"/>
      <c r="G131" s="701"/>
      <c r="H131" s="701"/>
      <c r="I131" s="701"/>
      <c r="J131" s="701"/>
      <c r="K131" s="701"/>
      <c r="L131" s="701"/>
      <c r="M131" s="701"/>
      <c r="N131" s="701"/>
      <c r="O131" s="701"/>
      <c r="P131" s="701"/>
      <c r="Q131" s="701"/>
      <c r="R131" s="701"/>
      <c r="S131" s="701"/>
      <c r="T131" s="701"/>
      <c r="U131" s="701"/>
      <c r="V131" s="701"/>
      <c r="W131" s="701"/>
      <c r="X131" s="701"/>
      <c r="Y131" s="702"/>
      <c r="Z131" s="697">
        <f ca="1">IFERROR(IF(OR(IFERROR(B131,0)=0,B131=""),0,1),0)</f>
        <v>0</v>
      </c>
      <c r="AA131" s="697"/>
      <c r="AB131" s="697"/>
      <c r="AC131" s="697"/>
      <c r="AD131" s="697"/>
      <c r="AE131" s="697"/>
      <c r="AF131" s="697"/>
      <c r="AG131" s="697"/>
      <c r="AH131" s="697"/>
      <c r="AI131" s="697"/>
      <c r="AJ131" s="697"/>
      <c r="AK131" s="697"/>
      <c r="AL131" s="697"/>
      <c r="AM131" s="697"/>
      <c r="AN131" s="697"/>
      <c r="AO131" s="697"/>
      <c r="AP131" s="697"/>
      <c r="AQ131" s="698"/>
      <c r="AR131" s="698"/>
      <c r="AS131" s="698"/>
      <c r="AT131" s="698"/>
      <c r="AU131" s="698"/>
      <c r="AV131" s="698"/>
      <c r="AW131" s="698"/>
      <c r="AX131" s="698"/>
      <c r="AY131" s="698"/>
      <c r="AZ131" s="698"/>
      <c r="BA131" s="698"/>
      <c r="BB131" s="698"/>
      <c r="BC131" s="698"/>
      <c r="BD131" s="698"/>
      <c r="BE131" s="698"/>
      <c r="BF131" s="698"/>
      <c r="BG131" s="698"/>
      <c r="BH131" s="698"/>
      <c r="BI131" s="698"/>
      <c r="BJ131" s="698"/>
      <c r="BK131" s="698"/>
      <c r="BL131" s="698"/>
      <c r="BM131" s="698"/>
      <c r="BN131" s="698"/>
      <c r="BO131" s="698"/>
      <c r="BP131" s="698"/>
      <c r="BQ131" s="19">
        <f t="shared" ca="1" si="15"/>
        <v>0</v>
      </c>
      <c r="BV131" s="19" t="str">
        <f>MID(BV115,1,LEN(BV115))</f>
        <v/>
      </c>
    </row>
    <row r="132" spans="1:74" hidden="1" x14ac:dyDescent="0.25">
      <c r="A132" s="539">
        <f ca="1">SUBTOTAL(9,$BQ$9:BQ132)</f>
        <v>52</v>
      </c>
      <c r="B132" s="540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00" t="e">
        <f t="shared" ca="1" si="22"/>
        <v>#VALUE!</v>
      </c>
      <c r="D132" s="701"/>
      <c r="E132" s="701"/>
      <c r="F132" s="701"/>
      <c r="G132" s="701"/>
      <c r="H132" s="701"/>
      <c r="I132" s="701"/>
      <c r="J132" s="701"/>
      <c r="K132" s="701"/>
      <c r="L132" s="701"/>
      <c r="M132" s="701"/>
      <c r="N132" s="701"/>
      <c r="O132" s="701"/>
      <c r="P132" s="701"/>
      <c r="Q132" s="701"/>
      <c r="R132" s="701"/>
      <c r="S132" s="701"/>
      <c r="T132" s="701"/>
      <c r="U132" s="701"/>
      <c r="V132" s="701"/>
      <c r="W132" s="701"/>
      <c r="X132" s="701"/>
      <c r="Y132" s="702"/>
      <c r="Z132" s="697">
        <f ca="1">IFERROR(IF(OR(IFERROR(B132,0)=0,B132=""),0,1),0)</f>
        <v>0</v>
      </c>
      <c r="AA132" s="697"/>
      <c r="AB132" s="697"/>
      <c r="AC132" s="697"/>
      <c r="AD132" s="697"/>
      <c r="AE132" s="697"/>
      <c r="AF132" s="697"/>
      <c r="AG132" s="697"/>
      <c r="AH132" s="697"/>
      <c r="AI132" s="697"/>
      <c r="AJ132" s="697"/>
      <c r="AK132" s="697"/>
      <c r="AL132" s="697"/>
      <c r="AM132" s="697"/>
      <c r="AN132" s="697"/>
      <c r="AO132" s="697"/>
      <c r="AP132" s="697"/>
      <c r="AQ132" s="698"/>
      <c r="AR132" s="698"/>
      <c r="AS132" s="698"/>
      <c r="AT132" s="698"/>
      <c r="AU132" s="698"/>
      <c r="AV132" s="698"/>
      <c r="AW132" s="698"/>
      <c r="AX132" s="698"/>
      <c r="AY132" s="698"/>
      <c r="AZ132" s="698"/>
      <c r="BA132" s="698"/>
      <c r="BB132" s="698"/>
      <c r="BC132" s="698"/>
      <c r="BD132" s="698"/>
      <c r="BE132" s="698"/>
      <c r="BF132" s="698"/>
      <c r="BG132" s="698"/>
      <c r="BH132" s="698"/>
      <c r="BI132" s="698"/>
      <c r="BJ132" s="698"/>
      <c r="BK132" s="698"/>
      <c r="BL132" s="698"/>
      <c r="BM132" s="698"/>
      <c r="BN132" s="698"/>
      <c r="BO132" s="698"/>
      <c r="BP132" s="698"/>
      <c r="BQ132" s="19">
        <f t="shared" ca="1" si="15"/>
        <v>0</v>
      </c>
    </row>
    <row r="133" spans="1:74" ht="26.4" x14ac:dyDescent="0.25">
      <c r="A133" s="539">
        <f ca="1">SUBTOTAL(9,$BQ$9:BQ133)</f>
        <v>53</v>
      </c>
      <c r="B133" s="626" t="str">
        <f ca="1">VLOOKUP(BS128,'АКТЫ скрытых работ'!A:O,14,FALSE)</f>
        <v>Отказное письмо исх. №60-12/2020 от 12.05.2020 ООО "Биквест-Центр"</v>
      </c>
      <c r="C133" s="697" t="str">
        <f ca="1">IF(B133&lt;&gt;"-","б/н","")</f>
        <v>б/н</v>
      </c>
      <c r="D133" s="697"/>
      <c r="E133" s="697"/>
      <c r="F133" s="697"/>
      <c r="G133" s="697"/>
      <c r="H133" s="697"/>
      <c r="I133" s="697"/>
      <c r="J133" s="697"/>
      <c r="K133" s="697"/>
      <c r="L133" s="697"/>
      <c r="M133" s="697"/>
      <c r="N133" s="697"/>
      <c r="O133" s="697"/>
      <c r="P133" s="697"/>
      <c r="Q133" s="697"/>
      <c r="R133" s="697"/>
      <c r="S133" s="697"/>
      <c r="T133" s="697"/>
      <c r="U133" s="697"/>
      <c r="V133" s="697"/>
      <c r="W133" s="697"/>
      <c r="X133" s="697"/>
      <c r="Y133" s="697"/>
      <c r="Z133" s="697" t="str">
        <f ca="1">IFERROR(IF(OR(IFERROR(B133,0)=0,B133="-"),0,"1 компл"),0)</f>
        <v>1 компл</v>
      </c>
      <c r="AA133" s="697"/>
      <c r="AB133" s="697"/>
      <c r="AC133" s="697"/>
      <c r="AD133" s="697"/>
      <c r="AE133" s="697"/>
      <c r="AF133" s="697"/>
      <c r="AG133" s="697"/>
      <c r="AH133" s="697"/>
      <c r="AI133" s="697"/>
      <c r="AJ133" s="697"/>
      <c r="AK133" s="697"/>
      <c r="AL133" s="697"/>
      <c r="AM133" s="697"/>
      <c r="AN133" s="697"/>
      <c r="AO133" s="697"/>
      <c r="AP133" s="697"/>
      <c r="AQ133" s="698"/>
      <c r="AR133" s="698"/>
      <c r="AS133" s="698"/>
      <c r="AT133" s="698"/>
      <c r="AU133" s="698"/>
      <c r="AV133" s="698"/>
      <c r="AW133" s="698"/>
      <c r="AX133" s="698"/>
      <c r="AY133" s="698"/>
      <c r="AZ133" s="698"/>
      <c r="BA133" s="698"/>
      <c r="BB133" s="698"/>
      <c r="BC133" s="698"/>
      <c r="BD133" s="698"/>
      <c r="BE133" s="698"/>
      <c r="BF133" s="698"/>
      <c r="BG133" s="698"/>
      <c r="BH133" s="698"/>
      <c r="BI133" s="698"/>
      <c r="BJ133" s="698"/>
      <c r="BK133" s="698"/>
      <c r="BL133" s="698"/>
      <c r="BM133" s="698"/>
      <c r="BN133" s="698"/>
      <c r="BO133" s="698"/>
      <c r="BP133" s="698"/>
      <c r="BQ133" s="19">
        <f t="shared" ca="1" si="15"/>
        <v>1</v>
      </c>
    </row>
    <row r="134" spans="1:74" ht="26.4" x14ac:dyDescent="0.25">
      <c r="A134" s="539">
        <f ca="1">SUBTOTAL(9,$BQ$9:BQ134)</f>
        <v>54</v>
      </c>
      <c r="B134" s="626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'Обратная засыпка траншеи'</v>
      </c>
      <c r="C134" s="697" t="str">
        <f ca="1">CONCATENATE("№",VLOOKUP(BS134,'АКТЫ скрытых работ'!A:O,2,FALSE))</f>
        <v>№5-КЗ_ОП</v>
      </c>
      <c r="D134" s="697"/>
      <c r="E134" s="697"/>
      <c r="F134" s="697"/>
      <c r="G134" s="697"/>
      <c r="H134" s="697"/>
      <c r="I134" s="697"/>
      <c r="J134" s="697"/>
      <c r="K134" s="697"/>
      <c r="L134" s="697"/>
      <c r="M134" s="697"/>
      <c r="N134" s="697"/>
      <c r="O134" s="697"/>
      <c r="P134" s="697"/>
      <c r="Q134" s="697"/>
      <c r="R134" s="697"/>
      <c r="S134" s="697"/>
      <c r="T134" s="697"/>
      <c r="U134" s="697"/>
      <c r="V134" s="697"/>
      <c r="W134" s="697"/>
      <c r="X134" s="697"/>
      <c r="Y134" s="697"/>
      <c r="Z134" s="697">
        <f ca="1">IF(BS134="АООК_",0,1)</f>
        <v>1</v>
      </c>
      <c r="AA134" s="697"/>
      <c r="AB134" s="697"/>
      <c r="AC134" s="697"/>
      <c r="AD134" s="697"/>
      <c r="AE134" s="697"/>
      <c r="AF134" s="697"/>
      <c r="AG134" s="697"/>
      <c r="AH134" s="697"/>
      <c r="AI134" s="697"/>
      <c r="AJ134" s="697"/>
      <c r="AK134" s="697"/>
      <c r="AL134" s="697"/>
      <c r="AM134" s="697"/>
      <c r="AN134" s="697"/>
      <c r="AO134" s="697"/>
      <c r="AP134" s="697"/>
      <c r="AQ134" s="698"/>
      <c r="AR134" s="698"/>
      <c r="AS134" s="698"/>
      <c r="AT134" s="698"/>
      <c r="AU134" s="698"/>
      <c r="AV134" s="698"/>
      <c r="AW134" s="698"/>
      <c r="AX134" s="698"/>
      <c r="AY134" s="698"/>
      <c r="AZ134" s="698"/>
      <c r="BA134" s="698"/>
      <c r="BB134" s="698"/>
      <c r="BC134" s="698"/>
      <c r="BD134" s="698"/>
      <c r="BE134" s="698"/>
      <c r="BF134" s="698"/>
      <c r="BG134" s="698"/>
      <c r="BH134" s="698"/>
      <c r="BI134" s="698"/>
      <c r="BJ134" s="698"/>
      <c r="BK134" s="698"/>
      <c r="BL134" s="698"/>
      <c r="BM134" s="698"/>
      <c r="BN134" s="698"/>
      <c r="BO134" s="698"/>
      <c r="BP134" s="698"/>
      <c r="BQ134" s="19">
        <f t="shared" ca="1" si="15"/>
        <v>1</v>
      </c>
      <c r="BS134" s="564" t="str">
        <f ca="1">IF(INDIRECT("'АКТЫ скрытых работ'!R"&amp;BU134&amp;"C1",0)=CONCATENATE("АОСР_",BT134),CONCATENATE("АОСР_",BT134),CONCATENATE("АООК_",BT134))</f>
        <v>АОСР_8</v>
      </c>
      <c r="BT134" s="564">
        <v>8</v>
      </c>
      <c r="BU134" s="565">
        <f>BT134+1</f>
        <v>9</v>
      </c>
    </row>
    <row r="135" spans="1:74" ht="26.4" x14ac:dyDescent="0.25">
      <c r="A135" s="539">
        <f ca="1">SUBTOTAL(9,$BQ$9:BQ135)</f>
        <v>55</v>
      </c>
      <c r="B135" s="627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№2.5 Обратная засыпка траншеи</v>
      </c>
      <c r="C135" s="700" t="str">
        <f ca="1">IF(B135="Контрольно-исполнительная съемка","б/н",MID(B135,SEARCH("№",B135,1),SEARCH(" ",B135,SEARCH("№",B135,1))-SEARCH("№",B135,1)))</f>
        <v>№2.5</v>
      </c>
      <c r="D135" s="701"/>
      <c r="E135" s="701"/>
      <c r="F135" s="701"/>
      <c r="G135" s="701"/>
      <c r="H135" s="701"/>
      <c r="I135" s="701"/>
      <c r="J135" s="701"/>
      <c r="K135" s="701"/>
      <c r="L135" s="701"/>
      <c r="M135" s="701"/>
      <c r="N135" s="701"/>
      <c r="O135" s="701"/>
      <c r="P135" s="701"/>
      <c r="Q135" s="701"/>
      <c r="R135" s="701"/>
      <c r="S135" s="701"/>
      <c r="T135" s="701"/>
      <c r="U135" s="701"/>
      <c r="V135" s="701"/>
      <c r="W135" s="701"/>
      <c r="X135" s="701"/>
      <c r="Y135" s="702"/>
      <c r="Z135" s="697">
        <f ca="1">IFERROR(IF(OR(IFERROR(B135,0)=0,B135="-"),0,1),0)</f>
        <v>1</v>
      </c>
      <c r="AA135" s="697"/>
      <c r="AB135" s="697"/>
      <c r="AC135" s="697"/>
      <c r="AD135" s="697"/>
      <c r="AE135" s="697"/>
      <c r="AF135" s="697"/>
      <c r="AG135" s="697"/>
      <c r="AH135" s="697"/>
      <c r="AI135" s="697"/>
      <c r="AJ135" s="697"/>
      <c r="AK135" s="697"/>
      <c r="AL135" s="697"/>
      <c r="AM135" s="697"/>
      <c r="AN135" s="697"/>
      <c r="AO135" s="697"/>
      <c r="AP135" s="697"/>
      <c r="AQ135" s="698"/>
      <c r="AR135" s="698"/>
      <c r="AS135" s="698"/>
      <c r="AT135" s="698"/>
      <c r="AU135" s="698"/>
      <c r="AV135" s="698"/>
      <c r="AW135" s="698"/>
      <c r="AX135" s="698"/>
      <c r="AY135" s="698"/>
      <c r="AZ135" s="698"/>
      <c r="BA135" s="698"/>
      <c r="BB135" s="698"/>
      <c r="BC135" s="698"/>
      <c r="BD135" s="698"/>
      <c r="BE135" s="698"/>
      <c r="BF135" s="698"/>
      <c r="BG135" s="698"/>
      <c r="BH135" s="698"/>
      <c r="BI135" s="698"/>
      <c r="BJ135" s="698"/>
      <c r="BK135" s="698"/>
      <c r="BL135" s="698"/>
      <c r="BM135" s="698"/>
      <c r="BN135" s="698"/>
      <c r="BO135" s="698"/>
      <c r="BP135" s="698"/>
      <c r="BQ135" s="19">
        <f t="shared" ca="1" si="15"/>
        <v>1</v>
      </c>
    </row>
    <row r="136" spans="1:74" hidden="1" x14ac:dyDescent="0.25">
      <c r="A136" s="539">
        <f ca="1">SUBTOTAL(9,$BQ$9:BQ136)</f>
        <v>55</v>
      </c>
      <c r="B136" s="540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00" t="e">
        <f t="shared" ref="C136:C138" ca="1" si="23">IF(B136="Контрольно-исполнительная съемка","б/н",MID(B136,SEARCH("№",B136,1),SEARCH(" ",B136,SEARCH("№",B136,1))-SEARCH("№",B136,1)))</f>
        <v>#VALUE!</v>
      </c>
      <c r="D136" s="701"/>
      <c r="E136" s="701"/>
      <c r="F136" s="701"/>
      <c r="G136" s="701"/>
      <c r="H136" s="701"/>
      <c r="I136" s="701"/>
      <c r="J136" s="701"/>
      <c r="K136" s="701"/>
      <c r="L136" s="701"/>
      <c r="M136" s="701"/>
      <c r="N136" s="701"/>
      <c r="O136" s="701"/>
      <c r="P136" s="701"/>
      <c r="Q136" s="701"/>
      <c r="R136" s="701"/>
      <c r="S136" s="701"/>
      <c r="T136" s="701"/>
      <c r="U136" s="701"/>
      <c r="V136" s="701"/>
      <c r="W136" s="701"/>
      <c r="X136" s="701"/>
      <c r="Y136" s="702"/>
      <c r="Z136" s="697">
        <f ca="1">IFERROR(IF(OR(IFERROR(B136,0)=0,B136=""),0,1),0)</f>
        <v>0</v>
      </c>
      <c r="AA136" s="697"/>
      <c r="AB136" s="697"/>
      <c r="AC136" s="697"/>
      <c r="AD136" s="697"/>
      <c r="AE136" s="697"/>
      <c r="AF136" s="697"/>
      <c r="AG136" s="697"/>
      <c r="AH136" s="697"/>
      <c r="AI136" s="697"/>
      <c r="AJ136" s="697"/>
      <c r="AK136" s="697"/>
      <c r="AL136" s="697"/>
      <c r="AM136" s="697"/>
      <c r="AN136" s="697"/>
      <c r="AO136" s="697"/>
      <c r="AP136" s="697"/>
      <c r="AQ136" s="698"/>
      <c r="AR136" s="698"/>
      <c r="AS136" s="698"/>
      <c r="AT136" s="698"/>
      <c r="AU136" s="698"/>
      <c r="AV136" s="698"/>
      <c r="AW136" s="698"/>
      <c r="AX136" s="698"/>
      <c r="AY136" s="698"/>
      <c r="AZ136" s="698"/>
      <c r="BA136" s="698"/>
      <c r="BB136" s="698"/>
      <c r="BC136" s="698"/>
      <c r="BD136" s="698"/>
      <c r="BE136" s="698"/>
      <c r="BF136" s="698"/>
      <c r="BG136" s="698"/>
      <c r="BH136" s="698"/>
      <c r="BI136" s="698"/>
      <c r="BJ136" s="698"/>
      <c r="BK136" s="698"/>
      <c r="BL136" s="698"/>
      <c r="BM136" s="698"/>
      <c r="BN136" s="698"/>
      <c r="BO136" s="698"/>
      <c r="BP136" s="698"/>
      <c r="BQ136" s="19">
        <f t="shared" ca="1" si="15"/>
        <v>0</v>
      </c>
    </row>
    <row r="137" spans="1:74" hidden="1" x14ac:dyDescent="0.25">
      <c r="A137" s="539">
        <f ca="1">SUBTOTAL(9,$BQ$9:BQ137)</f>
        <v>55</v>
      </c>
      <c r="B137" s="540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00" t="e">
        <f t="shared" ca="1" si="23"/>
        <v>#VALUE!</v>
      </c>
      <c r="D137" s="701"/>
      <c r="E137" s="701"/>
      <c r="F137" s="701"/>
      <c r="G137" s="701"/>
      <c r="H137" s="701"/>
      <c r="I137" s="701"/>
      <c r="J137" s="701"/>
      <c r="K137" s="701"/>
      <c r="L137" s="701"/>
      <c r="M137" s="701"/>
      <c r="N137" s="701"/>
      <c r="O137" s="701"/>
      <c r="P137" s="701"/>
      <c r="Q137" s="701"/>
      <c r="R137" s="701"/>
      <c r="S137" s="701"/>
      <c r="T137" s="701"/>
      <c r="U137" s="701"/>
      <c r="V137" s="701"/>
      <c r="W137" s="701"/>
      <c r="X137" s="701"/>
      <c r="Y137" s="702"/>
      <c r="Z137" s="697">
        <f ca="1">IFERROR(IF(OR(IFERROR(B137,0)=0,B137=""),0,1),0)</f>
        <v>0</v>
      </c>
      <c r="AA137" s="697"/>
      <c r="AB137" s="697"/>
      <c r="AC137" s="697"/>
      <c r="AD137" s="697"/>
      <c r="AE137" s="697"/>
      <c r="AF137" s="697"/>
      <c r="AG137" s="697"/>
      <c r="AH137" s="697"/>
      <c r="AI137" s="697"/>
      <c r="AJ137" s="697"/>
      <c r="AK137" s="697"/>
      <c r="AL137" s="697"/>
      <c r="AM137" s="697"/>
      <c r="AN137" s="697"/>
      <c r="AO137" s="697"/>
      <c r="AP137" s="697"/>
      <c r="AQ137" s="698"/>
      <c r="AR137" s="698"/>
      <c r="AS137" s="698"/>
      <c r="AT137" s="698"/>
      <c r="AU137" s="698"/>
      <c r="AV137" s="698"/>
      <c r="AW137" s="698"/>
      <c r="AX137" s="698"/>
      <c r="AY137" s="698"/>
      <c r="AZ137" s="698"/>
      <c r="BA137" s="698"/>
      <c r="BB137" s="698"/>
      <c r="BC137" s="698"/>
      <c r="BD137" s="698"/>
      <c r="BE137" s="698"/>
      <c r="BF137" s="698"/>
      <c r="BG137" s="698"/>
      <c r="BH137" s="698"/>
      <c r="BI137" s="698"/>
      <c r="BJ137" s="698"/>
      <c r="BK137" s="698"/>
      <c r="BL137" s="698"/>
      <c r="BM137" s="698"/>
      <c r="BN137" s="698"/>
      <c r="BO137" s="698"/>
      <c r="BP137" s="698"/>
      <c r="BQ137" s="19">
        <f t="shared" ca="1" si="15"/>
        <v>0</v>
      </c>
      <c r="BV137" s="19" t="str">
        <f>MID(BV121,1,LEN(BV121))</f>
        <v/>
      </c>
    </row>
    <row r="138" spans="1:74" hidden="1" x14ac:dyDescent="0.25">
      <c r="A138" s="539">
        <f ca="1">SUBTOTAL(9,$BQ$9:BQ138)</f>
        <v>55</v>
      </c>
      <c r="B138" s="540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00" t="e">
        <f t="shared" ca="1" si="23"/>
        <v>#VALUE!</v>
      </c>
      <c r="D138" s="701"/>
      <c r="E138" s="701"/>
      <c r="F138" s="701"/>
      <c r="G138" s="701"/>
      <c r="H138" s="701"/>
      <c r="I138" s="701"/>
      <c r="J138" s="701"/>
      <c r="K138" s="701"/>
      <c r="L138" s="701"/>
      <c r="M138" s="701"/>
      <c r="N138" s="701"/>
      <c r="O138" s="701"/>
      <c r="P138" s="701"/>
      <c r="Q138" s="701"/>
      <c r="R138" s="701"/>
      <c r="S138" s="701"/>
      <c r="T138" s="701"/>
      <c r="U138" s="701"/>
      <c r="V138" s="701"/>
      <c r="W138" s="701"/>
      <c r="X138" s="701"/>
      <c r="Y138" s="702"/>
      <c r="Z138" s="697">
        <f ca="1">IFERROR(IF(OR(IFERROR(B138,0)=0,B138=""),0,1),0)</f>
        <v>0</v>
      </c>
      <c r="AA138" s="697"/>
      <c r="AB138" s="697"/>
      <c r="AC138" s="697"/>
      <c r="AD138" s="697"/>
      <c r="AE138" s="697"/>
      <c r="AF138" s="697"/>
      <c r="AG138" s="697"/>
      <c r="AH138" s="697"/>
      <c r="AI138" s="697"/>
      <c r="AJ138" s="697"/>
      <c r="AK138" s="697"/>
      <c r="AL138" s="697"/>
      <c r="AM138" s="697"/>
      <c r="AN138" s="697"/>
      <c r="AO138" s="697"/>
      <c r="AP138" s="697"/>
      <c r="AQ138" s="698"/>
      <c r="AR138" s="698"/>
      <c r="AS138" s="698"/>
      <c r="AT138" s="698"/>
      <c r="AU138" s="698"/>
      <c r="AV138" s="698"/>
      <c r="AW138" s="698"/>
      <c r="AX138" s="698"/>
      <c r="AY138" s="698"/>
      <c r="AZ138" s="698"/>
      <c r="BA138" s="698"/>
      <c r="BB138" s="698"/>
      <c r="BC138" s="698"/>
      <c r="BD138" s="698"/>
      <c r="BE138" s="698"/>
      <c r="BF138" s="698"/>
      <c r="BG138" s="698"/>
      <c r="BH138" s="698"/>
      <c r="BI138" s="698"/>
      <c r="BJ138" s="698"/>
      <c r="BK138" s="698"/>
      <c r="BL138" s="698"/>
      <c r="BM138" s="698"/>
      <c r="BN138" s="698"/>
      <c r="BO138" s="698"/>
      <c r="BP138" s="698"/>
      <c r="BQ138" s="19">
        <f t="shared" ca="1" si="15"/>
        <v>0</v>
      </c>
    </row>
    <row r="139" spans="1:74" hidden="1" x14ac:dyDescent="0.25">
      <c r="A139" s="539">
        <f ca="1">SUBTOTAL(9,$BQ$9:BQ139)</f>
        <v>55</v>
      </c>
      <c r="B139" s="540" t="str">
        <f ca="1">VLOOKUP(BS134,'АКТЫ скрытых работ'!A:O,14,FALSE)</f>
        <v>-</v>
      </c>
      <c r="C139" s="697" t="str">
        <f ca="1">IF(B139&lt;&gt;"-","б/н","")</f>
        <v/>
      </c>
      <c r="D139" s="697"/>
      <c r="E139" s="697"/>
      <c r="F139" s="697"/>
      <c r="G139" s="697"/>
      <c r="H139" s="697"/>
      <c r="I139" s="697"/>
      <c r="J139" s="697"/>
      <c r="K139" s="697"/>
      <c r="L139" s="697"/>
      <c r="M139" s="697"/>
      <c r="N139" s="697"/>
      <c r="O139" s="697"/>
      <c r="P139" s="697"/>
      <c r="Q139" s="697"/>
      <c r="R139" s="697"/>
      <c r="S139" s="697"/>
      <c r="T139" s="697"/>
      <c r="U139" s="697"/>
      <c r="V139" s="697"/>
      <c r="W139" s="697"/>
      <c r="X139" s="697"/>
      <c r="Y139" s="697"/>
      <c r="Z139" s="697">
        <f ca="1">IFERROR(IF(OR(IFERROR(B139,0)=0,B139="-"),0,"1 компл"),0)</f>
        <v>0</v>
      </c>
      <c r="AA139" s="697"/>
      <c r="AB139" s="697"/>
      <c r="AC139" s="697"/>
      <c r="AD139" s="697"/>
      <c r="AE139" s="697"/>
      <c r="AF139" s="697"/>
      <c r="AG139" s="697"/>
      <c r="AH139" s="697"/>
      <c r="AI139" s="697"/>
      <c r="AJ139" s="697"/>
      <c r="AK139" s="697"/>
      <c r="AL139" s="697"/>
      <c r="AM139" s="697"/>
      <c r="AN139" s="697"/>
      <c r="AO139" s="697"/>
      <c r="AP139" s="697"/>
      <c r="AQ139" s="698"/>
      <c r="AR139" s="698"/>
      <c r="AS139" s="698"/>
      <c r="AT139" s="698"/>
      <c r="AU139" s="698"/>
      <c r="AV139" s="698"/>
      <c r="AW139" s="698"/>
      <c r="AX139" s="698"/>
      <c r="AY139" s="698"/>
      <c r="AZ139" s="698"/>
      <c r="BA139" s="698"/>
      <c r="BB139" s="698"/>
      <c r="BC139" s="698"/>
      <c r="BD139" s="698"/>
      <c r="BE139" s="698"/>
      <c r="BF139" s="698"/>
      <c r="BG139" s="698"/>
      <c r="BH139" s="698"/>
      <c r="BI139" s="698"/>
      <c r="BJ139" s="698"/>
      <c r="BK139" s="698"/>
      <c r="BL139" s="698"/>
      <c r="BM139" s="698"/>
      <c r="BN139" s="698"/>
      <c r="BO139" s="698"/>
      <c r="BP139" s="698"/>
      <c r="BQ139" s="19">
        <f t="shared" ca="1" si="15"/>
        <v>0</v>
      </c>
    </row>
    <row r="140" spans="1:74" ht="26.4" x14ac:dyDescent="0.25">
      <c r="A140" s="539">
        <f ca="1">SUBTOTAL(9,$BQ$9:BQ140)</f>
        <v>56</v>
      </c>
      <c r="B140" s="626" t="s">
        <v>902</v>
      </c>
      <c r="C140" s="721" t="s">
        <v>64</v>
      </c>
      <c r="D140" s="721"/>
      <c r="E140" s="721"/>
      <c r="F140" s="721"/>
      <c r="G140" s="721"/>
      <c r="H140" s="721"/>
      <c r="I140" s="721"/>
      <c r="J140" s="721"/>
      <c r="K140" s="721"/>
      <c r="L140" s="721"/>
      <c r="M140" s="721"/>
      <c r="N140" s="721"/>
      <c r="O140" s="721"/>
      <c r="P140" s="721"/>
      <c r="Q140" s="721"/>
      <c r="R140" s="721"/>
      <c r="S140" s="721"/>
      <c r="T140" s="721"/>
      <c r="U140" s="721"/>
      <c r="V140" s="721"/>
      <c r="W140" s="721"/>
      <c r="X140" s="721"/>
      <c r="Y140" s="721"/>
      <c r="Z140" s="700">
        <v>7</v>
      </c>
      <c r="AA140" s="701"/>
      <c r="AB140" s="701"/>
      <c r="AC140" s="701"/>
      <c r="AD140" s="701"/>
      <c r="AE140" s="701"/>
      <c r="AF140" s="701"/>
      <c r="AG140" s="701"/>
      <c r="AH140" s="701"/>
      <c r="AI140" s="701"/>
      <c r="AJ140" s="701"/>
      <c r="AK140" s="701"/>
      <c r="AL140" s="701"/>
      <c r="AM140" s="701"/>
      <c r="AN140" s="701"/>
      <c r="AO140" s="701"/>
      <c r="AP140" s="702"/>
      <c r="AQ140" s="698"/>
      <c r="AR140" s="698"/>
      <c r="AS140" s="698"/>
      <c r="AT140" s="698"/>
      <c r="AU140" s="698"/>
      <c r="AV140" s="698"/>
      <c r="AW140" s="698"/>
      <c r="AX140" s="698"/>
      <c r="AY140" s="698"/>
      <c r="AZ140" s="698"/>
      <c r="BA140" s="698"/>
      <c r="BB140" s="698"/>
      <c r="BC140" s="698"/>
      <c r="BD140" s="698"/>
      <c r="BE140" s="698"/>
      <c r="BF140" s="698"/>
      <c r="BG140" s="698"/>
      <c r="BH140" s="698"/>
      <c r="BI140" s="698"/>
      <c r="BJ140" s="698"/>
      <c r="BK140" s="698"/>
      <c r="BL140" s="698"/>
      <c r="BM140" s="698"/>
      <c r="BN140" s="698"/>
      <c r="BO140" s="698"/>
      <c r="BP140" s="698"/>
      <c r="BQ140" s="19">
        <f t="shared" ref="BQ140" si="24">IF(Z140&gt;0,1,0)</f>
        <v>1</v>
      </c>
    </row>
    <row r="141" spans="1:74" ht="25.5" customHeight="1" x14ac:dyDescent="0.25">
      <c r="A141" s="539">
        <f ca="1">SUBTOTAL(9,$BQ$9:BQ141)</f>
        <v>57</v>
      </c>
      <c r="B141" s="626" t="s">
        <v>630</v>
      </c>
      <c r="C141" s="714"/>
      <c r="D141" s="715"/>
      <c r="E141" s="715"/>
      <c r="F141" s="715"/>
      <c r="G141" s="715"/>
      <c r="H141" s="715"/>
      <c r="I141" s="715"/>
      <c r="J141" s="715"/>
      <c r="K141" s="715"/>
      <c r="L141" s="715"/>
      <c r="M141" s="715"/>
      <c r="N141" s="715"/>
      <c r="O141" s="715"/>
      <c r="P141" s="715"/>
      <c r="Q141" s="715"/>
      <c r="R141" s="715"/>
      <c r="S141" s="715"/>
      <c r="T141" s="715"/>
      <c r="U141" s="715"/>
      <c r="V141" s="715"/>
      <c r="W141" s="715"/>
      <c r="X141" s="715"/>
      <c r="Y141" s="716"/>
      <c r="Z141" s="711">
        <v>5</v>
      </c>
      <c r="AA141" s="712"/>
      <c r="AB141" s="712"/>
      <c r="AC141" s="712"/>
      <c r="AD141" s="712"/>
      <c r="AE141" s="712"/>
      <c r="AF141" s="712"/>
      <c r="AG141" s="712"/>
      <c r="AH141" s="712"/>
      <c r="AI141" s="712"/>
      <c r="AJ141" s="712"/>
      <c r="AK141" s="712"/>
      <c r="AL141" s="712"/>
      <c r="AM141" s="712"/>
      <c r="AN141" s="712"/>
      <c r="AO141" s="712"/>
      <c r="AP141" s="713"/>
      <c r="AQ141" s="698"/>
      <c r="AR141" s="698"/>
      <c r="AS141" s="698"/>
      <c r="AT141" s="698"/>
      <c r="AU141" s="698"/>
      <c r="AV141" s="698"/>
      <c r="AW141" s="698"/>
      <c r="AX141" s="698"/>
      <c r="AY141" s="698"/>
      <c r="AZ141" s="698"/>
      <c r="BA141" s="698"/>
      <c r="BB141" s="698"/>
      <c r="BC141" s="698"/>
      <c r="BD141" s="698"/>
      <c r="BE141" s="698"/>
      <c r="BF141" s="698"/>
      <c r="BG141" s="698"/>
      <c r="BH141" s="698"/>
      <c r="BI141" s="698"/>
      <c r="BJ141" s="698"/>
      <c r="BK141" s="698"/>
      <c r="BL141" s="698"/>
      <c r="BM141" s="698"/>
      <c r="BN141" s="698"/>
      <c r="BO141" s="698"/>
      <c r="BP141" s="698"/>
      <c r="BQ141" s="19">
        <v>1</v>
      </c>
    </row>
    <row r="142" spans="1:74" ht="39.6" x14ac:dyDescent="0.25">
      <c r="A142" s="539">
        <f ca="1">SUBTOTAL(9,$BQ$9:BQ142)</f>
        <v>58</v>
      </c>
      <c r="B142" s="626" t="s">
        <v>903</v>
      </c>
      <c r="C142" s="717" t="str">
        <f>ПОДПИСИ!F10</f>
        <v>Приказ №205 от 12.02.2024</v>
      </c>
      <c r="D142" s="717"/>
      <c r="E142" s="717"/>
      <c r="F142" s="717"/>
      <c r="G142" s="717"/>
      <c r="H142" s="717"/>
      <c r="I142" s="717"/>
      <c r="J142" s="717"/>
      <c r="K142" s="717"/>
      <c r="L142" s="717"/>
      <c r="M142" s="717"/>
      <c r="N142" s="717"/>
      <c r="O142" s="717"/>
      <c r="P142" s="717"/>
      <c r="Q142" s="717"/>
      <c r="R142" s="717"/>
      <c r="S142" s="717"/>
      <c r="T142" s="717"/>
      <c r="U142" s="717"/>
      <c r="V142" s="717"/>
      <c r="W142" s="717"/>
      <c r="X142" s="717"/>
      <c r="Y142" s="717"/>
      <c r="Z142" s="718" t="s">
        <v>474</v>
      </c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20"/>
      <c r="AQ142" s="698"/>
      <c r="AR142" s="698"/>
      <c r="AS142" s="698"/>
      <c r="AT142" s="698"/>
      <c r="AU142" s="698"/>
      <c r="AV142" s="698"/>
      <c r="AW142" s="698"/>
      <c r="AX142" s="698"/>
      <c r="AY142" s="698"/>
      <c r="AZ142" s="698"/>
      <c r="BA142" s="698"/>
      <c r="BB142" s="698"/>
      <c r="BC142" s="698"/>
      <c r="BD142" s="698"/>
      <c r="BE142" s="698"/>
      <c r="BF142" s="698"/>
      <c r="BG142" s="698"/>
      <c r="BH142" s="698"/>
      <c r="BI142" s="698"/>
      <c r="BJ142" s="698"/>
      <c r="BK142" s="698"/>
      <c r="BL142" s="698"/>
      <c r="BM142" s="698"/>
      <c r="BN142" s="698"/>
      <c r="BO142" s="698"/>
      <c r="BP142" s="698"/>
      <c r="BQ142" s="19">
        <f>IF($BS$7="+",1,0)</f>
        <v>1</v>
      </c>
    </row>
    <row r="143" spans="1:74" ht="79.2" customHeight="1" x14ac:dyDescent="0.25">
      <c r="A143" s="539">
        <f ca="1">SUBTOTAL(9,$BQ$9:BQ143)</f>
        <v>59</v>
      </c>
      <c r="B143" s="626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«СЭТ»</v>
      </c>
      <c r="C143" s="722" t="s">
        <v>1451</v>
      </c>
      <c r="D143" s="722"/>
      <c r="E143" s="722"/>
      <c r="F143" s="722"/>
      <c r="G143" s="722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18" t="s">
        <v>474</v>
      </c>
      <c r="AA143" s="719"/>
      <c r="AB143" s="719"/>
      <c r="AC143" s="719"/>
      <c r="AD143" s="719"/>
      <c r="AE143" s="719"/>
      <c r="AF143" s="719"/>
      <c r="AG143" s="719"/>
      <c r="AH143" s="719"/>
      <c r="AI143" s="719"/>
      <c r="AJ143" s="719"/>
      <c r="AK143" s="719"/>
      <c r="AL143" s="719"/>
      <c r="AM143" s="719"/>
      <c r="AN143" s="719"/>
      <c r="AO143" s="719"/>
      <c r="AP143" s="720"/>
      <c r="AQ143" s="707"/>
      <c r="AR143" s="707"/>
      <c r="AS143" s="707"/>
      <c r="AT143" s="707"/>
      <c r="AU143" s="707"/>
      <c r="AV143" s="707"/>
      <c r="AW143" s="707"/>
      <c r="AX143" s="707"/>
      <c r="AY143" s="707"/>
      <c r="AZ143" s="707"/>
      <c r="BA143" s="707"/>
      <c r="BB143" s="707"/>
      <c r="BC143" s="707"/>
      <c r="BD143" s="707"/>
      <c r="BE143" s="707"/>
      <c r="BF143" s="707"/>
      <c r="BG143" s="707"/>
      <c r="BH143" s="707"/>
      <c r="BI143" s="707"/>
      <c r="BJ143" s="707"/>
      <c r="BK143" s="707"/>
      <c r="BL143" s="707"/>
      <c r="BM143" s="707"/>
      <c r="BN143" s="707"/>
      <c r="BO143" s="707"/>
      <c r="BP143" s="707"/>
      <c r="BQ143" s="19">
        <v>1</v>
      </c>
    </row>
    <row r="144" spans="1:74" ht="26.4" x14ac:dyDescent="0.25">
      <c r="A144" s="539">
        <f ca="1">SUBTOTAL(9,$BQ$9:BQ144)</f>
        <v>60</v>
      </c>
      <c r="B144" s="626" t="s">
        <v>904</v>
      </c>
      <c r="C144" s="708" t="s">
        <v>65</v>
      </c>
      <c r="D144" s="708"/>
      <c r="E144" s="708"/>
      <c r="F144" s="708"/>
      <c r="G144" s="708"/>
      <c r="H144" s="708"/>
      <c r="I144" s="708"/>
      <c r="J144" s="708"/>
      <c r="K144" s="708"/>
      <c r="L144" s="708"/>
      <c r="M144" s="708"/>
      <c r="N144" s="708"/>
      <c r="O144" s="708"/>
      <c r="P144" s="708"/>
      <c r="Q144" s="708"/>
      <c r="R144" s="708"/>
      <c r="S144" s="708"/>
      <c r="T144" s="708"/>
      <c r="U144" s="708"/>
      <c r="V144" s="708"/>
      <c r="W144" s="708"/>
      <c r="X144" s="708"/>
      <c r="Y144" s="708"/>
      <c r="Z144" s="711" t="s">
        <v>474</v>
      </c>
      <c r="AA144" s="712"/>
      <c r="AB144" s="712"/>
      <c r="AC144" s="712"/>
      <c r="AD144" s="712"/>
      <c r="AE144" s="712"/>
      <c r="AF144" s="712"/>
      <c r="AG144" s="712"/>
      <c r="AH144" s="712"/>
      <c r="AI144" s="712"/>
      <c r="AJ144" s="712"/>
      <c r="AK144" s="712"/>
      <c r="AL144" s="712"/>
      <c r="AM144" s="712"/>
      <c r="AN144" s="712"/>
      <c r="AO144" s="712"/>
      <c r="AP144" s="713"/>
      <c r="AQ144" s="707"/>
      <c r="AR144" s="707"/>
      <c r="AS144" s="707"/>
      <c r="AT144" s="707"/>
      <c r="AU144" s="707"/>
      <c r="AV144" s="707"/>
      <c r="AW144" s="707"/>
      <c r="AX144" s="707"/>
      <c r="AY144" s="707"/>
      <c r="AZ144" s="707"/>
      <c r="BA144" s="707"/>
      <c r="BB144" s="707"/>
      <c r="BC144" s="707"/>
      <c r="BD144" s="707"/>
      <c r="BE144" s="707"/>
      <c r="BF144" s="707"/>
      <c r="BG144" s="707"/>
      <c r="BH144" s="707"/>
      <c r="BI144" s="707"/>
      <c r="BJ144" s="707"/>
      <c r="BK144" s="707"/>
      <c r="BL144" s="707"/>
      <c r="BM144" s="707"/>
      <c r="BN144" s="707"/>
      <c r="BO144" s="707"/>
      <c r="BP144" s="707"/>
      <c r="BQ144" s="19">
        <v>1</v>
      </c>
    </row>
    <row r="145" spans="1:69" x14ac:dyDescent="0.25">
      <c r="A145" s="539">
        <f ca="1">SUBTOTAL(9,$BQ$9:BQ145)</f>
        <v>61</v>
      </c>
      <c r="B145" s="626" t="s">
        <v>905</v>
      </c>
      <c r="C145" s="708" t="s">
        <v>333</v>
      </c>
      <c r="D145" s="708"/>
      <c r="E145" s="708"/>
      <c r="F145" s="708"/>
      <c r="G145" s="708"/>
      <c r="H145" s="708"/>
      <c r="I145" s="708"/>
      <c r="J145" s="708"/>
      <c r="K145" s="708"/>
      <c r="L145" s="708"/>
      <c r="M145" s="708"/>
      <c r="N145" s="708"/>
      <c r="O145" s="708"/>
      <c r="P145" s="708"/>
      <c r="Q145" s="708"/>
      <c r="R145" s="708"/>
      <c r="S145" s="708"/>
      <c r="T145" s="708"/>
      <c r="U145" s="708"/>
      <c r="V145" s="708"/>
      <c r="W145" s="708"/>
      <c r="X145" s="708"/>
      <c r="Y145" s="708"/>
      <c r="Z145" s="711" t="s">
        <v>906</v>
      </c>
      <c r="AA145" s="712"/>
      <c r="AB145" s="712"/>
      <c r="AC145" s="712"/>
      <c r="AD145" s="712"/>
      <c r="AE145" s="712"/>
      <c r="AF145" s="712"/>
      <c r="AG145" s="712"/>
      <c r="AH145" s="712"/>
      <c r="AI145" s="712"/>
      <c r="AJ145" s="712"/>
      <c r="AK145" s="712"/>
      <c r="AL145" s="712"/>
      <c r="AM145" s="712"/>
      <c r="AN145" s="712"/>
      <c r="AO145" s="712"/>
      <c r="AP145" s="713"/>
      <c r="AQ145" s="707"/>
      <c r="AR145" s="707"/>
      <c r="AS145" s="707"/>
      <c r="AT145" s="707"/>
      <c r="AU145" s="707"/>
      <c r="AV145" s="707"/>
      <c r="AW145" s="707"/>
      <c r="AX145" s="707"/>
      <c r="AY145" s="707"/>
      <c r="AZ145" s="707"/>
      <c r="BA145" s="707"/>
      <c r="BB145" s="707"/>
      <c r="BC145" s="707"/>
      <c r="BD145" s="707"/>
      <c r="BE145" s="707"/>
      <c r="BF145" s="707"/>
      <c r="BG145" s="707"/>
      <c r="BH145" s="707"/>
      <c r="BI145" s="707"/>
      <c r="BJ145" s="707"/>
      <c r="BK145" s="707"/>
      <c r="BL145" s="707"/>
      <c r="BM145" s="707"/>
      <c r="BN145" s="707"/>
      <c r="BO145" s="707"/>
      <c r="BP145" s="707"/>
      <c r="BQ145" s="19">
        <f t="shared" ref="BQ145:BQ150" si="25">IF($BS$7="+",1,0)</f>
        <v>1</v>
      </c>
    </row>
    <row r="146" spans="1:69" x14ac:dyDescent="0.25">
      <c r="A146" s="539">
        <f ca="1">SUBTOTAL(9,$BQ$9:BQ146)</f>
        <v>62</v>
      </c>
      <c r="B146" s="626" t="s">
        <v>907</v>
      </c>
      <c r="C146" s="708" t="s">
        <v>333</v>
      </c>
      <c r="D146" s="708"/>
      <c r="E146" s="708"/>
      <c r="F146" s="708"/>
      <c r="G146" s="708"/>
      <c r="H146" s="708"/>
      <c r="I146" s="708"/>
      <c r="J146" s="708"/>
      <c r="K146" s="708"/>
      <c r="L146" s="708"/>
      <c r="M146" s="708"/>
      <c r="N146" s="708"/>
      <c r="O146" s="708"/>
      <c r="P146" s="708"/>
      <c r="Q146" s="708"/>
      <c r="R146" s="708"/>
      <c r="S146" s="708"/>
      <c r="T146" s="708"/>
      <c r="U146" s="708"/>
      <c r="V146" s="708"/>
      <c r="W146" s="708"/>
      <c r="X146" s="708"/>
      <c r="Y146" s="708"/>
      <c r="Z146" s="711" t="s">
        <v>906</v>
      </c>
      <c r="AA146" s="712"/>
      <c r="AB146" s="712"/>
      <c r="AC146" s="712"/>
      <c r="AD146" s="712"/>
      <c r="AE146" s="712"/>
      <c r="AF146" s="712"/>
      <c r="AG146" s="712"/>
      <c r="AH146" s="712"/>
      <c r="AI146" s="712"/>
      <c r="AJ146" s="712"/>
      <c r="AK146" s="712"/>
      <c r="AL146" s="712"/>
      <c r="AM146" s="712"/>
      <c r="AN146" s="712"/>
      <c r="AO146" s="712"/>
      <c r="AP146" s="713"/>
      <c r="AQ146" s="707"/>
      <c r="AR146" s="707"/>
      <c r="AS146" s="707"/>
      <c r="AT146" s="707"/>
      <c r="AU146" s="707"/>
      <c r="AV146" s="707"/>
      <c r="AW146" s="707"/>
      <c r="AX146" s="707"/>
      <c r="AY146" s="707"/>
      <c r="AZ146" s="707"/>
      <c r="BA146" s="707"/>
      <c r="BB146" s="707"/>
      <c r="BC146" s="707"/>
      <c r="BD146" s="707"/>
      <c r="BE146" s="707"/>
      <c r="BF146" s="707"/>
      <c r="BG146" s="707"/>
      <c r="BH146" s="707"/>
      <c r="BI146" s="707"/>
      <c r="BJ146" s="707"/>
      <c r="BK146" s="707"/>
      <c r="BL146" s="707"/>
      <c r="BM146" s="707"/>
      <c r="BN146" s="707"/>
      <c r="BO146" s="707"/>
      <c r="BP146" s="707"/>
      <c r="BQ146" s="19">
        <f t="shared" si="25"/>
        <v>1</v>
      </c>
    </row>
    <row r="147" spans="1:69" x14ac:dyDescent="0.25">
      <c r="A147" s="539">
        <f ca="1">SUBTOTAL(9,$BQ$9:BQ147)</f>
        <v>63</v>
      </c>
      <c r="B147" s="626" t="s">
        <v>1164</v>
      </c>
      <c r="C147" s="708" t="s">
        <v>333</v>
      </c>
      <c r="D147" s="708"/>
      <c r="E147" s="708"/>
      <c r="F147" s="708"/>
      <c r="G147" s="708"/>
      <c r="H147" s="708"/>
      <c r="I147" s="708"/>
      <c r="J147" s="708"/>
      <c r="K147" s="708"/>
      <c r="L147" s="708"/>
      <c r="M147" s="708"/>
      <c r="N147" s="708"/>
      <c r="O147" s="708"/>
      <c r="P147" s="708"/>
      <c r="Q147" s="708"/>
      <c r="R147" s="708"/>
      <c r="S147" s="708"/>
      <c r="T147" s="708"/>
      <c r="U147" s="708"/>
      <c r="V147" s="708"/>
      <c r="W147" s="708"/>
      <c r="X147" s="708"/>
      <c r="Y147" s="708"/>
      <c r="Z147" s="711" t="s">
        <v>906</v>
      </c>
      <c r="AA147" s="712"/>
      <c r="AB147" s="712"/>
      <c r="AC147" s="712"/>
      <c r="AD147" s="712"/>
      <c r="AE147" s="712"/>
      <c r="AF147" s="712"/>
      <c r="AG147" s="712"/>
      <c r="AH147" s="712"/>
      <c r="AI147" s="712"/>
      <c r="AJ147" s="712"/>
      <c r="AK147" s="712"/>
      <c r="AL147" s="712"/>
      <c r="AM147" s="712"/>
      <c r="AN147" s="712"/>
      <c r="AO147" s="712"/>
      <c r="AP147" s="713"/>
      <c r="AQ147" s="707"/>
      <c r="AR147" s="707"/>
      <c r="AS147" s="707"/>
      <c r="AT147" s="707"/>
      <c r="AU147" s="707"/>
      <c r="AV147" s="707"/>
      <c r="AW147" s="707"/>
      <c r="AX147" s="707"/>
      <c r="AY147" s="707"/>
      <c r="AZ147" s="707"/>
      <c r="BA147" s="707"/>
      <c r="BB147" s="707"/>
      <c r="BC147" s="707"/>
      <c r="BD147" s="707"/>
      <c r="BE147" s="707"/>
      <c r="BF147" s="707"/>
      <c r="BG147" s="707"/>
      <c r="BH147" s="707"/>
      <c r="BI147" s="707"/>
      <c r="BJ147" s="707"/>
      <c r="BK147" s="707"/>
      <c r="BL147" s="707"/>
      <c r="BM147" s="707"/>
      <c r="BN147" s="707"/>
      <c r="BO147" s="707"/>
      <c r="BP147" s="707"/>
      <c r="BQ147" s="19">
        <f t="shared" si="25"/>
        <v>1</v>
      </c>
    </row>
    <row r="148" spans="1:69" ht="39.6" x14ac:dyDescent="0.25">
      <c r="A148" s="539">
        <f ca="1">SUBTOTAL(9,$BQ$9:BQ148)</f>
        <v>64</v>
      </c>
      <c r="B148" s="540" t="s">
        <v>908</v>
      </c>
      <c r="C148" s="708" t="s">
        <v>333</v>
      </c>
      <c r="D148" s="708"/>
      <c r="E148" s="708"/>
      <c r="F148" s="708"/>
      <c r="G148" s="708"/>
      <c r="H148" s="708"/>
      <c r="I148" s="708"/>
      <c r="J148" s="708"/>
      <c r="K148" s="708"/>
      <c r="L148" s="708"/>
      <c r="M148" s="708"/>
      <c r="N148" s="708"/>
      <c r="O148" s="708"/>
      <c r="P148" s="708"/>
      <c r="Q148" s="708"/>
      <c r="R148" s="708"/>
      <c r="S148" s="708"/>
      <c r="T148" s="708"/>
      <c r="U148" s="708"/>
      <c r="V148" s="708"/>
      <c r="W148" s="708"/>
      <c r="X148" s="708"/>
      <c r="Y148" s="708"/>
      <c r="Z148" s="711" t="s">
        <v>906</v>
      </c>
      <c r="AA148" s="712"/>
      <c r="AB148" s="712"/>
      <c r="AC148" s="712"/>
      <c r="AD148" s="712"/>
      <c r="AE148" s="712"/>
      <c r="AF148" s="712"/>
      <c r="AG148" s="712"/>
      <c r="AH148" s="712"/>
      <c r="AI148" s="712"/>
      <c r="AJ148" s="712"/>
      <c r="AK148" s="712"/>
      <c r="AL148" s="712"/>
      <c r="AM148" s="712"/>
      <c r="AN148" s="712"/>
      <c r="AO148" s="712"/>
      <c r="AP148" s="713"/>
      <c r="AQ148" s="707"/>
      <c r="AR148" s="707"/>
      <c r="AS148" s="707"/>
      <c r="AT148" s="707"/>
      <c r="AU148" s="707"/>
      <c r="AV148" s="707"/>
      <c r="AW148" s="707"/>
      <c r="AX148" s="707"/>
      <c r="AY148" s="707"/>
      <c r="AZ148" s="707"/>
      <c r="BA148" s="707"/>
      <c r="BB148" s="707"/>
      <c r="BC148" s="707"/>
      <c r="BD148" s="707"/>
      <c r="BE148" s="707"/>
      <c r="BF148" s="707"/>
      <c r="BG148" s="707"/>
      <c r="BH148" s="707"/>
      <c r="BI148" s="707"/>
      <c r="BJ148" s="707"/>
      <c r="BK148" s="707"/>
      <c r="BL148" s="707"/>
      <c r="BM148" s="707"/>
      <c r="BN148" s="707"/>
      <c r="BO148" s="707"/>
      <c r="BP148" s="707"/>
      <c r="BQ148" s="19">
        <f t="shared" si="25"/>
        <v>1</v>
      </c>
    </row>
    <row r="149" spans="1:69" x14ac:dyDescent="0.25">
      <c r="A149" s="539">
        <f ca="1">SUBTOTAL(9,$BQ$9:BQ149)</f>
        <v>65</v>
      </c>
      <c r="B149" s="540" t="s">
        <v>909</v>
      </c>
      <c r="C149" s="708"/>
      <c r="D149" s="708"/>
      <c r="E149" s="708"/>
      <c r="F149" s="708"/>
      <c r="G149" s="708"/>
      <c r="H149" s="708"/>
      <c r="I149" s="708"/>
      <c r="J149" s="708"/>
      <c r="K149" s="708"/>
      <c r="L149" s="708"/>
      <c r="M149" s="708"/>
      <c r="N149" s="708"/>
      <c r="O149" s="708"/>
      <c r="P149" s="708"/>
      <c r="Q149" s="708"/>
      <c r="R149" s="708"/>
      <c r="S149" s="708"/>
      <c r="T149" s="708"/>
      <c r="U149" s="708"/>
      <c r="V149" s="708"/>
      <c r="W149" s="708"/>
      <c r="X149" s="708"/>
      <c r="Y149" s="708"/>
      <c r="Z149" s="711" t="s">
        <v>1163</v>
      </c>
      <c r="AA149" s="712"/>
      <c r="AB149" s="712"/>
      <c r="AC149" s="712"/>
      <c r="AD149" s="712"/>
      <c r="AE149" s="712"/>
      <c r="AF149" s="712"/>
      <c r="AG149" s="712"/>
      <c r="AH149" s="712"/>
      <c r="AI149" s="712"/>
      <c r="AJ149" s="712"/>
      <c r="AK149" s="712"/>
      <c r="AL149" s="712"/>
      <c r="AM149" s="712"/>
      <c r="AN149" s="712"/>
      <c r="AO149" s="712"/>
      <c r="AP149" s="713"/>
      <c r="AQ149" s="707"/>
      <c r="AR149" s="707"/>
      <c r="AS149" s="707"/>
      <c r="AT149" s="707"/>
      <c r="AU149" s="707"/>
      <c r="AV149" s="707"/>
      <c r="AW149" s="707"/>
      <c r="AX149" s="707"/>
      <c r="AY149" s="707"/>
      <c r="AZ149" s="707"/>
      <c r="BA149" s="707"/>
      <c r="BB149" s="707"/>
      <c r="BC149" s="707"/>
      <c r="BD149" s="707"/>
      <c r="BE149" s="707"/>
      <c r="BF149" s="707"/>
      <c r="BG149" s="707"/>
      <c r="BH149" s="707"/>
      <c r="BI149" s="707"/>
      <c r="BJ149" s="707"/>
      <c r="BK149" s="707"/>
      <c r="BL149" s="707"/>
      <c r="BM149" s="707"/>
      <c r="BN149" s="707"/>
      <c r="BO149" s="707"/>
      <c r="BP149" s="707"/>
      <c r="BQ149" s="19">
        <f t="shared" si="25"/>
        <v>1</v>
      </c>
    </row>
    <row r="150" spans="1:69" ht="26.4" x14ac:dyDescent="0.25">
      <c r="A150" s="539">
        <f ca="1">SUBTOTAL(9,$BQ$9:BQ150)</f>
        <v>66</v>
      </c>
      <c r="B150" s="540" t="s">
        <v>910</v>
      </c>
      <c r="C150" s="708" t="s">
        <v>333</v>
      </c>
      <c r="D150" s="708"/>
      <c r="E150" s="708"/>
      <c r="F150" s="708"/>
      <c r="G150" s="708"/>
      <c r="H150" s="708"/>
      <c r="I150" s="708"/>
      <c r="J150" s="708"/>
      <c r="K150" s="708"/>
      <c r="L150" s="708"/>
      <c r="M150" s="708"/>
      <c r="N150" s="708"/>
      <c r="O150" s="708"/>
      <c r="P150" s="708"/>
      <c r="Q150" s="708"/>
      <c r="R150" s="708"/>
      <c r="S150" s="708"/>
      <c r="T150" s="708"/>
      <c r="U150" s="708"/>
      <c r="V150" s="708"/>
      <c r="W150" s="708"/>
      <c r="X150" s="708"/>
      <c r="Y150" s="708"/>
      <c r="Z150" s="711" t="s">
        <v>906</v>
      </c>
      <c r="AA150" s="712"/>
      <c r="AB150" s="712"/>
      <c r="AC150" s="712"/>
      <c r="AD150" s="712"/>
      <c r="AE150" s="712"/>
      <c r="AF150" s="712"/>
      <c r="AG150" s="712"/>
      <c r="AH150" s="712"/>
      <c r="AI150" s="712"/>
      <c r="AJ150" s="712"/>
      <c r="AK150" s="712"/>
      <c r="AL150" s="712"/>
      <c r="AM150" s="712"/>
      <c r="AN150" s="712"/>
      <c r="AO150" s="712"/>
      <c r="AP150" s="713"/>
      <c r="AQ150" s="707"/>
      <c r="AR150" s="707"/>
      <c r="AS150" s="707"/>
      <c r="AT150" s="707"/>
      <c r="AU150" s="707"/>
      <c r="AV150" s="707"/>
      <c r="AW150" s="707"/>
      <c r="AX150" s="707"/>
      <c r="AY150" s="707"/>
      <c r="AZ150" s="707"/>
      <c r="BA150" s="707"/>
      <c r="BB150" s="707"/>
      <c r="BC150" s="707"/>
      <c r="BD150" s="707"/>
      <c r="BE150" s="707"/>
      <c r="BF150" s="707"/>
      <c r="BG150" s="707"/>
      <c r="BH150" s="707"/>
      <c r="BI150" s="707"/>
      <c r="BJ150" s="707"/>
      <c r="BK150" s="707"/>
      <c r="BL150" s="707"/>
      <c r="BM150" s="707"/>
      <c r="BN150" s="707"/>
      <c r="BO150" s="707"/>
      <c r="BP150" s="707"/>
      <c r="BQ150" s="19">
        <f t="shared" si="25"/>
        <v>1</v>
      </c>
    </row>
    <row r="151" spans="1:69" ht="46.95" customHeight="1" x14ac:dyDescent="0.25">
      <c r="A151" s="703" t="s">
        <v>478</v>
      </c>
      <c r="B151" s="703"/>
      <c r="C151" s="381"/>
      <c r="D151" s="704" t="str">
        <f>ПОДПИСИ!B12</f>
        <v>Начальник участка ООО «СЭТ»</v>
      </c>
      <c r="E151" s="704"/>
      <c r="F151" s="704"/>
      <c r="G151" s="704"/>
      <c r="H151" s="704"/>
      <c r="I151" s="704"/>
      <c r="J151" s="704"/>
      <c r="K151" s="704"/>
      <c r="L151" s="704"/>
      <c r="M151" s="704"/>
      <c r="N151" s="704"/>
      <c r="O151" s="704"/>
      <c r="P151" s="704"/>
      <c r="Q151" s="704"/>
      <c r="R151" s="704"/>
      <c r="S151" s="704"/>
      <c r="T151" s="704"/>
      <c r="U151" s="704"/>
      <c r="V151" s="704"/>
      <c r="W151" s="704"/>
      <c r="X151" s="704"/>
      <c r="Y151" s="704"/>
      <c r="AC151" s="705"/>
      <c r="AD151" s="705"/>
      <c r="AE151" s="705"/>
      <c r="AF151" s="705"/>
      <c r="AG151" s="705"/>
      <c r="AH151" s="705"/>
      <c r="AI151" s="705"/>
      <c r="AJ151" s="705"/>
      <c r="AK151" s="705"/>
      <c r="AL151" s="705"/>
      <c r="AM151" s="705"/>
      <c r="AN151" s="705"/>
      <c r="AO151" s="705"/>
      <c r="AP151" s="705"/>
      <c r="AQ151" s="705"/>
      <c r="AR151" s="705"/>
      <c r="AS151" s="705"/>
      <c r="AT151" s="705"/>
      <c r="AW151" s="706" t="str">
        <f>ПОДПИСИ!E12</f>
        <v xml:space="preserve">М.А. Нугуманов </v>
      </c>
      <c r="AX151" s="706"/>
      <c r="AY151" s="706"/>
      <c r="AZ151" s="706"/>
      <c r="BA151" s="706"/>
      <c r="BB151" s="706"/>
      <c r="BC151" s="706"/>
      <c r="BD151" s="706"/>
      <c r="BE151" s="706"/>
      <c r="BF151" s="706"/>
      <c r="BG151" s="706"/>
      <c r="BH151" s="706"/>
      <c r="BI151" s="706"/>
      <c r="BJ151" s="706"/>
      <c r="BK151" s="706"/>
      <c r="BL151" s="706"/>
      <c r="BM151" s="706"/>
      <c r="BN151" s="706"/>
      <c r="BO151" s="706"/>
      <c r="BP151" s="706"/>
    </row>
    <row r="152" spans="1:69" s="219" customFormat="1" ht="9.6" x14ac:dyDescent="0.2">
      <c r="A152" s="382"/>
      <c r="C152" s="383"/>
      <c r="D152" s="709" t="s">
        <v>48</v>
      </c>
      <c r="E152" s="709"/>
      <c r="F152" s="709"/>
      <c r="G152" s="709"/>
      <c r="H152" s="709"/>
      <c r="I152" s="709"/>
      <c r="J152" s="709"/>
      <c r="K152" s="709"/>
      <c r="L152" s="709"/>
      <c r="M152" s="709"/>
      <c r="N152" s="709"/>
      <c r="O152" s="709"/>
      <c r="P152" s="709"/>
      <c r="Q152" s="709"/>
      <c r="R152" s="709"/>
      <c r="S152" s="709"/>
      <c r="T152" s="709"/>
      <c r="U152" s="709"/>
      <c r="V152" s="709"/>
      <c r="W152" s="709"/>
      <c r="X152" s="709"/>
      <c r="Y152" s="709"/>
      <c r="Z152" s="221"/>
      <c r="AA152" s="221"/>
      <c r="AB152" s="221"/>
      <c r="AC152" s="710" t="s">
        <v>49</v>
      </c>
      <c r="AD152" s="710"/>
      <c r="AE152" s="710"/>
      <c r="AF152" s="710"/>
      <c r="AG152" s="710"/>
      <c r="AH152" s="710"/>
      <c r="AI152" s="710"/>
      <c r="AJ152" s="710"/>
      <c r="AK152" s="710"/>
      <c r="AL152" s="710"/>
      <c r="AM152" s="710"/>
      <c r="AN152" s="710"/>
      <c r="AO152" s="710"/>
      <c r="AP152" s="710"/>
      <c r="AQ152" s="710"/>
      <c r="AR152" s="710"/>
      <c r="AS152" s="710"/>
      <c r="AT152" s="710"/>
      <c r="AU152" s="221"/>
      <c r="AV152" s="221"/>
      <c r="AW152" s="709" t="s">
        <v>50</v>
      </c>
      <c r="AX152" s="709"/>
      <c r="AY152" s="709"/>
      <c r="AZ152" s="709"/>
      <c r="BA152" s="709"/>
      <c r="BB152" s="709"/>
      <c r="BC152" s="709"/>
      <c r="BD152" s="709"/>
      <c r="BE152" s="709"/>
      <c r="BF152" s="709"/>
      <c r="BG152" s="709"/>
      <c r="BH152" s="709"/>
      <c r="BI152" s="709"/>
      <c r="BJ152" s="709"/>
      <c r="BK152" s="709"/>
      <c r="BL152" s="709"/>
      <c r="BM152" s="709"/>
      <c r="BN152" s="709"/>
      <c r="BO152" s="709"/>
      <c r="BP152" s="709"/>
    </row>
  </sheetData>
  <autoFilter ref="A9:BS152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438">
    <mergeCell ref="C124:Y124"/>
    <mergeCell ref="Z124:AP124"/>
    <mergeCell ref="AQ124:BP124"/>
    <mergeCell ref="BR86:BR91"/>
    <mergeCell ref="C35:Y35"/>
    <mergeCell ref="Z35:AP35"/>
    <mergeCell ref="AQ35:BP35"/>
    <mergeCell ref="C114:Y114"/>
    <mergeCell ref="Z114:AP114"/>
    <mergeCell ref="AQ114:BP114"/>
    <mergeCell ref="C116:Y116"/>
    <mergeCell ref="Z116:AP116"/>
    <mergeCell ref="AQ116:BP116"/>
    <mergeCell ref="AQ91:BP91"/>
    <mergeCell ref="C86:Y86"/>
    <mergeCell ref="Z86:AP86"/>
    <mergeCell ref="AQ86:BP86"/>
    <mergeCell ref="C87:Y87"/>
    <mergeCell ref="Z87:AP87"/>
    <mergeCell ref="AQ87:BP87"/>
    <mergeCell ref="C88:Y88"/>
    <mergeCell ref="Z88:AP88"/>
    <mergeCell ref="AQ88:BP88"/>
    <mergeCell ref="AQ101:BP101"/>
    <mergeCell ref="C34:Y34"/>
    <mergeCell ref="Z34:AP34"/>
    <mergeCell ref="AQ34:BP34"/>
    <mergeCell ref="C112:Y112"/>
    <mergeCell ref="Z112:AP112"/>
    <mergeCell ref="AQ112:BP112"/>
    <mergeCell ref="C113:Y113"/>
    <mergeCell ref="Z113:AP113"/>
    <mergeCell ref="AQ113:BP113"/>
    <mergeCell ref="C105:Y105"/>
    <mergeCell ref="Z105:AP105"/>
    <mergeCell ref="AQ105:BP105"/>
    <mergeCell ref="C110:Y110"/>
    <mergeCell ref="C90:Y90"/>
    <mergeCell ref="Z90:AP90"/>
    <mergeCell ref="AQ90:BP90"/>
    <mergeCell ref="C96:Y96"/>
    <mergeCell ref="Z96:AP96"/>
    <mergeCell ref="AQ96:BP96"/>
    <mergeCell ref="C97:Y97"/>
    <mergeCell ref="Z97:AP97"/>
    <mergeCell ref="AQ97:BP97"/>
    <mergeCell ref="C91:Y91"/>
    <mergeCell ref="Z91:AP91"/>
    <mergeCell ref="C106:Y106"/>
    <mergeCell ref="Z106:AP106"/>
    <mergeCell ref="AQ106:BP106"/>
    <mergeCell ref="C107:Y107"/>
    <mergeCell ref="Z107:AP107"/>
    <mergeCell ref="AQ107:BP107"/>
    <mergeCell ref="C109:Y109"/>
    <mergeCell ref="Z109:AP109"/>
    <mergeCell ref="C89:Y89"/>
    <mergeCell ref="Z89:AP89"/>
    <mergeCell ref="AQ89:BP89"/>
    <mergeCell ref="AQ109:BP109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7:Y127"/>
    <mergeCell ref="Z127:AP127"/>
    <mergeCell ref="AQ127:BP127"/>
    <mergeCell ref="Z101:AP101"/>
    <mergeCell ref="C92:Y92"/>
    <mergeCell ref="Z92:AP92"/>
    <mergeCell ref="AQ92:BP92"/>
    <mergeCell ref="C125:Y125"/>
    <mergeCell ref="Z125:AP125"/>
    <mergeCell ref="AQ125:BP125"/>
    <mergeCell ref="C93:Y93"/>
    <mergeCell ref="Z93:AP93"/>
    <mergeCell ref="AQ93:BP93"/>
    <mergeCell ref="C95:Y95"/>
    <mergeCell ref="Z95:AP95"/>
    <mergeCell ref="AQ95:BP95"/>
    <mergeCell ref="C94:Y94"/>
    <mergeCell ref="Z94:AP94"/>
    <mergeCell ref="AQ94:BP94"/>
    <mergeCell ref="C98:Y98"/>
    <mergeCell ref="Z98:AP98"/>
    <mergeCell ref="C99:Y99"/>
    <mergeCell ref="Z99:AP99"/>
    <mergeCell ref="AQ99:BP99"/>
    <mergeCell ref="C117:Y117"/>
    <mergeCell ref="Z117:AP117"/>
    <mergeCell ref="AQ117:BP117"/>
    <mergeCell ref="C118:Y118"/>
    <mergeCell ref="Z118:AP118"/>
    <mergeCell ref="AQ118:BP118"/>
    <mergeCell ref="C126:Y126"/>
    <mergeCell ref="Z126:AP126"/>
    <mergeCell ref="AQ126:BP126"/>
    <mergeCell ref="C119:Y119"/>
    <mergeCell ref="Z119:AP119"/>
    <mergeCell ref="AQ119:BP119"/>
    <mergeCell ref="C120:Y120"/>
    <mergeCell ref="Z120:AP120"/>
    <mergeCell ref="AQ120:BP120"/>
    <mergeCell ref="C121:Y121"/>
    <mergeCell ref="Z121:AP121"/>
    <mergeCell ref="AQ121:BP121"/>
    <mergeCell ref="C122:Y122"/>
    <mergeCell ref="Z122:AP122"/>
    <mergeCell ref="AQ122:BP122"/>
    <mergeCell ref="C123:Y123"/>
    <mergeCell ref="Z123:AP123"/>
    <mergeCell ref="AQ123:BP123"/>
    <mergeCell ref="C130:Y130"/>
    <mergeCell ref="Z130:AP130"/>
    <mergeCell ref="AQ130:BP130"/>
    <mergeCell ref="C128:Y128"/>
    <mergeCell ref="Z128:AP128"/>
    <mergeCell ref="AQ128:BP128"/>
    <mergeCell ref="C129:Y129"/>
    <mergeCell ref="Z129:AP129"/>
    <mergeCell ref="AQ129:BP129"/>
    <mergeCell ref="C131:Y131"/>
    <mergeCell ref="Z131:AP131"/>
    <mergeCell ref="AQ131:BP131"/>
    <mergeCell ref="C133:Y133"/>
    <mergeCell ref="Z133:AP133"/>
    <mergeCell ref="AQ133:BP133"/>
    <mergeCell ref="C132:Y132"/>
    <mergeCell ref="Z132:AP132"/>
    <mergeCell ref="AQ132:BP132"/>
    <mergeCell ref="Z136:AP136"/>
    <mergeCell ref="AQ136:BP136"/>
    <mergeCell ref="C137:Y137"/>
    <mergeCell ref="Z137:AP137"/>
    <mergeCell ref="AQ137:BP137"/>
    <mergeCell ref="C134:Y134"/>
    <mergeCell ref="Z134:AP134"/>
    <mergeCell ref="AQ134:BP134"/>
    <mergeCell ref="C135:Y135"/>
    <mergeCell ref="Z135:AP135"/>
    <mergeCell ref="AQ135:BP135"/>
    <mergeCell ref="Z36:AP36"/>
    <mergeCell ref="C149:Y149"/>
    <mergeCell ref="Z149:AP149"/>
    <mergeCell ref="AQ149:BP149"/>
    <mergeCell ref="C146:Y146"/>
    <mergeCell ref="Z146:AP146"/>
    <mergeCell ref="AQ144:BP144"/>
    <mergeCell ref="AQ145:BP145"/>
    <mergeCell ref="C144:Y144"/>
    <mergeCell ref="Z144:AP144"/>
    <mergeCell ref="C147:Y147"/>
    <mergeCell ref="Z147:AP147"/>
    <mergeCell ref="AQ147:BP147"/>
    <mergeCell ref="C140:Y140"/>
    <mergeCell ref="Z140:AP140"/>
    <mergeCell ref="AQ140:BP140"/>
    <mergeCell ref="C143:Y143"/>
    <mergeCell ref="Z143:AP143"/>
    <mergeCell ref="AQ143:BP143"/>
    <mergeCell ref="C138:Y138"/>
    <mergeCell ref="Z138:AP138"/>
    <mergeCell ref="AQ138:BP138"/>
    <mergeCell ref="C115:Y115"/>
    <mergeCell ref="C136:Y136"/>
    <mergeCell ref="Z115:AP115"/>
    <mergeCell ref="AQ115:BP115"/>
    <mergeCell ref="C108:Y108"/>
    <mergeCell ref="Z108:AP108"/>
    <mergeCell ref="AQ98:BP98"/>
    <mergeCell ref="AQ108:BP108"/>
    <mergeCell ref="C100:Y100"/>
    <mergeCell ref="Z100:AP100"/>
    <mergeCell ref="AQ100:BP100"/>
    <mergeCell ref="C101:Y101"/>
    <mergeCell ref="AQ110:BP110"/>
    <mergeCell ref="C111:Y111"/>
    <mergeCell ref="Z111:AP111"/>
    <mergeCell ref="AQ111:BP111"/>
    <mergeCell ref="C102:Y102"/>
    <mergeCell ref="Z102:AP102"/>
    <mergeCell ref="AQ102:BP102"/>
    <mergeCell ref="C103:Y103"/>
    <mergeCell ref="Z103:AP103"/>
    <mergeCell ref="AQ103:BP103"/>
    <mergeCell ref="C104:Y104"/>
    <mergeCell ref="Z104:AP104"/>
    <mergeCell ref="AQ104:BP104"/>
    <mergeCell ref="Z110:AP110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152:Y152"/>
    <mergeCell ref="AC152:AT152"/>
    <mergeCell ref="AW152:BP152"/>
    <mergeCell ref="C139:Y139"/>
    <mergeCell ref="Z139:AP139"/>
    <mergeCell ref="AQ139:BP139"/>
    <mergeCell ref="C150:Y150"/>
    <mergeCell ref="Z150:AP150"/>
    <mergeCell ref="AQ150:BP150"/>
    <mergeCell ref="AQ146:BP146"/>
    <mergeCell ref="C148:Y148"/>
    <mergeCell ref="Z148:AP148"/>
    <mergeCell ref="AQ148:BP148"/>
    <mergeCell ref="C145:Y145"/>
    <mergeCell ref="Z145:AP145"/>
    <mergeCell ref="C141:Y141"/>
    <mergeCell ref="Z141:AP141"/>
    <mergeCell ref="AQ141:BP141"/>
    <mergeCell ref="C142:Y142"/>
    <mergeCell ref="Z142:AP142"/>
    <mergeCell ref="AQ142:BP142"/>
    <mergeCell ref="A151:B151"/>
    <mergeCell ref="D151:Y151"/>
    <mergeCell ref="AC151:AT151"/>
    <mergeCell ref="AW151:BP151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C80:Y80"/>
    <mergeCell ref="Z80:AP80"/>
    <mergeCell ref="AQ80:BP80"/>
    <mergeCell ref="BR80:BR85"/>
    <mergeCell ref="C81:Y81"/>
    <mergeCell ref="Z81:AP81"/>
    <mergeCell ref="AQ81:BP81"/>
    <mergeCell ref="C82:Y82"/>
    <mergeCell ref="Z82:AP82"/>
    <mergeCell ref="AQ82:BP82"/>
    <mergeCell ref="C83:Y83"/>
    <mergeCell ref="Z83:AP83"/>
    <mergeCell ref="AQ83:BP83"/>
    <mergeCell ref="C84:Y84"/>
    <mergeCell ref="Z84:AP84"/>
    <mergeCell ref="AQ84:BP84"/>
    <mergeCell ref="C85:Y85"/>
    <mergeCell ref="Z85:AP85"/>
    <mergeCell ref="AQ85:BP85"/>
  </mergeCells>
  <conditionalFormatting sqref="AA4">
    <cfRule type="cellIs" dxfId="128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codeName="Лист9" filterMode="1">
    <tabColor rgb="FF00B0F0"/>
    <outlinePr summaryBelow="0"/>
  </sheetPr>
  <dimension ref="A1:AE137"/>
  <sheetViews>
    <sheetView tabSelected="1" view="pageBreakPreview" topLeftCell="A82" zoomScale="70" zoomScaleNormal="100" zoomScaleSheetLayoutView="70" workbookViewId="0">
      <selection activeCell="W95" sqref="W95"/>
    </sheetView>
  </sheetViews>
  <sheetFormatPr defaultRowHeight="13.8" outlineLevelRow="1" x14ac:dyDescent="0.25"/>
  <cols>
    <col min="1" max="1" width="6" style="544" customWidth="1"/>
    <col min="2" max="2" width="3.5546875" style="544" customWidth="1"/>
    <col min="3" max="3" width="8.6640625" style="544" customWidth="1"/>
    <col min="4" max="4" width="4.44140625" style="544" customWidth="1"/>
    <col min="5" max="5" width="3.77734375" style="544" customWidth="1"/>
    <col min="6" max="6" width="2.6640625" style="544" customWidth="1"/>
    <col min="7" max="7" width="4" style="544" customWidth="1"/>
    <col min="8" max="8" width="4.88671875" style="544" customWidth="1"/>
    <col min="9" max="9" width="5.88671875" style="544" customWidth="1"/>
    <col min="10" max="10" width="4.88671875" style="544" customWidth="1"/>
    <col min="11" max="11" width="4.5546875" style="544" customWidth="1"/>
    <col min="12" max="12" width="6" style="544" customWidth="1"/>
    <col min="13" max="13" width="5.5546875" style="544" customWidth="1"/>
    <col min="14" max="14" width="6.33203125" style="544" customWidth="1"/>
    <col min="15" max="15" width="4.77734375" style="544" customWidth="1"/>
    <col min="16" max="17" width="4" style="544" customWidth="1"/>
    <col min="18" max="18" width="5.33203125" style="544" customWidth="1"/>
    <col min="19" max="19" width="5" style="544" customWidth="1"/>
    <col min="20" max="20" width="6.109375" style="544" customWidth="1"/>
    <col min="21" max="27" width="8.88671875" style="544"/>
    <col min="28" max="28" width="71" style="544" customWidth="1"/>
    <col min="29" max="240" width="8.88671875" style="544"/>
    <col min="241" max="241" width="3.5546875" style="544" customWidth="1"/>
    <col min="242" max="242" width="5.88671875" style="544" customWidth="1"/>
    <col min="243" max="243" width="4.44140625" style="544" customWidth="1"/>
    <col min="244" max="244" width="4.5546875" style="544" customWidth="1"/>
    <col min="245" max="245" width="2.6640625" style="544" customWidth="1"/>
    <col min="246" max="246" width="4" style="544" customWidth="1"/>
    <col min="247" max="247" width="4.88671875" style="544" customWidth="1"/>
    <col min="248" max="248" width="4.109375" style="544" customWidth="1"/>
    <col min="249" max="249" width="4.88671875" style="544" customWidth="1"/>
    <col min="250" max="250" width="4.5546875" style="544" customWidth="1"/>
    <col min="251" max="251" width="6" style="544" customWidth="1"/>
    <col min="252" max="252" width="5.5546875" style="544" customWidth="1"/>
    <col min="253" max="253" width="0.33203125" style="544" customWidth="1"/>
    <col min="254" max="256" width="0" style="544" hidden="1" customWidth="1"/>
    <col min="257" max="257" width="5.5546875" style="544" customWidth="1"/>
    <col min="258" max="258" width="4.109375" style="544" customWidth="1"/>
    <col min="259" max="259" width="3.6640625" style="544" customWidth="1"/>
    <col min="260" max="260" width="3.88671875" style="544" customWidth="1"/>
    <col min="261" max="261" width="0.44140625" style="544" customWidth="1"/>
    <col min="262" max="262" width="4.33203125" style="544" customWidth="1"/>
    <col min="263" max="263" width="5" style="544" customWidth="1"/>
    <col min="264" max="265" width="3.88671875" style="544" customWidth="1"/>
    <col min="266" max="266" width="5.33203125" style="544" customWidth="1"/>
    <col min="267" max="267" width="3.33203125" style="544" customWidth="1"/>
    <col min="268" max="268" width="0" style="544" hidden="1" customWidth="1"/>
    <col min="269" max="269" width="3" style="544" customWidth="1"/>
    <col min="270" max="270" width="4" style="544" customWidth="1"/>
    <col min="271" max="271" width="8.5546875" style="544" customWidth="1"/>
    <col min="272" max="496" width="8.88671875" style="544"/>
    <col min="497" max="497" width="3.5546875" style="544" customWidth="1"/>
    <col min="498" max="498" width="5.88671875" style="544" customWidth="1"/>
    <col min="499" max="499" width="4.44140625" style="544" customWidth="1"/>
    <col min="500" max="500" width="4.5546875" style="544" customWidth="1"/>
    <col min="501" max="501" width="2.6640625" style="544" customWidth="1"/>
    <col min="502" max="502" width="4" style="544" customWidth="1"/>
    <col min="503" max="503" width="4.88671875" style="544" customWidth="1"/>
    <col min="504" max="504" width="4.109375" style="544" customWidth="1"/>
    <col min="505" max="505" width="4.88671875" style="544" customWidth="1"/>
    <col min="506" max="506" width="4.5546875" style="544" customWidth="1"/>
    <col min="507" max="507" width="6" style="544" customWidth="1"/>
    <col min="508" max="508" width="5.5546875" style="544" customWidth="1"/>
    <col min="509" max="509" width="0.33203125" style="544" customWidth="1"/>
    <col min="510" max="512" width="0" style="544" hidden="1" customWidth="1"/>
    <col min="513" max="513" width="5.5546875" style="544" customWidth="1"/>
    <col min="514" max="514" width="4.109375" style="544" customWidth="1"/>
    <col min="515" max="515" width="3.6640625" style="544" customWidth="1"/>
    <col min="516" max="516" width="3.88671875" style="544" customWidth="1"/>
    <col min="517" max="517" width="0.44140625" style="544" customWidth="1"/>
    <col min="518" max="518" width="4.33203125" style="544" customWidth="1"/>
    <col min="519" max="519" width="5" style="544" customWidth="1"/>
    <col min="520" max="521" width="3.88671875" style="544" customWidth="1"/>
    <col min="522" max="522" width="5.33203125" style="544" customWidth="1"/>
    <col min="523" max="523" width="3.33203125" style="544" customWidth="1"/>
    <col min="524" max="524" width="0" style="544" hidden="1" customWidth="1"/>
    <col min="525" max="525" width="3" style="544" customWidth="1"/>
    <col min="526" max="526" width="4" style="544" customWidth="1"/>
    <col min="527" max="527" width="8.5546875" style="544" customWidth="1"/>
    <col min="528" max="752" width="8.88671875" style="544"/>
    <col min="753" max="753" width="3.5546875" style="544" customWidth="1"/>
    <col min="754" max="754" width="5.88671875" style="544" customWidth="1"/>
    <col min="755" max="755" width="4.44140625" style="544" customWidth="1"/>
    <col min="756" max="756" width="4.5546875" style="544" customWidth="1"/>
    <col min="757" max="757" width="2.6640625" style="544" customWidth="1"/>
    <col min="758" max="758" width="4" style="544" customWidth="1"/>
    <col min="759" max="759" width="4.88671875" style="544" customWidth="1"/>
    <col min="760" max="760" width="4.109375" style="544" customWidth="1"/>
    <col min="761" max="761" width="4.88671875" style="544" customWidth="1"/>
    <col min="762" max="762" width="4.5546875" style="544" customWidth="1"/>
    <col min="763" max="763" width="6" style="544" customWidth="1"/>
    <col min="764" max="764" width="5.5546875" style="544" customWidth="1"/>
    <col min="765" max="765" width="0.33203125" style="544" customWidth="1"/>
    <col min="766" max="768" width="0" style="544" hidden="1" customWidth="1"/>
    <col min="769" max="769" width="5.5546875" style="544" customWidth="1"/>
    <col min="770" max="770" width="4.109375" style="544" customWidth="1"/>
    <col min="771" max="771" width="3.6640625" style="544" customWidth="1"/>
    <col min="772" max="772" width="3.88671875" style="544" customWidth="1"/>
    <col min="773" max="773" width="0.44140625" style="544" customWidth="1"/>
    <col min="774" max="774" width="4.33203125" style="544" customWidth="1"/>
    <col min="775" max="775" width="5" style="544" customWidth="1"/>
    <col min="776" max="777" width="3.88671875" style="544" customWidth="1"/>
    <col min="778" max="778" width="5.33203125" style="544" customWidth="1"/>
    <col min="779" max="779" width="3.33203125" style="544" customWidth="1"/>
    <col min="780" max="780" width="0" style="544" hidden="1" customWidth="1"/>
    <col min="781" max="781" width="3" style="544" customWidth="1"/>
    <col min="782" max="782" width="4" style="544" customWidth="1"/>
    <col min="783" max="783" width="8.5546875" style="544" customWidth="1"/>
    <col min="784" max="1008" width="8.88671875" style="544"/>
    <col min="1009" max="1009" width="3.5546875" style="544" customWidth="1"/>
    <col min="1010" max="1010" width="5.88671875" style="544" customWidth="1"/>
    <col min="1011" max="1011" width="4.44140625" style="544" customWidth="1"/>
    <col min="1012" max="1012" width="4.5546875" style="544" customWidth="1"/>
    <col min="1013" max="1013" width="2.6640625" style="544" customWidth="1"/>
    <col min="1014" max="1014" width="4" style="544" customWidth="1"/>
    <col min="1015" max="1015" width="4.88671875" style="544" customWidth="1"/>
    <col min="1016" max="1016" width="4.109375" style="544" customWidth="1"/>
    <col min="1017" max="1017" width="4.88671875" style="544" customWidth="1"/>
    <col min="1018" max="1018" width="4.5546875" style="544" customWidth="1"/>
    <col min="1019" max="1019" width="6" style="544" customWidth="1"/>
    <col min="1020" max="1020" width="5.5546875" style="544" customWidth="1"/>
    <col min="1021" max="1021" width="0.33203125" style="544" customWidth="1"/>
    <col min="1022" max="1024" width="0" style="544" hidden="1" customWidth="1"/>
    <col min="1025" max="1025" width="5.5546875" style="544" customWidth="1"/>
    <col min="1026" max="1026" width="4.109375" style="544" customWidth="1"/>
    <col min="1027" max="1027" width="3.6640625" style="544" customWidth="1"/>
    <col min="1028" max="1028" width="3.88671875" style="544" customWidth="1"/>
    <col min="1029" max="1029" width="0.44140625" style="544" customWidth="1"/>
    <col min="1030" max="1030" width="4.33203125" style="544" customWidth="1"/>
    <col min="1031" max="1031" width="5" style="544" customWidth="1"/>
    <col min="1032" max="1033" width="3.88671875" style="544" customWidth="1"/>
    <col min="1034" max="1034" width="5.33203125" style="544" customWidth="1"/>
    <col min="1035" max="1035" width="3.33203125" style="544" customWidth="1"/>
    <col min="1036" max="1036" width="0" style="544" hidden="1" customWidth="1"/>
    <col min="1037" max="1037" width="3" style="544" customWidth="1"/>
    <col min="1038" max="1038" width="4" style="544" customWidth="1"/>
    <col min="1039" max="1039" width="8.5546875" style="544" customWidth="1"/>
    <col min="1040" max="1264" width="8.88671875" style="544"/>
    <col min="1265" max="1265" width="3.5546875" style="544" customWidth="1"/>
    <col min="1266" max="1266" width="5.88671875" style="544" customWidth="1"/>
    <col min="1267" max="1267" width="4.44140625" style="544" customWidth="1"/>
    <col min="1268" max="1268" width="4.5546875" style="544" customWidth="1"/>
    <col min="1269" max="1269" width="2.6640625" style="544" customWidth="1"/>
    <col min="1270" max="1270" width="4" style="544" customWidth="1"/>
    <col min="1271" max="1271" width="4.88671875" style="544" customWidth="1"/>
    <col min="1272" max="1272" width="4.109375" style="544" customWidth="1"/>
    <col min="1273" max="1273" width="4.88671875" style="544" customWidth="1"/>
    <col min="1274" max="1274" width="4.5546875" style="544" customWidth="1"/>
    <col min="1275" max="1275" width="6" style="544" customWidth="1"/>
    <col min="1276" max="1276" width="5.5546875" style="544" customWidth="1"/>
    <col min="1277" max="1277" width="0.33203125" style="544" customWidth="1"/>
    <col min="1278" max="1280" width="0" style="544" hidden="1" customWidth="1"/>
    <col min="1281" max="1281" width="5.5546875" style="544" customWidth="1"/>
    <col min="1282" max="1282" width="4.109375" style="544" customWidth="1"/>
    <col min="1283" max="1283" width="3.6640625" style="544" customWidth="1"/>
    <col min="1284" max="1284" width="3.88671875" style="544" customWidth="1"/>
    <col min="1285" max="1285" width="0.44140625" style="544" customWidth="1"/>
    <col min="1286" max="1286" width="4.33203125" style="544" customWidth="1"/>
    <col min="1287" max="1287" width="5" style="544" customWidth="1"/>
    <col min="1288" max="1289" width="3.88671875" style="544" customWidth="1"/>
    <col min="1290" max="1290" width="5.33203125" style="544" customWidth="1"/>
    <col min="1291" max="1291" width="3.33203125" style="544" customWidth="1"/>
    <col min="1292" max="1292" width="0" style="544" hidden="1" customWidth="1"/>
    <col min="1293" max="1293" width="3" style="544" customWidth="1"/>
    <col min="1294" max="1294" width="4" style="544" customWidth="1"/>
    <col min="1295" max="1295" width="8.5546875" style="544" customWidth="1"/>
    <col min="1296" max="1520" width="8.88671875" style="544"/>
    <col min="1521" max="1521" width="3.5546875" style="544" customWidth="1"/>
    <col min="1522" max="1522" width="5.88671875" style="544" customWidth="1"/>
    <col min="1523" max="1523" width="4.44140625" style="544" customWidth="1"/>
    <col min="1524" max="1524" width="4.5546875" style="544" customWidth="1"/>
    <col min="1525" max="1525" width="2.6640625" style="544" customWidth="1"/>
    <col min="1526" max="1526" width="4" style="544" customWidth="1"/>
    <col min="1527" max="1527" width="4.88671875" style="544" customWidth="1"/>
    <col min="1528" max="1528" width="4.109375" style="544" customWidth="1"/>
    <col min="1529" max="1529" width="4.88671875" style="544" customWidth="1"/>
    <col min="1530" max="1530" width="4.5546875" style="544" customWidth="1"/>
    <col min="1531" max="1531" width="6" style="544" customWidth="1"/>
    <col min="1532" max="1532" width="5.5546875" style="544" customWidth="1"/>
    <col min="1533" max="1533" width="0.33203125" style="544" customWidth="1"/>
    <col min="1534" max="1536" width="0" style="544" hidden="1" customWidth="1"/>
    <col min="1537" max="1537" width="5.5546875" style="544" customWidth="1"/>
    <col min="1538" max="1538" width="4.109375" style="544" customWidth="1"/>
    <col min="1539" max="1539" width="3.6640625" style="544" customWidth="1"/>
    <col min="1540" max="1540" width="3.88671875" style="544" customWidth="1"/>
    <col min="1541" max="1541" width="0.44140625" style="544" customWidth="1"/>
    <col min="1542" max="1542" width="4.33203125" style="544" customWidth="1"/>
    <col min="1543" max="1543" width="5" style="544" customWidth="1"/>
    <col min="1544" max="1545" width="3.88671875" style="544" customWidth="1"/>
    <col min="1546" max="1546" width="5.33203125" style="544" customWidth="1"/>
    <col min="1547" max="1547" width="3.33203125" style="544" customWidth="1"/>
    <col min="1548" max="1548" width="0" style="544" hidden="1" customWidth="1"/>
    <col min="1549" max="1549" width="3" style="544" customWidth="1"/>
    <col min="1550" max="1550" width="4" style="544" customWidth="1"/>
    <col min="1551" max="1551" width="8.5546875" style="544" customWidth="1"/>
    <col min="1552" max="1776" width="8.88671875" style="544"/>
    <col min="1777" max="1777" width="3.5546875" style="544" customWidth="1"/>
    <col min="1778" max="1778" width="5.88671875" style="544" customWidth="1"/>
    <col min="1779" max="1779" width="4.44140625" style="544" customWidth="1"/>
    <col min="1780" max="1780" width="4.5546875" style="544" customWidth="1"/>
    <col min="1781" max="1781" width="2.6640625" style="544" customWidth="1"/>
    <col min="1782" max="1782" width="4" style="544" customWidth="1"/>
    <col min="1783" max="1783" width="4.88671875" style="544" customWidth="1"/>
    <col min="1784" max="1784" width="4.109375" style="544" customWidth="1"/>
    <col min="1785" max="1785" width="4.88671875" style="544" customWidth="1"/>
    <col min="1786" max="1786" width="4.5546875" style="544" customWidth="1"/>
    <col min="1787" max="1787" width="6" style="544" customWidth="1"/>
    <col min="1788" max="1788" width="5.5546875" style="544" customWidth="1"/>
    <col min="1789" max="1789" width="0.33203125" style="544" customWidth="1"/>
    <col min="1790" max="1792" width="0" style="544" hidden="1" customWidth="1"/>
    <col min="1793" max="1793" width="5.5546875" style="544" customWidth="1"/>
    <col min="1794" max="1794" width="4.109375" style="544" customWidth="1"/>
    <col min="1795" max="1795" width="3.6640625" style="544" customWidth="1"/>
    <col min="1796" max="1796" width="3.88671875" style="544" customWidth="1"/>
    <col min="1797" max="1797" width="0.44140625" style="544" customWidth="1"/>
    <col min="1798" max="1798" width="4.33203125" style="544" customWidth="1"/>
    <col min="1799" max="1799" width="5" style="544" customWidth="1"/>
    <col min="1800" max="1801" width="3.88671875" style="544" customWidth="1"/>
    <col min="1802" max="1802" width="5.33203125" style="544" customWidth="1"/>
    <col min="1803" max="1803" width="3.33203125" style="544" customWidth="1"/>
    <col min="1804" max="1804" width="0" style="544" hidden="1" customWidth="1"/>
    <col min="1805" max="1805" width="3" style="544" customWidth="1"/>
    <col min="1806" max="1806" width="4" style="544" customWidth="1"/>
    <col min="1807" max="1807" width="8.5546875" style="544" customWidth="1"/>
    <col min="1808" max="2032" width="8.88671875" style="544"/>
    <col min="2033" max="2033" width="3.5546875" style="544" customWidth="1"/>
    <col min="2034" max="2034" width="5.88671875" style="544" customWidth="1"/>
    <col min="2035" max="2035" width="4.44140625" style="544" customWidth="1"/>
    <col min="2036" max="2036" width="4.5546875" style="544" customWidth="1"/>
    <col min="2037" max="2037" width="2.6640625" style="544" customWidth="1"/>
    <col min="2038" max="2038" width="4" style="544" customWidth="1"/>
    <col min="2039" max="2039" width="4.88671875" style="544" customWidth="1"/>
    <col min="2040" max="2040" width="4.109375" style="544" customWidth="1"/>
    <col min="2041" max="2041" width="4.88671875" style="544" customWidth="1"/>
    <col min="2042" max="2042" width="4.5546875" style="544" customWidth="1"/>
    <col min="2043" max="2043" width="6" style="544" customWidth="1"/>
    <col min="2044" max="2044" width="5.5546875" style="544" customWidth="1"/>
    <col min="2045" max="2045" width="0.33203125" style="544" customWidth="1"/>
    <col min="2046" max="2048" width="0" style="544" hidden="1" customWidth="1"/>
    <col min="2049" max="2049" width="5.5546875" style="544" customWidth="1"/>
    <col min="2050" max="2050" width="4.109375" style="544" customWidth="1"/>
    <col min="2051" max="2051" width="3.6640625" style="544" customWidth="1"/>
    <col min="2052" max="2052" width="3.88671875" style="544" customWidth="1"/>
    <col min="2053" max="2053" width="0.44140625" style="544" customWidth="1"/>
    <col min="2054" max="2054" width="4.33203125" style="544" customWidth="1"/>
    <col min="2055" max="2055" width="5" style="544" customWidth="1"/>
    <col min="2056" max="2057" width="3.88671875" style="544" customWidth="1"/>
    <col min="2058" max="2058" width="5.33203125" style="544" customWidth="1"/>
    <col min="2059" max="2059" width="3.33203125" style="544" customWidth="1"/>
    <col min="2060" max="2060" width="0" style="544" hidden="1" customWidth="1"/>
    <col min="2061" max="2061" width="3" style="544" customWidth="1"/>
    <col min="2062" max="2062" width="4" style="544" customWidth="1"/>
    <col min="2063" max="2063" width="8.5546875" style="544" customWidth="1"/>
    <col min="2064" max="2288" width="8.88671875" style="544"/>
    <col min="2289" max="2289" width="3.5546875" style="544" customWidth="1"/>
    <col min="2290" max="2290" width="5.88671875" style="544" customWidth="1"/>
    <col min="2291" max="2291" width="4.44140625" style="544" customWidth="1"/>
    <col min="2292" max="2292" width="4.5546875" style="544" customWidth="1"/>
    <col min="2293" max="2293" width="2.6640625" style="544" customWidth="1"/>
    <col min="2294" max="2294" width="4" style="544" customWidth="1"/>
    <col min="2295" max="2295" width="4.88671875" style="544" customWidth="1"/>
    <col min="2296" max="2296" width="4.109375" style="544" customWidth="1"/>
    <col min="2297" max="2297" width="4.88671875" style="544" customWidth="1"/>
    <col min="2298" max="2298" width="4.5546875" style="544" customWidth="1"/>
    <col min="2299" max="2299" width="6" style="544" customWidth="1"/>
    <col min="2300" max="2300" width="5.5546875" style="544" customWidth="1"/>
    <col min="2301" max="2301" width="0.33203125" style="544" customWidth="1"/>
    <col min="2302" max="2304" width="0" style="544" hidden="1" customWidth="1"/>
    <col min="2305" max="2305" width="5.5546875" style="544" customWidth="1"/>
    <col min="2306" max="2306" width="4.109375" style="544" customWidth="1"/>
    <col min="2307" max="2307" width="3.6640625" style="544" customWidth="1"/>
    <col min="2308" max="2308" width="3.88671875" style="544" customWidth="1"/>
    <col min="2309" max="2309" width="0.44140625" style="544" customWidth="1"/>
    <col min="2310" max="2310" width="4.33203125" style="544" customWidth="1"/>
    <col min="2311" max="2311" width="5" style="544" customWidth="1"/>
    <col min="2312" max="2313" width="3.88671875" style="544" customWidth="1"/>
    <col min="2314" max="2314" width="5.33203125" style="544" customWidth="1"/>
    <col min="2315" max="2315" width="3.33203125" style="544" customWidth="1"/>
    <col min="2316" max="2316" width="0" style="544" hidden="1" customWidth="1"/>
    <col min="2317" max="2317" width="3" style="544" customWidth="1"/>
    <col min="2318" max="2318" width="4" style="544" customWidth="1"/>
    <col min="2319" max="2319" width="8.5546875" style="544" customWidth="1"/>
    <col min="2320" max="2544" width="8.88671875" style="544"/>
    <col min="2545" max="2545" width="3.5546875" style="544" customWidth="1"/>
    <col min="2546" max="2546" width="5.88671875" style="544" customWidth="1"/>
    <col min="2547" max="2547" width="4.44140625" style="544" customWidth="1"/>
    <col min="2548" max="2548" width="4.5546875" style="544" customWidth="1"/>
    <col min="2549" max="2549" width="2.6640625" style="544" customWidth="1"/>
    <col min="2550" max="2550" width="4" style="544" customWidth="1"/>
    <col min="2551" max="2551" width="4.88671875" style="544" customWidth="1"/>
    <col min="2552" max="2552" width="4.109375" style="544" customWidth="1"/>
    <col min="2553" max="2553" width="4.88671875" style="544" customWidth="1"/>
    <col min="2554" max="2554" width="4.5546875" style="544" customWidth="1"/>
    <col min="2555" max="2555" width="6" style="544" customWidth="1"/>
    <col min="2556" max="2556" width="5.5546875" style="544" customWidth="1"/>
    <col min="2557" max="2557" width="0.33203125" style="544" customWidth="1"/>
    <col min="2558" max="2560" width="0" style="544" hidden="1" customWidth="1"/>
    <col min="2561" max="2561" width="5.5546875" style="544" customWidth="1"/>
    <col min="2562" max="2562" width="4.109375" style="544" customWidth="1"/>
    <col min="2563" max="2563" width="3.6640625" style="544" customWidth="1"/>
    <col min="2564" max="2564" width="3.88671875" style="544" customWidth="1"/>
    <col min="2565" max="2565" width="0.44140625" style="544" customWidth="1"/>
    <col min="2566" max="2566" width="4.33203125" style="544" customWidth="1"/>
    <col min="2567" max="2567" width="5" style="544" customWidth="1"/>
    <col min="2568" max="2569" width="3.88671875" style="544" customWidth="1"/>
    <col min="2570" max="2570" width="5.33203125" style="544" customWidth="1"/>
    <col min="2571" max="2571" width="3.33203125" style="544" customWidth="1"/>
    <col min="2572" max="2572" width="0" style="544" hidden="1" customWidth="1"/>
    <col min="2573" max="2573" width="3" style="544" customWidth="1"/>
    <col min="2574" max="2574" width="4" style="544" customWidth="1"/>
    <col min="2575" max="2575" width="8.5546875" style="544" customWidth="1"/>
    <col min="2576" max="2800" width="8.88671875" style="544"/>
    <col min="2801" max="2801" width="3.5546875" style="544" customWidth="1"/>
    <col min="2802" max="2802" width="5.88671875" style="544" customWidth="1"/>
    <col min="2803" max="2803" width="4.44140625" style="544" customWidth="1"/>
    <col min="2804" max="2804" width="4.5546875" style="544" customWidth="1"/>
    <col min="2805" max="2805" width="2.6640625" style="544" customWidth="1"/>
    <col min="2806" max="2806" width="4" style="544" customWidth="1"/>
    <col min="2807" max="2807" width="4.88671875" style="544" customWidth="1"/>
    <col min="2808" max="2808" width="4.109375" style="544" customWidth="1"/>
    <col min="2809" max="2809" width="4.88671875" style="544" customWidth="1"/>
    <col min="2810" max="2810" width="4.5546875" style="544" customWidth="1"/>
    <col min="2811" max="2811" width="6" style="544" customWidth="1"/>
    <col min="2812" max="2812" width="5.5546875" style="544" customWidth="1"/>
    <col min="2813" max="2813" width="0.33203125" style="544" customWidth="1"/>
    <col min="2814" max="2816" width="0" style="544" hidden="1" customWidth="1"/>
    <col min="2817" max="2817" width="5.5546875" style="544" customWidth="1"/>
    <col min="2818" max="2818" width="4.109375" style="544" customWidth="1"/>
    <col min="2819" max="2819" width="3.6640625" style="544" customWidth="1"/>
    <col min="2820" max="2820" width="3.88671875" style="544" customWidth="1"/>
    <col min="2821" max="2821" width="0.44140625" style="544" customWidth="1"/>
    <col min="2822" max="2822" width="4.33203125" style="544" customWidth="1"/>
    <col min="2823" max="2823" width="5" style="544" customWidth="1"/>
    <col min="2824" max="2825" width="3.88671875" style="544" customWidth="1"/>
    <col min="2826" max="2826" width="5.33203125" style="544" customWidth="1"/>
    <col min="2827" max="2827" width="3.33203125" style="544" customWidth="1"/>
    <col min="2828" max="2828" width="0" style="544" hidden="1" customWidth="1"/>
    <col min="2829" max="2829" width="3" style="544" customWidth="1"/>
    <col min="2830" max="2830" width="4" style="544" customWidth="1"/>
    <col min="2831" max="2831" width="8.5546875" style="544" customWidth="1"/>
    <col min="2832" max="3056" width="8.88671875" style="544"/>
    <col min="3057" max="3057" width="3.5546875" style="544" customWidth="1"/>
    <col min="3058" max="3058" width="5.88671875" style="544" customWidth="1"/>
    <col min="3059" max="3059" width="4.44140625" style="544" customWidth="1"/>
    <col min="3060" max="3060" width="4.5546875" style="544" customWidth="1"/>
    <col min="3061" max="3061" width="2.6640625" style="544" customWidth="1"/>
    <col min="3062" max="3062" width="4" style="544" customWidth="1"/>
    <col min="3063" max="3063" width="4.88671875" style="544" customWidth="1"/>
    <col min="3064" max="3064" width="4.109375" style="544" customWidth="1"/>
    <col min="3065" max="3065" width="4.88671875" style="544" customWidth="1"/>
    <col min="3066" max="3066" width="4.5546875" style="544" customWidth="1"/>
    <col min="3067" max="3067" width="6" style="544" customWidth="1"/>
    <col min="3068" max="3068" width="5.5546875" style="544" customWidth="1"/>
    <col min="3069" max="3069" width="0.33203125" style="544" customWidth="1"/>
    <col min="3070" max="3072" width="0" style="544" hidden="1" customWidth="1"/>
    <col min="3073" max="3073" width="5.5546875" style="544" customWidth="1"/>
    <col min="3074" max="3074" width="4.109375" style="544" customWidth="1"/>
    <col min="3075" max="3075" width="3.6640625" style="544" customWidth="1"/>
    <col min="3076" max="3076" width="3.88671875" style="544" customWidth="1"/>
    <col min="3077" max="3077" width="0.44140625" style="544" customWidth="1"/>
    <col min="3078" max="3078" width="4.33203125" style="544" customWidth="1"/>
    <col min="3079" max="3079" width="5" style="544" customWidth="1"/>
    <col min="3080" max="3081" width="3.88671875" style="544" customWidth="1"/>
    <col min="3082" max="3082" width="5.33203125" style="544" customWidth="1"/>
    <col min="3083" max="3083" width="3.33203125" style="544" customWidth="1"/>
    <col min="3084" max="3084" width="0" style="544" hidden="1" customWidth="1"/>
    <col min="3085" max="3085" width="3" style="544" customWidth="1"/>
    <col min="3086" max="3086" width="4" style="544" customWidth="1"/>
    <col min="3087" max="3087" width="8.5546875" style="544" customWidth="1"/>
    <col min="3088" max="3312" width="8.88671875" style="544"/>
    <col min="3313" max="3313" width="3.5546875" style="544" customWidth="1"/>
    <col min="3314" max="3314" width="5.88671875" style="544" customWidth="1"/>
    <col min="3315" max="3315" width="4.44140625" style="544" customWidth="1"/>
    <col min="3316" max="3316" width="4.5546875" style="544" customWidth="1"/>
    <col min="3317" max="3317" width="2.6640625" style="544" customWidth="1"/>
    <col min="3318" max="3318" width="4" style="544" customWidth="1"/>
    <col min="3319" max="3319" width="4.88671875" style="544" customWidth="1"/>
    <col min="3320" max="3320" width="4.109375" style="544" customWidth="1"/>
    <col min="3321" max="3321" width="4.88671875" style="544" customWidth="1"/>
    <col min="3322" max="3322" width="4.5546875" style="544" customWidth="1"/>
    <col min="3323" max="3323" width="6" style="544" customWidth="1"/>
    <col min="3324" max="3324" width="5.5546875" style="544" customWidth="1"/>
    <col min="3325" max="3325" width="0.33203125" style="544" customWidth="1"/>
    <col min="3326" max="3328" width="0" style="544" hidden="1" customWidth="1"/>
    <col min="3329" max="3329" width="5.5546875" style="544" customWidth="1"/>
    <col min="3330" max="3330" width="4.109375" style="544" customWidth="1"/>
    <col min="3331" max="3331" width="3.6640625" style="544" customWidth="1"/>
    <col min="3332" max="3332" width="3.88671875" style="544" customWidth="1"/>
    <col min="3333" max="3333" width="0.44140625" style="544" customWidth="1"/>
    <col min="3334" max="3334" width="4.33203125" style="544" customWidth="1"/>
    <col min="3335" max="3335" width="5" style="544" customWidth="1"/>
    <col min="3336" max="3337" width="3.88671875" style="544" customWidth="1"/>
    <col min="3338" max="3338" width="5.33203125" style="544" customWidth="1"/>
    <col min="3339" max="3339" width="3.33203125" style="544" customWidth="1"/>
    <col min="3340" max="3340" width="0" style="544" hidden="1" customWidth="1"/>
    <col min="3341" max="3341" width="3" style="544" customWidth="1"/>
    <col min="3342" max="3342" width="4" style="544" customWidth="1"/>
    <col min="3343" max="3343" width="8.5546875" style="544" customWidth="1"/>
    <col min="3344" max="3568" width="8.88671875" style="544"/>
    <col min="3569" max="3569" width="3.5546875" style="544" customWidth="1"/>
    <col min="3570" max="3570" width="5.88671875" style="544" customWidth="1"/>
    <col min="3571" max="3571" width="4.44140625" style="544" customWidth="1"/>
    <col min="3572" max="3572" width="4.5546875" style="544" customWidth="1"/>
    <col min="3573" max="3573" width="2.6640625" style="544" customWidth="1"/>
    <col min="3574" max="3574" width="4" style="544" customWidth="1"/>
    <col min="3575" max="3575" width="4.88671875" style="544" customWidth="1"/>
    <col min="3576" max="3576" width="4.109375" style="544" customWidth="1"/>
    <col min="3577" max="3577" width="4.88671875" style="544" customWidth="1"/>
    <col min="3578" max="3578" width="4.5546875" style="544" customWidth="1"/>
    <col min="3579" max="3579" width="6" style="544" customWidth="1"/>
    <col min="3580" max="3580" width="5.5546875" style="544" customWidth="1"/>
    <col min="3581" max="3581" width="0.33203125" style="544" customWidth="1"/>
    <col min="3582" max="3584" width="0" style="544" hidden="1" customWidth="1"/>
    <col min="3585" max="3585" width="5.5546875" style="544" customWidth="1"/>
    <col min="3586" max="3586" width="4.109375" style="544" customWidth="1"/>
    <col min="3587" max="3587" width="3.6640625" style="544" customWidth="1"/>
    <col min="3588" max="3588" width="3.88671875" style="544" customWidth="1"/>
    <col min="3589" max="3589" width="0.44140625" style="544" customWidth="1"/>
    <col min="3590" max="3590" width="4.33203125" style="544" customWidth="1"/>
    <col min="3591" max="3591" width="5" style="544" customWidth="1"/>
    <col min="3592" max="3593" width="3.88671875" style="544" customWidth="1"/>
    <col min="3594" max="3594" width="5.33203125" style="544" customWidth="1"/>
    <col min="3595" max="3595" width="3.33203125" style="544" customWidth="1"/>
    <col min="3596" max="3596" width="0" style="544" hidden="1" customWidth="1"/>
    <col min="3597" max="3597" width="3" style="544" customWidth="1"/>
    <col min="3598" max="3598" width="4" style="544" customWidth="1"/>
    <col min="3599" max="3599" width="8.5546875" style="544" customWidth="1"/>
    <col min="3600" max="3824" width="8.88671875" style="544"/>
    <col min="3825" max="3825" width="3.5546875" style="544" customWidth="1"/>
    <col min="3826" max="3826" width="5.88671875" style="544" customWidth="1"/>
    <col min="3827" max="3827" width="4.44140625" style="544" customWidth="1"/>
    <col min="3828" max="3828" width="4.5546875" style="544" customWidth="1"/>
    <col min="3829" max="3829" width="2.6640625" style="544" customWidth="1"/>
    <col min="3830" max="3830" width="4" style="544" customWidth="1"/>
    <col min="3831" max="3831" width="4.88671875" style="544" customWidth="1"/>
    <col min="3832" max="3832" width="4.109375" style="544" customWidth="1"/>
    <col min="3833" max="3833" width="4.88671875" style="544" customWidth="1"/>
    <col min="3834" max="3834" width="4.5546875" style="544" customWidth="1"/>
    <col min="3835" max="3835" width="6" style="544" customWidth="1"/>
    <col min="3836" max="3836" width="5.5546875" style="544" customWidth="1"/>
    <col min="3837" max="3837" width="0.33203125" style="544" customWidth="1"/>
    <col min="3838" max="3840" width="0" style="544" hidden="1" customWidth="1"/>
    <col min="3841" max="3841" width="5.5546875" style="544" customWidth="1"/>
    <col min="3842" max="3842" width="4.109375" style="544" customWidth="1"/>
    <col min="3843" max="3843" width="3.6640625" style="544" customWidth="1"/>
    <col min="3844" max="3844" width="3.88671875" style="544" customWidth="1"/>
    <col min="3845" max="3845" width="0.44140625" style="544" customWidth="1"/>
    <col min="3846" max="3846" width="4.33203125" style="544" customWidth="1"/>
    <col min="3847" max="3847" width="5" style="544" customWidth="1"/>
    <col min="3848" max="3849" width="3.88671875" style="544" customWidth="1"/>
    <col min="3850" max="3850" width="5.33203125" style="544" customWidth="1"/>
    <col min="3851" max="3851" width="3.33203125" style="544" customWidth="1"/>
    <col min="3852" max="3852" width="0" style="544" hidden="1" customWidth="1"/>
    <col min="3853" max="3853" width="3" style="544" customWidth="1"/>
    <col min="3854" max="3854" width="4" style="544" customWidth="1"/>
    <col min="3855" max="3855" width="8.5546875" style="544" customWidth="1"/>
    <col min="3856" max="4080" width="8.88671875" style="544"/>
    <col min="4081" max="4081" width="3.5546875" style="544" customWidth="1"/>
    <col min="4082" max="4082" width="5.88671875" style="544" customWidth="1"/>
    <col min="4083" max="4083" width="4.44140625" style="544" customWidth="1"/>
    <col min="4084" max="4084" width="4.5546875" style="544" customWidth="1"/>
    <col min="4085" max="4085" width="2.6640625" style="544" customWidth="1"/>
    <col min="4086" max="4086" width="4" style="544" customWidth="1"/>
    <col min="4087" max="4087" width="4.88671875" style="544" customWidth="1"/>
    <col min="4088" max="4088" width="4.109375" style="544" customWidth="1"/>
    <col min="4089" max="4089" width="4.88671875" style="544" customWidth="1"/>
    <col min="4090" max="4090" width="4.5546875" style="544" customWidth="1"/>
    <col min="4091" max="4091" width="6" style="544" customWidth="1"/>
    <col min="4092" max="4092" width="5.5546875" style="544" customWidth="1"/>
    <col min="4093" max="4093" width="0.33203125" style="544" customWidth="1"/>
    <col min="4094" max="4096" width="0" style="544" hidden="1" customWidth="1"/>
    <col min="4097" max="4097" width="5.5546875" style="544" customWidth="1"/>
    <col min="4098" max="4098" width="4.109375" style="544" customWidth="1"/>
    <col min="4099" max="4099" width="3.6640625" style="544" customWidth="1"/>
    <col min="4100" max="4100" width="3.88671875" style="544" customWidth="1"/>
    <col min="4101" max="4101" width="0.44140625" style="544" customWidth="1"/>
    <col min="4102" max="4102" width="4.33203125" style="544" customWidth="1"/>
    <col min="4103" max="4103" width="5" style="544" customWidth="1"/>
    <col min="4104" max="4105" width="3.88671875" style="544" customWidth="1"/>
    <col min="4106" max="4106" width="5.33203125" style="544" customWidth="1"/>
    <col min="4107" max="4107" width="3.33203125" style="544" customWidth="1"/>
    <col min="4108" max="4108" width="0" style="544" hidden="1" customWidth="1"/>
    <col min="4109" max="4109" width="3" style="544" customWidth="1"/>
    <col min="4110" max="4110" width="4" style="544" customWidth="1"/>
    <col min="4111" max="4111" width="8.5546875" style="544" customWidth="1"/>
    <col min="4112" max="4336" width="8.88671875" style="544"/>
    <col min="4337" max="4337" width="3.5546875" style="544" customWidth="1"/>
    <col min="4338" max="4338" width="5.88671875" style="544" customWidth="1"/>
    <col min="4339" max="4339" width="4.44140625" style="544" customWidth="1"/>
    <col min="4340" max="4340" width="4.5546875" style="544" customWidth="1"/>
    <col min="4341" max="4341" width="2.6640625" style="544" customWidth="1"/>
    <col min="4342" max="4342" width="4" style="544" customWidth="1"/>
    <col min="4343" max="4343" width="4.88671875" style="544" customWidth="1"/>
    <col min="4344" max="4344" width="4.109375" style="544" customWidth="1"/>
    <col min="4345" max="4345" width="4.88671875" style="544" customWidth="1"/>
    <col min="4346" max="4346" width="4.5546875" style="544" customWidth="1"/>
    <col min="4347" max="4347" width="6" style="544" customWidth="1"/>
    <col min="4348" max="4348" width="5.5546875" style="544" customWidth="1"/>
    <col min="4349" max="4349" width="0.33203125" style="544" customWidth="1"/>
    <col min="4350" max="4352" width="0" style="544" hidden="1" customWidth="1"/>
    <col min="4353" max="4353" width="5.5546875" style="544" customWidth="1"/>
    <col min="4354" max="4354" width="4.109375" style="544" customWidth="1"/>
    <col min="4355" max="4355" width="3.6640625" style="544" customWidth="1"/>
    <col min="4356" max="4356" width="3.88671875" style="544" customWidth="1"/>
    <col min="4357" max="4357" width="0.44140625" style="544" customWidth="1"/>
    <col min="4358" max="4358" width="4.33203125" style="544" customWidth="1"/>
    <col min="4359" max="4359" width="5" style="544" customWidth="1"/>
    <col min="4360" max="4361" width="3.88671875" style="544" customWidth="1"/>
    <col min="4362" max="4362" width="5.33203125" style="544" customWidth="1"/>
    <col min="4363" max="4363" width="3.33203125" style="544" customWidth="1"/>
    <col min="4364" max="4364" width="0" style="544" hidden="1" customWidth="1"/>
    <col min="4365" max="4365" width="3" style="544" customWidth="1"/>
    <col min="4366" max="4366" width="4" style="544" customWidth="1"/>
    <col min="4367" max="4367" width="8.5546875" style="544" customWidth="1"/>
    <col min="4368" max="4592" width="8.88671875" style="544"/>
    <col min="4593" max="4593" width="3.5546875" style="544" customWidth="1"/>
    <col min="4594" max="4594" width="5.88671875" style="544" customWidth="1"/>
    <col min="4595" max="4595" width="4.44140625" style="544" customWidth="1"/>
    <col min="4596" max="4596" width="4.5546875" style="544" customWidth="1"/>
    <col min="4597" max="4597" width="2.6640625" style="544" customWidth="1"/>
    <col min="4598" max="4598" width="4" style="544" customWidth="1"/>
    <col min="4599" max="4599" width="4.88671875" style="544" customWidth="1"/>
    <col min="4600" max="4600" width="4.109375" style="544" customWidth="1"/>
    <col min="4601" max="4601" width="4.88671875" style="544" customWidth="1"/>
    <col min="4602" max="4602" width="4.5546875" style="544" customWidth="1"/>
    <col min="4603" max="4603" width="6" style="544" customWidth="1"/>
    <col min="4604" max="4604" width="5.5546875" style="544" customWidth="1"/>
    <col min="4605" max="4605" width="0.33203125" style="544" customWidth="1"/>
    <col min="4606" max="4608" width="0" style="544" hidden="1" customWidth="1"/>
    <col min="4609" max="4609" width="5.5546875" style="544" customWidth="1"/>
    <col min="4610" max="4610" width="4.109375" style="544" customWidth="1"/>
    <col min="4611" max="4611" width="3.6640625" style="544" customWidth="1"/>
    <col min="4612" max="4612" width="3.88671875" style="544" customWidth="1"/>
    <col min="4613" max="4613" width="0.44140625" style="544" customWidth="1"/>
    <col min="4614" max="4614" width="4.33203125" style="544" customWidth="1"/>
    <col min="4615" max="4615" width="5" style="544" customWidth="1"/>
    <col min="4616" max="4617" width="3.88671875" style="544" customWidth="1"/>
    <col min="4618" max="4618" width="5.33203125" style="544" customWidth="1"/>
    <col min="4619" max="4619" width="3.33203125" style="544" customWidth="1"/>
    <col min="4620" max="4620" width="0" style="544" hidden="1" customWidth="1"/>
    <col min="4621" max="4621" width="3" style="544" customWidth="1"/>
    <col min="4622" max="4622" width="4" style="544" customWidth="1"/>
    <col min="4623" max="4623" width="8.5546875" style="544" customWidth="1"/>
    <col min="4624" max="4848" width="8.88671875" style="544"/>
    <col min="4849" max="4849" width="3.5546875" style="544" customWidth="1"/>
    <col min="4850" max="4850" width="5.88671875" style="544" customWidth="1"/>
    <col min="4851" max="4851" width="4.44140625" style="544" customWidth="1"/>
    <col min="4852" max="4852" width="4.5546875" style="544" customWidth="1"/>
    <col min="4853" max="4853" width="2.6640625" style="544" customWidth="1"/>
    <col min="4854" max="4854" width="4" style="544" customWidth="1"/>
    <col min="4855" max="4855" width="4.88671875" style="544" customWidth="1"/>
    <col min="4856" max="4856" width="4.109375" style="544" customWidth="1"/>
    <col min="4857" max="4857" width="4.88671875" style="544" customWidth="1"/>
    <col min="4858" max="4858" width="4.5546875" style="544" customWidth="1"/>
    <col min="4859" max="4859" width="6" style="544" customWidth="1"/>
    <col min="4860" max="4860" width="5.5546875" style="544" customWidth="1"/>
    <col min="4861" max="4861" width="0.33203125" style="544" customWidth="1"/>
    <col min="4862" max="4864" width="0" style="544" hidden="1" customWidth="1"/>
    <col min="4865" max="4865" width="5.5546875" style="544" customWidth="1"/>
    <col min="4866" max="4866" width="4.109375" style="544" customWidth="1"/>
    <col min="4867" max="4867" width="3.6640625" style="544" customWidth="1"/>
    <col min="4868" max="4868" width="3.88671875" style="544" customWidth="1"/>
    <col min="4869" max="4869" width="0.44140625" style="544" customWidth="1"/>
    <col min="4870" max="4870" width="4.33203125" style="544" customWidth="1"/>
    <col min="4871" max="4871" width="5" style="544" customWidth="1"/>
    <col min="4872" max="4873" width="3.88671875" style="544" customWidth="1"/>
    <col min="4874" max="4874" width="5.33203125" style="544" customWidth="1"/>
    <col min="4875" max="4875" width="3.33203125" style="544" customWidth="1"/>
    <col min="4876" max="4876" width="0" style="544" hidden="1" customWidth="1"/>
    <col min="4877" max="4877" width="3" style="544" customWidth="1"/>
    <col min="4878" max="4878" width="4" style="544" customWidth="1"/>
    <col min="4879" max="4879" width="8.5546875" style="544" customWidth="1"/>
    <col min="4880" max="5104" width="8.88671875" style="544"/>
    <col min="5105" max="5105" width="3.5546875" style="544" customWidth="1"/>
    <col min="5106" max="5106" width="5.88671875" style="544" customWidth="1"/>
    <col min="5107" max="5107" width="4.44140625" style="544" customWidth="1"/>
    <col min="5108" max="5108" width="4.5546875" style="544" customWidth="1"/>
    <col min="5109" max="5109" width="2.6640625" style="544" customWidth="1"/>
    <col min="5110" max="5110" width="4" style="544" customWidth="1"/>
    <col min="5111" max="5111" width="4.88671875" style="544" customWidth="1"/>
    <col min="5112" max="5112" width="4.109375" style="544" customWidth="1"/>
    <col min="5113" max="5113" width="4.88671875" style="544" customWidth="1"/>
    <col min="5114" max="5114" width="4.5546875" style="544" customWidth="1"/>
    <col min="5115" max="5115" width="6" style="544" customWidth="1"/>
    <col min="5116" max="5116" width="5.5546875" style="544" customWidth="1"/>
    <col min="5117" max="5117" width="0.33203125" style="544" customWidth="1"/>
    <col min="5118" max="5120" width="0" style="544" hidden="1" customWidth="1"/>
    <col min="5121" max="5121" width="5.5546875" style="544" customWidth="1"/>
    <col min="5122" max="5122" width="4.109375" style="544" customWidth="1"/>
    <col min="5123" max="5123" width="3.6640625" style="544" customWidth="1"/>
    <col min="5124" max="5124" width="3.88671875" style="544" customWidth="1"/>
    <col min="5125" max="5125" width="0.44140625" style="544" customWidth="1"/>
    <col min="5126" max="5126" width="4.33203125" style="544" customWidth="1"/>
    <col min="5127" max="5127" width="5" style="544" customWidth="1"/>
    <col min="5128" max="5129" width="3.88671875" style="544" customWidth="1"/>
    <col min="5130" max="5130" width="5.33203125" style="544" customWidth="1"/>
    <col min="5131" max="5131" width="3.33203125" style="544" customWidth="1"/>
    <col min="5132" max="5132" width="0" style="544" hidden="1" customWidth="1"/>
    <col min="5133" max="5133" width="3" style="544" customWidth="1"/>
    <col min="5134" max="5134" width="4" style="544" customWidth="1"/>
    <col min="5135" max="5135" width="8.5546875" style="544" customWidth="1"/>
    <col min="5136" max="5360" width="8.88671875" style="544"/>
    <col min="5361" max="5361" width="3.5546875" style="544" customWidth="1"/>
    <col min="5362" max="5362" width="5.88671875" style="544" customWidth="1"/>
    <col min="5363" max="5363" width="4.44140625" style="544" customWidth="1"/>
    <col min="5364" max="5364" width="4.5546875" style="544" customWidth="1"/>
    <col min="5365" max="5365" width="2.6640625" style="544" customWidth="1"/>
    <col min="5366" max="5366" width="4" style="544" customWidth="1"/>
    <col min="5367" max="5367" width="4.88671875" style="544" customWidth="1"/>
    <col min="5368" max="5368" width="4.109375" style="544" customWidth="1"/>
    <col min="5369" max="5369" width="4.88671875" style="544" customWidth="1"/>
    <col min="5370" max="5370" width="4.5546875" style="544" customWidth="1"/>
    <col min="5371" max="5371" width="6" style="544" customWidth="1"/>
    <col min="5372" max="5372" width="5.5546875" style="544" customWidth="1"/>
    <col min="5373" max="5373" width="0.33203125" style="544" customWidth="1"/>
    <col min="5374" max="5376" width="0" style="544" hidden="1" customWidth="1"/>
    <col min="5377" max="5377" width="5.5546875" style="544" customWidth="1"/>
    <col min="5378" max="5378" width="4.109375" style="544" customWidth="1"/>
    <col min="5379" max="5379" width="3.6640625" style="544" customWidth="1"/>
    <col min="5380" max="5380" width="3.88671875" style="544" customWidth="1"/>
    <col min="5381" max="5381" width="0.44140625" style="544" customWidth="1"/>
    <col min="5382" max="5382" width="4.33203125" style="544" customWidth="1"/>
    <col min="5383" max="5383" width="5" style="544" customWidth="1"/>
    <col min="5384" max="5385" width="3.88671875" style="544" customWidth="1"/>
    <col min="5386" max="5386" width="5.33203125" style="544" customWidth="1"/>
    <col min="5387" max="5387" width="3.33203125" style="544" customWidth="1"/>
    <col min="5388" max="5388" width="0" style="544" hidden="1" customWidth="1"/>
    <col min="5389" max="5389" width="3" style="544" customWidth="1"/>
    <col min="5390" max="5390" width="4" style="544" customWidth="1"/>
    <col min="5391" max="5391" width="8.5546875" style="544" customWidth="1"/>
    <col min="5392" max="5616" width="8.88671875" style="544"/>
    <col min="5617" max="5617" width="3.5546875" style="544" customWidth="1"/>
    <col min="5618" max="5618" width="5.88671875" style="544" customWidth="1"/>
    <col min="5619" max="5619" width="4.44140625" style="544" customWidth="1"/>
    <col min="5620" max="5620" width="4.5546875" style="544" customWidth="1"/>
    <col min="5621" max="5621" width="2.6640625" style="544" customWidth="1"/>
    <col min="5622" max="5622" width="4" style="544" customWidth="1"/>
    <col min="5623" max="5623" width="4.88671875" style="544" customWidth="1"/>
    <col min="5624" max="5624" width="4.109375" style="544" customWidth="1"/>
    <col min="5625" max="5625" width="4.88671875" style="544" customWidth="1"/>
    <col min="5626" max="5626" width="4.5546875" style="544" customWidth="1"/>
    <col min="5627" max="5627" width="6" style="544" customWidth="1"/>
    <col min="5628" max="5628" width="5.5546875" style="544" customWidth="1"/>
    <col min="5629" max="5629" width="0.33203125" style="544" customWidth="1"/>
    <col min="5630" max="5632" width="0" style="544" hidden="1" customWidth="1"/>
    <col min="5633" max="5633" width="5.5546875" style="544" customWidth="1"/>
    <col min="5634" max="5634" width="4.109375" style="544" customWidth="1"/>
    <col min="5635" max="5635" width="3.6640625" style="544" customWidth="1"/>
    <col min="5636" max="5636" width="3.88671875" style="544" customWidth="1"/>
    <col min="5637" max="5637" width="0.44140625" style="544" customWidth="1"/>
    <col min="5638" max="5638" width="4.33203125" style="544" customWidth="1"/>
    <col min="5639" max="5639" width="5" style="544" customWidth="1"/>
    <col min="5640" max="5641" width="3.88671875" style="544" customWidth="1"/>
    <col min="5642" max="5642" width="5.33203125" style="544" customWidth="1"/>
    <col min="5643" max="5643" width="3.33203125" style="544" customWidth="1"/>
    <col min="5644" max="5644" width="0" style="544" hidden="1" customWidth="1"/>
    <col min="5645" max="5645" width="3" style="544" customWidth="1"/>
    <col min="5646" max="5646" width="4" style="544" customWidth="1"/>
    <col min="5647" max="5647" width="8.5546875" style="544" customWidth="1"/>
    <col min="5648" max="5872" width="8.88671875" style="544"/>
    <col min="5873" max="5873" width="3.5546875" style="544" customWidth="1"/>
    <col min="5874" max="5874" width="5.88671875" style="544" customWidth="1"/>
    <col min="5875" max="5875" width="4.44140625" style="544" customWidth="1"/>
    <col min="5876" max="5876" width="4.5546875" style="544" customWidth="1"/>
    <col min="5877" max="5877" width="2.6640625" style="544" customWidth="1"/>
    <col min="5878" max="5878" width="4" style="544" customWidth="1"/>
    <col min="5879" max="5879" width="4.88671875" style="544" customWidth="1"/>
    <col min="5880" max="5880" width="4.109375" style="544" customWidth="1"/>
    <col min="5881" max="5881" width="4.88671875" style="544" customWidth="1"/>
    <col min="5882" max="5882" width="4.5546875" style="544" customWidth="1"/>
    <col min="5883" max="5883" width="6" style="544" customWidth="1"/>
    <col min="5884" max="5884" width="5.5546875" style="544" customWidth="1"/>
    <col min="5885" max="5885" width="0.33203125" style="544" customWidth="1"/>
    <col min="5886" max="5888" width="0" style="544" hidden="1" customWidth="1"/>
    <col min="5889" max="5889" width="5.5546875" style="544" customWidth="1"/>
    <col min="5890" max="5890" width="4.109375" style="544" customWidth="1"/>
    <col min="5891" max="5891" width="3.6640625" style="544" customWidth="1"/>
    <col min="5892" max="5892" width="3.88671875" style="544" customWidth="1"/>
    <col min="5893" max="5893" width="0.44140625" style="544" customWidth="1"/>
    <col min="5894" max="5894" width="4.33203125" style="544" customWidth="1"/>
    <col min="5895" max="5895" width="5" style="544" customWidth="1"/>
    <col min="5896" max="5897" width="3.88671875" style="544" customWidth="1"/>
    <col min="5898" max="5898" width="5.33203125" style="544" customWidth="1"/>
    <col min="5899" max="5899" width="3.33203125" style="544" customWidth="1"/>
    <col min="5900" max="5900" width="0" style="544" hidden="1" customWidth="1"/>
    <col min="5901" max="5901" width="3" style="544" customWidth="1"/>
    <col min="5902" max="5902" width="4" style="544" customWidth="1"/>
    <col min="5903" max="5903" width="8.5546875" style="544" customWidth="1"/>
    <col min="5904" max="6128" width="8.88671875" style="544"/>
    <col min="6129" max="6129" width="3.5546875" style="544" customWidth="1"/>
    <col min="6130" max="6130" width="5.88671875" style="544" customWidth="1"/>
    <col min="6131" max="6131" width="4.44140625" style="544" customWidth="1"/>
    <col min="6132" max="6132" width="4.5546875" style="544" customWidth="1"/>
    <col min="6133" max="6133" width="2.6640625" style="544" customWidth="1"/>
    <col min="6134" max="6134" width="4" style="544" customWidth="1"/>
    <col min="6135" max="6135" width="4.88671875" style="544" customWidth="1"/>
    <col min="6136" max="6136" width="4.109375" style="544" customWidth="1"/>
    <col min="6137" max="6137" width="4.88671875" style="544" customWidth="1"/>
    <col min="6138" max="6138" width="4.5546875" style="544" customWidth="1"/>
    <col min="6139" max="6139" width="6" style="544" customWidth="1"/>
    <col min="6140" max="6140" width="5.5546875" style="544" customWidth="1"/>
    <col min="6141" max="6141" width="0.33203125" style="544" customWidth="1"/>
    <col min="6142" max="6144" width="0" style="544" hidden="1" customWidth="1"/>
    <col min="6145" max="6145" width="5.5546875" style="544" customWidth="1"/>
    <col min="6146" max="6146" width="4.109375" style="544" customWidth="1"/>
    <col min="6147" max="6147" width="3.6640625" style="544" customWidth="1"/>
    <col min="6148" max="6148" width="3.88671875" style="544" customWidth="1"/>
    <col min="6149" max="6149" width="0.44140625" style="544" customWidth="1"/>
    <col min="6150" max="6150" width="4.33203125" style="544" customWidth="1"/>
    <col min="6151" max="6151" width="5" style="544" customWidth="1"/>
    <col min="6152" max="6153" width="3.88671875" style="544" customWidth="1"/>
    <col min="6154" max="6154" width="5.33203125" style="544" customWidth="1"/>
    <col min="6155" max="6155" width="3.33203125" style="544" customWidth="1"/>
    <col min="6156" max="6156" width="0" style="544" hidden="1" customWidth="1"/>
    <col min="6157" max="6157" width="3" style="544" customWidth="1"/>
    <col min="6158" max="6158" width="4" style="544" customWidth="1"/>
    <col min="6159" max="6159" width="8.5546875" style="544" customWidth="1"/>
    <col min="6160" max="6384" width="8.88671875" style="544"/>
    <col min="6385" max="6385" width="3.5546875" style="544" customWidth="1"/>
    <col min="6386" max="6386" width="5.88671875" style="544" customWidth="1"/>
    <col min="6387" max="6387" width="4.44140625" style="544" customWidth="1"/>
    <col min="6388" max="6388" width="4.5546875" style="544" customWidth="1"/>
    <col min="6389" max="6389" width="2.6640625" style="544" customWidth="1"/>
    <col min="6390" max="6390" width="4" style="544" customWidth="1"/>
    <col min="6391" max="6391" width="4.88671875" style="544" customWidth="1"/>
    <col min="6392" max="6392" width="4.109375" style="544" customWidth="1"/>
    <col min="6393" max="6393" width="4.88671875" style="544" customWidth="1"/>
    <col min="6394" max="6394" width="4.5546875" style="544" customWidth="1"/>
    <col min="6395" max="6395" width="6" style="544" customWidth="1"/>
    <col min="6396" max="6396" width="5.5546875" style="544" customWidth="1"/>
    <col min="6397" max="6397" width="0.33203125" style="544" customWidth="1"/>
    <col min="6398" max="6400" width="0" style="544" hidden="1" customWidth="1"/>
    <col min="6401" max="6401" width="5.5546875" style="544" customWidth="1"/>
    <col min="6402" max="6402" width="4.109375" style="544" customWidth="1"/>
    <col min="6403" max="6403" width="3.6640625" style="544" customWidth="1"/>
    <col min="6404" max="6404" width="3.88671875" style="544" customWidth="1"/>
    <col min="6405" max="6405" width="0.44140625" style="544" customWidth="1"/>
    <col min="6406" max="6406" width="4.33203125" style="544" customWidth="1"/>
    <col min="6407" max="6407" width="5" style="544" customWidth="1"/>
    <col min="6408" max="6409" width="3.88671875" style="544" customWidth="1"/>
    <col min="6410" max="6410" width="5.33203125" style="544" customWidth="1"/>
    <col min="6411" max="6411" width="3.33203125" style="544" customWidth="1"/>
    <col min="6412" max="6412" width="0" style="544" hidden="1" customWidth="1"/>
    <col min="6413" max="6413" width="3" style="544" customWidth="1"/>
    <col min="6414" max="6414" width="4" style="544" customWidth="1"/>
    <col min="6415" max="6415" width="8.5546875" style="544" customWidth="1"/>
    <col min="6416" max="6640" width="8.88671875" style="544"/>
    <col min="6641" max="6641" width="3.5546875" style="544" customWidth="1"/>
    <col min="6642" max="6642" width="5.88671875" style="544" customWidth="1"/>
    <col min="6643" max="6643" width="4.44140625" style="544" customWidth="1"/>
    <col min="6644" max="6644" width="4.5546875" style="544" customWidth="1"/>
    <col min="6645" max="6645" width="2.6640625" style="544" customWidth="1"/>
    <col min="6646" max="6646" width="4" style="544" customWidth="1"/>
    <col min="6647" max="6647" width="4.88671875" style="544" customWidth="1"/>
    <col min="6648" max="6648" width="4.109375" style="544" customWidth="1"/>
    <col min="6649" max="6649" width="4.88671875" style="544" customWidth="1"/>
    <col min="6650" max="6650" width="4.5546875" style="544" customWidth="1"/>
    <col min="6651" max="6651" width="6" style="544" customWidth="1"/>
    <col min="6652" max="6652" width="5.5546875" style="544" customWidth="1"/>
    <col min="6653" max="6653" width="0.33203125" style="544" customWidth="1"/>
    <col min="6654" max="6656" width="0" style="544" hidden="1" customWidth="1"/>
    <col min="6657" max="6657" width="5.5546875" style="544" customWidth="1"/>
    <col min="6658" max="6658" width="4.109375" style="544" customWidth="1"/>
    <col min="6659" max="6659" width="3.6640625" style="544" customWidth="1"/>
    <col min="6660" max="6660" width="3.88671875" style="544" customWidth="1"/>
    <col min="6661" max="6661" width="0.44140625" style="544" customWidth="1"/>
    <col min="6662" max="6662" width="4.33203125" style="544" customWidth="1"/>
    <col min="6663" max="6663" width="5" style="544" customWidth="1"/>
    <col min="6664" max="6665" width="3.88671875" style="544" customWidth="1"/>
    <col min="6666" max="6666" width="5.33203125" style="544" customWidth="1"/>
    <col min="6667" max="6667" width="3.33203125" style="544" customWidth="1"/>
    <col min="6668" max="6668" width="0" style="544" hidden="1" customWidth="1"/>
    <col min="6669" max="6669" width="3" style="544" customWidth="1"/>
    <col min="6670" max="6670" width="4" style="544" customWidth="1"/>
    <col min="6671" max="6671" width="8.5546875" style="544" customWidth="1"/>
    <col min="6672" max="6896" width="8.88671875" style="544"/>
    <col min="6897" max="6897" width="3.5546875" style="544" customWidth="1"/>
    <col min="6898" max="6898" width="5.88671875" style="544" customWidth="1"/>
    <col min="6899" max="6899" width="4.44140625" style="544" customWidth="1"/>
    <col min="6900" max="6900" width="4.5546875" style="544" customWidth="1"/>
    <col min="6901" max="6901" width="2.6640625" style="544" customWidth="1"/>
    <col min="6902" max="6902" width="4" style="544" customWidth="1"/>
    <col min="6903" max="6903" width="4.88671875" style="544" customWidth="1"/>
    <col min="6904" max="6904" width="4.109375" style="544" customWidth="1"/>
    <col min="6905" max="6905" width="4.88671875" style="544" customWidth="1"/>
    <col min="6906" max="6906" width="4.5546875" style="544" customWidth="1"/>
    <col min="6907" max="6907" width="6" style="544" customWidth="1"/>
    <col min="6908" max="6908" width="5.5546875" style="544" customWidth="1"/>
    <col min="6909" max="6909" width="0.33203125" style="544" customWidth="1"/>
    <col min="6910" max="6912" width="0" style="544" hidden="1" customWidth="1"/>
    <col min="6913" max="6913" width="5.5546875" style="544" customWidth="1"/>
    <col min="6914" max="6914" width="4.109375" style="544" customWidth="1"/>
    <col min="6915" max="6915" width="3.6640625" style="544" customWidth="1"/>
    <col min="6916" max="6916" width="3.88671875" style="544" customWidth="1"/>
    <col min="6917" max="6917" width="0.44140625" style="544" customWidth="1"/>
    <col min="6918" max="6918" width="4.33203125" style="544" customWidth="1"/>
    <col min="6919" max="6919" width="5" style="544" customWidth="1"/>
    <col min="6920" max="6921" width="3.88671875" style="544" customWidth="1"/>
    <col min="6922" max="6922" width="5.33203125" style="544" customWidth="1"/>
    <col min="6923" max="6923" width="3.33203125" style="544" customWidth="1"/>
    <col min="6924" max="6924" width="0" style="544" hidden="1" customWidth="1"/>
    <col min="6925" max="6925" width="3" style="544" customWidth="1"/>
    <col min="6926" max="6926" width="4" style="544" customWidth="1"/>
    <col min="6927" max="6927" width="8.5546875" style="544" customWidth="1"/>
    <col min="6928" max="7152" width="8.88671875" style="544"/>
    <col min="7153" max="7153" width="3.5546875" style="544" customWidth="1"/>
    <col min="7154" max="7154" width="5.88671875" style="544" customWidth="1"/>
    <col min="7155" max="7155" width="4.44140625" style="544" customWidth="1"/>
    <col min="7156" max="7156" width="4.5546875" style="544" customWidth="1"/>
    <col min="7157" max="7157" width="2.6640625" style="544" customWidth="1"/>
    <col min="7158" max="7158" width="4" style="544" customWidth="1"/>
    <col min="7159" max="7159" width="4.88671875" style="544" customWidth="1"/>
    <col min="7160" max="7160" width="4.109375" style="544" customWidth="1"/>
    <col min="7161" max="7161" width="4.88671875" style="544" customWidth="1"/>
    <col min="7162" max="7162" width="4.5546875" style="544" customWidth="1"/>
    <col min="7163" max="7163" width="6" style="544" customWidth="1"/>
    <col min="7164" max="7164" width="5.5546875" style="544" customWidth="1"/>
    <col min="7165" max="7165" width="0.33203125" style="544" customWidth="1"/>
    <col min="7166" max="7168" width="0" style="544" hidden="1" customWidth="1"/>
    <col min="7169" max="7169" width="5.5546875" style="544" customWidth="1"/>
    <col min="7170" max="7170" width="4.109375" style="544" customWidth="1"/>
    <col min="7171" max="7171" width="3.6640625" style="544" customWidth="1"/>
    <col min="7172" max="7172" width="3.88671875" style="544" customWidth="1"/>
    <col min="7173" max="7173" width="0.44140625" style="544" customWidth="1"/>
    <col min="7174" max="7174" width="4.33203125" style="544" customWidth="1"/>
    <col min="7175" max="7175" width="5" style="544" customWidth="1"/>
    <col min="7176" max="7177" width="3.88671875" style="544" customWidth="1"/>
    <col min="7178" max="7178" width="5.33203125" style="544" customWidth="1"/>
    <col min="7179" max="7179" width="3.33203125" style="544" customWidth="1"/>
    <col min="7180" max="7180" width="0" style="544" hidden="1" customWidth="1"/>
    <col min="7181" max="7181" width="3" style="544" customWidth="1"/>
    <col min="7182" max="7182" width="4" style="544" customWidth="1"/>
    <col min="7183" max="7183" width="8.5546875" style="544" customWidth="1"/>
    <col min="7184" max="7408" width="8.88671875" style="544"/>
    <col min="7409" max="7409" width="3.5546875" style="544" customWidth="1"/>
    <col min="7410" max="7410" width="5.88671875" style="544" customWidth="1"/>
    <col min="7411" max="7411" width="4.44140625" style="544" customWidth="1"/>
    <col min="7412" max="7412" width="4.5546875" style="544" customWidth="1"/>
    <col min="7413" max="7413" width="2.6640625" style="544" customWidth="1"/>
    <col min="7414" max="7414" width="4" style="544" customWidth="1"/>
    <col min="7415" max="7415" width="4.88671875" style="544" customWidth="1"/>
    <col min="7416" max="7416" width="4.109375" style="544" customWidth="1"/>
    <col min="7417" max="7417" width="4.88671875" style="544" customWidth="1"/>
    <col min="7418" max="7418" width="4.5546875" style="544" customWidth="1"/>
    <col min="7419" max="7419" width="6" style="544" customWidth="1"/>
    <col min="7420" max="7420" width="5.5546875" style="544" customWidth="1"/>
    <col min="7421" max="7421" width="0.33203125" style="544" customWidth="1"/>
    <col min="7422" max="7424" width="0" style="544" hidden="1" customWidth="1"/>
    <col min="7425" max="7425" width="5.5546875" style="544" customWidth="1"/>
    <col min="7426" max="7426" width="4.109375" style="544" customWidth="1"/>
    <col min="7427" max="7427" width="3.6640625" style="544" customWidth="1"/>
    <col min="7428" max="7428" width="3.88671875" style="544" customWidth="1"/>
    <col min="7429" max="7429" width="0.44140625" style="544" customWidth="1"/>
    <col min="7430" max="7430" width="4.33203125" style="544" customWidth="1"/>
    <col min="7431" max="7431" width="5" style="544" customWidth="1"/>
    <col min="7432" max="7433" width="3.88671875" style="544" customWidth="1"/>
    <col min="7434" max="7434" width="5.33203125" style="544" customWidth="1"/>
    <col min="7435" max="7435" width="3.33203125" style="544" customWidth="1"/>
    <col min="7436" max="7436" width="0" style="544" hidden="1" customWidth="1"/>
    <col min="7437" max="7437" width="3" style="544" customWidth="1"/>
    <col min="7438" max="7438" width="4" style="544" customWidth="1"/>
    <col min="7439" max="7439" width="8.5546875" style="544" customWidth="1"/>
    <col min="7440" max="7664" width="8.88671875" style="544"/>
    <col min="7665" max="7665" width="3.5546875" style="544" customWidth="1"/>
    <col min="7666" max="7666" width="5.88671875" style="544" customWidth="1"/>
    <col min="7667" max="7667" width="4.44140625" style="544" customWidth="1"/>
    <col min="7668" max="7668" width="4.5546875" style="544" customWidth="1"/>
    <col min="7669" max="7669" width="2.6640625" style="544" customWidth="1"/>
    <col min="7670" max="7670" width="4" style="544" customWidth="1"/>
    <col min="7671" max="7671" width="4.88671875" style="544" customWidth="1"/>
    <col min="7672" max="7672" width="4.109375" style="544" customWidth="1"/>
    <col min="7673" max="7673" width="4.88671875" style="544" customWidth="1"/>
    <col min="7674" max="7674" width="4.5546875" style="544" customWidth="1"/>
    <col min="7675" max="7675" width="6" style="544" customWidth="1"/>
    <col min="7676" max="7676" width="5.5546875" style="544" customWidth="1"/>
    <col min="7677" max="7677" width="0.33203125" style="544" customWidth="1"/>
    <col min="7678" max="7680" width="0" style="544" hidden="1" customWidth="1"/>
    <col min="7681" max="7681" width="5.5546875" style="544" customWidth="1"/>
    <col min="7682" max="7682" width="4.109375" style="544" customWidth="1"/>
    <col min="7683" max="7683" width="3.6640625" style="544" customWidth="1"/>
    <col min="7684" max="7684" width="3.88671875" style="544" customWidth="1"/>
    <col min="7685" max="7685" width="0.44140625" style="544" customWidth="1"/>
    <col min="7686" max="7686" width="4.33203125" style="544" customWidth="1"/>
    <col min="7687" max="7687" width="5" style="544" customWidth="1"/>
    <col min="7688" max="7689" width="3.88671875" style="544" customWidth="1"/>
    <col min="7690" max="7690" width="5.33203125" style="544" customWidth="1"/>
    <col min="7691" max="7691" width="3.33203125" style="544" customWidth="1"/>
    <col min="7692" max="7692" width="0" style="544" hidden="1" customWidth="1"/>
    <col min="7693" max="7693" width="3" style="544" customWidth="1"/>
    <col min="7694" max="7694" width="4" style="544" customWidth="1"/>
    <col min="7695" max="7695" width="8.5546875" style="544" customWidth="1"/>
    <col min="7696" max="7920" width="8.88671875" style="544"/>
    <col min="7921" max="7921" width="3.5546875" style="544" customWidth="1"/>
    <col min="7922" max="7922" width="5.88671875" style="544" customWidth="1"/>
    <col min="7923" max="7923" width="4.44140625" style="544" customWidth="1"/>
    <col min="7924" max="7924" width="4.5546875" style="544" customWidth="1"/>
    <col min="7925" max="7925" width="2.6640625" style="544" customWidth="1"/>
    <col min="7926" max="7926" width="4" style="544" customWidth="1"/>
    <col min="7927" max="7927" width="4.88671875" style="544" customWidth="1"/>
    <col min="7928" max="7928" width="4.109375" style="544" customWidth="1"/>
    <col min="7929" max="7929" width="4.88671875" style="544" customWidth="1"/>
    <col min="7930" max="7930" width="4.5546875" style="544" customWidth="1"/>
    <col min="7931" max="7931" width="6" style="544" customWidth="1"/>
    <col min="7932" max="7932" width="5.5546875" style="544" customWidth="1"/>
    <col min="7933" max="7933" width="0.33203125" style="544" customWidth="1"/>
    <col min="7934" max="7936" width="0" style="544" hidden="1" customWidth="1"/>
    <col min="7937" max="7937" width="5.5546875" style="544" customWidth="1"/>
    <col min="7938" max="7938" width="4.109375" style="544" customWidth="1"/>
    <col min="7939" max="7939" width="3.6640625" style="544" customWidth="1"/>
    <col min="7940" max="7940" width="3.88671875" style="544" customWidth="1"/>
    <col min="7941" max="7941" width="0.44140625" style="544" customWidth="1"/>
    <col min="7942" max="7942" width="4.33203125" style="544" customWidth="1"/>
    <col min="7943" max="7943" width="5" style="544" customWidth="1"/>
    <col min="7944" max="7945" width="3.88671875" style="544" customWidth="1"/>
    <col min="7946" max="7946" width="5.33203125" style="544" customWidth="1"/>
    <col min="7947" max="7947" width="3.33203125" style="544" customWidth="1"/>
    <col min="7948" max="7948" width="0" style="544" hidden="1" customWidth="1"/>
    <col min="7949" max="7949" width="3" style="544" customWidth="1"/>
    <col min="7950" max="7950" width="4" style="544" customWidth="1"/>
    <col min="7951" max="7951" width="8.5546875" style="544" customWidth="1"/>
    <col min="7952" max="8176" width="8.88671875" style="544"/>
    <col min="8177" max="8177" width="3.5546875" style="544" customWidth="1"/>
    <col min="8178" max="8178" width="5.88671875" style="544" customWidth="1"/>
    <col min="8179" max="8179" width="4.44140625" style="544" customWidth="1"/>
    <col min="8180" max="8180" width="4.5546875" style="544" customWidth="1"/>
    <col min="8181" max="8181" width="2.6640625" style="544" customWidth="1"/>
    <col min="8182" max="8182" width="4" style="544" customWidth="1"/>
    <col min="8183" max="8183" width="4.88671875" style="544" customWidth="1"/>
    <col min="8184" max="8184" width="4.109375" style="544" customWidth="1"/>
    <col min="8185" max="8185" width="4.88671875" style="544" customWidth="1"/>
    <col min="8186" max="8186" width="4.5546875" style="544" customWidth="1"/>
    <col min="8187" max="8187" width="6" style="544" customWidth="1"/>
    <col min="8188" max="8188" width="5.5546875" style="544" customWidth="1"/>
    <col min="8189" max="8189" width="0.33203125" style="544" customWidth="1"/>
    <col min="8190" max="8192" width="0" style="544" hidden="1" customWidth="1"/>
    <col min="8193" max="8193" width="5.5546875" style="544" customWidth="1"/>
    <col min="8194" max="8194" width="4.109375" style="544" customWidth="1"/>
    <col min="8195" max="8195" width="3.6640625" style="544" customWidth="1"/>
    <col min="8196" max="8196" width="3.88671875" style="544" customWidth="1"/>
    <col min="8197" max="8197" width="0.44140625" style="544" customWidth="1"/>
    <col min="8198" max="8198" width="4.33203125" style="544" customWidth="1"/>
    <col min="8199" max="8199" width="5" style="544" customWidth="1"/>
    <col min="8200" max="8201" width="3.88671875" style="544" customWidth="1"/>
    <col min="8202" max="8202" width="5.33203125" style="544" customWidth="1"/>
    <col min="8203" max="8203" width="3.33203125" style="544" customWidth="1"/>
    <col min="8204" max="8204" width="0" style="544" hidden="1" customWidth="1"/>
    <col min="8205" max="8205" width="3" style="544" customWidth="1"/>
    <col min="8206" max="8206" width="4" style="544" customWidth="1"/>
    <col min="8207" max="8207" width="8.5546875" style="544" customWidth="1"/>
    <col min="8208" max="8432" width="8.88671875" style="544"/>
    <col min="8433" max="8433" width="3.5546875" style="544" customWidth="1"/>
    <col min="8434" max="8434" width="5.88671875" style="544" customWidth="1"/>
    <col min="8435" max="8435" width="4.44140625" style="544" customWidth="1"/>
    <col min="8436" max="8436" width="4.5546875" style="544" customWidth="1"/>
    <col min="8437" max="8437" width="2.6640625" style="544" customWidth="1"/>
    <col min="8438" max="8438" width="4" style="544" customWidth="1"/>
    <col min="8439" max="8439" width="4.88671875" style="544" customWidth="1"/>
    <col min="8440" max="8440" width="4.109375" style="544" customWidth="1"/>
    <col min="8441" max="8441" width="4.88671875" style="544" customWidth="1"/>
    <col min="8442" max="8442" width="4.5546875" style="544" customWidth="1"/>
    <col min="8443" max="8443" width="6" style="544" customWidth="1"/>
    <col min="8444" max="8444" width="5.5546875" style="544" customWidth="1"/>
    <col min="8445" max="8445" width="0.33203125" style="544" customWidth="1"/>
    <col min="8446" max="8448" width="0" style="544" hidden="1" customWidth="1"/>
    <col min="8449" max="8449" width="5.5546875" style="544" customWidth="1"/>
    <col min="8450" max="8450" width="4.109375" style="544" customWidth="1"/>
    <col min="8451" max="8451" width="3.6640625" style="544" customWidth="1"/>
    <col min="8452" max="8452" width="3.88671875" style="544" customWidth="1"/>
    <col min="8453" max="8453" width="0.44140625" style="544" customWidth="1"/>
    <col min="8454" max="8454" width="4.33203125" style="544" customWidth="1"/>
    <col min="8455" max="8455" width="5" style="544" customWidth="1"/>
    <col min="8456" max="8457" width="3.88671875" style="544" customWidth="1"/>
    <col min="8458" max="8458" width="5.33203125" style="544" customWidth="1"/>
    <col min="8459" max="8459" width="3.33203125" style="544" customWidth="1"/>
    <col min="8460" max="8460" width="0" style="544" hidden="1" customWidth="1"/>
    <col min="8461" max="8461" width="3" style="544" customWidth="1"/>
    <col min="8462" max="8462" width="4" style="544" customWidth="1"/>
    <col min="8463" max="8463" width="8.5546875" style="544" customWidth="1"/>
    <col min="8464" max="8688" width="8.88671875" style="544"/>
    <col min="8689" max="8689" width="3.5546875" style="544" customWidth="1"/>
    <col min="8690" max="8690" width="5.88671875" style="544" customWidth="1"/>
    <col min="8691" max="8691" width="4.44140625" style="544" customWidth="1"/>
    <col min="8692" max="8692" width="4.5546875" style="544" customWidth="1"/>
    <col min="8693" max="8693" width="2.6640625" style="544" customWidth="1"/>
    <col min="8694" max="8694" width="4" style="544" customWidth="1"/>
    <col min="8695" max="8695" width="4.88671875" style="544" customWidth="1"/>
    <col min="8696" max="8696" width="4.109375" style="544" customWidth="1"/>
    <col min="8697" max="8697" width="4.88671875" style="544" customWidth="1"/>
    <col min="8698" max="8698" width="4.5546875" style="544" customWidth="1"/>
    <col min="8699" max="8699" width="6" style="544" customWidth="1"/>
    <col min="8700" max="8700" width="5.5546875" style="544" customWidth="1"/>
    <col min="8701" max="8701" width="0.33203125" style="544" customWidth="1"/>
    <col min="8702" max="8704" width="0" style="544" hidden="1" customWidth="1"/>
    <col min="8705" max="8705" width="5.5546875" style="544" customWidth="1"/>
    <col min="8706" max="8706" width="4.109375" style="544" customWidth="1"/>
    <col min="8707" max="8707" width="3.6640625" style="544" customWidth="1"/>
    <col min="8708" max="8708" width="3.88671875" style="544" customWidth="1"/>
    <col min="8709" max="8709" width="0.44140625" style="544" customWidth="1"/>
    <col min="8710" max="8710" width="4.33203125" style="544" customWidth="1"/>
    <col min="8711" max="8711" width="5" style="544" customWidth="1"/>
    <col min="8712" max="8713" width="3.88671875" style="544" customWidth="1"/>
    <col min="8714" max="8714" width="5.33203125" style="544" customWidth="1"/>
    <col min="8715" max="8715" width="3.33203125" style="544" customWidth="1"/>
    <col min="8716" max="8716" width="0" style="544" hidden="1" customWidth="1"/>
    <col min="8717" max="8717" width="3" style="544" customWidth="1"/>
    <col min="8718" max="8718" width="4" style="544" customWidth="1"/>
    <col min="8719" max="8719" width="8.5546875" style="544" customWidth="1"/>
    <col min="8720" max="8944" width="8.88671875" style="544"/>
    <col min="8945" max="8945" width="3.5546875" style="544" customWidth="1"/>
    <col min="8946" max="8946" width="5.88671875" style="544" customWidth="1"/>
    <col min="8947" max="8947" width="4.44140625" style="544" customWidth="1"/>
    <col min="8948" max="8948" width="4.5546875" style="544" customWidth="1"/>
    <col min="8949" max="8949" width="2.6640625" style="544" customWidth="1"/>
    <col min="8950" max="8950" width="4" style="544" customWidth="1"/>
    <col min="8951" max="8951" width="4.88671875" style="544" customWidth="1"/>
    <col min="8952" max="8952" width="4.109375" style="544" customWidth="1"/>
    <col min="8953" max="8953" width="4.88671875" style="544" customWidth="1"/>
    <col min="8954" max="8954" width="4.5546875" style="544" customWidth="1"/>
    <col min="8955" max="8955" width="6" style="544" customWidth="1"/>
    <col min="8956" max="8956" width="5.5546875" style="544" customWidth="1"/>
    <col min="8957" max="8957" width="0.33203125" style="544" customWidth="1"/>
    <col min="8958" max="8960" width="0" style="544" hidden="1" customWidth="1"/>
    <col min="8961" max="8961" width="5.5546875" style="544" customWidth="1"/>
    <col min="8962" max="8962" width="4.109375" style="544" customWidth="1"/>
    <col min="8963" max="8963" width="3.6640625" style="544" customWidth="1"/>
    <col min="8964" max="8964" width="3.88671875" style="544" customWidth="1"/>
    <col min="8965" max="8965" width="0.44140625" style="544" customWidth="1"/>
    <col min="8966" max="8966" width="4.33203125" style="544" customWidth="1"/>
    <col min="8967" max="8967" width="5" style="544" customWidth="1"/>
    <col min="8968" max="8969" width="3.88671875" style="544" customWidth="1"/>
    <col min="8970" max="8970" width="5.33203125" style="544" customWidth="1"/>
    <col min="8971" max="8971" width="3.33203125" style="544" customWidth="1"/>
    <col min="8972" max="8972" width="0" style="544" hidden="1" customWidth="1"/>
    <col min="8973" max="8973" width="3" style="544" customWidth="1"/>
    <col min="8974" max="8974" width="4" style="544" customWidth="1"/>
    <col min="8975" max="8975" width="8.5546875" style="544" customWidth="1"/>
    <col min="8976" max="9200" width="8.88671875" style="544"/>
    <col min="9201" max="9201" width="3.5546875" style="544" customWidth="1"/>
    <col min="9202" max="9202" width="5.88671875" style="544" customWidth="1"/>
    <col min="9203" max="9203" width="4.44140625" style="544" customWidth="1"/>
    <col min="9204" max="9204" width="4.5546875" style="544" customWidth="1"/>
    <col min="9205" max="9205" width="2.6640625" style="544" customWidth="1"/>
    <col min="9206" max="9206" width="4" style="544" customWidth="1"/>
    <col min="9207" max="9207" width="4.88671875" style="544" customWidth="1"/>
    <col min="9208" max="9208" width="4.109375" style="544" customWidth="1"/>
    <col min="9209" max="9209" width="4.88671875" style="544" customWidth="1"/>
    <col min="9210" max="9210" width="4.5546875" style="544" customWidth="1"/>
    <col min="9211" max="9211" width="6" style="544" customWidth="1"/>
    <col min="9212" max="9212" width="5.5546875" style="544" customWidth="1"/>
    <col min="9213" max="9213" width="0.33203125" style="544" customWidth="1"/>
    <col min="9214" max="9216" width="0" style="544" hidden="1" customWidth="1"/>
    <col min="9217" max="9217" width="5.5546875" style="544" customWidth="1"/>
    <col min="9218" max="9218" width="4.109375" style="544" customWidth="1"/>
    <col min="9219" max="9219" width="3.6640625" style="544" customWidth="1"/>
    <col min="9220" max="9220" width="3.88671875" style="544" customWidth="1"/>
    <col min="9221" max="9221" width="0.44140625" style="544" customWidth="1"/>
    <col min="9222" max="9222" width="4.33203125" style="544" customWidth="1"/>
    <col min="9223" max="9223" width="5" style="544" customWidth="1"/>
    <col min="9224" max="9225" width="3.88671875" style="544" customWidth="1"/>
    <col min="9226" max="9226" width="5.33203125" style="544" customWidth="1"/>
    <col min="9227" max="9227" width="3.33203125" style="544" customWidth="1"/>
    <col min="9228" max="9228" width="0" style="544" hidden="1" customWidth="1"/>
    <col min="9229" max="9229" width="3" style="544" customWidth="1"/>
    <col min="9230" max="9230" width="4" style="544" customWidth="1"/>
    <col min="9231" max="9231" width="8.5546875" style="544" customWidth="1"/>
    <col min="9232" max="9456" width="8.88671875" style="544"/>
    <col min="9457" max="9457" width="3.5546875" style="544" customWidth="1"/>
    <col min="9458" max="9458" width="5.88671875" style="544" customWidth="1"/>
    <col min="9459" max="9459" width="4.44140625" style="544" customWidth="1"/>
    <col min="9460" max="9460" width="4.5546875" style="544" customWidth="1"/>
    <col min="9461" max="9461" width="2.6640625" style="544" customWidth="1"/>
    <col min="9462" max="9462" width="4" style="544" customWidth="1"/>
    <col min="9463" max="9463" width="4.88671875" style="544" customWidth="1"/>
    <col min="9464" max="9464" width="4.109375" style="544" customWidth="1"/>
    <col min="9465" max="9465" width="4.88671875" style="544" customWidth="1"/>
    <col min="9466" max="9466" width="4.5546875" style="544" customWidth="1"/>
    <col min="9467" max="9467" width="6" style="544" customWidth="1"/>
    <col min="9468" max="9468" width="5.5546875" style="544" customWidth="1"/>
    <col min="9469" max="9469" width="0.33203125" style="544" customWidth="1"/>
    <col min="9470" max="9472" width="0" style="544" hidden="1" customWidth="1"/>
    <col min="9473" max="9473" width="5.5546875" style="544" customWidth="1"/>
    <col min="9474" max="9474" width="4.109375" style="544" customWidth="1"/>
    <col min="9475" max="9475" width="3.6640625" style="544" customWidth="1"/>
    <col min="9476" max="9476" width="3.88671875" style="544" customWidth="1"/>
    <col min="9477" max="9477" width="0.44140625" style="544" customWidth="1"/>
    <col min="9478" max="9478" width="4.33203125" style="544" customWidth="1"/>
    <col min="9479" max="9479" width="5" style="544" customWidth="1"/>
    <col min="9480" max="9481" width="3.88671875" style="544" customWidth="1"/>
    <col min="9482" max="9482" width="5.33203125" style="544" customWidth="1"/>
    <col min="9483" max="9483" width="3.33203125" style="544" customWidth="1"/>
    <col min="9484" max="9484" width="0" style="544" hidden="1" customWidth="1"/>
    <col min="9485" max="9485" width="3" style="544" customWidth="1"/>
    <col min="9486" max="9486" width="4" style="544" customWidth="1"/>
    <col min="9487" max="9487" width="8.5546875" style="544" customWidth="1"/>
    <col min="9488" max="9712" width="8.88671875" style="544"/>
    <col min="9713" max="9713" width="3.5546875" style="544" customWidth="1"/>
    <col min="9714" max="9714" width="5.88671875" style="544" customWidth="1"/>
    <col min="9715" max="9715" width="4.44140625" style="544" customWidth="1"/>
    <col min="9716" max="9716" width="4.5546875" style="544" customWidth="1"/>
    <col min="9717" max="9717" width="2.6640625" style="544" customWidth="1"/>
    <col min="9718" max="9718" width="4" style="544" customWidth="1"/>
    <col min="9719" max="9719" width="4.88671875" style="544" customWidth="1"/>
    <col min="9720" max="9720" width="4.109375" style="544" customWidth="1"/>
    <col min="9721" max="9721" width="4.88671875" style="544" customWidth="1"/>
    <col min="9722" max="9722" width="4.5546875" style="544" customWidth="1"/>
    <col min="9723" max="9723" width="6" style="544" customWidth="1"/>
    <col min="9724" max="9724" width="5.5546875" style="544" customWidth="1"/>
    <col min="9725" max="9725" width="0.33203125" style="544" customWidth="1"/>
    <col min="9726" max="9728" width="0" style="544" hidden="1" customWidth="1"/>
    <col min="9729" max="9729" width="5.5546875" style="544" customWidth="1"/>
    <col min="9730" max="9730" width="4.109375" style="544" customWidth="1"/>
    <col min="9731" max="9731" width="3.6640625" style="544" customWidth="1"/>
    <col min="9732" max="9732" width="3.88671875" style="544" customWidth="1"/>
    <col min="9733" max="9733" width="0.44140625" style="544" customWidth="1"/>
    <col min="9734" max="9734" width="4.33203125" style="544" customWidth="1"/>
    <col min="9735" max="9735" width="5" style="544" customWidth="1"/>
    <col min="9736" max="9737" width="3.88671875" style="544" customWidth="1"/>
    <col min="9738" max="9738" width="5.33203125" style="544" customWidth="1"/>
    <col min="9739" max="9739" width="3.33203125" style="544" customWidth="1"/>
    <col min="9740" max="9740" width="0" style="544" hidden="1" customWidth="1"/>
    <col min="9741" max="9741" width="3" style="544" customWidth="1"/>
    <col min="9742" max="9742" width="4" style="544" customWidth="1"/>
    <col min="9743" max="9743" width="8.5546875" style="544" customWidth="1"/>
    <col min="9744" max="9968" width="8.88671875" style="544"/>
    <col min="9969" max="9969" width="3.5546875" style="544" customWidth="1"/>
    <col min="9970" max="9970" width="5.88671875" style="544" customWidth="1"/>
    <col min="9971" max="9971" width="4.44140625" style="544" customWidth="1"/>
    <col min="9972" max="9972" width="4.5546875" style="544" customWidth="1"/>
    <col min="9973" max="9973" width="2.6640625" style="544" customWidth="1"/>
    <col min="9974" max="9974" width="4" style="544" customWidth="1"/>
    <col min="9975" max="9975" width="4.88671875" style="544" customWidth="1"/>
    <col min="9976" max="9976" width="4.109375" style="544" customWidth="1"/>
    <col min="9977" max="9977" width="4.88671875" style="544" customWidth="1"/>
    <col min="9978" max="9978" width="4.5546875" style="544" customWidth="1"/>
    <col min="9979" max="9979" width="6" style="544" customWidth="1"/>
    <col min="9980" max="9980" width="5.5546875" style="544" customWidth="1"/>
    <col min="9981" max="9981" width="0.33203125" style="544" customWidth="1"/>
    <col min="9982" max="9984" width="0" style="544" hidden="1" customWidth="1"/>
    <col min="9985" max="9985" width="5.5546875" style="544" customWidth="1"/>
    <col min="9986" max="9986" width="4.109375" style="544" customWidth="1"/>
    <col min="9987" max="9987" width="3.6640625" style="544" customWidth="1"/>
    <col min="9988" max="9988" width="3.88671875" style="544" customWidth="1"/>
    <col min="9989" max="9989" width="0.44140625" style="544" customWidth="1"/>
    <col min="9990" max="9990" width="4.33203125" style="544" customWidth="1"/>
    <col min="9991" max="9991" width="5" style="544" customWidth="1"/>
    <col min="9992" max="9993" width="3.88671875" style="544" customWidth="1"/>
    <col min="9994" max="9994" width="5.33203125" style="544" customWidth="1"/>
    <col min="9995" max="9995" width="3.33203125" style="544" customWidth="1"/>
    <col min="9996" max="9996" width="0" style="544" hidden="1" customWidth="1"/>
    <col min="9997" max="9997" width="3" style="544" customWidth="1"/>
    <col min="9998" max="9998" width="4" style="544" customWidth="1"/>
    <col min="9999" max="9999" width="8.5546875" style="544" customWidth="1"/>
    <col min="10000" max="10224" width="8.88671875" style="544"/>
    <col min="10225" max="10225" width="3.5546875" style="544" customWidth="1"/>
    <col min="10226" max="10226" width="5.88671875" style="544" customWidth="1"/>
    <col min="10227" max="10227" width="4.44140625" style="544" customWidth="1"/>
    <col min="10228" max="10228" width="4.5546875" style="544" customWidth="1"/>
    <col min="10229" max="10229" width="2.6640625" style="544" customWidth="1"/>
    <col min="10230" max="10230" width="4" style="544" customWidth="1"/>
    <col min="10231" max="10231" width="4.88671875" style="544" customWidth="1"/>
    <col min="10232" max="10232" width="4.109375" style="544" customWidth="1"/>
    <col min="10233" max="10233" width="4.88671875" style="544" customWidth="1"/>
    <col min="10234" max="10234" width="4.5546875" style="544" customWidth="1"/>
    <col min="10235" max="10235" width="6" style="544" customWidth="1"/>
    <col min="10236" max="10236" width="5.5546875" style="544" customWidth="1"/>
    <col min="10237" max="10237" width="0.33203125" style="544" customWidth="1"/>
    <col min="10238" max="10240" width="0" style="544" hidden="1" customWidth="1"/>
    <col min="10241" max="10241" width="5.5546875" style="544" customWidth="1"/>
    <col min="10242" max="10242" width="4.109375" style="544" customWidth="1"/>
    <col min="10243" max="10243" width="3.6640625" style="544" customWidth="1"/>
    <col min="10244" max="10244" width="3.88671875" style="544" customWidth="1"/>
    <col min="10245" max="10245" width="0.44140625" style="544" customWidth="1"/>
    <col min="10246" max="10246" width="4.33203125" style="544" customWidth="1"/>
    <col min="10247" max="10247" width="5" style="544" customWidth="1"/>
    <col min="10248" max="10249" width="3.88671875" style="544" customWidth="1"/>
    <col min="10250" max="10250" width="5.33203125" style="544" customWidth="1"/>
    <col min="10251" max="10251" width="3.33203125" style="544" customWidth="1"/>
    <col min="10252" max="10252" width="0" style="544" hidden="1" customWidth="1"/>
    <col min="10253" max="10253" width="3" style="544" customWidth="1"/>
    <col min="10254" max="10254" width="4" style="544" customWidth="1"/>
    <col min="10255" max="10255" width="8.5546875" style="544" customWidth="1"/>
    <col min="10256" max="10480" width="8.88671875" style="544"/>
    <col min="10481" max="10481" width="3.5546875" style="544" customWidth="1"/>
    <col min="10482" max="10482" width="5.88671875" style="544" customWidth="1"/>
    <col min="10483" max="10483" width="4.44140625" style="544" customWidth="1"/>
    <col min="10484" max="10484" width="4.5546875" style="544" customWidth="1"/>
    <col min="10485" max="10485" width="2.6640625" style="544" customWidth="1"/>
    <col min="10486" max="10486" width="4" style="544" customWidth="1"/>
    <col min="10487" max="10487" width="4.88671875" style="544" customWidth="1"/>
    <col min="10488" max="10488" width="4.109375" style="544" customWidth="1"/>
    <col min="10489" max="10489" width="4.88671875" style="544" customWidth="1"/>
    <col min="10490" max="10490" width="4.5546875" style="544" customWidth="1"/>
    <col min="10491" max="10491" width="6" style="544" customWidth="1"/>
    <col min="10492" max="10492" width="5.5546875" style="544" customWidth="1"/>
    <col min="10493" max="10493" width="0.33203125" style="544" customWidth="1"/>
    <col min="10494" max="10496" width="0" style="544" hidden="1" customWidth="1"/>
    <col min="10497" max="10497" width="5.5546875" style="544" customWidth="1"/>
    <col min="10498" max="10498" width="4.109375" style="544" customWidth="1"/>
    <col min="10499" max="10499" width="3.6640625" style="544" customWidth="1"/>
    <col min="10500" max="10500" width="3.88671875" style="544" customWidth="1"/>
    <col min="10501" max="10501" width="0.44140625" style="544" customWidth="1"/>
    <col min="10502" max="10502" width="4.33203125" style="544" customWidth="1"/>
    <col min="10503" max="10503" width="5" style="544" customWidth="1"/>
    <col min="10504" max="10505" width="3.88671875" style="544" customWidth="1"/>
    <col min="10506" max="10506" width="5.33203125" style="544" customWidth="1"/>
    <col min="10507" max="10507" width="3.33203125" style="544" customWidth="1"/>
    <col min="10508" max="10508" width="0" style="544" hidden="1" customWidth="1"/>
    <col min="10509" max="10509" width="3" style="544" customWidth="1"/>
    <col min="10510" max="10510" width="4" style="544" customWidth="1"/>
    <col min="10511" max="10511" width="8.5546875" style="544" customWidth="1"/>
    <col min="10512" max="10736" width="8.88671875" style="544"/>
    <col min="10737" max="10737" width="3.5546875" style="544" customWidth="1"/>
    <col min="10738" max="10738" width="5.88671875" style="544" customWidth="1"/>
    <col min="10739" max="10739" width="4.44140625" style="544" customWidth="1"/>
    <col min="10740" max="10740" width="4.5546875" style="544" customWidth="1"/>
    <col min="10741" max="10741" width="2.6640625" style="544" customWidth="1"/>
    <col min="10742" max="10742" width="4" style="544" customWidth="1"/>
    <col min="10743" max="10743" width="4.88671875" style="544" customWidth="1"/>
    <col min="10744" max="10744" width="4.109375" style="544" customWidth="1"/>
    <col min="10745" max="10745" width="4.88671875" style="544" customWidth="1"/>
    <col min="10746" max="10746" width="4.5546875" style="544" customWidth="1"/>
    <col min="10747" max="10747" width="6" style="544" customWidth="1"/>
    <col min="10748" max="10748" width="5.5546875" style="544" customWidth="1"/>
    <col min="10749" max="10749" width="0.33203125" style="544" customWidth="1"/>
    <col min="10750" max="10752" width="0" style="544" hidden="1" customWidth="1"/>
    <col min="10753" max="10753" width="5.5546875" style="544" customWidth="1"/>
    <col min="10754" max="10754" width="4.109375" style="544" customWidth="1"/>
    <col min="10755" max="10755" width="3.6640625" style="544" customWidth="1"/>
    <col min="10756" max="10756" width="3.88671875" style="544" customWidth="1"/>
    <col min="10757" max="10757" width="0.44140625" style="544" customWidth="1"/>
    <col min="10758" max="10758" width="4.33203125" style="544" customWidth="1"/>
    <col min="10759" max="10759" width="5" style="544" customWidth="1"/>
    <col min="10760" max="10761" width="3.88671875" style="544" customWidth="1"/>
    <col min="10762" max="10762" width="5.33203125" style="544" customWidth="1"/>
    <col min="10763" max="10763" width="3.33203125" style="544" customWidth="1"/>
    <col min="10764" max="10764" width="0" style="544" hidden="1" customWidth="1"/>
    <col min="10765" max="10765" width="3" style="544" customWidth="1"/>
    <col min="10766" max="10766" width="4" style="544" customWidth="1"/>
    <col min="10767" max="10767" width="8.5546875" style="544" customWidth="1"/>
    <col min="10768" max="10992" width="8.88671875" style="544"/>
    <col min="10993" max="10993" width="3.5546875" style="544" customWidth="1"/>
    <col min="10994" max="10994" width="5.88671875" style="544" customWidth="1"/>
    <col min="10995" max="10995" width="4.44140625" style="544" customWidth="1"/>
    <col min="10996" max="10996" width="4.5546875" style="544" customWidth="1"/>
    <col min="10997" max="10997" width="2.6640625" style="544" customWidth="1"/>
    <col min="10998" max="10998" width="4" style="544" customWidth="1"/>
    <col min="10999" max="10999" width="4.88671875" style="544" customWidth="1"/>
    <col min="11000" max="11000" width="4.109375" style="544" customWidth="1"/>
    <col min="11001" max="11001" width="4.88671875" style="544" customWidth="1"/>
    <col min="11002" max="11002" width="4.5546875" style="544" customWidth="1"/>
    <col min="11003" max="11003" width="6" style="544" customWidth="1"/>
    <col min="11004" max="11004" width="5.5546875" style="544" customWidth="1"/>
    <col min="11005" max="11005" width="0.33203125" style="544" customWidth="1"/>
    <col min="11006" max="11008" width="0" style="544" hidden="1" customWidth="1"/>
    <col min="11009" max="11009" width="5.5546875" style="544" customWidth="1"/>
    <col min="11010" max="11010" width="4.109375" style="544" customWidth="1"/>
    <col min="11011" max="11011" width="3.6640625" style="544" customWidth="1"/>
    <col min="11012" max="11012" width="3.88671875" style="544" customWidth="1"/>
    <col min="11013" max="11013" width="0.44140625" style="544" customWidth="1"/>
    <col min="11014" max="11014" width="4.33203125" style="544" customWidth="1"/>
    <col min="11015" max="11015" width="5" style="544" customWidth="1"/>
    <col min="11016" max="11017" width="3.88671875" style="544" customWidth="1"/>
    <col min="11018" max="11018" width="5.33203125" style="544" customWidth="1"/>
    <col min="11019" max="11019" width="3.33203125" style="544" customWidth="1"/>
    <col min="11020" max="11020" width="0" style="544" hidden="1" customWidth="1"/>
    <col min="11021" max="11021" width="3" style="544" customWidth="1"/>
    <col min="11022" max="11022" width="4" style="544" customWidth="1"/>
    <col min="11023" max="11023" width="8.5546875" style="544" customWidth="1"/>
    <col min="11024" max="11248" width="8.88671875" style="544"/>
    <col min="11249" max="11249" width="3.5546875" style="544" customWidth="1"/>
    <col min="11250" max="11250" width="5.88671875" style="544" customWidth="1"/>
    <col min="11251" max="11251" width="4.44140625" style="544" customWidth="1"/>
    <col min="11252" max="11252" width="4.5546875" style="544" customWidth="1"/>
    <col min="11253" max="11253" width="2.6640625" style="544" customWidth="1"/>
    <col min="11254" max="11254" width="4" style="544" customWidth="1"/>
    <col min="11255" max="11255" width="4.88671875" style="544" customWidth="1"/>
    <col min="11256" max="11256" width="4.109375" style="544" customWidth="1"/>
    <col min="11257" max="11257" width="4.88671875" style="544" customWidth="1"/>
    <col min="11258" max="11258" width="4.5546875" style="544" customWidth="1"/>
    <col min="11259" max="11259" width="6" style="544" customWidth="1"/>
    <col min="11260" max="11260" width="5.5546875" style="544" customWidth="1"/>
    <col min="11261" max="11261" width="0.33203125" style="544" customWidth="1"/>
    <col min="11262" max="11264" width="0" style="544" hidden="1" customWidth="1"/>
    <col min="11265" max="11265" width="5.5546875" style="544" customWidth="1"/>
    <col min="11266" max="11266" width="4.109375" style="544" customWidth="1"/>
    <col min="11267" max="11267" width="3.6640625" style="544" customWidth="1"/>
    <col min="11268" max="11268" width="3.88671875" style="544" customWidth="1"/>
    <col min="11269" max="11269" width="0.44140625" style="544" customWidth="1"/>
    <col min="11270" max="11270" width="4.33203125" style="544" customWidth="1"/>
    <col min="11271" max="11271" width="5" style="544" customWidth="1"/>
    <col min="11272" max="11273" width="3.88671875" style="544" customWidth="1"/>
    <col min="11274" max="11274" width="5.33203125" style="544" customWidth="1"/>
    <col min="11275" max="11275" width="3.33203125" style="544" customWidth="1"/>
    <col min="11276" max="11276" width="0" style="544" hidden="1" customWidth="1"/>
    <col min="11277" max="11277" width="3" style="544" customWidth="1"/>
    <col min="11278" max="11278" width="4" style="544" customWidth="1"/>
    <col min="11279" max="11279" width="8.5546875" style="544" customWidth="1"/>
    <col min="11280" max="11504" width="8.88671875" style="544"/>
    <col min="11505" max="11505" width="3.5546875" style="544" customWidth="1"/>
    <col min="11506" max="11506" width="5.88671875" style="544" customWidth="1"/>
    <col min="11507" max="11507" width="4.44140625" style="544" customWidth="1"/>
    <col min="11508" max="11508" width="4.5546875" style="544" customWidth="1"/>
    <col min="11509" max="11509" width="2.6640625" style="544" customWidth="1"/>
    <col min="11510" max="11510" width="4" style="544" customWidth="1"/>
    <col min="11511" max="11511" width="4.88671875" style="544" customWidth="1"/>
    <col min="11512" max="11512" width="4.109375" style="544" customWidth="1"/>
    <col min="11513" max="11513" width="4.88671875" style="544" customWidth="1"/>
    <col min="11514" max="11514" width="4.5546875" style="544" customWidth="1"/>
    <col min="11515" max="11515" width="6" style="544" customWidth="1"/>
    <col min="11516" max="11516" width="5.5546875" style="544" customWidth="1"/>
    <col min="11517" max="11517" width="0.33203125" style="544" customWidth="1"/>
    <col min="11518" max="11520" width="0" style="544" hidden="1" customWidth="1"/>
    <col min="11521" max="11521" width="5.5546875" style="544" customWidth="1"/>
    <col min="11522" max="11522" width="4.109375" style="544" customWidth="1"/>
    <col min="11523" max="11523" width="3.6640625" style="544" customWidth="1"/>
    <col min="11524" max="11524" width="3.88671875" style="544" customWidth="1"/>
    <col min="11525" max="11525" width="0.44140625" style="544" customWidth="1"/>
    <col min="11526" max="11526" width="4.33203125" style="544" customWidth="1"/>
    <col min="11527" max="11527" width="5" style="544" customWidth="1"/>
    <col min="11528" max="11529" width="3.88671875" style="544" customWidth="1"/>
    <col min="11530" max="11530" width="5.33203125" style="544" customWidth="1"/>
    <col min="11531" max="11531" width="3.33203125" style="544" customWidth="1"/>
    <col min="11532" max="11532" width="0" style="544" hidden="1" customWidth="1"/>
    <col min="11533" max="11533" width="3" style="544" customWidth="1"/>
    <col min="11534" max="11534" width="4" style="544" customWidth="1"/>
    <col min="11535" max="11535" width="8.5546875" style="544" customWidth="1"/>
    <col min="11536" max="11760" width="8.88671875" style="544"/>
    <col min="11761" max="11761" width="3.5546875" style="544" customWidth="1"/>
    <col min="11762" max="11762" width="5.88671875" style="544" customWidth="1"/>
    <col min="11763" max="11763" width="4.44140625" style="544" customWidth="1"/>
    <col min="11764" max="11764" width="4.5546875" style="544" customWidth="1"/>
    <col min="11765" max="11765" width="2.6640625" style="544" customWidth="1"/>
    <col min="11766" max="11766" width="4" style="544" customWidth="1"/>
    <col min="11767" max="11767" width="4.88671875" style="544" customWidth="1"/>
    <col min="11768" max="11768" width="4.109375" style="544" customWidth="1"/>
    <col min="11769" max="11769" width="4.88671875" style="544" customWidth="1"/>
    <col min="11770" max="11770" width="4.5546875" style="544" customWidth="1"/>
    <col min="11771" max="11771" width="6" style="544" customWidth="1"/>
    <col min="11772" max="11772" width="5.5546875" style="544" customWidth="1"/>
    <col min="11773" max="11773" width="0.33203125" style="544" customWidth="1"/>
    <col min="11774" max="11776" width="0" style="544" hidden="1" customWidth="1"/>
    <col min="11777" max="11777" width="5.5546875" style="544" customWidth="1"/>
    <col min="11778" max="11778" width="4.109375" style="544" customWidth="1"/>
    <col min="11779" max="11779" width="3.6640625" style="544" customWidth="1"/>
    <col min="11780" max="11780" width="3.88671875" style="544" customWidth="1"/>
    <col min="11781" max="11781" width="0.44140625" style="544" customWidth="1"/>
    <col min="11782" max="11782" width="4.33203125" style="544" customWidth="1"/>
    <col min="11783" max="11783" width="5" style="544" customWidth="1"/>
    <col min="11784" max="11785" width="3.88671875" style="544" customWidth="1"/>
    <col min="11786" max="11786" width="5.33203125" style="544" customWidth="1"/>
    <col min="11787" max="11787" width="3.33203125" style="544" customWidth="1"/>
    <col min="11788" max="11788" width="0" style="544" hidden="1" customWidth="1"/>
    <col min="11789" max="11789" width="3" style="544" customWidth="1"/>
    <col min="11790" max="11790" width="4" style="544" customWidth="1"/>
    <col min="11791" max="11791" width="8.5546875" style="544" customWidth="1"/>
    <col min="11792" max="12016" width="8.88671875" style="544"/>
    <col min="12017" max="12017" width="3.5546875" style="544" customWidth="1"/>
    <col min="12018" max="12018" width="5.88671875" style="544" customWidth="1"/>
    <col min="12019" max="12019" width="4.44140625" style="544" customWidth="1"/>
    <col min="12020" max="12020" width="4.5546875" style="544" customWidth="1"/>
    <col min="12021" max="12021" width="2.6640625" style="544" customWidth="1"/>
    <col min="12022" max="12022" width="4" style="544" customWidth="1"/>
    <col min="12023" max="12023" width="4.88671875" style="544" customWidth="1"/>
    <col min="12024" max="12024" width="4.109375" style="544" customWidth="1"/>
    <col min="12025" max="12025" width="4.88671875" style="544" customWidth="1"/>
    <col min="12026" max="12026" width="4.5546875" style="544" customWidth="1"/>
    <col min="12027" max="12027" width="6" style="544" customWidth="1"/>
    <col min="12028" max="12028" width="5.5546875" style="544" customWidth="1"/>
    <col min="12029" max="12029" width="0.33203125" style="544" customWidth="1"/>
    <col min="12030" max="12032" width="0" style="544" hidden="1" customWidth="1"/>
    <col min="12033" max="12033" width="5.5546875" style="544" customWidth="1"/>
    <col min="12034" max="12034" width="4.109375" style="544" customWidth="1"/>
    <col min="12035" max="12035" width="3.6640625" style="544" customWidth="1"/>
    <col min="12036" max="12036" width="3.88671875" style="544" customWidth="1"/>
    <col min="12037" max="12037" width="0.44140625" style="544" customWidth="1"/>
    <col min="12038" max="12038" width="4.33203125" style="544" customWidth="1"/>
    <col min="12039" max="12039" width="5" style="544" customWidth="1"/>
    <col min="12040" max="12041" width="3.88671875" style="544" customWidth="1"/>
    <col min="12042" max="12042" width="5.33203125" style="544" customWidth="1"/>
    <col min="12043" max="12043" width="3.33203125" style="544" customWidth="1"/>
    <col min="12044" max="12044" width="0" style="544" hidden="1" customWidth="1"/>
    <col min="12045" max="12045" width="3" style="544" customWidth="1"/>
    <col min="12046" max="12046" width="4" style="544" customWidth="1"/>
    <col min="12047" max="12047" width="8.5546875" style="544" customWidth="1"/>
    <col min="12048" max="12272" width="8.88671875" style="544"/>
    <col min="12273" max="12273" width="3.5546875" style="544" customWidth="1"/>
    <col min="12274" max="12274" width="5.88671875" style="544" customWidth="1"/>
    <col min="12275" max="12275" width="4.44140625" style="544" customWidth="1"/>
    <col min="12276" max="12276" width="4.5546875" style="544" customWidth="1"/>
    <col min="12277" max="12277" width="2.6640625" style="544" customWidth="1"/>
    <col min="12278" max="12278" width="4" style="544" customWidth="1"/>
    <col min="12279" max="12279" width="4.88671875" style="544" customWidth="1"/>
    <col min="12280" max="12280" width="4.109375" style="544" customWidth="1"/>
    <col min="12281" max="12281" width="4.88671875" style="544" customWidth="1"/>
    <col min="12282" max="12282" width="4.5546875" style="544" customWidth="1"/>
    <col min="12283" max="12283" width="6" style="544" customWidth="1"/>
    <col min="12284" max="12284" width="5.5546875" style="544" customWidth="1"/>
    <col min="12285" max="12285" width="0.33203125" style="544" customWidth="1"/>
    <col min="12286" max="12288" width="0" style="544" hidden="1" customWidth="1"/>
    <col min="12289" max="12289" width="5.5546875" style="544" customWidth="1"/>
    <col min="12290" max="12290" width="4.109375" style="544" customWidth="1"/>
    <col min="12291" max="12291" width="3.6640625" style="544" customWidth="1"/>
    <col min="12292" max="12292" width="3.88671875" style="544" customWidth="1"/>
    <col min="12293" max="12293" width="0.44140625" style="544" customWidth="1"/>
    <col min="12294" max="12294" width="4.33203125" style="544" customWidth="1"/>
    <col min="12295" max="12295" width="5" style="544" customWidth="1"/>
    <col min="12296" max="12297" width="3.88671875" style="544" customWidth="1"/>
    <col min="12298" max="12298" width="5.33203125" style="544" customWidth="1"/>
    <col min="12299" max="12299" width="3.33203125" style="544" customWidth="1"/>
    <col min="12300" max="12300" width="0" style="544" hidden="1" customWidth="1"/>
    <col min="12301" max="12301" width="3" style="544" customWidth="1"/>
    <col min="12302" max="12302" width="4" style="544" customWidth="1"/>
    <col min="12303" max="12303" width="8.5546875" style="544" customWidth="1"/>
    <col min="12304" max="12528" width="8.88671875" style="544"/>
    <col min="12529" max="12529" width="3.5546875" style="544" customWidth="1"/>
    <col min="12530" max="12530" width="5.88671875" style="544" customWidth="1"/>
    <col min="12531" max="12531" width="4.44140625" style="544" customWidth="1"/>
    <col min="12532" max="12532" width="4.5546875" style="544" customWidth="1"/>
    <col min="12533" max="12533" width="2.6640625" style="544" customWidth="1"/>
    <col min="12534" max="12534" width="4" style="544" customWidth="1"/>
    <col min="12535" max="12535" width="4.88671875" style="544" customWidth="1"/>
    <col min="12536" max="12536" width="4.109375" style="544" customWidth="1"/>
    <col min="12537" max="12537" width="4.88671875" style="544" customWidth="1"/>
    <col min="12538" max="12538" width="4.5546875" style="544" customWidth="1"/>
    <col min="12539" max="12539" width="6" style="544" customWidth="1"/>
    <col min="12540" max="12540" width="5.5546875" style="544" customWidth="1"/>
    <col min="12541" max="12541" width="0.33203125" style="544" customWidth="1"/>
    <col min="12542" max="12544" width="0" style="544" hidden="1" customWidth="1"/>
    <col min="12545" max="12545" width="5.5546875" style="544" customWidth="1"/>
    <col min="12546" max="12546" width="4.109375" style="544" customWidth="1"/>
    <col min="12547" max="12547" width="3.6640625" style="544" customWidth="1"/>
    <col min="12548" max="12548" width="3.88671875" style="544" customWidth="1"/>
    <col min="12549" max="12549" width="0.44140625" style="544" customWidth="1"/>
    <col min="12550" max="12550" width="4.33203125" style="544" customWidth="1"/>
    <col min="12551" max="12551" width="5" style="544" customWidth="1"/>
    <col min="12552" max="12553" width="3.88671875" style="544" customWidth="1"/>
    <col min="12554" max="12554" width="5.33203125" style="544" customWidth="1"/>
    <col min="12555" max="12555" width="3.33203125" style="544" customWidth="1"/>
    <col min="12556" max="12556" width="0" style="544" hidden="1" customWidth="1"/>
    <col min="12557" max="12557" width="3" style="544" customWidth="1"/>
    <col min="12558" max="12558" width="4" style="544" customWidth="1"/>
    <col min="12559" max="12559" width="8.5546875" style="544" customWidth="1"/>
    <col min="12560" max="12784" width="8.88671875" style="544"/>
    <col min="12785" max="12785" width="3.5546875" style="544" customWidth="1"/>
    <col min="12786" max="12786" width="5.88671875" style="544" customWidth="1"/>
    <col min="12787" max="12787" width="4.44140625" style="544" customWidth="1"/>
    <col min="12788" max="12788" width="4.5546875" style="544" customWidth="1"/>
    <col min="12789" max="12789" width="2.6640625" style="544" customWidth="1"/>
    <col min="12790" max="12790" width="4" style="544" customWidth="1"/>
    <col min="12791" max="12791" width="4.88671875" style="544" customWidth="1"/>
    <col min="12792" max="12792" width="4.109375" style="544" customWidth="1"/>
    <col min="12793" max="12793" width="4.88671875" style="544" customWidth="1"/>
    <col min="12794" max="12794" width="4.5546875" style="544" customWidth="1"/>
    <col min="12795" max="12795" width="6" style="544" customWidth="1"/>
    <col min="12796" max="12796" width="5.5546875" style="544" customWidth="1"/>
    <col min="12797" max="12797" width="0.33203125" style="544" customWidth="1"/>
    <col min="12798" max="12800" width="0" style="544" hidden="1" customWidth="1"/>
    <col min="12801" max="12801" width="5.5546875" style="544" customWidth="1"/>
    <col min="12802" max="12802" width="4.109375" style="544" customWidth="1"/>
    <col min="12803" max="12803" width="3.6640625" style="544" customWidth="1"/>
    <col min="12804" max="12804" width="3.88671875" style="544" customWidth="1"/>
    <col min="12805" max="12805" width="0.44140625" style="544" customWidth="1"/>
    <col min="12806" max="12806" width="4.33203125" style="544" customWidth="1"/>
    <col min="12807" max="12807" width="5" style="544" customWidth="1"/>
    <col min="12808" max="12809" width="3.88671875" style="544" customWidth="1"/>
    <col min="12810" max="12810" width="5.33203125" style="544" customWidth="1"/>
    <col min="12811" max="12811" width="3.33203125" style="544" customWidth="1"/>
    <col min="12812" max="12812" width="0" style="544" hidden="1" customWidth="1"/>
    <col min="12813" max="12813" width="3" style="544" customWidth="1"/>
    <col min="12814" max="12814" width="4" style="544" customWidth="1"/>
    <col min="12815" max="12815" width="8.5546875" style="544" customWidth="1"/>
    <col min="12816" max="13040" width="8.88671875" style="544"/>
    <col min="13041" max="13041" width="3.5546875" style="544" customWidth="1"/>
    <col min="13042" max="13042" width="5.88671875" style="544" customWidth="1"/>
    <col min="13043" max="13043" width="4.44140625" style="544" customWidth="1"/>
    <col min="13044" max="13044" width="4.5546875" style="544" customWidth="1"/>
    <col min="13045" max="13045" width="2.6640625" style="544" customWidth="1"/>
    <col min="13046" max="13046" width="4" style="544" customWidth="1"/>
    <col min="13047" max="13047" width="4.88671875" style="544" customWidth="1"/>
    <col min="13048" max="13048" width="4.109375" style="544" customWidth="1"/>
    <col min="13049" max="13049" width="4.88671875" style="544" customWidth="1"/>
    <col min="13050" max="13050" width="4.5546875" style="544" customWidth="1"/>
    <col min="13051" max="13051" width="6" style="544" customWidth="1"/>
    <col min="13052" max="13052" width="5.5546875" style="544" customWidth="1"/>
    <col min="13053" max="13053" width="0.33203125" style="544" customWidth="1"/>
    <col min="13054" max="13056" width="0" style="544" hidden="1" customWidth="1"/>
    <col min="13057" max="13057" width="5.5546875" style="544" customWidth="1"/>
    <col min="13058" max="13058" width="4.109375" style="544" customWidth="1"/>
    <col min="13059" max="13059" width="3.6640625" style="544" customWidth="1"/>
    <col min="13060" max="13060" width="3.88671875" style="544" customWidth="1"/>
    <col min="13061" max="13061" width="0.44140625" style="544" customWidth="1"/>
    <col min="13062" max="13062" width="4.33203125" style="544" customWidth="1"/>
    <col min="13063" max="13063" width="5" style="544" customWidth="1"/>
    <col min="13064" max="13065" width="3.88671875" style="544" customWidth="1"/>
    <col min="13066" max="13066" width="5.33203125" style="544" customWidth="1"/>
    <col min="13067" max="13067" width="3.33203125" style="544" customWidth="1"/>
    <col min="13068" max="13068" width="0" style="544" hidden="1" customWidth="1"/>
    <col min="13069" max="13069" width="3" style="544" customWidth="1"/>
    <col min="13070" max="13070" width="4" style="544" customWidth="1"/>
    <col min="13071" max="13071" width="8.5546875" style="544" customWidth="1"/>
    <col min="13072" max="13296" width="8.88671875" style="544"/>
    <col min="13297" max="13297" width="3.5546875" style="544" customWidth="1"/>
    <col min="13298" max="13298" width="5.88671875" style="544" customWidth="1"/>
    <col min="13299" max="13299" width="4.44140625" style="544" customWidth="1"/>
    <col min="13300" max="13300" width="4.5546875" style="544" customWidth="1"/>
    <col min="13301" max="13301" width="2.6640625" style="544" customWidth="1"/>
    <col min="13302" max="13302" width="4" style="544" customWidth="1"/>
    <col min="13303" max="13303" width="4.88671875" style="544" customWidth="1"/>
    <col min="13304" max="13304" width="4.109375" style="544" customWidth="1"/>
    <col min="13305" max="13305" width="4.88671875" style="544" customWidth="1"/>
    <col min="13306" max="13306" width="4.5546875" style="544" customWidth="1"/>
    <col min="13307" max="13307" width="6" style="544" customWidth="1"/>
    <col min="13308" max="13308" width="5.5546875" style="544" customWidth="1"/>
    <col min="13309" max="13309" width="0.33203125" style="544" customWidth="1"/>
    <col min="13310" max="13312" width="0" style="544" hidden="1" customWidth="1"/>
    <col min="13313" max="13313" width="5.5546875" style="544" customWidth="1"/>
    <col min="13314" max="13314" width="4.109375" style="544" customWidth="1"/>
    <col min="13315" max="13315" width="3.6640625" style="544" customWidth="1"/>
    <col min="13316" max="13316" width="3.88671875" style="544" customWidth="1"/>
    <col min="13317" max="13317" width="0.44140625" style="544" customWidth="1"/>
    <col min="13318" max="13318" width="4.33203125" style="544" customWidth="1"/>
    <col min="13319" max="13319" width="5" style="544" customWidth="1"/>
    <col min="13320" max="13321" width="3.88671875" style="544" customWidth="1"/>
    <col min="13322" max="13322" width="5.33203125" style="544" customWidth="1"/>
    <col min="13323" max="13323" width="3.33203125" style="544" customWidth="1"/>
    <col min="13324" max="13324" width="0" style="544" hidden="1" customWidth="1"/>
    <col min="13325" max="13325" width="3" style="544" customWidth="1"/>
    <col min="13326" max="13326" width="4" style="544" customWidth="1"/>
    <col min="13327" max="13327" width="8.5546875" style="544" customWidth="1"/>
    <col min="13328" max="13552" width="8.88671875" style="544"/>
    <col min="13553" max="13553" width="3.5546875" style="544" customWidth="1"/>
    <col min="13554" max="13554" width="5.88671875" style="544" customWidth="1"/>
    <col min="13555" max="13555" width="4.44140625" style="544" customWidth="1"/>
    <col min="13556" max="13556" width="4.5546875" style="544" customWidth="1"/>
    <col min="13557" max="13557" width="2.6640625" style="544" customWidth="1"/>
    <col min="13558" max="13558" width="4" style="544" customWidth="1"/>
    <col min="13559" max="13559" width="4.88671875" style="544" customWidth="1"/>
    <col min="13560" max="13560" width="4.109375" style="544" customWidth="1"/>
    <col min="13561" max="13561" width="4.88671875" style="544" customWidth="1"/>
    <col min="13562" max="13562" width="4.5546875" style="544" customWidth="1"/>
    <col min="13563" max="13563" width="6" style="544" customWidth="1"/>
    <col min="13564" max="13564" width="5.5546875" style="544" customWidth="1"/>
    <col min="13565" max="13565" width="0.33203125" style="544" customWidth="1"/>
    <col min="13566" max="13568" width="0" style="544" hidden="1" customWidth="1"/>
    <col min="13569" max="13569" width="5.5546875" style="544" customWidth="1"/>
    <col min="13570" max="13570" width="4.109375" style="544" customWidth="1"/>
    <col min="13571" max="13571" width="3.6640625" style="544" customWidth="1"/>
    <col min="13572" max="13572" width="3.88671875" style="544" customWidth="1"/>
    <col min="13573" max="13573" width="0.44140625" style="544" customWidth="1"/>
    <col min="13574" max="13574" width="4.33203125" style="544" customWidth="1"/>
    <col min="13575" max="13575" width="5" style="544" customWidth="1"/>
    <col min="13576" max="13577" width="3.88671875" style="544" customWidth="1"/>
    <col min="13578" max="13578" width="5.33203125" style="544" customWidth="1"/>
    <col min="13579" max="13579" width="3.33203125" style="544" customWidth="1"/>
    <col min="13580" max="13580" width="0" style="544" hidden="1" customWidth="1"/>
    <col min="13581" max="13581" width="3" style="544" customWidth="1"/>
    <col min="13582" max="13582" width="4" style="544" customWidth="1"/>
    <col min="13583" max="13583" width="8.5546875" style="544" customWidth="1"/>
    <col min="13584" max="13808" width="8.88671875" style="544"/>
    <col min="13809" max="13809" width="3.5546875" style="544" customWidth="1"/>
    <col min="13810" max="13810" width="5.88671875" style="544" customWidth="1"/>
    <col min="13811" max="13811" width="4.44140625" style="544" customWidth="1"/>
    <col min="13812" max="13812" width="4.5546875" style="544" customWidth="1"/>
    <col min="13813" max="13813" width="2.6640625" style="544" customWidth="1"/>
    <col min="13814" max="13814" width="4" style="544" customWidth="1"/>
    <col min="13815" max="13815" width="4.88671875" style="544" customWidth="1"/>
    <col min="13816" max="13816" width="4.109375" style="544" customWidth="1"/>
    <col min="13817" max="13817" width="4.88671875" style="544" customWidth="1"/>
    <col min="13818" max="13818" width="4.5546875" style="544" customWidth="1"/>
    <col min="13819" max="13819" width="6" style="544" customWidth="1"/>
    <col min="13820" max="13820" width="5.5546875" style="544" customWidth="1"/>
    <col min="13821" max="13821" width="0.33203125" style="544" customWidth="1"/>
    <col min="13822" max="13824" width="0" style="544" hidden="1" customWidth="1"/>
    <col min="13825" max="13825" width="5.5546875" style="544" customWidth="1"/>
    <col min="13826" max="13826" width="4.109375" style="544" customWidth="1"/>
    <col min="13827" max="13827" width="3.6640625" style="544" customWidth="1"/>
    <col min="13828" max="13828" width="3.88671875" style="544" customWidth="1"/>
    <col min="13829" max="13829" width="0.44140625" style="544" customWidth="1"/>
    <col min="13830" max="13830" width="4.33203125" style="544" customWidth="1"/>
    <col min="13831" max="13831" width="5" style="544" customWidth="1"/>
    <col min="13832" max="13833" width="3.88671875" style="544" customWidth="1"/>
    <col min="13834" max="13834" width="5.33203125" style="544" customWidth="1"/>
    <col min="13835" max="13835" width="3.33203125" style="544" customWidth="1"/>
    <col min="13836" max="13836" width="0" style="544" hidden="1" customWidth="1"/>
    <col min="13837" max="13837" width="3" style="544" customWidth="1"/>
    <col min="13838" max="13838" width="4" style="544" customWidth="1"/>
    <col min="13839" max="13839" width="8.5546875" style="544" customWidth="1"/>
    <col min="13840" max="14064" width="8.88671875" style="544"/>
    <col min="14065" max="14065" width="3.5546875" style="544" customWidth="1"/>
    <col min="14066" max="14066" width="5.88671875" style="544" customWidth="1"/>
    <col min="14067" max="14067" width="4.44140625" style="544" customWidth="1"/>
    <col min="14068" max="14068" width="4.5546875" style="544" customWidth="1"/>
    <col min="14069" max="14069" width="2.6640625" style="544" customWidth="1"/>
    <col min="14070" max="14070" width="4" style="544" customWidth="1"/>
    <col min="14071" max="14071" width="4.88671875" style="544" customWidth="1"/>
    <col min="14072" max="14072" width="4.109375" style="544" customWidth="1"/>
    <col min="14073" max="14073" width="4.88671875" style="544" customWidth="1"/>
    <col min="14074" max="14074" width="4.5546875" style="544" customWidth="1"/>
    <col min="14075" max="14075" width="6" style="544" customWidth="1"/>
    <col min="14076" max="14076" width="5.5546875" style="544" customWidth="1"/>
    <col min="14077" max="14077" width="0.33203125" style="544" customWidth="1"/>
    <col min="14078" max="14080" width="0" style="544" hidden="1" customWidth="1"/>
    <col min="14081" max="14081" width="5.5546875" style="544" customWidth="1"/>
    <col min="14082" max="14082" width="4.109375" style="544" customWidth="1"/>
    <col min="14083" max="14083" width="3.6640625" style="544" customWidth="1"/>
    <col min="14084" max="14084" width="3.88671875" style="544" customWidth="1"/>
    <col min="14085" max="14085" width="0.44140625" style="544" customWidth="1"/>
    <col min="14086" max="14086" width="4.33203125" style="544" customWidth="1"/>
    <col min="14087" max="14087" width="5" style="544" customWidth="1"/>
    <col min="14088" max="14089" width="3.88671875" style="544" customWidth="1"/>
    <col min="14090" max="14090" width="5.33203125" style="544" customWidth="1"/>
    <col min="14091" max="14091" width="3.33203125" style="544" customWidth="1"/>
    <col min="14092" max="14092" width="0" style="544" hidden="1" customWidth="1"/>
    <col min="14093" max="14093" width="3" style="544" customWidth="1"/>
    <col min="14094" max="14094" width="4" style="544" customWidth="1"/>
    <col min="14095" max="14095" width="8.5546875" style="544" customWidth="1"/>
    <col min="14096" max="14320" width="8.88671875" style="544"/>
    <col min="14321" max="14321" width="3.5546875" style="544" customWidth="1"/>
    <col min="14322" max="14322" width="5.88671875" style="544" customWidth="1"/>
    <col min="14323" max="14323" width="4.44140625" style="544" customWidth="1"/>
    <col min="14324" max="14324" width="4.5546875" style="544" customWidth="1"/>
    <col min="14325" max="14325" width="2.6640625" style="544" customWidth="1"/>
    <col min="14326" max="14326" width="4" style="544" customWidth="1"/>
    <col min="14327" max="14327" width="4.88671875" style="544" customWidth="1"/>
    <col min="14328" max="14328" width="4.109375" style="544" customWidth="1"/>
    <col min="14329" max="14329" width="4.88671875" style="544" customWidth="1"/>
    <col min="14330" max="14330" width="4.5546875" style="544" customWidth="1"/>
    <col min="14331" max="14331" width="6" style="544" customWidth="1"/>
    <col min="14332" max="14332" width="5.5546875" style="544" customWidth="1"/>
    <col min="14333" max="14333" width="0.33203125" style="544" customWidth="1"/>
    <col min="14334" max="14336" width="0" style="544" hidden="1" customWidth="1"/>
    <col min="14337" max="14337" width="5.5546875" style="544" customWidth="1"/>
    <col min="14338" max="14338" width="4.109375" style="544" customWidth="1"/>
    <col min="14339" max="14339" width="3.6640625" style="544" customWidth="1"/>
    <col min="14340" max="14340" width="3.88671875" style="544" customWidth="1"/>
    <col min="14341" max="14341" width="0.44140625" style="544" customWidth="1"/>
    <col min="14342" max="14342" width="4.33203125" style="544" customWidth="1"/>
    <col min="14343" max="14343" width="5" style="544" customWidth="1"/>
    <col min="14344" max="14345" width="3.88671875" style="544" customWidth="1"/>
    <col min="14346" max="14346" width="5.33203125" style="544" customWidth="1"/>
    <col min="14347" max="14347" width="3.33203125" style="544" customWidth="1"/>
    <col min="14348" max="14348" width="0" style="544" hidden="1" customWidth="1"/>
    <col min="14349" max="14349" width="3" style="544" customWidth="1"/>
    <col min="14350" max="14350" width="4" style="544" customWidth="1"/>
    <col min="14351" max="14351" width="8.5546875" style="544" customWidth="1"/>
    <col min="14352" max="14576" width="8.88671875" style="544"/>
    <col min="14577" max="14577" width="3.5546875" style="544" customWidth="1"/>
    <col min="14578" max="14578" width="5.88671875" style="544" customWidth="1"/>
    <col min="14579" max="14579" width="4.44140625" style="544" customWidth="1"/>
    <col min="14580" max="14580" width="4.5546875" style="544" customWidth="1"/>
    <col min="14581" max="14581" width="2.6640625" style="544" customWidth="1"/>
    <col min="14582" max="14582" width="4" style="544" customWidth="1"/>
    <col min="14583" max="14583" width="4.88671875" style="544" customWidth="1"/>
    <col min="14584" max="14584" width="4.109375" style="544" customWidth="1"/>
    <col min="14585" max="14585" width="4.88671875" style="544" customWidth="1"/>
    <col min="14586" max="14586" width="4.5546875" style="544" customWidth="1"/>
    <col min="14587" max="14587" width="6" style="544" customWidth="1"/>
    <col min="14588" max="14588" width="5.5546875" style="544" customWidth="1"/>
    <col min="14589" max="14589" width="0.33203125" style="544" customWidth="1"/>
    <col min="14590" max="14592" width="0" style="544" hidden="1" customWidth="1"/>
    <col min="14593" max="14593" width="5.5546875" style="544" customWidth="1"/>
    <col min="14594" max="14594" width="4.109375" style="544" customWidth="1"/>
    <col min="14595" max="14595" width="3.6640625" style="544" customWidth="1"/>
    <col min="14596" max="14596" width="3.88671875" style="544" customWidth="1"/>
    <col min="14597" max="14597" width="0.44140625" style="544" customWidth="1"/>
    <col min="14598" max="14598" width="4.33203125" style="544" customWidth="1"/>
    <col min="14599" max="14599" width="5" style="544" customWidth="1"/>
    <col min="14600" max="14601" width="3.88671875" style="544" customWidth="1"/>
    <col min="14602" max="14602" width="5.33203125" style="544" customWidth="1"/>
    <col min="14603" max="14603" width="3.33203125" style="544" customWidth="1"/>
    <col min="14604" max="14604" width="0" style="544" hidden="1" customWidth="1"/>
    <col min="14605" max="14605" width="3" style="544" customWidth="1"/>
    <col min="14606" max="14606" width="4" style="544" customWidth="1"/>
    <col min="14607" max="14607" width="8.5546875" style="544" customWidth="1"/>
    <col min="14608" max="14832" width="8.88671875" style="544"/>
    <col min="14833" max="14833" width="3.5546875" style="544" customWidth="1"/>
    <col min="14834" max="14834" width="5.88671875" style="544" customWidth="1"/>
    <col min="14835" max="14835" width="4.44140625" style="544" customWidth="1"/>
    <col min="14836" max="14836" width="4.5546875" style="544" customWidth="1"/>
    <col min="14837" max="14837" width="2.6640625" style="544" customWidth="1"/>
    <col min="14838" max="14838" width="4" style="544" customWidth="1"/>
    <col min="14839" max="14839" width="4.88671875" style="544" customWidth="1"/>
    <col min="14840" max="14840" width="4.109375" style="544" customWidth="1"/>
    <col min="14841" max="14841" width="4.88671875" style="544" customWidth="1"/>
    <col min="14842" max="14842" width="4.5546875" style="544" customWidth="1"/>
    <col min="14843" max="14843" width="6" style="544" customWidth="1"/>
    <col min="14844" max="14844" width="5.5546875" style="544" customWidth="1"/>
    <col min="14845" max="14845" width="0.33203125" style="544" customWidth="1"/>
    <col min="14846" max="14848" width="0" style="544" hidden="1" customWidth="1"/>
    <col min="14849" max="14849" width="5.5546875" style="544" customWidth="1"/>
    <col min="14850" max="14850" width="4.109375" style="544" customWidth="1"/>
    <col min="14851" max="14851" width="3.6640625" style="544" customWidth="1"/>
    <col min="14852" max="14852" width="3.88671875" style="544" customWidth="1"/>
    <col min="14853" max="14853" width="0.44140625" style="544" customWidth="1"/>
    <col min="14854" max="14854" width="4.33203125" style="544" customWidth="1"/>
    <col min="14855" max="14855" width="5" style="544" customWidth="1"/>
    <col min="14856" max="14857" width="3.88671875" style="544" customWidth="1"/>
    <col min="14858" max="14858" width="5.33203125" style="544" customWidth="1"/>
    <col min="14859" max="14859" width="3.33203125" style="544" customWidth="1"/>
    <col min="14860" max="14860" width="0" style="544" hidden="1" customWidth="1"/>
    <col min="14861" max="14861" width="3" style="544" customWidth="1"/>
    <col min="14862" max="14862" width="4" style="544" customWidth="1"/>
    <col min="14863" max="14863" width="8.5546875" style="544" customWidth="1"/>
    <col min="14864" max="15088" width="8.88671875" style="544"/>
    <col min="15089" max="15089" width="3.5546875" style="544" customWidth="1"/>
    <col min="15090" max="15090" width="5.88671875" style="544" customWidth="1"/>
    <col min="15091" max="15091" width="4.44140625" style="544" customWidth="1"/>
    <col min="15092" max="15092" width="4.5546875" style="544" customWidth="1"/>
    <col min="15093" max="15093" width="2.6640625" style="544" customWidth="1"/>
    <col min="15094" max="15094" width="4" style="544" customWidth="1"/>
    <col min="15095" max="15095" width="4.88671875" style="544" customWidth="1"/>
    <col min="15096" max="15096" width="4.109375" style="544" customWidth="1"/>
    <col min="15097" max="15097" width="4.88671875" style="544" customWidth="1"/>
    <col min="15098" max="15098" width="4.5546875" style="544" customWidth="1"/>
    <col min="15099" max="15099" width="6" style="544" customWidth="1"/>
    <col min="15100" max="15100" width="5.5546875" style="544" customWidth="1"/>
    <col min="15101" max="15101" width="0.33203125" style="544" customWidth="1"/>
    <col min="15102" max="15104" width="0" style="544" hidden="1" customWidth="1"/>
    <col min="15105" max="15105" width="5.5546875" style="544" customWidth="1"/>
    <col min="15106" max="15106" width="4.109375" style="544" customWidth="1"/>
    <col min="15107" max="15107" width="3.6640625" style="544" customWidth="1"/>
    <col min="15108" max="15108" width="3.88671875" style="544" customWidth="1"/>
    <col min="15109" max="15109" width="0.44140625" style="544" customWidth="1"/>
    <col min="15110" max="15110" width="4.33203125" style="544" customWidth="1"/>
    <col min="15111" max="15111" width="5" style="544" customWidth="1"/>
    <col min="15112" max="15113" width="3.88671875" style="544" customWidth="1"/>
    <col min="15114" max="15114" width="5.33203125" style="544" customWidth="1"/>
    <col min="15115" max="15115" width="3.33203125" style="544" customWidth="1"/>
    <col min="15116" max="15116" width="0" style="544" hidden="1" customWidth="1"/>
    <col min="15117" max="15117" width="3" style="544" customWidth="1"/>
    <col min="15118" max="15118" width="4" style="544" customWidth="1"/>
    <col min="15119" max="15119" width="8.5546875" style="544" customWidth="1"/>
    <col min="15120" max="15344" width="8.88671875" style="544"/>
    <col min="15345" max="15345" width="3.5546875" style="544" customWidth="1"/>
    <col min="15346" max="15346" width="5.88671875" style="544" customWidth="1"/>
    <col min="15347" max="15347" width="4.44140625" style="544" customWidth="1"/>
    <col min="15348" max="15348" width="4.5546875" style="544" customWidth="1"/>
    <col min="15349" max="15349" width="2.6640625" style="544" customWidth="1"/>
    <col min="15350" max="15350" width="4" style="544" customWidth="1"/>
    <col min="15351" max="15351" width="4.88671875" style="544" customWidth="1"/>
    <col min="15352" max="15352" width="4.109375" style="544" customWidth="1"/>
    <col min="15353" max="15353" width="4.88671875" style="544" customWidth="1"/>
    <col min="15354" max="15354" width="4.5546875" style="544" customWidth="1"/>
    <col min="15355" max="15355" width="6" style="544" customWidth="1"/>
    <col min="15356" max="15356" width="5.5546875" style="544" customWidth="1"/>
    <col min="15357" max="15357" width="0.33203125" style="544" customWidth="1"/>
    <col min="15358" max="15360" width="0" style="544" hidden="1" customWidth="1"/>
    <col min="15361" max="15361" width="5.5546875" style="544" customWidth="1"/>
    <col min="15362" max="15362" width="4.109375" style="544" customWidth="1"/>
    <col min="15363" max="15363" width="3.6640625" style="544" customWidth="1"/>
    <col min="15364" max="15364" width="3.88671875" style="544" customWidth="1"/>
    <col min="15365" max="15365" width="0.44140625" style="544" customWidth="1"/>
    <col min="15366" max="15366" width="4.33203125" style="544" customWidth="1"/>
    <col min="15367" max="15367" width="5" style="544" customWidth="1"/>
    <col min="15368" max="15369" width="3.88671875" style="544" customWidth="1"/>
    <col min="15370" max="15370" width="5.33203125" style="544" customWidth="1"/>
    <col min="15371" max="15371" width="3.33203125" style="544" customWidth="1"/>
    <col min="15372" max="15372" width="0" style="544" hidden="1" customWidth="1"/>
    <col min="15373" max="15373" width="3" style="544" customWidth="1"/>
    <col min="15374" max="15374" width="4" style="544" customWidth="1"/>
    <col min="15375" max="15375" width="8.5546875" style="544" customWidth="1"/>
    <col min="15376" max="15600" width="8.88671875" style="544"/>
    <col min="15601" max="15601" width="3.5546875" style="544" customWidth="1"/>
    <col min="15602" max="15602" width="5.88671875" style="544" customWidth="1"/>
    <col min="15603" max="15603" width="4.44140625" style="544" customWidth="1"/>
    <col min="15604" max="15604" width="4.5546875" style="544" customWidth="1"/>
    <col min="15605" max="15605" width="2.6640625" style="544" customWidth="1"/>
    <col min="15606" max="15606" width="4" style="544" customWidth="1"/>
    <col min="15607" max="15607" width="4.88671875" style="544" customWidth="1"/>
    <col min="15608" max="15608" width="4.109375" style="544" customWidth="1"/>
    <col min="15609" max="15609" width="4.88671875" style="544" customWidth="1"/>
    <col min="15610" max="15610" width="4.5546875" style="544" customWidth="1"/>
    <col min="15611" max="15611" width="6" style="544" customWidth="1"/>
    <col min="15612" max="15612" width="5.5546875" style="544" customWidth="1"/>
    <col min="15613" max="15613" width="0.33203125" style="544" customWidth="1"/>
    <col min="15614" max="15616" width="0" style="544" hidden="1" customWidth="1"/>
    <col min="15617" max="15617" width="5.5546875" style="544" customWidth="1"/>
    <col min="15618" max="15618" width="4.109375" style="544" customWidth="1"/>
    <col min="15619" max="15619" width="3.6640625" style="544" customWidth="1"/>
    <col min="15620" max="15620" width="3.88671875" style="544" customWidth="1"/>
    <col min="15621" max="15621" width="0.44140625" style="544" customWidth="1"/>
    <col min="15622" max="15622" width="4.33203125" style="544" customWidth="1"/>
    <col min="15623" max="15623" width="5" style="544" customWidth="1"/>
    <col min="15624" max="15625" width="3.88671875" style="544" customWidth="1"/>
    <col min="15626" max="15626" width="5.33203125" style="544" customWidth="1"/>
    <col min="15627" max="15627" width="3.33203125" style="544" customWidth="1"/>
    <col min="15628" max="15628" width="0" style="544" hidden="1" customWidth="1"/>
    <col min="15629" max="15629" width="3" style="544" customWidth="1"/>
    <col min="15630" max="15630" width="4" style="544" customWidth="1"/>
    <col min="15631" max="15631" width="8.5546875" style="544" customWidth="1"/>
    <col min="15632" max="15856" width="8.88671875" style="544"/>
    <col min="15857" max="15857" width="3.5546875" style="544" customWidth="1"/>
    <col min="15858" max="15858" width="5.88671875" style="544" customWidth="1"/>
    <col min="15859" max="15859" width="4.44140625" style="544" customWidth="1"/>
    <col min="15860" max="15860" width="4.5546875" style="544" customWidth="1"/>
    <col min="15861" max="15861" width="2.6640625" style="544" customWidth="1"/>
    <col min="15862" max="15862" width="4" style="544" customWidth="1"/>
    <col min="15863" max="15863" width="4.88671875" style="544" customWidth="1"/>
    <col min="15864" max="15864" width="4.109375" style="544" customWidth="1"/>
    <col min="15865" max="15865" width="4.88671875" style="544" customWidth="1"/>
    <col min="15866" max="15866" width="4.5546875" style="544" customWidth="1"/>
    <col min="15867" max="15867" width="6" style="544" customWidth="1"/>
    <col min="15868" max="15868" width="5.5546875" style="544" customWidth="1"/>
    <col min="15869" max="15869" width="0.33203125" style="544" customWidth="1"/>
    <col min="15870" max="15872" width="0" style="544" hidden="1" customWidth="1"/>
    <col min="15873" max="15873" width="5.5546875" style="544" customWidth="1"/>
    <col min="15874" max="15874" width="4.109375" style="544" customWidth="1"/>
    <col min="15875" max="15875" width="3.6640625" style="544" customWidth="1"/>
    <col min="15876" max="15876" width="3.88671875" style="544" customWidth="1"/>
    <col min="15877" max="15877" width="0.44140625" style="544" customWidth="1"/>
    <col min="15878" max="15878" width="4.33203125" style="544" customWidth="1"/>
    <col min="15879" max="15879" width="5" style="544" customWidth="1"/>
    <col min="15880" max="15881" width="3.88671875" style="544" customWidth="1"/>
    <col min="15882" max="15882" width="5.33203125" style="544" customWidth="1"/>
    <col min="15883" max="15883" width="3.33203125" style="544" customWidth="1"/>
    <col min="15884" max="15884" width="0" style="544" hidden="1" customWidth="1"/>
    <col min="15885" max="15885" width="3" style="544" customWidth="1"/>
    <col min="15886" max="15886" width="4" style="544" customWidth="1"/>
    <col min="15887" max="15887" width="8.5546875" style="544" customWidth="1"/>
    <col min="15888" max="16112" width="8.88671875" style="544"/>
    <col min="16113" max="16113" width="3.5546875" style="544" customWidth="1"/>
    <col min="16114" max="16114" width="5.88671875" style="544" customWidth="1"/>
    <col min="16115" max="16115" width="4.44140625" style="544" customWidth="1"/>
    <col min="16116" max="16116" width="4.5546875" style="544" customWidth="1"/>
    <col min="16117" max="16117" width="2.6640625" style="544" customWidth="1"/>
    <col min="16118" max="16118" width="4" style="544" customWidth="1"/>
    <col min="16119" max="16119" width="4.88671875" style="544" customWidth="1"/>
    <col min="16120" max="16120" width="4.109375" style="544" customWidth="1"/>
    <col min="16121" max="16121" width="4.88671875" style="544" customWidth="1"/>
    <col min="16122" max="16122" width="4.5546875" style="544" customWidth="1"/>
    <col min="16123" max="16123" width="6" style="544" customWidth="1"/>
    <col min="16124" max="16124" width="5.5546875" style="544" customWidth="1"/>
    <col min="16125" max="16125" width="0.33203125" style="544" customWidth="1"/>
    <col min="16126" max="16128" width="0" style="544" hidden="1" customWidth="1"/>
    <col min="16129" max="16129" width="5.5546875" style="544" customWidth="1"/>
    <col min="16130" max="16130" width="4.109375" style="544" customWidth="1"/>
    <col min="16131" max="16131" width="3.6640625" style="544" customWidth="1"/>
    <col min="16132" max="16132" width="3.88671875" style="544" customWidth="1"/>
    <col min="16133" max="16133" width="0.44140625" style="544" customWidth="1"/>
    <col min="16134" max="16134" width="4.33203125" style="544" customWidth="1"/>
    <col min="16135" max="16135" width="5" style="544" customWidth="1"/>
    <col min="16136" max="16137" width="3.88671875" style="544" customWidth="1"/>
    <col min="16138" max="16138" width="5.33203125" style="544" customWidth="1"/>
    <col min="16139" max="16139" width="3.33203125" style="544" customWidth="1"/>
    <col min="16140" max="16140" width="0" style="544" hidden="1" customWidth="1"/>
    <col min="16141" max="16141" width="3" style="544" customWidth="1"/>
    <col min="16142" max="16142" width="4" style="544" customWidth="1"/>
    <col min="16143" max="16143" width="8.5546875" style="544" customWidth="1"/>
    <col min="16144" max="16373" width="8.88671875" style="544"/>
    <col min="16374" max="16384" width="8.88671875" style="544" customWidth="1"/>
  </cols>
  <sheetData>
    <row r="1" spans="1:30" ht="14.4" customHeight="1" x14ac:dyDescent="0.25">
      <c r="A1" s="542"/>
      <c r="B1" s="542"/>
      <c r="C1" s="542"/>
      <c r="D1" s="542"/>
      <c r="E1" s="542"/>
      <c r="F1" s="542"/>
      <c r="G1" s="542"/>
      <c r="H1" s="542"/>
      <c r="I1" s="542"/>
      <c r="J1" s="542"/>
      <c r="K1" s="747" t="str">
        <f>ФОРМА!G2</f>
        <v>Санкт-Петербург</v>
      </c>
      <c r="L1" s="747"/>
      <c r="M1" s="747"/>
      <c r="N1" s="747"/>
      <c r="O1" s="747"/>
      <c r="P1" s="747"/>
      <c r="Q1" s="747"/>
      <c r="R1" s="747"/>
      <c r="S1" s="747"/>
      <c r="T1" s="543"/>
      <c r="U1" s="543"/>
      <c r="V1" s="543"/>
      <c r="W1" s="543"/>
      <c r="X1" s="543"/>
      <c r="Y1" s="543"/>
      <c r="Z1" s="543"/>
    </row>
    <row r="2" spans="1:30" ht="14.4" customHeight="1" x14ac:dyDescent="0.25">
      <c r="A2" s="543"/>
      <c r="B2" s="543"/>
      <c r="C2" s="543"/>
      <c r="D2" s="543"/>
      <c r="E2" s="543"/>
      <c r="F2" s="543"/>
      <c r="G2" s="543"/>
      <c r="H2" s="543"/>
      <c r="I2" s="543"/>
      <c r="J2" s="543"/>
      <c r="K2" s="754" t="s">
        <v>0</v>
      </c>
      <c r="L2" s="754"/>
      <c r="M2" s="754"/>
      <c r="N2" s="754"/>
      <c r="O2" s="754"/>
      <c r="P2" s="754"/>
      <c r="Q2" s="754"/>
      <c r="R2" s="754"/>
      <c r="S2" s="754"/>
      <c r="T2" s="545"/>
      <c r="U2" s="545"/>
      <c r="V2" s="545"/>
      <c r="W2" s="545"/>
      <c r="X2" s="545"/>
      <c r="Y2" s="545"/>
      <c r="Z2" s="545"/>
    </row>
    <row r="3" spans="1:30" ht="14.4" customHeight="1" x14ac:dyDescent="0.25">
      <c r="A3" s="747" t="str">
        <f>ФОРМА!B4</f>
        <v>ООО «СЭТ»</v>
      </c>
      <c r="B3" s="747"/>
      <c r="C3" s="747"/>
      <c r="D3" s="747"/>
      <c r="E3" s="747"/>
      <c r="F3" s="747"/>
      <c r="G3" s="543"/>
      <c r="H3" s="543"/>
      <c r="I3" s="543"/>
      <c r="J3" s="543"/>
      <c r="K3" s="747" t="str">
        <f>ФОРМА!B2</f>
        <v>ПАО "Россети Ленэнерго"</v>
      </c>
      <c r="L3" s="747"/>
      <c r="M3" s="747"/>
      <c r="N3" s="747"/>
      <c r="O3" s="747"/>
      <c r="P3" s="747"/>
      <c r="Q3" s="747"/>
      <c r="R3" s="747"/>
      <c r="S3" s="747"/>
      <c r="T3" s="543"/>
      <c r="U3" s="543"/>
      <c r="V3" s="543"/>
      <c r="W3" s="543"/>
      <c r="X3" s="543"/>
      <c r="Y3" s="543"/>
      <c r="Z3" s="543"/>
    </row>
    <row r="4" spans="1:30" ht="14.4" customHeight="1" x14ac:dyDescent="0.25">
      <c r="A4" s="748" t="s">
        <v>44</v>
      </c>
      <c r="B4" s="748"/>
      <c r="C4" s="748"/>
      <c r="D4" s="748"/>
      <c r="E4" s="748"/>
      <c r="F4" s="748"/>
      <c r="G4" s="546"/>
      <c r="H4" s="546"/>
      <c r="I4" s="546"/>
      <c r="J4" s="546"/>
      <c r="K4" s="754" t="s">
        <v>2</v>
      </c>
      <c r="L4" s="754"/>
      <c r="M4" s="754"/>
      <c r="N4" s="754"/>
      <c r="O4" s="754"/>
      <c r="P4" s="754"/>
      <c r="Q4" s="754"/>
      <c r="R4" s="754"/>
      <c r="S4" s="754"/>
      <c r="T4" s="545"/>
      <c r="U4" s="545"/>
      <c r="V4" s="545"/>
      <c r="W4" s="545"/>
      <c r="X4" s="545"/>
      <c r="Y4" s="545"/>
      <c r="Z4" s="545"/>
    </row>
    <row r="5" spans="1:30" ht="57" customHeight="1" x14ac:dyDescent="0.25">
      <c r="A5" s="753"/>
      <c r="B5" s="753"/>
      <c r="C5" s="753"/>
      <c r="D5" s="753"/>
      <c r="E5" s="753"/>
      <c r="F5" s="753"/>
      <c r="G5" s="542"/>
      <c r="H5" s="542"/>
      <c r="I5" s="542"/>
      <c r="J5" s="542"/>
      <c r="K5" s="75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L5" s="755"/>
      <c r="M5" s="755"/>
      <c r="N5" s="755"/>
      <c r="O5" s="755"/>
      <c r="P5" s="755"/>
      <c r="Q5" s="755"/>
      <c r="R5" s="755"/>
      <c r="S5" s="755"/>
      <c r="T5" s="547"/>
      <c r="U5" s="547"/>
      <c r="V5" s="547"/>
      <c r="W5" s="547"/>
      <c r="X5" s="547"/>
      <c r="Y5" s="547"/>
      <c r="Z5" s="547"/>
    </row>
    <row r="6" spans="1:30" ht="14.4" customHeight="1" x14ac:dyDescent="0.25">
      <c r="A6" s="749" t="s">
        <v>45</v>
      </c>
      <c r="B6" s="749"/>
      <c r="C6" s="749"/>
      <c r="D6" s="749"/>
      <c r="E6" s="749"/>
      <c r="F6" s="749"/>
      <c r="G6" s="545"/>
      <c r="H6" s="545"/>
      <c r="I6" s="545"/>
      <c r="J6" s="545"/>
      <c r="K6" s="754" t="s">
        <v>38</v>
      </c>
      <c r="L6" s="754"/>
      <c r="M6" s="754"/>
      <c r="N6" s="754"/>
      <c r="O6" s="754"/>
      <c r="P6" s="754"/>
      <c r="Q6" s="754"/>
      <c r="R6" s="754"/>
      <c r="S6" s="754"/>
      <c r="T6" s="545"/>
      <c r="U6" s="545"/>
      <c r="V6" s="545"/>
      <c r="W6" s="545"/>
      <c r="X6" s="545"/>
      <c r="Y6" s="545"/>
      <c r="Z6" s="545"/>
    </row>
    <row r="7" spans="1:30" ht="14.4" customHeight="1" x14ac:dyDescent="0.25">
      <c r="A7" s="753"/>
      <c r="B7" s="753"/>
      <c r="C7" s="753"/>
      <c r="D7" s="753"/>
      <c r="E7" s="753"/>
      <c r="F7" s="753"/>
      <c r="G7" s="542"/>
      <c r="H7" s="542"/>
      <c r="I7" s="542"/>
      <c r="J7" s="542"/>
      <c r="K7" s="756">
        <f>ФОРМА!B13</f>
        <v>45649</v>
      </c>
      <c r="L7" s="756"/>
      <c r="M7" s="756"/>
      <c r="N7" s="756"/>
      <c r="O7" s="756"/>
      <c r="P7" s="756"/>
      <c r="Q7" s="756"/>
      <c r="R7" s="756"/>
      <c r="S7" s="756"/>
      <c r="T7" s="543"/>
      <c r="U7" s="543"/>
      <c r="V7" s="543"/>
      <c r="W7" s="543"/>
      <c r="X7" s="543"/>
      <c r="Y7" s="543"/>
      <c r="Z7" s="543"/>
    </row>
    <row r="8" spans="1:30" ht="14.4" customHeight="1" x14ac:dyDescent="0.25">
      <c r="A8" s="749" t="s">
        <v>1</v>
      </c>
      <c r="B8" s="749"/>
      <c r="C8" s="749"/>
      <c r="D8" s="749"/>
      <c r="E8" s="749"/>
      <c r="F8" s="749"/>
      <c r="G8" s="545"/>
      <c r="H8" s="545"/>
      <c r="I8" s="545"/>
      <c r="J8" s="545"/>
      <c r="K8" s="754" t="s">
        <v>3</v>
      </c>
      <c r="L8" s="754"/>
      <c r="M8" s="754"/>
      <c r="N8" s="754"/>
      <c r="O8" s="754"/>
      <c r="P8" s="754"/>
      <c r="Q8" s="754"/>
      <c r="R8" s="754"/>
      <c r="S8" s="754"/>
      <c r="T8" s="545"/>
      <c r="U8" s="545"/>
      <c r="V8" s="545"/>
      <c r="W8" s="545"/>
      <c r="X8" s="545"/>
      <c r="Y8" s="545"/>
      <c r="Z8" s="545"/>
    </row>
    <row r="9" spans="1:30" x14ac:dyDescent="0.25">
      <c r="A9" s="542"/>
      <c r="B9" s="542"/>
      <c r="C9" s="542"/>
      <c r="D9" s="542"/>
      <c r="E9" s="542"/>
      <c r="F9" s="542"/>
      <c r="G9" s="542"/>
      <c r="H9" s="542"/>
      <c r="I9" s="542"/>
      <c r="J9" s="542"/>
      <c r="K9" s="542"/>
      <c r="L9" s="542"/>
      <c r="M9" s="542"/>
      <c r="N9" s="542"/>
      <c r="O9" s="542"/>
      <c r="P9" s="542"/>
      <c r="Q9" s="542"/>
      <c r="R9" s="542"/>
      <c r="S9" s="548"/>
      <c r="T9" s="752"/>
    </row>
    <row r="10" spans="1:30" ht="34.200000000000003" customHeight="1" x14ac:dyDescent="0.25">
      <c r="A10" s="750" t="s">
        <v>1140</v>
      </c>
      <c r="B10" s="750"/>
      <c r="C10" s="750"/>
      <c r="D10" s="750"/>
      <c r="E10" s="750"/>
      <c r="F10" s="750"/>
      <c r="G10" s="750"/>
      <c r="H10" s="750"/>
      <c r="I10" s="750"/>
      <c r="J10" s="750"/>
      <c r="K10" s="750"/>
      <c r="L10" s="750"/>
      <c r="M10" s="750"/>
      <c r="N10" s="750"/>
      <c r="O10" s="750"/>
      <c r="P10" s="750"/>
      <c r="Q10" s="750"/>
      <c r="R10" s="750"/>
      <c r="S10" s="750"/>
      <c r="T10" s="752"/>
      <c r="U10" s="549"/>
      <c r="V10" s="549"/>
      <c r="W10" s="549"/>
      <c r="X10" s="549"/>
      <c r="Y10" s="549"/>
      <c r="Z10" s="549"/>
    </row>
    <row r="11" spans="1:30" ht="28.5" customHeight="1" x14ac:dyDescent="0.25">
      <c r="A11" s="550" t="s">
        <v>237</v>
      </c>
      <c r="B11" s="751" t="s">
        <v>158</v>
      </c>
      <c r="C11" s="751"/>
      <c r="D11" s="751"/>
      <c r="E11" s="751"/>
      <c r="F11" s="751"/>
      <c r="G11" s="751"/>
      <c r="H11" s="751"/>
      <c r="I11" s="751"/>
      <c r="J11" s="751"/>
      <c r="K11" s="751"/>
      <c r="L11" s="751"/>
      <c r="M11" s="751"/>
      <c r="N11" s="751"/>
      <c r="O11" s="751"/>
      <c r="P11" s="751" t="s">
        <v>1141</v>
      </c>
      <c r="Q11" s="751"/>
      <c r="R11" s="751" t="s">
        <v>1142</v>
      </c>
      <c r="S11" s="751"/>
      <c r="T11" s="752"/>
      <c r="U11" s="567"/>
      <c r="V11" s="567"/>
      <c r="W11" s="567"/>
      <c r="X11" s="567"/>
      <c r="Y11" s="567"/>
      <c r="Z11" s="567"/>
    </row>
    <row r="12" spans="1:30" ht="18.600000000000001" customHeight="1" x14ac:dyDescent="0.3">
      <c r="A12" s="551"/>
      <c r="B12" s="733" t="str">
        <f>AB12</f>
        <v>Реконструкция ВЛ 10кВ в охранной зоне действующей ВЛ-10 кВ</v>
      </c>
      <c r="C12" s="733"/>
      <c r="D12" s="733"/>
      <c r="E12" s="733"/>
      <c r="F12" s="733"/>
      <c r="G12" s="733"/>
      <c r="H12" s="733"/>
      <c r="I12" s="733"/>
      <c r="J12" s="733"/>
      <c r="K12" s="733"/>
      <c r="L12" s="733"/>
      <c r="M12" s="733"/>
      <c r="N12" s="733"/>
      <c r="O12" s="733"/>
      <c r="P12" s="731"/>
      <c r="Q12" s="731"/>
      <c r="R12" s="734"/>
      <c r="S12" s="735"/>
      <c r="T12" s="552">
        <v>1</v>
      </c>
      <c r="U12" s="553"/>
      <c r="V12" s="553"/>
      <c r="W12" s="553"/>
      <c r="X12" s="553"/>
      <c r="Y12" s="553"/>
      <c r="Z12" s="553"/>
      <c r="AB12" s="596" t="s">
        <v>1264</v>
      </c>
      <c r="AC12" s="591"/>
      <c r="AD12" s="591"/>
    </row>
    <row r="13" spans="1:30" ht="15" customHeight="1" x14ac:dyDescent="0.3">
      <c r="A13" s="550" t="str">
        <f>CONCATENATE(T13,".",U13)</f>
        <v>1.</v>
      </c>
      <c r="B13" s="733" t="str">
        <f>AB13</f>
        <v>Подготовительные работы</v>
      </c>
      <c r="C13" s="733"/>
      <c r="D13" s="733"/>
      <c r="E13" s="733"/>
      <c r="F13" s="733"/>
      <c r="G13" s="733"/>
      <c r="H13" s="733"/>
      <c r="I13" s="733"/>
      <c r="J13" s="733"/>
      <c r="K13" s="733"/>
      <c r="L13" s="733"/>
      <c r="M13" s="733"/>
      <c r="N13" s="733"/>
      <c r="O13" s="733"/>
      <c r="P13" s="731"/>
      <c r="Q13" s="731"/>
      <c r="R13" s="734"/>
      <c r="S13" s="735"/>
      <c r="T13" s="552">
        <f>T12</f>
        <v>1</v>
      </c>
      <c r="U13" s="553"/>
      <c r="V13" s="553"/>
      <c r="W13" s="553"/>
      <c r="X13" s="553"/>
      <c r="Y13" s="553"/>
      <c r="Z13" s="553"/>
      <c r="AB13" s="591" t="s">
        <v>1172</v>
      </c>
      <c r="AC13" s="592"/>
      <c r="AD13" s="593"/>
    </row>
    <row r="14" spans="1:30" ht="27.6" x14ac:dyDescent="0.3">
      <c r="A14" s="551" t="str">
        <f>CONCATENATE(T14,".",U14)</f>
        <v>1.1</v>
      </c>
      <c r="B14" s="730" t="str">
        <f>AB14</f>
        <v>Геодезическая разбивка трассы (вынос в натуру оси ВЛ установка створных знаков)</v>
      </c>
      <c r="C14" s="730"/>
      <c r="D14" s="730"/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730"/>
      <c r="P14" s="731" t="str">
        <f>CONCATENATE(AC14)</f>
        <v>км</v>
      </c>
      <c r="Q14" s="731"/>
      <c r="R14" s="734" t="str">
        <f>CONCATENATE(AD14)</f>
        <v>5,84</v>
      </c>
      <c r="S14" s="735"/>
      <c r="T14" s="552">
        <f t="shared" ref="T14:T77" si="0">T13</f>
        <v>1</v>
      </c>
      <c r="U14" s="553">
        <f t="shared" ref="U14:U77" si="1">U13+1</f>
        <v>1</v>
      </c>
      <c r="V14" s="553"/>
      <c r="W14" s="553"/>
      <c r="X14" s="553"/>
      <c r="Y14" s="553"/>
      <c r="Z14" s="553"/>
      <c r="AB14" s="597" t="s">
        <v>1265</v>
      </c>
      <c r="AC14" s="592" t="s">
        <v>1173</v>
      </c>
      <c r="AD14" s="593">
        <v>5.84</v>
      </c>
    </row>
    <row r="15" spans="1:30" ht="15.75" customHeight="1" x14ac:dyDescent="0.3">
      <c r="A15" s="551" t="str">
        <f t="shared" ref="A15:A74" si="2">CONCATENATE(T15,".",U15)</f>
        <v>1.2</v>
      </c>
      <c r="B15" s="730" t="str">
        <f t="shared" ref="B15:B78" si="3">AB15</f>
        <v>Геодезический вынос точек установки опор/стоек</v>
      </c>
      <c r="C15" s="730"/>
      <c r="D15" s="730"/>
      <c r="E15" s="730"/>
      <c r="F15" s="730"/>
      <c r="G15" s="730"/>
      <c r="H15" s="730"/>
      <c r="I15" s="730"/>
      <c r="J15" s="730"/>
      <c r="K15" s="730"/>
      <c r="L15" s="730"/>
      <c r="M15" s="730"/>
      <c r="N15" s="730"/>
      <c r="O15" s="730"/>
      <c r="P15" s="731" t="str">
        <f t="shared" ref="P15:P78" si="4">CONCATENATE(AC15)</f>
        <v>шт.</v>
      </c>
      <c r="Q15" s="731"/>
      <c r="R15" s="734" t="str">
        <f t="shared" ref="R15:R72" si="5">CONCATENATE(AD15)</f>
        <v>1/6</v>
      </c>
      <c r="S15" s="735"/>
      <c r="T15" s="552">
        <f t="shared" si="0"/>
        <v>1</v>
      </c>
      <c r="U15" s="553">
        <f t="shared" si="1"/>
        <v>2</v>
      </c>
      <c r="V15" s="553"/>
      <c r="W15" s="553"/>
      <c r="X15" s="553"/>
      <c r="Y15" s="553"/>
      <c r="Z15" s="553"/>
      <c r="AB15" s="598" t="s">
        <v>1174</v>
      </c>
      <c r="AC15" s="592" t="s">
        <v>1175</v>
      </c>
      <c r="AD15" s="594" t="s">
        <v>1488</v>
      </c>
    </row>
    <row r="16" spans="1:30" ht="45" customHeight="1" x14ac:dyDescent="0.3">
      <c r="A16" s="551" t="str">
        <f t="shared" si="2"/>
        <v>1.3</v>
      </c>
      <c r="B16" s="730" t="str">
        <f t="shared" si="3"/>
        <v>Расчистка просеки от кустарника и мелколесья (доведение до норматив-ных значений ширины охранных зон) по землям ГЛФ вручную при густой поросли</v>
      </c>
      <c r="C16" s="730"/>
      <c r="D16" s="730"/>
      <c r="E16" s="730"/>
      <c r="F16" s="730"/>
      <c r="G16" s="730"/>
      <c r="H16" s="730"/>
      <c r="I16" s="730"/>
      <c r="J16" s="730"/>
      <c r="K16" s="730"/>
      <c r="L16" s="730"/>
      <c r="M16" s="730"/>
      <c r="N16" s="730"/>
      <c r="O16" s="730"/>
      <c r="P16" s="731" t="str">
        <f t="shared" si="4"/>
        <v>га</v>
      </c>
      <c r="Q16" s="731"/>
      <c r="R16" s="734" t="str">
        <f t="shared" si="5"/>
        <v>1,0215</v>
      </c>
      <c r="S16" s="735"/>
      <c r="T16" s="552">
        <f t="shared" si="0"/>
        <v>1</v>
      </c>
      <c r="U16" s="553">
        <f t="shared" si="1"/>
        <v>3</v>
      </c>
      <c r="V16" s="553"/>
      <c r="W16" s="553"/>
      <c r="X16" s="553"/>
      <c r="Y16" s="553"/>
      <c r="Z16" s="553"/>
      <c r="AB16" s="598" t="s">
        <v>1266</v>
      </c>
      <c r="AC16" s="592" t="s">
        <v>1145</v>
      </c>
      <c r="AD16" s="593">
        <v>1.0215000000000001</v>
      </c>
    </row>
    <row r="17" spans="1:30" ht="15.75" customHeight="1" x14ac:dyDescent="0.3">
      <c r="A17" s="550" t="str">
        <f t="shared" si="2"/>
        <v>2.</v>
      </c>
      <c r="B17" s="733" t="str">
        <f t="shared" si="3"/>
        <v>Организация строительного городка с последующим демонтажем</v>
      </c>
      <c r="C17" s="733"/>
      <c r="D17" s="733"/>
      <c r="E17" s="733"/>
      <c r="F17" s="733"/>
      <c r="G17" s="733"/>
      <c r="H17" s="733"/>
      <c r="I17" s="733"/>
      <c r="J17" s="733"/>
      <c r="K17" s="733"/>
      <c r="L17" s="733"/>
      <c r="M17" s="733"/>
      <c r="N17" s="733"/>
      <c r="O17" s="733"/>
      <c r="P17" s="731" t="str">
        <f t="shared" si="4"/>
        <v/>
      </c>
      <c r="Q17" s="731"/>
      <c r="R17" s="734" t="str">
        <f t="shared" si="5"/>
        <v/>
      </c>
      <c r="S17" s="735"/>
      <c r="T17" s="552">
        <v>2</v>
      </c>
      <c r="U17" s="553"/>
      <c r="V17" s="553"/>
      <c r="W17" s="553"/>
      <c r="X17" s="553"/>
      <c r="Y17" s="553"/>
      <c r="Z17" s="553"/>
      <c r="AB17" s="591" t="s">
        <v>1267</v>
      </c>
      <c r="AC17" s="592"/>
      <c r="AD17" s="593"/>
    </row>
    <row r="18" spans="1:30" ht="30" customHeight="1" x14ac:dyDescent="0.3">
      <c r="A18" s="551" t="str">
        <f t="shared" si="2"/>
        <v>2.1</v>
      </c>
      <c r="B18" s="730" t="str">
        <f t="shared" si="3"/>
        <v>Снятие растительного слоя толщиной 15см для обустройства стройпло-щадки с обратным перемещением</v>
      </c>
      <c r="C18" s="730"/>
      <c r="D18" s="730"/>
      <c r="E18" s="730"/>
      <c r="F18" s="730"/>
      <c r="G18" s="730"/>
      <c r="H18" s="730"/>
      <c r="I18" s="730"/>
      <c r="J18" s="730"/>
      <c r="K18" s="730"/>
      <c r="L18" s="730"/>
      <c r="M18" s="730"/>
      <c r="N18" s="730"/>
      <c r="O18" s="730"/>
      <c r="P18" s="731" t="str">
        <f t="shared" si="4"/>
        <v>м3</v>
      </c>
      <c r="Q18" s="731"/>
      <c r="R18" s="734" t="str">
        <f t="shared" si="5"/>
        <v>94,75</v>
      </c>
      <c r="S18" s="735"/>
      <c r="T18" s="552">
        <f t="shared" si="0"/>
        <v>2</v>
      </c>
      <c r="U18" s="553">
        <f t="shared" si="1"/>
        <v>1</v>
      </c>
      <c r="V18" s="553"/>
      <c r="W18" s="553"/>
      <c r="X18" s="553"/>
      <c r="Y18" s="553"/>
      <c r="Z18" s="553"/>
      <c r="AB18" s="598" t="s">
        <v>1268</v>
      </c>
      <c r="AC18" s="592" t="s">
        <v>1269</v>
      </c>
      <c r="AD18" s="593">
        <v>94.75</v>
      </c>
    </row>
    <row r="19" spans="1:30" ht="18" customHeight="1" x14ac:dyDescent="0.3">
      <c r="A19" s="551" t="str">
        <f t="shared" si="2"/>
        <v>2.2</v>
      </c>
      <c r="B19" s="730" t="str">
        <f t="shared" si="3"/>
        <v>Засыпка стройплощадки ПГС толщиной 10см</v>
      </c>
      <c r="C19" s="730"/>
      <c r="D19" s="730"/>
      <c r="E19" s="730"/>
      <c r="F19" s="730"/>
      <c r="G19" s="730"/>
      <c r="H19" s="730"/>
      <c r="I19" s="730"/>
      <c r="J19" s="730"/>
      <c r="K19" s="730"/>
      <c r="L19" s="730"/>
      <c r="M19" s="730"/>
      <c r="N19" s="730"/>
      <c r="O19" s="730"/>
      <c r="P19" s="731" t="str">
        <f t="shared" si="4"/>
        <v>м3</v>
      </c>
      <c r="Q19" s="731"/>
      <c r="R19" s="734" t="str">
        <f t="shared" si="5"/>
        <v>62,9</v>
      </c>
      <c r="S19" s="735"/>
      <c r="T19" s="552">
        <f t="shared" si="0"/>
        <v>2</v>
      </c>
      <c r="U19" s="553">
        <f t="shared" si="1"/>
        <v>2</v>
      </c>
      <c r="V19" s="553"/>
      <c r="W19" s="553"/>
      <c r="X19" s="553"/>
      <c r="Y19" s="553"/>
      <c r="Z19" s="553"/>
      <c r="AB19" s="599" t="s">
        <v>1270</v>
      </c>
      <c r="AC19" s="592" t="s">
        <v>1269</v>
      </c>
      <c r="AD19" s="593">
        <v>62.9</v>
      </c>
    </row>
    <row r="20" spans="1:30" ht="15.75" customHeight="1" x14ac:dyDescent="0.3">
      <c r="A20" s="551" t="str">
        <f t="shared" si="2"/>
        <v>2.3</v>
      </c>
      <c r="B20" s="730" t="str">
        <f t="shared" si="3"/>
        <v>Противопожарная емкость с водой 5 м³</v>
      </c>
      <c r="C20" s="730"/>
      <c r="D20" s="730"/>
      <c r="E20" s="730"/>
      <c r="F20" s="730"/>
      <c r="G20" s="730"/>
      <c r="H20" s="730"/>
      <c r="I20" s="730"/>
      <c r="J20" s="730"/>
      <c r="K20" s="730"/>
      <c r="L20" s="730"/>
      <c r="M20" s="730"/>
      <c r="N20" s="730"/>
      <c r="O20" s="730"/>
      <c r="P20" s="731" t="str">
        <f t="shared" si="4"/>
        <v>шт.</v>
      </c>
      <c r="Q20" s="731"/>
      <c r="R20" s="734" t="str">
        <f t="shared" si="5"/>
        <v>1</v>
      </c>
      <c r="S20" s="735"/>
      <c r="T20" s="552">
        <f t="shared" si="0"/>
        <v>2</v>
      </c>
      <c r="U20" s="553">
        <f t="shared" si="1"/>
        <v>3</v>
      </c>
      <c r="V20" s="553"/>
      <c r="W20" s="553"/>
      <c r="X20" s="553"/>
      <c r="Y20" s="553"/>
      <c r="Z20" s="553"/>
      <c r="AB20" s="599" t="s">
        <v>1271</v>
      </c>
      <c r="AC20" s="592" t="s">
        <v>1175</v>
      </c>
      <c r="AD20" s="593">
        <v>1</v>
      </c>
    </row>
    <row r="21" spans="1:30" ht="15.75" customHeight="1" x14ac:dyDescent="0.3">
      <c r="A21" s="551" t="str">
        <f t="shared" si="2"/>
        <v>2.4</v>
      </c>
      <c r="B21" s="730" t="str">
        <f t="shared" si="3"/>
        <v>Биотуалет 1х1*2,3 м</v>
      </c>
      <c r="C21" s="730"/>
      <c r="D21" s="730"/>
      <c r="E21" s="730"/>
      <c r="F21" s="730"/>
      <c r="G21" s="730"/>
      <c r="H21" s="730"/>
      <c r="I21" s="730"/>
      <c r="J21" s="730"/>
      <c r="K21" s="730"/>
      <c r="L21" s="730"/>
      <c r="M21" s="730"/>
      <c r="N21" s="730"/>
      <c r="O21" s="730"/>
      <c r="P21" s="731" t="str">
        <f t="shared" si="4"/>
        <v>шт.</v>
      </c>
      <c r="Q21" s="731"/>
      <c r="R21" s="734" t="str">
        <f t="shared" si="5"/>
        <v>1</v>
      </c>
      <c r="S21" s="735"/>
      <c r="T21" s="552">
        <f t="shared" si="0"/>
        <v>2</v>
      </c>
      <c r="U21" s="553">
        <f t="shared" si="1"/>
        <v>4</v>
      </c>
      <c r="V21" s="553"/>
      <c r="W21" s="553"/>
      <c r="X21" s="553"/>
      <c r="Y21" s="553"/>
      <c r="Z21" s="553"/>
      <c r="AB21" s="599" t="s">
        <v>1272</v>
      </c>
      <c r="AC21" s="592" t="s">
        <v>1175</v>
      </c>
      <c r="AD21" s="593">
        <v>1</v>
      </c>
    </row>
    <row r="22" spans="1:30" ht="15.75" customHeight="1" x14ac:dyDescent="0.3">
      <c r="A22" s="551" t="str">
        <f t="shared" si="2"/>
        <v>2.5</v>
      </c>
      <c r="B22" s="730" t="str">
        <f t="shared" si="3"/>
        <v>Бытовка 8х2,5 м</v>
      </c>
      <c r="C22" s="730"/>
      <c r="D22" s="730"/>
      <c r="E22" s="730"/>
      <c r="F22" s="730"/>
      <c r="G22" s="730"/>
      <c r="H22" s="730"/>
      <c r="I22" s="730"/>
      <c r="J22" s="730"/>
      <c r="K22" s="730"/>
      <c r="L22" s="730"/>
      <c r="M22" s="730"/>
      <c r="N22" s="730"/>
      <c r="O22" s="730"/>
      <c r="P22" s="731" t="str">
        <f t="shared" si="4"/>
        <v>шт.</v>
      </c>
      <c r="Q22" s="731"/>
      <c r="R22" s="734" t="str">
        <f t="shared" si="5"/>
        <v>1</v>
      </c>
      <c r="S22" s="735"/>
      <c r="T22" s="552">
        <f t="shared" si="0"/>
        <v>2</v>
      </c>
      <c r="U22" s="553">
        <f t="shared" si="1"/>
        <v>5</v>
      </c>
      <c r="V22" s="553"/>
      <c r="W22" s="553"/>
      <c r="X22" s="553"/>
      <c r="Y22" s="553"/>
      <c r="Z22" s="553"/>
      <c r="AB22" s="599" t="s">
        <v>1273</v>
      </c>
      <c r="AC22" s="592" t="s">
        <v>1175</v>
      </c>
      <c r="AD22" s="593">
        <v>1</v>
      </c>
    </row>
    <row r="23" spans="1:30" ht="15.75" customHeight="1" x14ac:dyDescent="0.3">
      <c r="A23" s="551" t="str">
        <f t="shared" si="2"/>
        <v>2.6</v>
      </c>
      <c r="B23" s="730" t="str">
        <f t="shared" si="3"/>
        <v>Контора-прорабская 4х2 м</v>
      </c>
      <c r="C23" s="730"/>
      <c r="D23" s="730"/>
      <c r="E23" s="730"/>
      <c r="F23" s="730"/>
      <c r="G23" s="730"/>
      <c r="H23" s="730"/>
      <c r="I23" s="730"/>
      <c r="J23" s="730"/>
      <c r="K23" s="730"/>
      <c r="L23" s="730"/>
      <c r="M23" s="730"/>
      <c r="N23" s="730"/>
      <c r="O23" s="730"/>
      <c r="P23" s="731" t="str">
        <f t="shared" si="4"/>
        <v>шт.</v>
      </c>
      <c r="Q23" s="731"/>
      <c r="R23" s="734" t="str">
        <f t="shared" si="5"/>
        <v>1</v>
      </c>
      <c r="S23" s="735"/>
      <c r="T23" s="552">
        <f t="shared" si="0"/>
        <v>2</v>
      </c>
      <c r="U23" s="553">
        <f t="shared" si="1"/>
        <v>6</v>
      </c>
      <c r="V23" s="553"/>
      <c r="W23" s="553"/>
      <c r="X23" s="553"/>
      <c r="Y23" s="553"/>
      <c r="Z23" s="553"/>
      <c r="AB23" s="599" t="s">
        <v>1274</v>
      </c>
      <c r="AC23" s="592" t="s">
        <v>1175</v>
      </c>
      <c r="AD23" s="593">
        <v>1</v>
      </c>
    </row>
    <row r="24" spans="1:30" ht="15.75" customHeight="1" x14ac:dyDescent="0.3">
      <c r="A24" s="551" t="str">
        <f t="shared" si="2"/>
        <v>2.7</v>
      </c>
      <c r="B24" s="730" t="str">
        <f t="shared" si="3"/>
        <v>Бак контейнерного типа для мусора 1,5х1,5м</v>
      </c>
      <c r="C24" s="730"/>
      <c r="D24" s="730"/>
      <c r="E24" s="730"/>
      <c r="F24" s="730"/>
      <c r="G24" s="730"/>
      <c r="H24" s="730"/>
      <c r="I24" s="730"/>
      <c r="J24" s="730"/>
      <c r="K24" s="730"/>
      <c r="L24" s="730"/>
      <c r="M24" s="730"/>
      <c r="N24" s="730"/>
      <c r="O24" s="730"/>
      <c r="P24" s="731" t="str">
        <f t="shared" si="4"/>
        <v>шт.</v>
      </c>
      <c r="Q24" s="731"/>
      <c r="R24" s="734" t="str">
        <f t="shared" si="5"/>
        <v>1</v>
      </c>
      <c r="S24" s="735"/>
      <c r="T24" s="552">
        <f t="shared" si="0"/>
        <v>2</v>
      </c>
      <c r="U24" s="553">
        <f t="shared" si="1"/>
        <v>7</v>
      </c>
      <c r="V24" s="553"/>
      <c r="W24" s="553"/>
      <c r="X24" s="553"/>
      <c r="Y24" s="553"/>
      <c r="Z24" s="553"/>
      <c r="AB24" s="599" t="s">
        <v>1275</v>
      </c>
      <c r="AC24" s="592" t="s">
        <v>1175</v>
      </c>
      <c r="AD24" s="593">
        <v>1</v>
      </c>
    </row>
    <row r="25" spans="1:30" ht="30" customHeight="1" x14ac:dyDescent="0.3">
      <c r="A25" s="551" t="str">
        <f t="shared" si="2"/>
        <v>2.8</v>
      </c>
      <c r="B25" s="730" t="str">
        <f t="shared" si="3"/>
        <v>Погрузка и разгрузка механизировано при автомобильных перевозках конструкций строительного городка</v>
      </c>
      <c r="C25" s="730"/>
      <c r="D25" s="730"/>
      <c r="E25" s="730"/>
      <c r="F25" s="730"/>
      <c r="G25" s="730"/>
      <c r="H25" s="730"/>
      <c r="I25" s="730"/>
      <c r="J25" s="730"/>
      <c r="K25" s="730"/>
      <c r="L25" s="730"/>
      <c r="M25" s="730"/>
      <c r="N25" s="730"/>
      <c r="O25" s="730"/>
      <c r="P25" s="731" t="str">
        <f t="shared" si="4"/>
        <v>т</v>
      </c>
      <c r="Q25" s="731"/>
      <c r="R25" s="734" t="str">
        <f t="shared" si="5"/>
        <v>12</v>
      </c>
      <c r="S25" s="735"/>
      <c r="T25" s="552">
        <f t="shared" si="0"/>
        <v>2</v>
      </c>
      <c r="U25" s="553">
        <f t="shared" si="1"/>
        <v>8</v>
      </c>
      <c r="V25" s="553"/>
      <c r="W25" s="553"/>
      <c r="X25" s="553"/>
      <c r="Y25" s="553"/>
      <c r="Z25" s="553"/>
      <c r="AB25" s="599" t="s">
        <v>1276</v>
      </c>
      <c r="AC25" s="592" t="s">
        <v>1144</v>
      </c>
      <c r="AD25" s="593">
        <v>12</v>
      </c>
    </row>
    <row r="26" spans="1:30" ht="30" customHeight="1" x14ac:dyDescent="0.3">
      <c r="A26" s="551" t="str">
        <f t="shared" si="2"/>
        <v>2.9</v>
      </c>
      <c r="B26" s="730" t="str">
        <f t="shared" si="3"/>
        <v>Перевозка грузов автомобилями-самосвалами 1 класс груза грузоподъемностью 10 т работающими вне карьера на расстояние 28 км</v>
      </c>
      <c r="C26" s="730"/>
      <c r="D26" s="730"/>
      <c r="E26" s="730"/>
      <c r="F26" s="730"/>
      <c r="G26" s="730"/>
      <c r="H26" s="730"/>
      <c r="I26" s="730"/>
      <c r="J26" s="730"/>
      <c r="K26" s="730"/>
      <c r="L26" s="730"/>
      <c r="M26" s="730"/>
      <c r="N26" s="730"/>
      <c r="O26" s="730"/>
      <c r="P26" s="731" t="str">
        <f t="shared" si="4"/>
        <v>т</v>
      </c>
      <c r="Q26" s="731"/>
      <c r="R26" s="734" t="str">
        <f t="shared" si="5"/>
        <v>12</v>
      </c>
      <c r="S26" s="735"/>
      <c r="T26" s="552">
        <f t="shared" si="0"/>
        <v>2</v>
      </c>
      <c r="U26" s="553">
        <f t="shared" si="1"/>
        <v>9</v>
      </c>
      <c r="V26" s="553"/>
      <c r="W26" s="553"/>
      <c r="X26" s="553"/>
      <c r="Y26" s="553"/>
      <c r="Z26" s="553"/>
      <c r="AB26" s="598" t="s">
        <v>1277</v>
      </c>
      <c r="AC26" s="592" t="s">
        <v>1144</v>
      </c>
      <c r="AD26" s="593">
        <v>12</v>
      </c>
    </row>
    <row r="27" spans="1:30" ht="15.75" customHeight="1" x14ac:dyDescent="0.3">
      <c r="A27" s="550" t="str">
        <f t="shared" si="2"/>
        <v>3.</v>
      </c>
      <c r="B27" s="733" t="str">
        <f t="shared" si="3"/>
        <v>Доставка материалов, рабочих и вывоз ТБО</v>
      </c>
      <c r="C27" s="733"/>
      <c r="D27" s="733"/>
      <c r="E27" s="733"/>
      <c r="F27" s="733"/>
      <c r="G27" s="733"/>
      <c r="H27" s="733"/>
      <c r="I27" s="733"/>
      <c r="J27" s="733"/>
      <c r="K27" s="733"/>
      <c r="L27" s="733"/>
      <c r="M27" s="733"/>
      <c r="N27" s="733"/>
      <c r="O27" s="733"/>
      <c r="P27" s="731" t="str">
        <f t="shared" si="4"/>
        <v/>
      </c>
      <c r="Q27" s="731"/>
      <c r="R27" s="734" t="str">
        <f t="shared" si="5"/>
        <v/>
      </c>
      <c r="S27" s="735"/>
      <c r="T27" s="552">
        <v>3</v>
      </c>
      <c r="U27" s="553"/>
      <c r="V27" s="553"/>
      <c r="W27" s="553"/>
      <c r="X27" s="553"/>
      <c r="Y27" s="553"/>
      <c r="Z27" s="553"/>
      <c r="AB27" s="591" t="s">
        <v>1176</v>
      </c>
      <c r="AC27" s="595"/>
      <c r="AD27" s="593"/>
    </row>
    <row r="28" spans="1:30" ht="30" customHeight="1" x14ac:dyDescent="0.3">
      <c r="A28" s="551" t="str">
        <f t="shared" si="2"/>
        <v>3.1</v>
      </c>
      <c r="B28" s="730" t="str">
        <f t="shared" si="3"/>
        <v>Погрузка и разгрузка механизировано при автомобильных (бортовой) перевозках ж/б стоек</v>
      </c>
      <c r="C28" s="730"/>
      <c r="D28" s="730"/>
      <c r="E28" s="730"/>
      <c r="F28" s="730"/>
      <c r="G28" s="730"/>
      <c r="H28" s="730"/>
      <c r="I28" s="730"/>
      <c r="J28" s="730"/>
      <c r="K28" s="730"/>
      <c r="L28" s="730"/>
      <c r="M28" s="730"/>
      <c r="N28" s="730"/>
      <c r="O28" s="730"/>
      <c r="P28" s="731" t="str">
        <f t="shared" si="4"/>
        <v>т</v>
      </c>
      <c r="Q28" s="731"/>
      <c r="R28" s="732">
        <v>6.7800000000000011</v>
      </c>
      <c r="S28" s="732"/>
      <c r="T28" s="552">
        <f t="shared" si="0"/>
        <v>3</v>
      </c>
      <c r="U28" s="553">
        <f t="shared" si="1"/>
        <v>1</v>
      </c>
      <c r="V28" s="553"/>
      <c r="W28" s="553"/>
      <c r="X28" s="553"/>
      <c r="Y28" s="553"/>
      <c r="Z28" s="553"/>
      <c r="AB28" s="598" t="s">
        <v>1278</v>
      </c>
      <c r="AC28" s="592" t="s">
        <v>1144</v>
      </c>
      <c r="AD28" s="593">
        <v>7.91</v>
      </c>
    </row>
    <row r="29" spans="1:30" ht="30" customHeight="1" x14ac:dyDescent="0.3">
      <c r="A29" s="551" t="str">
        <f t="shared" si="2"/>
        <v>3.2</v>
      </c>
      <c r="B29" s="730" t="str">
        <f t="shared" si="3"/>
        <v>Погрузка и разгрузка механизировано при автомобильных (бортовой) перевозках провода СИП-3</v>
      </c>
      <c r="C29" s="730"/>
      <c r="D29" s="730"/>
      <c r="E29" s="730"/>
      <c r="F29" s="730"/>
      <c r="G29" s="730"/>
      <c r="H29" s="730"/>
      <c r="I29" s="730"/>
      <c r="J29" s="730"/>
      <c r="K29" s="730"/>
      <c r="L29" s="730"/>
      <c r="M29" s="730"/>
      <c r="N29" s="730"/>
      <c r="O29" s="730"/>
      <c r="P29" s="731" t="str">
        <f t="shared" si="4"/>
        <v>т</v>
      </c>
      <c r="Q29" s="731"/>
      <c r="R29" s="732">
        <v>9.73</v>
      </c>
      <c r="S29" s="732"/>
      <c r="T29" s="552">
        <f t="shared" si="0"/>
        <v>3</v>
      </c>
      <c r="U29" s="553">
        <f t="shared" si="1"/>
        <v>2</v>
      </c>
      <c r="V29" s="553"/>
      <c r="W29" s="553"/>
      <c r="X29" s="553"/>
      <c r="Y29" s="553"/>
      <c r="Z29" s="553"/>
      <c r="AB29" s="598" t="s">
        <v>1279</v>
      </c>
      <c r="AC29" s="592" t="s">
        <v>1144</v>
      </c>
      <c r="AD29" s="593">
        <v>9.73</v>
      </c>
    </row>
    <row r="30" spans="1:30" ht="30" customHeight="1" x14ac:dyDescent="0.3">
      <c r="A30" s="551" t="str">
        <f t="shared" si="2"/>
        <v>3.3</v>
      </c>
      <c r="B30" s="730" t="str">
        <f t="shared" si="3"/>
        <v>Погрузка и разгрузка механизировано при автомобильных (бортовой) перевозках прочего материала - металла</v>
      </c>
      <c r="C30" s="730"/>
      <c r="D30" s="730"/>
      <c r="E30" s="730"/>
      <c r="F30" s="730"/>
      <c r="G30" s="730"/>
      <c r="H30" s="730"/>
      <c r="I30" s="730"/>
      <c r="J30" s="730"/>
      <c r="K30" s="730"/>
      <c r="L30" s="730"/>
      <c r="M30" s="730"/>
      <c r="N30" s="730"/>
      <c r="O30" s="730"/>
      <c r="P30" s="731" t="str">
        <f t="shared" si="4"/>
        <v>т</v>
      </c>
      <c r="Q30" s="731"/>
      <c r="R30" s="732">
        <v>0.59</v>
      </c>
      <c r="S30" s="732"/>
      <c r="T30" s="552">
        <f t="shared" si="0"/>
        <v>3</v>
      </c>
      <c r="U30" s="553">
        <f t="shared" si="1"/>
        <v>3</v>
      </c>
      <c r="V30" s="553"/>
      <c r="W30" s="553"/>
      <c r="X30" s="553"/>
      <c r="Y30" s="553"/>
      <c r="Z30" s="553"/>
      <c r="AB30" s="600" t="s">
        <v>1280</v>
      </c>
      <c r="AC30" s="592" t="s">
        <v>1144</v>
      </c>
      <c r="AD30" s="593">
        <v>0.59</v>
      </c>
    </row>
    <row r="31" spans="1:30" ht="30" customHeight="1" x14ac:dyDescent="0.3">
      <c r="A31" s="551" t="str">
        <f t="shared" si="2"/>
        <v>3.4</v>
      </c>
      <c r="B31" s="730" t="str">
        <f t="shared" si="3"/>
        <v>Погрузка и разгрузка вручную при автомобильных (бортовой) перевозках прочего материала – линейная арматура и пр.</v>
      </c>
      <c r="C31" s="730"/>
      <c r="D31" s="730"/>
      <c r="E31" s="730"/>
      <c r="F31" s="730"/>
      <c r="G31" s="730"/>
      <c r="H31" s="730"/>
      <c r="I31" s="730"/>
      <c r="J31" s="730"/>
      <c r="K31" s="730"/>
      <c r="L31" s="730"/>
      <c r="M31" s="730"/>
      <c r="N31" s="730"/>
      <c r="O31" s="730"/>
      <c r="P31" s="731" t="str">
        <f t="shared" si="4"/>
        <v>т</v>
      </c>
      <c r="Q31" s="731"/>
      <c r="R31" s="732">
        <v>0.77</v>
      </c>
      <c r="S31" s="732"/>
      <c r="T31" s="552">
        <f t="shared" si="0"/>
        <v>3</v>
      </c>
      <c r="U31" s="553">
        <f t="shared" si="1"/>
        <v>4</v>
      </c>
      <c r="V31" s="553"/>
      <c r="W31" s="553"/>
      <c r="X31" s="553"/>
      <c r="Y31" s="553"/>
      <c r="Z31" s="553"/>
      <c r="AB31" s="601" t="s">
        <v>1281</v>
      </c>
      <c r="AC31" s="592" t="s">
        <v>1144</v>
      </c>
      <c r="AD31" s="593">
        <v>0.77</v>
      </c>
    </row>
    <row r="32" spans="1:30" ht="30" customHeight="1" x14ac:dyDescent="0.3">
      <c r="A32" s="551" t="str">
        <f t="shared" si="2"/>
        <v>3.5</v>
      </c>
      <c r="B32" s="730" t="str">
        <f t="shared" si="3"/>
        <v>Погрузка и разгрузка вручную при автомобильных (бортовой) перевозках прочего материала – оборудование (ОПН, РЛК в комплекте)</v>
      </c>
      <c r="C32" s="730"/>
      <c r="D32" s="730"/>
      <c r="E32" s="730"/>
      <c r="F32" s="730"/>
      <c r="G32" s="730"/>
      <c r="H32" s="730"/>
      <c r="I32" s="730"/>
      <c r="J32" s="730"/>
      <c r="K32" s="730"/>
      <c r="L32" s="730"/>
      <c r="M32" s="730"/>
      <c r="N32" s="730"/>
      <c r="O32" s="730"/>
      <c r="P32" s="731" t="str">
        <f t="shared" si="4"/>
        <v>т</v>
      </c>
      <c r="Q32" s="731"/>
      <c r="R32" s="732">
        <v>0.3</v>
      </c>
      <c r="S32" s="732"/>
      <c r="T32" s="552">
        <f t="shared" si="0"/>
        <v>3</v>
      </c>
      <c r="U32" s="553">
        <f t="shared" si="1"/>
        <v>5</v>
      </c>
      <c r="V32" s="553"/>
      <c r="W32" s="553"/>
      <c r="X32" s="553"/>
      <c r="Y32" s="553"/>
      <c r="Z32" s="553"/>
      <c r="AB32" s="598" t="s">
        <v>1282</v>
      </c>
      <c r="AC32" s="592" t="s">
        <v>1144</v>
      </c>
      <c r="AD32" s="593">
        <v>0.3</v>
      </c>
    </row>
    <row r="33" spans="1:30" ht="45" customHeight="1" x14ac:dyDescent="0.3">
      <c r="A33" s="551" t="str">
        <f t="shared" si="2"/>
        <v>3.6</v>
      </c>
      <c r="B33" s="730" t="str">
        <f t="shared" si="3"/>
        <v>Перевозка грузов автомобилями-самосвалами 1 класс груза грузоподъ-емностью 10 т работающими вне карьера на расстояние 28 км (от базы в Красном Селе до временного склада)</v>
      </c>
      <c r="C33" s="730"/>
      <c r="D33" s="730"/>
      <c r="E33" s="730"/>
      <c r="F33" s="730"/>
      <c r="G33" s="730"/>
      <c r="H33" s="730"/>
      <c r="I33" s="730"/>
      <c r="J33" s="730"/>
      <c r="K33" s="730"/>
      <c r="L33" s="730"/>
      <c r="M33" s="730"/>
      <c r="N33" s="730"/>
      <c r="O33" s="730"/>
      <c r="P33" s="731" t="str">
        <f t="shared" si="4"/>
        <v>т</v>
      </c>
      <c r="Q33" s="731"/>
      <c r="R33" s="732">
        <f>SUM(R28:S32)</f>
        <v>18.170000000000002</v>
      </c>
      <c r="S33" s="731"/>
      <c r="T33" s="552">
        <f t="shared" si="0"/>
        <v>3</v>
      </c>
      <c r="U33" s="553">
        <f t="shared" si="1"/>
        <v>6</v>
      </c>
      <c r="V33" s="553"/>
      <c r="W33" s="553"/>
      <c r="X33" s="553"/>
      <c r="Y33" s="553"/>
      <c r="Z33" s="553"/>
      <c r="AB33" s="598" t="s">
        <v>1283</v>
      </c>
      <c r="AC33" s="592" t="s">
        <v>1144</v>
      </c>
      <c r="AD33" s="593">
        <v>19.3</v>
      </c>
    </row>
    <row r="34" spans="1:30" ht="45" customHeight="1" x14ac:dyDescent="0.3">
      <c r="A34" s="551" t="str">
        <f t="shared" si="2"/>
        <v>3.7</v>
      </c>
      <c r="B34" s="730" t="str">
        <f t="shared" si="3"/>
        <v>Перевозка отходов на полигон ТБО автомобилями-самосвалами 1 класс груза грузоподъемностью 10 т работающими вне карьера на расстояние 31 км</v>
      </c>
      <c r="C34" s="730"/>
      <c r="D34" s="730"/>
      <c r="E34" s="730"/>
      <c r="F34" s="730"/>
      <c r="G34" s="730"/>
      <c r="H34" s="730"/>
      <c r="I34" s="730"/>
      <c r="J34" s="730"/>
      <c r="K34" s="730"/>
      <c r="L34" s="730"/>
      <c r="M34" s="730"/>
      <c r="N34" s="730"/>
      <c r="O34" s="730"/>
      <c r="P34" s="731" t="str">
        <f t="shared" si="4"/>
        <v>т</v>
      </c>
      <c r="Q34" s="731"/>
      <c r="R34" s="734" t="str">
        <f t="shared" si="5"/>
        <v>0,2</v>
      </c>
      <c r="S34" s="735"/>
      <c r="T34" s="552">
        <f t="shared" si="0"/>
        <v>3</v>
      </c>
      <c r="U34" s="553">
        <f t="shared" si="1"/>
        <v>7</v>
      </c>
      <c r="V34" s="553"/>
      <c r="W34" s="553"/>
      <c r="X34" s="553"/>
      <c r="Y34" s="553"/>
      <c r="Z34" s="553"/>
      <c r="AB34" s="598" t="s">
        <v>1284</v>
      </c>
      <c r="AC34" s="592" t="s">
        <v>1144</v>
      </c>
      <c r="AD34" s="593">
        <v>0.2</v>
      </c>
    </row>
    <row r="35" spans="1:30" ht="30" customHeight="1" x14ac:dyDescent="0.3">
      <c r="A35" s="551" t="str">
        <f t="shared" si="2"/>
        <v>3.8</v>
      </c>
      <c r="B35" s="730" t="str">
        <f t="shared" si="3"/>
        <v>Погрузка и разгрузка вручную при автомобильных перевозках твердых бытовых отходов (бытовой мусор)</v>
      </c>
      <c r="C35" s="730"/>
      <c r="D35" s="730"/>
      <c r="E35" s="730"/>
      <c r="F35" s="730"/>
      <c r="G35" s="730"/>
      <c r="H35" s="730"/>
      <c r="I35" s="730"/>
      <c r="J35" s="730"/>
      <c r="K35" s="730"/>
      <c r="L35" s="730"/>
      <c r="M35" s="730"/>
      <c r="N35" s="730"/>
      <c r="O35" s="730"/>
      <c r="P35" s="731" t="str">
        <f t="shared" si="4"/>
        <v>т</v>
      </c>
      <c r="Q35" s="731"/>
      <c r="R35" s="734" t="str">
        <f t="shared" si="5"/>
        <v>0,1</v>
      </c>
      <c r="S35" s="735"/>
      <c r="T35" s="552">
        <f t="shared" si="0"/>
        <v>3</v>
      </c>
      <c r="U35" s="553">
        <f t="shared" si="1"/>
        <v>8</v>
      </c>
      <c r="V35" s="553"/>
      <c r="W35" s="553"/>
      <c r="X35" s="553"/>
      <c r="Y35" s="553"/>
      <c r="Z35" s="553"/>
      <c r="AB35" s="597" t="s">
        <v>1180</v>
      </c>
      <c r="AC35" s="592" t="s">
        <v>1144</v>
      </c>
      <c r="AD35" s="593">
        <v>0.1</v>
      </c>
    </row>
    <row r="36" spans="1:30" ht="30" customHeight="1" x14ac:dyDescent="0.3">
      <c r="A36" s="551" t="str">
        <f t="shared" si="2"/>
        <v>3.9</v>
      </c>
      <c r="B36" s="730" t="str">
        <f t="shared" si="3"/>
        <v>Погрузка и разгрузка вручную при автомобильных перевозках твердых бытовых отходов (строительный мусор)</v>
      </c>
      <c r="C36" s="730"/>
      <c r="D36" s="730"/>
      <c r="E36" s="730"/>
      <c r="F36" s="730"/>
      <c r="G36" s="730"/>
      <c r="H36" s="730"/>
      <c r="I36" s="730"/>
      <c r="J36" s="730"/>
      <c r="K36" s="730"/>
      <c r="L36" s="730"/>
      <c r="M36" s="730"/>
      <c r="N36" s="730"/>
      <c r="O36" s="730"/>
      <c r="P36" s="731" t="str">
        <f t="shared" si="4"/>
        <v>т</v>
      </c>
      <c r="Q36" s="731"/>
      <c r="R36" s="734" t="str">
        <f t="shared" si="5"/>
        <v>0,1</v>
      </c>
      <c r="S36" s="735"/>
      <c r="T36" s="552">
        <f t="shared" si="0"/>
        <v>3</v>
      </c>
      <c r="U36" s="553">
        <f t="shared" si="1"/>
        <v>9</v>
      </c>
      <c r="V36" s="553"/>
      <c r="W36" s="553"/>
      <c r="X36" s="553"/>
      <c r="Y36" s="553"/>
      <c r="Z36" s="553"/>
      <c r="AB36" s="597" t="s">
        <v>1181</v>
      </c>
      <c r="AC36" s="592" t="s">
        <v>1144</v>
      </c>
      <c r="AD36" s="593">
        <v>0.1</v>
      </c>
    </row>
    <row r="37" spans="1:30" ht="30" customHeight="1" x14ac:dyDescent="0.3">
      <c r="A37" s="551" t="str">
        <f t="shared" si="2"/>
        <v>3.10</v>
      </c>
      <c r="B37" s="730" t="str">
        <f t="shared" si="3"/>
        <v>Доставка рабочих бригадным автомобилем Урал на средневзвешенное расстояние 28 км</v>
      </c>
      <c r="C37" s="730"/>
      <c r="D37" s="730"/>
      <c r="E37" s="730"/>
      <c r="F37" s="730"/>
      <c r="G37" s="730"/>
      <c r="H37" s="730"/>
      <c r="I37" s="730"/>
      <c r="J37" s="730"/>
      <c r="K37" s="730"/>
      <c r="L37" s="730"/>
      <c r="M37" s="730"/>
      <c r="N37" s="730"/>
      <c r="O37" s="730"/>
      <c r="P37" s="731" t="str">
        <f t="shared" si="4"/>
        <v>рейс</v>
      </c>
      <c r="Q37" s="731"/>
      <c r="R37" s="734" t="str">
        <f t="shared" si="5"/>
        <v>110</v>
      </c>
      <c r="S37" s="735"/>
      <c r="T37" s="552">
        <f t="shared" si="0"/>
        <v>3</v>
      </c>
      <c r="U37" s="553">
        <f t="shared" si="1"/>
        <v>10</v>
      </c>
      <c r="V37" s="553"/>
      <c r="W37" s="553"/>
      <c r="X37" s="553"/>
      <c r="Y37" s="553"/>
      <c r="Z37" s="553"/>
      <c r="AB37" s="597" t="s">
        <v>1285</v>
      </c>
      <c r="AC37" s="592" t="s">
        <v>1182</v>
      </c>
      <c r="AD37" s="593">
        <v>110</v>
      </c>
    </row>
    <row r="38" spans="1:30" ht="15.75" customHeight="1" x14ac:dyDescent="0.3">
      <c r="A38" s="550"/>
      <c r="B38" s="733" t="str">
        <f t="shared" si="3"/>
        <v>Строительные работы по ВЛ-10 кВ</v>
      </c>
      <c r="C38" s="733"/>
      <c r="D38" s="733"/>
      <c r="E38" s="733"/>
      <c r="F38" s="733"/>
      <c r="G38" s="733"/>
      <c r="H38" s="733"/>
      <c r="I38" s="733"/>
      <c r="J38" s="733"/>
      <c r="K38" s="733"/>
      <c r="L38" s="733"/>
      <c r="M38" s="733"/>
      <c r="N38" s="733"/>
      <c r="O38" s="733"/>
      <c r="P38" s="731" t="str">
        <f t="shared" si="4"/>
        <v/>
      </c>
      <c r="Q38" s="731"/>
      <c r="R38" s="734" t="str">
        <f t="shared" si="5"/>
        <v/>
      </c>
      <c r="S38" s="735"/>
      <c r="T38" s="552"/>
      <c r="U38" s="553"/>
      <c r="V38" s="553"/>
      <c r="W38" s="553"/>
      <c r="X38" s="553"/>
      <c r="Y38" s="553"/>
      <c r="Z38" s="553"/>
      <c r="AB38" s="591" t="s">
        <v>1286</v>
      </c>
      <c r="AC38" s="592"/>
      <c r="AD38" s="592"/>
    </row>
    <row r="39" spans="1:30" ht="15.75" customHeight="1" x14ac:dyDescent="0.3">
      <c r="A39" s="550" t="str">
        <f t="shared" si="2"/>
        <v>4.</v>
      </c>
      <c r="B39" s="733" t="str">
        <f t="shared" si="3"/>
        <v>Развозка материалов</v>
      </c>
      <c r="C39" s="733"/>
      <c r="D39" s="733"/>
      <c r="E39" s="733"/>
      <c r="F39" s="733"/>
      <c r="G39" s="733"/>
      <c r="H39" s="733"/>
      <c r="I39" s="733"/>
      <c r="J39" s="733"/>
      <c r="K39" s="733"/>
      <c r="L39" s="733"/>
      <c r="M39" s="733"/>
      <c r="N39" s="733"/>
      <c r="O39" s="733"/>
      <c r="P39" s="731" t="str">
        <f t="shared" si="4"/>
        <v/>
      </c>
      <c r="Q39" s="731"/>
      <c r="R39" s="734" t="str">
        <f t="shared" si="5"/>
        <v/>
      </c>
      <c r="S39" s="735"/>
      <c r="T39" s="552">
        <v>4</v>
      </c>
      <c r="U39" s="553"/>
      <c r="V39" s="553"/>
      <c r="W39" s="553"/>
      <c r="X39" s="553"/>
      <c r="Y39" s="553"/>
      <c r="Z39" s="553"/>
      <c r="AB39" s="591" t="s">
        <v>1183</v>
      </c>
      <c r="AC39" s="595"/>
      <c r="AD39" s="593"/>
    </row>
    <row r="40" spans="1:30" ht="30" customHeight="1" x14ac:dyDescent="0.3">
      <c r="A40" s="551" t="str">
        <f t="shared" si="2"/>
        <v>4.1</v>
      </c>
      <c r="B40" s="730" t="str">
        <f t="shared" si="3"/>
        <v>Развозка конструкций и материалов опор ВЛ 10 кВ на средневзвешенное расстояние 3 км:</v>
      </c>
      <c r="C40" s="730"/>
      <c r="D40" s="730"/>
      <c r="E40" s="730"/>
      <c r="F40" s="730"/>
      <c r="G40" s="730"/>
      <c r="H40" s="730"/>
      <c r="I40" s="730"/>
      <c r="J40" s="730"/>
      <c r="K40" s="730"/>
      <c r="L40" s="730"/>
      <c r="M40" s="730"/>
      <c r="N40" s="730"/>
      <c r="O40" s="730"/>
      <c r="P40" s="731" t="str">
        <f t="shared" si="4"/>
        <v/>
      </c>
      <c r="Q40" s="731"/>
      <c r="R40" s="734" t="str">
        <f t="shared" si="5"/>
        <v/>
      </c>
      <c r="S40" s="735"/>
      <c r="T40" s="552">
        <f t="shared" si="0"/>
        <v>4</v>
      </c>
      <c r="U40" s="553">
        <f t="shared" si="1"/>
        <v>1</v>
      </c>
      <c r="V40" s="553"/>
      <c r="W40" s="553"/>
      <c r="X40" s="553"/>
      <c r="Y40" s="553"/>
      <c r="Z40" s="553"/>
      <c r="AB40" s="597" t="s">
        <v>1287</v>
      </c>
      <c r="AC40" s="595"/>
      <c r="AD40" s="593"/>
    </row>
    <row r="41" spans="1:30" ht="15.75" customHeight="1" x14ac:dyDescent="0.3">
      <c r="A41" s="551" t="str">
        <f t="shared" si="2"/>
        <v>4.2</v>
      </c>
      <c r="B41" s="730" t="str">
        <f t="shared" si="3"/>
        <v xml:space="preserve"> - конструкций одностоечных ж/б опор ВЛ </v>
      </c>
      <c r="C41" s="730"/>
      <c r="D41" s="730"/>
      <c r="E41" s="730"/>
      <c r="F41" s="730"/>
      <c r="G41" s="730"/>
      <c r="H41" s="730"/>
      <c r="I41" s="730"/>
      <c r="J41" s="730"/>
      <c r="K41" s="730"/>
      <c r="L41" s="730"/>
      <c r="M41" s="730"/>
      <c r="N41" s="730"/>
      <c r="O41" s="730"/>
      <c r="P41" s="731" t="str">
        <f t="shared" si="4"/>
        <v>шт.</v>
      </c>
      <c r="Q41" s="731"/>
      <c r="R41" s="731">
        <v>1</v>
      </c>
      <c r="S41" s="731"/>
      <c r="T41" s="552">
        <f t="shared" si="0"/>
        <v>4</v>
      </c>
      <c r="U41" s="553">
        <f t="shared" si="1"/>
        <v>2</v>
      </c>
      <c r="V41" s="553"/>
      <c r="W41" s="553"/>
      <c r="X41" s="553"/>
      <c r="Y41" s="553"/>
      <c r="Z41" s="553"/>
      <c r="AB41" s="597" t="s">
        <v>1288</v>
      </c>
      <c r="AC41" s="592" t="s">
        <v>1175</v>
      </c>
      <c r="AD41" s="593">
        <v>2</v>
      </c>
    </row>
    <row r="42" spans="1:30" ht="15.75" customHeight="1" x14ac:dyDescent="0.3">
      <c r="A42" s="551" t="str">
        <f t="shared" si="2"/>
        <v>4.3</v>
      </c>
      <c r="B42" s="730" t="str">
        <f t="shared" si="3"/>
        <v xml:space="preserve"> - ж/б стоек для установки подкосов к существующим опорам ВЛ</v>
      </c>
      <c r="C42" s="730"/>
      <c r="D42" s="730"/>
      <c r="E42" s="730"/>
      <c r="F42" s="730"/>
      <c r="G42" s="730"/>
      <c r="H42" s="730"/>
      <c r="I42" s="730"/>
      <c r="J42" s="730"/>
      <c r="K42" s="730"/>
      <c r="L42" s="730"/>
      <c r="M42" s="730"/>
      <c r="N42" s="730"/>
      <c r="O42" s="730"/>
      <c r="P42" s="731" t="str">
        <f t="shared" si="4"/>
        <v>шт.</v>
      </c>
      <c r="Q42" s="731"/>
      <c r="R42" s="731" t="str">
        <f t="shared" ref="R42:R46" si="6">CONCATENATE(AD42)</f>
        <v>5</v>
      </c>
      <c r="S42" s="731"/>
      <c r="T42" s="552">
        <f t="shared" si="0"/>
        <v>4</v>
      </c>
      <c r="U42" s="553">
        <f t="shared" si="1"/>
        <v>3</v>
      </c>
      <c r="V42" s="553"/>
      <c r="W42" s="553"/>
      <c r="X42" s="553"/>
      <c r="Y42" s="553"/>
      <c r="Z42" s="553"/>
      <c r="AB42" s="598" t="s">
        <v>1289</v>
      </c>
      <c r="AC42" s="592" t="s">
        <v>1175</v>
      </c>
      <c r="AD42" s="593">
        <v>5</v>
      </c>
    </row>
    <row r="43" spans="1:30" ht="15.75" customHeight="1" x14ac:dyDescent="0.3">
      <c r="A43" s="551" t="str">
        <f t="shared" si="2"/>
        <v>4.4</v>
      </c>
      <c r="B43" s="730" t="str">
        <f t="shared" si="3"/>
        <v xml:space="preserve"> - оснастки одностоечных ж/б опор ВЛ </v>
      </c>
      <c r="C43" s="730"/>
      <c r="D43" s="730"/>
      <c r="E43" s="730"/>
      <c r="F43" s="730"/>
      <c r="G43" s="730"/>
      <c r="H43" s="730"/>
      <c r="I43" s="730"/>
      <c r="J43" s="730"/>
      <c r="K43" s="730"/>
      <c r="L43" s="730"/>
      <c r="M43" s="730"/>
      <c r="N43" s="730"/>
      <c r="O43" s="730"/>
      <c r="P43" s="731" t="str">
        <f t="shared" si="4"/>
        <v>шт.</v>
      </c>
      <c r="Q43" s="731"/>
      <c r="R43" s="731">
        <v>89</v>
      </c>
      <c r="S43" s="731"/>
      <c r="T43" s="552">
        <f t="shared" si="0"/>
        <v>4</v>
      </c>
      <c r="U43" s="553">
        <f t="shared" si="1"/>
        <v>4</v>
      </c>
      <c r="V43" s="553"/>
      <c r="W43" s="553"/>
      <c r="X43" s="553"/>
      <c r="Y43" s="553"/>
      <c r="Z43" s="553"/>
      <c r="AB43" s="600" t="s">
        <v>1290</v>
      </c>
      <c r="AC43" s="592" t="s">
        <v>1175</v>
      </c>
      <c r="AD43" s="593">
        <v>90</v>
      </c>
    </row>
    <row r="44" spans="1:30" ht="15.75" customHeight="1" x14ac:dyDescent="0.3">
      <c r="A44" s="551" t="str">
        <f t="shared" si="2"/>
        <v>4.5</v>
      </c>
      <c r="B44" s="730" t="str">
        <f t="shared" si="3"/>
        <v xml:space="preserve"> - оснастки двухстоечных ж/б опор ВЛ</v>
      </c>
      <c r="C44" s="730"/>
      <c r="D44" s="730"/>
      <c r="E44" s="730"/>
      <c r="F44" s="730"/>
      <c r="G44" s="730"/>
      <c r="H44" s="730"/>
      <c r="I44" s="730"/>
      <c r="J44" s="730"/>
      <c r="K44" s="730"/>
      <c r="L44" s="730"/>
      <c r="M44" s="730"/>
      <c r="N44" s="730"/>
      <c r="O44" s="730"/>
      <c r="P44" s="731" t="str">
        <f t="shared" si="4"/>
        <v>шт.</v>
      </c>
      <c r="Q44" s="731"/>
      <c r="R44" s="731" t="str">
        <f t="shared" si="6"/>
        <v>18</v>
      </c>
      <c r="S44" s="731"/>
      <c r="T44" s="552">
        <f t="shared" si="0"/>
        <v>4</v>
      </c>
      <c r="U44" s="553">
        <f t="shared" si="1"/>
        <v>5</v>
      </c>
      <c r="V44" s="553"/>
      <c r="W44" s="553"/>
      <c r="X44" s="553"/>
      <c r="Y44" s="553"/>
      <c r="Z44" s="553"/>
      <c r="AB44" s="602" t="s">
        <v>1291</v>
      </c>
      <c r="AC44" s="592" t="s">
        <v>1175</v>
      </c>
      <c r="AD44" s="593">
        <v>18</v>
      </c>
    </row>
    <row r="45" spans="1:30" ht="15.75" customHeight="1" x14ac:dyDescent="0.3">
      <c r="A45" s="551" t="str">
        <f t="shared" si="2"/>
        <v>4.6</v>
      </c>
      <c r="B45" s="730" t="str">
        <f t="shared" si="3"/>
        <v xml:space="preserve"> - оснастки трехстоечных ж/б опор ВЛ</v>
      </c>
      <c r="C45" s="730"/>
      <c r="D45" s="730"/>
      <c r="E45" s="730"/>
      <c r="F45" s="730"/>
      <c r="G45" s="730"/>
      <c r="H45" s="730"/>
      <c r="I45" s="730"/>
      <c r="J45" s="730"/>
      <c r="K45" s="730"/>
      <c r="L45" s="730"/>
      <c r="M45" s="730"/>
      <c r="N45" s="730"/>
      <c r="O45" s="730"/>
      <c r="P45" s="731" t="str">
        <f t="shared" si="4"/>
        <v>шт.</v>
      </c>
      <c r="Q45" s="731"/>
      <c r="R45" s="731" t="str">
        <f t="shared" si="6"/>
        <v>13</v>
      </c>
      <c r="S45" s="731"/>
      <c r="T45" s="552">
        <f t="shared" si="0"/>
        <v>4</v>
      </c>
      <c r="U45" s="553">
        <f t="shared" si="1"/>
        <v>6</v>
      </c>
      <c r="V45" s="553"/>
      <c r="W45" s="553"/>
      <c r="X45" s="553"/>
      <c r="Y45" s="553"/>
      <c r="Z45" s="553"/>
      <c r="AB45" s="597" t="s">
        <v>1292</v>
      </c>
      <c r="AC45" s="592" t="s">
        <v>1175</v>
      </c>
      <c r="AD45" s="593">
        <v>13</v>
      </c>
    </row>
    <row r="46" spans="1:30" ht="15.75" customHeight="1" x14ac:dyDescent="0.3">
      <c r="A46" s="551" t="str">
        <f t="shared" si="2"/>
        <v>4.7</v>
      </c>
      <c r="B46" s="730" t="str">
        <f t="shared" si="3"/>
        <v xml:space="preserve"> - провода СИП-3</v>
      </c>
      <c r="C46" s="730"/>
      <c r="D46" s="730"/>
      <c r="E46" s="730"/>
      <c r="F46" s="730"/>
      <c r="G46" s="730"/>
      <c r="H46" s="730"/>
      <c r="I46" s="730"/>
      <c r="J46" s="730"/>
      <c r="K46" s="730"/>
      <c r="L46" s="730"/>
      <c r="M46" s="730"/>
      <c r="N46" s="730"/>
      <c r="O46" s="730"/>
      <c r="P46" s="731" t="str">
        <f t="shared" si="4"/>
        <v>т</v>
      </c>
      <c r="Q46" s="731"/>
      <c r="R46" s="731" t="str">
        <f t="shared" si="6"/>
        <v>9,73</v>
      </c>
      <c r="S46" s="731"/>
      <c r="T46" s="552">
        <f t="shared" si="0"/>
        <v>4</v>
      </c>
      <c r="U46" s="553">
        <f t="shared" si="1"/>
        <v>7</v>
      </c>
      <c r="V46" s="553"/>
      <c r="W46" s="553"/>
      <c r="X46" s="553"/>
      <c r="Y46" s="553"/>
      <c r="Z46" s="553"/>
      <c r="AB46" s="598" t="s">
        <v>1293</v>
      </c>
      <c r="AC46" s="592" t="s">
        <v>1144</v>
      </c>
      <c r="AD46" s="593">
        <v>9.73</v>
      </c>
    </row>
    <row r="47" spans="1:30" ht="30" customHeight="1" x14ac:dyDescent="0.3">
      <c r="A47" s="551" t="str">
        <f t="shared" si="2"/>
        <v>4.8</v>
      </c>
      <c r="B47" s="730" t="str">
        <f t="shared" si="3"/>
        <v>Погрузка и разгрузка механизировано при автомобильных перевозках ж/б стоек</v>
      </c>
      <c r="C47" s="730"/>
      <c r="D47" s="730"/>
      <c r="E47" s="730"/>
      <c r="F47" s="730"/>
      <c r="G47" s="730"/>
      <c r="H47" s="730"/>
      <c r="I47" s="730"/>
      <c r="J47" s="730"/>
      <c r="K47" s="730"/>
      <c r="L47" s="730"/>
      <c r="M47" s="730"/>
      <c r="N47" s="730"/>
      <c r="O47" s="730"/>
      <c r="P47" s="731" t="str">
        <f t="shared" si="4"/>
        <v>т</v>
      </c>
      <c r="Q47" s="731"/>
      <c r="R47" s="732">
        <f>R28</f>
        <v>6.7800000000000011</v>
      </c>
      <c r="S47" s="731"/>
      <c r="T47" s="552">
        <f t="shared" si="0"/>
        <v>4</v>
      </c>
      <c r="U47" s="553">
        <f t="shared" si="1"/>
        <v>8</v>
      </c>
      <c r="V47" s="553"/>
      <c r="W47" s="553"/>
      <c r="X47" s="553"/>
      <c r="Y47" s="553"/>
      <c r="Z47" s="553"/>
      <c r="AB47" s="597" t="s">
        <v>1177</v>
      </c>
      <c r="AC47" s="592" t="s">
        <v>1144</v>
      </c>
      <c r="AD47" s="593">
        <v>7.91</v>
      </c>
    </row>
    <row r="48" spans="1:30" ht="30" customHeight="1" x14ac:dyDescent="0.3">
      <c r="A48" s="551" t="str">
        <f t="shared" si="2"/>
        <v>4.9</v>
      </c>
      <c r="B48" s="730" t="str">
        <f t="shared" si="3"/>
        <v>Погрузка и разгрузка механизировано при автомобильных перевозках провода СИП-3</v>
      </c>
      <c r="C48" s="730"/>
      <c r="D48" s="730"/>
      <c r="E48" s="730"/>
      <c r="F48" s="730"/>
      <c r="G48" s="730"/>
      <c r="H48" s="730"/>
      <c r="I48" s="730"/>
      <c r="J48" s="730"/>
      <c r="K48" s="730"/>
      <c r="L48" s="730"/>
      <c r="M48" s="730"/>
      <c r="N48" s="730"/>
      <c r="O48" s="730"/>
      <c r="P48" s="731" t="str">
        <f t="shared" si="4"/>
        <v>т</v>
      </c>
      <c r="Q48" s="731"/>
      <c r="R48" s="734" t="str">
        <f t="shared" si="5"/>
        <v>9,73</v>
      </c>
      <c r="S48" s="735"/>
      <c r="T48" s="552">
        <f t="shared" si="0"/>
        <v>4</v>
      </c>
      <c r="U48" s="553">
        <f t="shared" si="1"/>
        <v>9</v>
      </c>
      <c r="V48" s="553"/>
      <c r="W48" s="553"/>
      <c r="X48" s="553"/>
      <c r="Y48" s="553"/>
      <c r="Z48" s="553"/>
      <c r="AB48" s="598" t="s">
        <v>1294</v>
      </c>
      <c r="AC48" s="592" t="s">
        <v>1144</v>
      </c>
      <c r="AD48" s="593">
        <v>9.73</v>
      </c>
    </row>
    <row r="49" spans="1:30" ht="30" customHeight="1" x14ac:dyDescent="0.3">
      <c r="A49" s="551" t="str">
        <f t="shared" si="2"/>
        <v>4.10</v>
      </c>
      <c r="B49" s="730" t="str">
        <f t="shared" si="3"/>
        <v>Погрузка и разгрузка механизировано при автомобильных перевозках прочего материала - металла</v>
      </c>
      <c r="C49" s="730"/>
      <c r="D49" s="730"/>
      <c r="E49" s="730"/>
      <c r="F49" s="730"/>
      <c r="G49" s="730"/>
      <c r="H49" s="730"/>
      <c r="I49" s="730"/>
      <c r="J49" s="730"/>
      <c r="K49" s="730"/>
      <c r="L49" s="730"/>
      <c r="M49" s="730"/>
      <c r="N49" s="730"/>
      <c r="O49" s="730"/>
      <c r="P49" s="731" t="str">
        <f t="shared" si="4"/>
        <v>т</v>
      </c>
      <c r="Q49" s="731"/>
      <c r="R49" s="734" t="str">
        <f t="shared" si="5"/>
        <v>0,59</v>
      </c>
      <c r="S49" s="735"/>
      <c r="T49" s="552">
        <f t="shared" si="0"/>
        <v>4</v>
      </c>
      <c r="U49" s="553">
        <f t="shared" si="1"/>
        <v>10</v>
      </c>
      <c r="V49" s="553"/>
      <c r="W49" s="553"/>
      <c r="X49" s="553"/>
      <c r="Y49" s="553"/>
      <c r="Z49" s="553"/>
      <c r="AB49" s="601" t="s">
        <v>1178</v>
      </c>
      <c r="AC49" s="592" t="s">
        <v>1144</v>
      </c>
      <c r="AD49" s="593">
        <v>0.59</v>
      </c>
    </row>
    <row r="50" spans="1:30" ht="30" customHeight="1" x14ac:dyDescent="0.3">
      <c r="A50" s="551" t="str">
        <f t="shared" si="2"/>
        <v>4.11</v>
      </c>
      <c r="B50" s="730" t="str">
        <f t="shared" si="3"/>
        <v>Погрузка и разгрузка вручную при автомобильных перевозках прочего материала – линейная арматура и пр.</v>
      </c>
      <c r="C50" s="730"/>
      <c r="D50" s="730"/>
      <c r="E50" s="730"/>
      <c r="F50" s="730"/>
      <c r="G50" s="730"/>
      <c r="H50" s="730"/>
      <c r="I50" s="730"/>
      <c r="J50" s="730"/>
      <c r="K50" s="730"/>
      <c r="L50" s="730"/>
      <c r="M50" s="730"/>
      <c r="N50" s="730"/>
      <c r="O50" s="730"/>
      <c r="P50" s="731" t="str">
        <f t="shared" si="4"/>
        <v>т</v>
      </c>
      <c r="Q50" s="731"/>
      <c r="R50" s="734" t="str">
        <f t="shared" si="5"/>
        <v>0,77</v>
      </c>
      <c r="S50" s="735"/>
      <c r="T50" s="552">
        <f t="shared" si="0"/>
        <v>4</v>
      </c>
      <c r="U50" s="553">
        <f t="shared" si="1"/>
        <v>11</v>
      </c>
      <c r="V50" s="553"/>
      <c r="W50" s="553"/>
      <c r="X50" s="553"/>
      <c r="Y50" s="553"/>
      <c r="Z50" s="553"/>
      <c r="AB50" s="602" t="s">
        <v>1179</v>
      </c>
      <c r="AC50" s="592" t="s">
        <v>1144</v>
      </c>
      <c r="AD50" s="593">
        <v>0.77</v>
      </c>
    </row>
    <row r="51" spans="1:30" ht="30" customHeight="1" x14ac:dyDescent="0.3">
      <c r="A51" s="551" t="str">
        <f t="shared" si="2"/>
        <v>4.12</v>
      </c>
      <c r="B51" s="730" t="str">
        <f t="shared" si="3"/>
        <v>Погрузка и разгрузка вручную при автомобильных перевозках прочего материала – оборудование (ОПН, РЛК в комплекте)</v>
      </c>
      <c r="C51" s="730"/>
      <c r="D51" s="730"/>
      <c r="E51" s="730"/>
      <c r="F51" s="730"/>
      <c r="G51" s="730"/>
      <c r="H51" s="730"/>
      <c r="I51" s="730"/>
      <c r="J51" s="730"/>
      <c r="K51" s="730"/>
      <c r="L51" s="730"/>
      <c r="M51" s="730"/>
      <c r="N51" s="730"/>
      <c r="O51" s="730"/>
      <c r="P51" s="731" t="str">
        <f t="shared" si="4"/>
        <v>т</v>
      </c>
      <c r="Q51" s="731"/>
      <c r="R51" s="734" t="str">
        <f t="shared" si="5"/>
        <v>0,3</v>
      </c>
      <c r="S51" s="735"/>
      <c r="T51" s="552">
        <f t="shared" si="0"/>
        <v>4</v>
      </c>
      <c r="U51" s="553">
        <f t="shared" si="1"/>
        <v>12</v>
      </c>
      <c r="V51" s="553"/>
      <c r="W51" s="553"/>
      <c r="X51" s="553"/>
      <c r="Y51" s="553"/>
      <c r="Z51" s="553"/>
      <c r="AB51" s="602" t="s">
        <v>1295</v>
      </c>
      <c r="AC51" s="592" t="s">
        <v>1144</v>
      </c>
      <c r="AD51" s="593">
        <v>0.3</v>
      </c>
    </row>
    <row r="52" spans="1:30" ht="15.75" customHeight="1" x14ac:dyDescent="0.3">
      <c r="A52" s="550" t="str">
        <f t="shared" si="2"/>
        <v>5.</v>
      </c>
      <c r="B52" s="733" t="str">
        <f t="shared" si="3"/>
        <v>Установка опор ВЛ</v>
      </c>
      <c r="C52" s="733"/>
      <c r="D52" s="733"/>
      <c r="E52" s="733"/>
      <c r="F52" s="733"/>
      <c r="G52" s="733"/>
      <c r="H52" s="733"/>
      <c r="I52" s="733"/>
      <c r="J52" s="733"/>
      <c r="K52" s="733"/>
      <c r="L52" s="733"/>
      <c r="M52" s="733"/>
      <c r="N52" s="733"/>
      <c r="O52" s="733"/>
      <c r="P52" s="731" t="str">
        <f t="shared" si="4"/>
        <v/>
      </c>
      <c r="Q52" s="731"/>
      <c r="R52" s="734" t="str">
        <f t="shared" si="5"/>
        <v/>
      </c>
      <c r="S52" s="735"/>
      <c r="T52" s="552">
        <v>5</v>
      </c>
      <c r="U52" s="553"/>
      <c r="V52" s="553"/>
      <c r="W52" s="553"/>
      <c r="X52" s="553"/>
      <c r="Y52" s="553"/>
      <c r="Z52" s="553"/>
      <c r="AB52" s="603" t="s">
        <v>1184</v>
      </c>
      <c r="AC52" s="595"/>
      <c r="AD52" s="593"/>
    </row>
    <row r="53" spans="1:30" ht="30" customHeight="1" x14ac:dyDescent="0.3">
      <c r="A53" s="551" t="str">
        <f t="shared" si="2"/>
        <v>5.1</v>
      </c>
      <c r="B53" s="730" t="str">
        <f t="shared" si="3"/>
        <v>Бурение котлована под ж/б стойку на глубину более 2,5 м (0,31 мP3P на одну стойку или приставку)</v>
      </c>
      <c r="C53" s="730"/>
      <c r="D53" s="730"/>
      <c r="E53" s="730"/>
      <c r="F53" s="730"/>
      <c r="G53" s="730"/>
      <c r="H53" s="730"/>
      <c r="I53" s="730"/>
      <c r="J53" s="730"/>
      <c r="K53" s="730"/>
      <c r="L53" s="730"/>
      <c r="M53" s="730"/>
      <c r="N53" s="730"/>
      <c r="O53" s="730"/>
      <c r="P53" s="731" t="str">
        <f t="shared" si="4"/>
        <v>шт./м3</v>
      </c>
      <c r="Q53" s="731"/>
      <c r="R53" s="731" t="s">
        <v>1477</v>
      </c>
      <c r="S53" s="731"/>
      <c r="T53" s="552">
        <f t="shared" si="0"/>
        <v>5</v>
      </c>
      <c r="U53" s="553">
        <f t="shared" si="1"/>
        <v>1</v>
      </c>
      <c r="V53" s="553"/>
      <c r="W53" s="553"/>
      <c r="X53" s="553"/>
      <c r="Y53" s="553"/>
      <c r="Z53" s="553"/>
      <c r="AB53" s="597" t="s">
        <v>1296</v>
      </c>
      <c r="AC53" s="592" t="s">
        <v>1297</v>
      </c>
      <c r="AD53" s="593" t="s">
        <v>1298</v>
      </c>
    </row>
    <row r="54" spans="1:30" ht="30" customHeight="1" x14ac:dyDescent="0.3">
      <c r="A54" s="551" t="str">
        <f t="shared" si="2"/>
        <v>5.2</v>
      </c>
      <c r="B54" s="730" t="str">
        <f t="shared" si="3"/>
        <v xml:space="preserve">Установка с помощью механизмов одностоечных ж/б опор ВЛ-10кВ в сверленные котлованы на глубину 2,5м </v>
      </c>
      <c r="C54" s="730"/>
      <c r="D54" s="730"/>
      <c r="E54" s="730"/>
      <c r="F54" s="730"/>
      <c r="G54" s="730"/>
      <c r="H54" s="730"/>
      <c r="I54" s="730"/>
      <c r="J54" s="730"/>
      <c r="K54" s="730"/>
      <c r="L54" s="730"/>
      <c r="M54" s="730"/>
      <c r="N54" s="730"/>
      <c r="O54" s="730"/>
      <c r="P54" s="731" t="str">
        <f t="shared" si="4"/>
        <v>шт.</v>
      </c>
      <c r="Q54" s="731"/>
      <c r="R54" s="731">
        <v>1</v>
      </c>
      <c r="S54" s="731"/>
      <c r="T54" s="552">
        <f t="shared" si="0"/>
        <v>5</v>
      </c>
      <c r="U54" s="553">
        <f t="shared" si="1"/>
        <v>2</v>
      </c>
      <c r="V54" s="553"/>
      <c r="W54" s="553"/>
      <c r="X54" s="553"/>
      <c r="Y54" s="553"/>
      <c r="Z54" s="553"/>
      <c r="AB54" s="602" t="s">
        <v>1299</v>
      </c>
      <c r="AC54" s="592" t="s">
        <v>1175</v>
      </c>
      <c r="AD54" s="593">
        <v>2</v>
      </c>
    </row>
    <row r="55" spans="1:30" ht="30" customHeight="1" x14ac:dyDescent="0.3">
      <c r="A55" s="551" t="str">
        <f t="shared" si="2"/>
        <v>5.3</v>
      </c>
      <c r="B55" s="730" t="str">
        <f t="shared" si="3"/>
        <v xml:space="preserve">Установка с помощью механизмов подкосов к существующим ж/б опорам ВЛЗ-10 кВ в сверленные котлованы на глубину 2,5м </v>
      </c>
      <c r="C55" s="730"/>
      <c r="D55" s="730"/>
      <c r="E55" s="730"/>
      <c r="F55" s="730"/>
      <c r="G55" s="730"/>
      <c r="H55" s="730"/>
      <c r="I55" s="730"/>
      <c r="J55" s="730"/>
      <c r="K55" s="730"/>
      <c r="L55" s="730"/>
      <c r="M55" s="730"/>
      <c r="N55" s="730"/>
      <c r="O55" s="730"/>
      <c r="P55" s="731" t="str">
        <f t="shared" si="4"/>
        <v>шт.</v>
      </c>
      <c r="Q55" s="731"/>
      <c r="R55" s="731" t="str">
        <f t="shared" ref="R55:R66" si="7">CONCATENATE(AD55)</f>
        <v>5</v>
      </c>
      <c r="S55" s="731"/>
      <c r="T55" s="552">
        <f t="shared" si="0"/>
        <v>5</v>
      </c>
      <c r="U55" s="553">
        <f t="shared" si="1"/>
        <v>3</v>
      </c>
      <c r="V55" s="553"/>
      <c r="W55" s="553"/>
      <c r="X55" s="553"/>
      <c r="Y55" s="553"/>
      <c r="Z55" s="553"/>
      <c r="AB55" s="597" t="s">
        <v>1300</v>
      </c>
      <c r="AC55" s="592" t="s">
        <v>1175</v>
      </c>
      <c r="AD55" s="593">
        <v>5</v>
      </c>
    </row>
    <row r="56" spans="1:30" ht="18" customHeight="1" x14ac:dyDescent="0.3">
      <c r="A56" s="551" t="str">
        <f t="shared" si="2"/>
        <v>5.4</v>
      </c>
      <c r="B56" s="730" t="str">
        <f t="shared" si="3"/>
        <v xml:space="preserve">Обратная засыпка котлованов с послойным трамбованием </v>
      </c>
      <c r="C56" s="730"/>
      <c r="D56" s="730"/>
      <c r="E56" s="730"/>
      <c r="F56" s="730"/>
      <c r="G56" s="730"/>
      <c r="H56" s="730"/>
      <c r="I56" s="730"/>
      <c r="J56" s="730"/>
      <c r="K56" s="730"/>
      <c r="L56" s="730"/>
      <c r="M56" s="730"/>
      <c r="N56" s="730"/>
      <c r="O56" s="730"/>
      <c r="P56" s="731" t="str">
        <f t="shared" si="4"/>
        <v>м3</v>
      </c>
      <c r="Q56" s="731"/>
      <c r="R56" s="731">
        <v>1.86</v>
      </c>
      <c r="S56" s="731"/>
      <c r="T56" s="552">
        <f t="shared" si="0"/>
        <v>5</v>
      </c>
      <c r="U56" s="553">
        <f t="shared" si="1"/>
        <v>4</v>
      </c>
      <c r="V56" s="553"/>
      <c r="W56" s="553"/>
      <c r="X56" s="553"/>
      <c r="Y56" s="553"/>
      <c r="Z56" s="553"/>
      <c r="AB56" s="602" t="s">
        <v>1301</v>
      </c>
      <c r="AC56" s="592" t="s">
        <v>1269</v>
      </c>
      <c r="AD56" s="593">
        <v>2.17</v>
      </c>
    </row>
    <row r="57" spans="1:30" ht="30" customHeight="1" x14ac:dyDescent="0.3">
      <c r="A57" s="551" t="str">
        <f t="shared" si="2"/>
        <v>5.5</v>
      </c>
      <c r="B57" s="730" t="str">
        <f t="shared" si="3"/>
        <v>Устройство насыпных банкеток, для укрепления стоек опор, из вынимае-мого при бурении котлованов грунта</v>
      </c>
      <c r="C57" s="730"/>
      <c r="D57" s="730"/>
      <c r="E57" s="730"/>
      <c r="F57" s="730"/>
      <c r="G57" s="730"/>
      <c r="H57" s="730"/>
      <c r="I57" s="730"/>
      <c r="J57" s="730"/>
      <c r="K57" s="730"/>
      <c r="L57" s="730"/>
      <c r="M57" s="730"/>
      <c r="N57" s="730"/>
      <c r="O57" s="730"/>
      <c r="P57" s="731" t="str">
        <f t="shared" si="4"/>
        <v>шт.</v>
      </c>
      <c r="Q57" s="731"/>
      <c r="R57" s="731">
        <v>6</v>
      </c>
      <c r="S57" s="731"/>
      <c r="T57" s="552">
        <f t="shared" si="0"/>
        <v>5</v>
      </c>
      <c r="U57" s="553">
        <f t="shared" si="1"/>
        <v>5</v>
      </c>
      <c r="V57" s="553"/>
      <c r="W57" s="553"/>
      <c r="X57" s="553"/>
      <c r="Y57" s="553"/>
      <c r="Z57" s="553"/>
      <c r="AB57" s="597" t="s">
        <v>1302</v>
      </c>
      <c r="AC57" s="592" t="s">
        <v>1175</v>
      </c>
      <c r="AD57" s="593">
        <v>7</v>
      </c>
    </row>
    <row r="58" spans="1:30" ht="15.75" customHeight="1" x14ac:dyDescent="0.3">
      <c r="A58" s="551" t="str">
        <f t="shared" si="2"/>
        <v>5.6</v>
      </c>
      <c r="B58" s="730" t="str">
        <f t="shared" si="3"/>
        <v>Установка креплений укоса для двух и трехстоечных ж/б опор У52</v>
      </c>
      <c r="C58" s="730"/>
      <c r="D58" s="730"/>
      <c r="E58" s="730"/>
      <c r="F58" s="730"/>
      <c r="G58" s="730"/>
      <c r="H58" s="730"/>
      <c r="I58" s="730"/>
      <c r="J58" s="730"/>
      <c r="K58" s="730"/>
      <c r="L58" s="730"/>
      <c r="M58" s="730"/>
      <c r="N58" s="730"/>
      <c r="O58" s="730"/>
      <c r="P58" s="731" t="str">
        <f t="shared" si="4"/>
        <v>шт.</v>
      </c>
      <c r="Q58" s="731"/>
      <c r="R58" s="731" t="str">
        <f t="shared" si="7"/>
        <v>5</v>
      </c>
      <c r="S58" s="731"/>
      <c r="T58" s="552">
        <f t="shared" si="0"/>
        <v>5</v>
      </c>
      <c r="U58" s="553">
        <f t="shared" si="1"/>
        <v>6</v>
      </c>
      <c r="V58" s="553"/>
      <c r="W58" s="553"/>
      <c r="X58" s="553"/>
      <c r="Y58" s="553"/>
      <c r="Z58" s="553"/>
      <c r="AB58" s="602" t="s">
        <v>1303</v>
      </c>
      <c r="AC58" s="592" t="s">
        <v>1175</v>
      </c>
      <c r="AD58" s="593">
        <v>5</v>
      </c>
    </row>
    <row r="59" spans="1:30" ht="15.75" customHeight="1" x14ac:dyDescent="0.3">
      <c r="A59" s="550" t="str">
        <f t="shared" si="2"/>
        <v>6.</v>
      </c>
      <c r="B59" s="733" t="str">
        <f t="shared" si="3"/>
        <v>Устройство заземления опор</v>
      </c>
      <c r="C59" s="733"/>
      <c r="D59" s="733"/>
      <c r="E59" s="733"/>
      <c r="F59" s="733"/>
      <c r="G59" s="733"/>
      <c r="H59" s="733"/>
      <c r="I59" s="733"/>
      <c r="J59" s="733"/>
      <c r="K59" s="733"/>
      <c r="L59" s="733"/>
      <c r="M59" s="733"/>
      <c r="N59" s="733"/>
      <c r="O59" s="733"/>
      <c r="P59" s="731" t="str">
        <f t="shared" si="4"/>
        <v/>
      </c>
      <c r="Q59" s="731"/>
      <c r="R59" s="731" t="str">
        <f t="shared" si="7"/>
        <v/>
      </c>
      <c r="S59" s="731"/>
      <c r="T59" s="552">
        <v>6</v>
      </c>
      <c r="U59" s="553"/>
      <c r="V59" s="553"/>
      <c r="W59" s="553"/>
      <c r="X59" s="553"/>
      <c r="Y59" s="553"/>
      <c r="Z59" s="553"/>
      <c r="AB59" s="603" t="s">
        <v>1304</v>
      </c>
      <c r="AC59" s="595"/>
      <c r="AD59" s="593"/>
    </row>
    <row r="60" spans="1:30" ht="45" customHeight="1" x14ac:dyDescent="0.3">
      <c r="A60" s="551" t="str">
        <f t="shared" si="2"/>
        <v>6.1</v>
      </c>
      <c r="B60" s="730" t="str">
        <f t="shared" si="3"/>
        <v>Разработка грунта траншеи под заземляющее устройство опоры 10 кВ глубиной 0,7 м без крепления стенок, грунт второй категории (0,7х0,35х9=2,205 м3 на 1 опору итого 2 опоры), в том числе:</v>
      </c>
      <c r="C60" s="730"/>
      <c r="D60" s="730"/>
      <c r="E60" s="730"/>
      <c r="F60" s="730"/>
      <c r="G60" s="730"/>
      <c r="H60" s="730"/>
      <c r="I60" s="730"/>
      <c r="J60" s="730"/>
      <c r="K60" s="730"/>
      <c r="L60" s="730"/>
      <c r="M60" s="730"/>
      <c r="N60" s="730"/>
      <c r="O60" s="730"/>
      <c r="P60" s="731" t="str">
        <f t="shared" si="4"/>
        <v>м3</v>
      </c>
      <c r="Q60" s="731"/>
      <c r="R60" s="731">
        <v>2.2050000000000001</v>
      </c>
      <c r="S60" s="731"/>
      <c r="T60" s="552">
        <f t="shared" si="0"/>
        <v>6</v>
      </c>
      <c r="U60" s="553">
        <f t="shared" si="1"/>
        <v>1</v>
      </c>
      <c r="V60" s="553"/>
      <c r="W60" s="553"/>
      <c r="X60" s="553"/>
      <c r="Y60" s="553"/>
      <c r="Z60" s="553"/>
      <c r="AB60" s="602" t="s">
        <v>1305</v>
      </c>
      <c r="AC60" s="592" t="s">
        <v>1269</v>
      </c>
      <c r="AD60" s="593">
        <v>4.41</v>
      </c>
    </row>
    <row r="61" spans="1:30" ht="18" customHeight="1" x14ac:dyDescent="0.3">
      <c r="A61" s="551" t="str">
        <f t="shared" si="2"/>
        <v>6.2</v>
      </c>
      <c r="B61" s="730" t="str">
        <f t="shared" si="3"/>
        <v xml:space="preserve"> - механизированно (70%)</v>
      </c>
      <c r="C61" s="730"/>
      <c r="D61" s="730"/>
      <c r="E61" s="730"/>
      <c r="F61" s="730"/>
      <c r="G61" s="730"/>
      <c r="H61" s="730"/>
      <c r="I61" s="730"/>
      <c r="J61" s="730"/>
      <c r="K61" s="730"/>
      <c r="L61" s="730"/>
      <c r="M61" s="730"/>
      <c r="N61" s="730"/>
      <c r="O61" s="730"/>
      <c r="P61" s="731" t="str">
        <f t="shared" si="4"/>
        <v>м3</v>
      </c>
      <c r="Q61" s="731"/>
      <c r="R61" s="732">
        <f>R60*0.7</f>
        <v>1.5434999999999999</v>
      </c>
      <c r="S61" s="732"/>
      <c r="T61" s="552">
        <f t="shared" si="0"/>
        <v>6</v>
      </c>
      <c r="U61" s="553">
        <f t="shared" si="1"/>
        <v>2</v>
      </c>
      <c r="V61" s="553"/>
      <c r="W61" s="553"/>
      <c r="X61" s="553"/>
      <c r="Y61" s="553"/>
      <c r="Z61" s="553"/>
      <c r="AB61" s="597" t="s">
        <v>1306</v>
      </c>
      <c r="AC61" s="592" t="s">
        <v>1269</v>
      </c>
      <c r="AD61" s="593">
        <v>3.09</v>
      </c>
    </row>
    <row r="62" spans="1:30" ht="18" customHeight="1" x14ac:dyDescent="0.3">
      <c r="A62" s="551" t="str">
        <f t="shared" si="2"/>
        <v>6.3</v>
      </c>
      <c r="B62" s="730" t="str">
        <f t="shared" si="3"/>
        <v xml:space="preserve"> - в ручную (30%)</v>
      </c>
      <c r="C62" s="730"/>
      <c r="D62" s="730"/>
      <c r="E62" s="730"/>
      <c r="F62" s="730"/>
      <c r="G62" s="730"/>
      <c r="H62" s="730"/>
      <c r="I62" s="730"/>
      <c r="J62" s="730"/>
      <c r="K62" s="730"/>
      <c r="L62" s="730"/>
      <c r="M62" s="730"/>
      <c r="N62" s="730"/>
      <c r="O62" s="730"/>
      <c r="P62" s="731" t="str">
        <f t="shared" si="4"/>
        <v>м3</v>
      </c>
      <c r="Q62" s="731"/>
      <c r="R62" s="732">
        <f>R60*0.3</f>
        <v>0.66149999999999998</v>
      </c>
      <c r="S62" s="732"/>
      <c r="T62" s="552">
        <f t="shared" si="0"/>
        <v>6</v>
      </c>
      <c r="U62" s="553">
        <f t="shared" si="1"/>
        <v>3</v>
      </c>
      <c r="V62" s="553"/>
      <c r="W62" s="553"/>
      <c r="X62" s="553"/>
      <c r="Y62" s="553"/>
      <c r="Z62" s="553"/>
      <c r="AB62" s="602" t="s">
        <v>1307</v>
      </c>
      <c r="AC62" s="592" t="s">
        <v>1269</v>
      </c>
      <c r="AD62" s="593">
        <v>1.32</v>
      </c>
    </row>
    <row r="63" spans="1:30" ht="18" customHeight="1" x14ac:dyDescent="0.3">
      <c r="A63" s="551" t="str">
        <f t="shared" si="2"/>
        <v>6.4</v>
      </c>
      <c r="B63" s="730" t="str">
        <f t="shared" si="3"/>
        <v xml:space="preserve"> - сухой грунт (70%)</v>
      </c>
      <c r="C63" s="730"/>
      <c r="D63" s="730"/>
      <c r="E63" s="730"/>
      <c r="F63" s="730"/>
      <c r="G63" s="730"/>
      <c r="H63" s="730"/>
      <c r="I63" s="730"/>
      <c r="J63" s="730"/>
      <c r="K63" s="730"/>
      <c r="L63" s="730"/>
      <c r="M63" s="730"/>
      <c r="N63" s="730"/>
      <c r="O63" s="730"/>
      <c r="P63" s="731" t="str">
        <f t="shared" si="4"/>
        <v>м3</v>
      </c>
      <c r="Q63" s="731"/>
      <c r="R63" s="732">
        <f>R61</f>
        <v>1.5434999999999999</v>
      </c>
      <c r="S63" s="732"/>
      <c r="T63" s="552">
        <f t="shared" si="0"/>
        <v>6</v>
      </c>
      <c r="U63" s="553">
        <f t="shared" si="1"/>
        <v>4</v>
      </c>
      <c r="V63" s="553"/>
      <c r="W63" s="553"/>
      <c r="X63" s="553"/>
      <c r="Y63" s="553"/>
      <c r="Z63" s="553"/>
      <c r="AB63" s="597" t="s">
        <v>1308</v>
      </c>
      <c r="AC63" s="592" t="s">
        <v>1269</v>
      </c>
      <c r="AD63" s="593">
        <v>3.09</v>
      </c>
    </row>
    <row r="64" spans="1:30" ht="18" customHeight="1" x14ac:dyDescent="0.3">
      <c r="A64" s="551" t="str">
        <f t="shared" si="2"/>
        <v>6.5</v>
      </c>
      <c r="B64" s="730" t="str">
        <f t="shared" si="3"/>
        <v xml:space="preserve"> - мокрый грунт (30%)</v>
      </c>
      <c r="C64" s="730"/>
      <c r="D64" s="730"/>
      <c r="E64" s="730"/>
      <c r="F64" s="730"/>
      <c r="G64" s="730"/>
      <c r="H64" s="730"/>
      <c r="I64" s="730"/>
      <c r="J64" s="730"/>
      <c r="K64" s="730"/>
      <c r="L64" s="730"/>
      <c r="M64" s="730"/>
      <c r="N64" s="730"/>
      <c r="O64" s="730"/>
      <c r="P64" s="731" t="str">
        <f t="shared" si="4"/>
        <v>м3</v>
      </c>
      <c r="Q64" s="731"/>
      <c r="R64" s="732">
        <f>R62</f>
        <v>0.66149999999999998</v>
      </c>
      <c r="S64" s="732"/>
      <c r="T64" s="552">
        <f t="shared" si="0"/>
        <v>6</v>
      </c>
      <c r="U64" s="553">
        <f t="shared" si="1"/>
        <v>5</v>
      </c>
      <c r="V64" s="553"/>
      <c r="W64" s="553"/>
      <c r="X64" s="553"/>
      <c r="Y64" s="553"/>
      <c r="Z64" s="553"/>
      <c r="AB64" s="602" t="s">
        <v>1309</v>
      </c>
      <c r="AC64" s="592" t="s">
        <v>1269</v>
      </c>
      <c r="AD64" s="593">
        <v>1.32</v>
      </c>
    </row>
    <row r="65" spans="1:30" ht="18" customHeight="1" x14ac:dyDescent="0.3">
      <c r="A65" s="551" t="str">
        <f t="shared" si="2"/>
        <v>6.6</v>
      </c>
      <c r="B65" s="730" t="str">
        <f t="shared" si="3"/>
        <v>Выполнение водоотлива из траншеи (30%)</v>
      </c>
      <c r="C65" s="730"/>
      <c r="D65" s="730"/>
      <c r="E65" s="730"/>
      <c r="F65" s="730"/>
      <c r="G65" s="730"/>
      <c r="H65" s="730"/>
      <c r="I65" s="730"/>
      <c r="J65" s="730"/>
      <c r="K65" s="730"/>
      <c r="L65" s="730"/>
      <c r="M65" s="730"/>
      <c r="N65" s="730"/>
      <c r="O65" s="730"/>
      <c r="P65" s="731" t="str">
        <f t="shared" si="4"/>
        <v>м3</v>
      </c>
      <c r="Q65" s="731"/>
      <c r="R65" s="732">
        <f>R64*0.3</f>
        <v>0.19844999999999999</v>
      </c>
      <c r="S65" s="732"/>
      <c r="T65" s="552">
        <f t="shared" si="0"/>
        <v>6</v>
      </c>
      <c r="U65" s="553">
        <f t="shared" si="1"/>
        <v>6</v>
      </c>
      <c r="V65" s="553"/>
      <c r="W65" s="553"/>
      <c r="X65" s="553"/>
      <c r="Y65" s="553"/>
      <c r="Z65" s="553"/>
      <c r="AB65" s="602" t="s">
        <v>1310</v>
      </c>
      <c r="AC65" s="592" t="s">
        <v>1269</v>
      </c>
      <c r="AD65" s="593">
        <v>0.4</v>
      </c>
    </row>
    <row r="66" spans="1:30" ht="15.75" customHeight="1" x14ac:dyDescent="0.3">
      <c r="A66" s="551" t="str">
        <f t="shared" si="2"/>
        <v>6.7</v>
      </c>
      <c r="B66" s="730" t="str">
        <f t="shared" si="3"/>
        <v>Устройство заземления опор 10 кВ, в том числе:</v>
      </c>
      <c r="C66" s="730"/>
      <c r="D66" s="730"/>
      <c r="E66" s="730"/>
      <c r="F66" s="730"/>
      <c r="G66" s="730"/>
      <c r="H66" s="730"/>
      <c r="I66" s="730"/>
      <c r="J66" s="730"/>
      <c r="K66" s="730"/>
      <c r="L66" s="730"/>
      <c r="M66" s="730"/>
      <c r="N66" s="730"/>
      <c r="O66" s="730"/>
      <c r="P66" s="731" t="str">
        <f t="shared" si="4"/>
        <v/>
      </c>
      <c r="Q66" s="731"/>
      <c r="R66" s="731" t="str">
        <f t="shared" si="7"/>
        <v/>
      </c>
      <c r="S66" s="731"/>
      <c r="T66" s="552">
        <f t="shared" si="0"/>
        <v>6</v>
      </c>
      <c r="U66" s="553">
        <f t="shared" si="1"/>
        <v>7</v>
      </c>
      <c r="V66" s="553"/>
      <c r="W66" s="553"/>
      <c r="X66" s="553"/>
      <c r="Y66" s="553"/>
      <c r="Z66" s="553"/>
      <c r="AB66" s="602" t="s">
        <v>1311</v>
      </c>
      <c r="AC66" s="595"/>
      <c r="AD66" s="593"/>
    </row>
    <row r="67" spans="1:30" ht="15.75" customHeight="1" x14ac:dyDescent="0.3">
      <c r="A67" s="551" t="str">
        <f t="shared" si="2"/>
        <v>6.8</v>
      </c>
      <c r="B67" s="730" t="str">
        <f t="shared" si="3"/>
        <v xml:space="preserve"> - установка вертикальных заземлителей стальных 63х63х6 L=3,0 м </v>
      </c>
      <c r="C67" s="730"/>
      <c r="D67" s="730"/>
      <c r="E67" s="730"/>
      <c r="F67" s="730"/>
      <c r="G67" s="730"/>
      <c r="H67" s="730"/>
      <c r="I67" s="730"/>
      <c r="J67" s="730"/>
      <c r="K67" s="730"/>
      <c r="L67" s="730"/>
      <c r="M67" s="730"/>
      <c r="N67" s="730"/>
      <c r="O67" s="730"/>
      <c r="P67" s="731" t="str">
        <f t="shared" si="4"/>
        <v>шт./м</v>
      </c>
      <c r="Q67" s="731"/>
      <c r="R67" s="736" t="s">
        <v>1478</v>
      </c>
      <c r="S67" s="731"/>
      <c r="T67" s="552">
        <f t="shared" si="0"/>
        <v>6</v>
      </c>
      <c r="U67" s="553">
        <f t="shared" si="1"/>
        <v>8</v>
      </c>
      <c r="V67" s="553"/>
      <c r="W67" s="553"/>
      <c r="X67" s="553"/>
      <c r="Y67" s="553"/>
      <c r="Z67" s="553"/>
      <c r="AB67" s="602" t="s">
        <v>1312</v>
      </c>
      <c r="AC67" s="592" t="s">
        <v>1185</v>
      </c>
      <c r="AD67" s="594" t="s">
        <v>1313</v>
      </c>
    </row>
    <row r="68" spans="1:30" ht="15.75" customHeight="1" x14ac:dyDescent="0.3">
      <c r="A68" s="551" t="str">
        <f t="shared" si="2"/>
        <v>6.9</v>
      </c>
      <c r="B68" s="730" t="str">
        <f t="shared" si="3"/>
        <v xml:space="preserve"> - установка горизонтальных заземлителей стальных 40х4 мм L=9 м</v>
      </c>
      <c r="C68" s="730"/>
      <c r="D68" s="730"/>
      <c r="E68" s="730"/>
      <c r="F68" s="730"/>
      <c r="G68" s="730"/>
      <c r="H68" s="730"/>
      <c r="I68" s="730"/>
      <c r="J68" s="730"/>
      <c r="K68" s="730"/>
      <c r="L68" s="730"/>
      <c r="M68" s="730"/>
      <c r="N68" s="730"/>
      <c r="O68" s="730"/>
      <c r="P68" s="731" t="str">
        <f t="shared" si="4"/>
        <v>шт./м</v>
      </c>
      <c r="Q68" s="731"/>
      <c r="R68" s="731" t="s">
        <v>1479</v>
      </c>
      <c r="S68" s="731"/>
      <c r="T68" s="552">
        <f t="shared" si="0"/>
        <v>6</v>
      </c>
      <c r="U68" s="553">
        <f t="shared" si="1"/>
        <v>9</v>
      </c>
      <c r="V68" s="553"/>
      <c r="W68" s="553"/>
      <c r="X68" s="553"/>
      <c r="Y68" s="553"/>
      <c r="Z68" s="553"/>
      <c r="AB68" s="602" t="s">
        <v>1314</v>
      </c>
      <c r="AC68" s="592" t="s">
        <v>1185</v>
      </c>
      <c r="AD68" s="594" t="s">
        <v>1315</v>
      </c>
    </row>
    <row r="69" spans="1:30" ht="15.75" customHeight="1" x14ac:dyDescent="0.3">
      <c r="A69" s="551" t="str">
        <f t="shared" si="2"/>
        <v>6.10</v>
      </c>
      <c r="B69" s="730" t="str">
        <f t="shared" si="3"/>
        <v xml:space="preserve"> - монтаж выпусков заземления стальных 40х4 L=1,3 м</v>
      </c>
      <c r="C69" s="730"/>
      <c r="D69" s="730"/>
      <c r="E69" s="730"/>
      <c r="F69" s="730"/>
      <c r="G69" s="730"/>
      <c r="H69" s="730"/>
      <c r="I69" s="730"/>
      <c r="J69" s="730"/>
      <c r="K69" s="730"/>
      <c r="L69" s="730"/>
      <c r="M69" s="730"/>
      <c r="N69" s="730"/>
      <c r="O69" s="730"/>
      <c r="P69" s="731" t="str">
        <f t="shared" si="4"/>
        <v>шт./м</v>
      </c>
      <c r="Q69" s="731"/>
      <c r="R69" s="731" t="s">
        <v>1480</v>
      </c>
      <c r="S69" s="731"/>
      <c r="T69" s="552">
        <f t="shared" si="0"/>
        <v>6</v>
      </c>
      <c r="U69" s="553">
        <f t="shared" si="1"/>
        <v>10</v>
      </c>
      <c r="V69" s="553"/>
      <c r="W69" s="553"/>
      <c r="X69" s="553"/>
      <c r="Y69" s="553"/>
      <c r="Z69" s="553"/>
      <c r="AB69" s="597" t="s">
        <v>1316</v>
      </c>
      <c r="AC69" s="592" t="s">
        <v>1185</v>
      </c>
      <c r="AD69" s="594" t="s">
        <v>1317</v>
      </c>
    </row>
    <row r="70" spans="1:30" ht="30" customHeight="1" x14ac:dyDescent="0.3">
      <c r="A70" s="551" t="str">
        <f t="shared" si="2"/>
        <v>6.11</v>
      </c>
      <c r="B70" s="730" t="str">
        <f t="shared" si="3"/>
        <v xml:space="preserve"> - сварное соединение вертикальных и горизонтальных электродов, заземляющих спусков и горизонтальных электродов (5 соединений на 1 ЗУ)</v>
      </c>
      <c r="C70" s="730"/>
      <c r="D70" s="730"/>
      <c r="E70" s="730"/>
      <c r="F70" s="730"/>
      <c r="G70" s="730"/>
      <c r="H70" s="730"/>
      <c r="I70" s="730"/>
      <c r="J70" s="730"/>
      <c r="K70" s="730"/>
      <c r="L70" s="730"/>
      <c r="M70" s="730"/>
      <c r="N70" s="730"/>
      <c r="O70" s="730"/>
      <c r="P70" s="731" t="str">
        <f t="shared" si="4"/>
        <v>шт.</v>
      </c>
      <c r="Q70" s="731"/>
      <c r="R70" s="731">
        <v>5</v>
      </c>
      <c r="S70" s="731"/>
      <c r="T70" s="552">
        <f t="shared" si="0"/>
        <v>6</v>
      </c>
      <c r="U70" s="553">
        <f t="shared" si="1"/>
        <v>11</v>
      </c>
      <c r="V70" s="553"/>
      <c r="W70" s="553"/>
      <c r="X70" s="553"/>
      <c r="Y70" s="553"/>
      <c r="Z70" s="553"/>
      <c r="AB70" s="602" t="s">
        <v>1318</v>
      </c>
      <c r="AC70" s="592" t="s">
        <v>1175</v>
      </c>
      <c r="AD70" s="593">
        <v>10</v>
      </c>
    </row>
    <row r="71" spans="1:30" ht="30" customHeight="1" x14ac:dyDescent="0.3">
      <c r="A71" s="551" t="str">
        <f t="shared" si="2"/>
        <v>6.12</v>
      </c>
      <c r="B71" s="730" t="str">
        <f t="shared" si="3"/>
        <v xml:space="preserve"> - монтаж видимых спусков заземления опор стальных оцинкованных d=10 мм L=7,8м (+7,8 м дополнительно в местах установки РКЛ, итого 1 шт.)</v>
      </c>
      <c r="C71" s="730"/>
      <c r="D71" s="730"/>
      <c r="E71" s="730"/>
      <c r="F71" s="730"/>
      <c r="G71" s="730"/>
      <c r="H71" s="730"/>
      <c r="I71" s="730"/>
      <c r="J71" s="730"/>
      <c r="K71" s="730"/>
      <c r="L71" s="730"/>
      <c r="M71" s="730"/>
      <c r="N71" s="730"/>
      <c r="O71" s="730"/>
      <c r="P71" s="731" t="str">
        <f t="shared" si="4"/>
        <v>шт./м</v>
      </c>
      <c r="Q71" s="731"/>
      <c r="R71" s="731" t="s">
        <v>1481</v>
      </c>
      <c r="S71" s="731"/>
      <c r="T71" s="552">
        <f t="shared" si="0"/>
        <v>6</v>
      </c>
      <c r="U71" s="553">
        <f t="shared" si="1"/>
        <v>12</v>
      </c>
      <c r="V71" s="553"/>
      <c r="W71" s="553"/>
      <c r="X71" s="553"/>
      <c r="Y71" s="553"/>
      <c r="Z71" s="553"/>
      <c r="AB71" s="602" t="s">
        <v>1319</v>
      </c>
      <c r="AC71" s="592" t="s">
        <v>1185</v>
      </c>
      <c r="AD71" s="594" t="s">
        <v>1320</v>
      </c>
    </row>
    <row r="72" spans="1:30" ht="15.75" customHeight="1" x14ac:dyDescent="0.3">
      <c r="A72" s="551" t="str">
        <f t="shared" si="2"/>
        <v>6.13</v>
      </c>
      <c r="B72" s="730" t="str">
        <f t="shared" si="3"/>
        <v xml:space="preserve"> - Монтаж заземляющего проводника ЗП1</v>
      </c>
      <c r="C72" s="730"/>
      <c r="D72" s="730"/>
      <c r="E72" s="730"/>
      <c r="F72" s="730"/>
      <c r="G72" s="730"/>
      <c r="H72" s="730"/>
      <c r="I72" s="730"/>
      <c r="J72" s="730"/>
      <c r="K72" s="730"/>
      <c r="L72" s="730"/>
      <c r="M72" s="730"/>
      <c r="N72" s="730"/>
      <c r="O72" s="730"/>
      <c r="P72" s="731" t="str">
        <f t="shared" si="4"/>
        <v>м</v>
      </c>
      <c r="Q72" s="731"/>
      <c r="R72" s="734" t="str">
        <f t="shared" si="5"/>
        <v>38,9</v>
      </c>
      <c r="S72" s="735"/>
      <c r="T72" s="552">
        <f t="shared" si="0"/>
        <v>6</v>
      </c>
      <c r="U72" s="553">
        <f t="shared" si="1"/>
        <v>13</v>
      </c>
      <c r="V72" s="553"/>
      <c r="W72" s="553"/>
      <c r="X72" s="553"/>
      <c r="Y72" s="553"/>
      <c r="Z72" s="553"/>
      <c r="AB72" s="597" t="s">
        <v>1321</v>
      </c>
      <c r="AC72" s="592" t="s">
        <v>1143</v>
      </c>
      <c r="AD72" s="593">
        <v>38.9</v>
      </c>
    </row>
    <row r="73" spans="1:30" ht="30" customHeight="1" x14ac:dyDescent="0.3">
      <c r="A73" s="551" t="str">
        <f t="shared" si="2"/>
        <v>6.14</v>
      </c>
      <c r="B73" s="730" t="str">
        <f t="shared" si="3"/>
        <v xml:space="preserve"> - Сварное соединение горизонтальных электродов и спусков заземления опор</v>
      </c>
      <c r="C73" s="730"/>
      <c r="D73" s="730"/>
      <c r="E73" s="730"/>
      <c r="F73" s="730"/>
      <c r="G73" s="730"/>
      <c r="H73" s="730"/>
      <c r="I73" s="730"/>
      <c r="J73" s="730"/>
      <c r="K73" s="730"/>
      <c r="L73" s="730"/>
      <c r="M73" s="730"/>
      <c r="N73" s="730"/>
      <c r="O73" s="730"/>
      <c r="P73" s="731" t="str">
        <f t="shared" si="4"/>
        <v>шт.</v>
      </c>
      <c r="Q73" s="731"/>
      <c r="R73" s="731">
        <v>1</v>
      </c>
      <c r="S73" s="731"/>
      <c r="T73" s="552">
        <f t="shared" si="0"/>
        <v>6</v>
      </c>
      <c r="U73" s="553">
        <f t="shared" si="1"/>
        <v>14</v>
      </c>
      <c r="V73" s="553"/>
      <c r="W73" s="553">
        <f>14.5/15</f>
        <v>0.96666666666666667</v>
      </c>
      <c r="X73" s="553"/>
      <c r="Y73" s="553"/>
      <c r="Z73" s="553"/>
      <c r="AB73" s="602" t="s">
        <v>1322</v>
      </c>
      <c r="AC73" s="592" t="s">
        <v>1175</v>
      </c>
      <c r="AD73" s="593">
        <v>2</v>
      </c>
    </row>
    <row r="74" spans="1:30" ht="15.75" customHeight="1" x14ac:dyDescent="0.3">
      <c r="A74" s="551" t="str">
        <f t="shared" si="2"/>
        <v>6.15</v>
      </c>
      <c r="B74" s="730" t="str">
        <f t="shared" si="3"/>
        <v xml:space="preserve"> - Зачистка сварных швов (6 швов на ЗУ и 0,98 м на ЗУ)</v>
      </c>
      <c r="C74" s="730"/>
      <c r="D74" s="730"/>
      <c r="E74" s="730"/>
      <c r="F74" s="730"/>
      <c r="G74" s="730"/>
      <c r="H74" s="730"/>
      <c r="I74" s="730"/>
      <c r="J74" s="730"/>
      <c r="K74" s="730"/>
      <c r="L74" s="730"/>
      <c r="M74" s="730"/>
      <c r="N74" s="730"/>
      <c r="O74" s="730"/>
      <c r="P74" s="731" t="str">
        <f t="shared" si="4"/>
        <v>шт./м</v>
      </c>
      <c r="Q74" s="731"/>
      <c r="R74" s="731" t="s">
        <v>1482</v>
      </c>
      <c r="S74" s="731"/>
      <c r="T74" s="552">
        <f t="shared" si="0"/>
        <v>6</v>
      </c>
      <c r="U74" s="553">
        <f t="shared" si="1"/>
        <v>15</v>
      </c>
      <c r="V74" s="553"/>
      <c r="W74" s="553"/>
      <c r="X74" s="553"/>
      <c r="Y74" s="553"/>
      <c r="Z74" s="553"/>
      <c r="AB74" s="597" t="s">
        <v>1323</v>
      </c>
      <c r="AC74" s="592" t="s">
        <v>1185</v>
      </c>
      <c r="AD74" s="594" t="s">
        <v>1324</v>
      </c>
    </row>
    <row r="75" spans="1:30" ht="30" customHeight="1" x14ac:dyDescent="0.3">
      <c r="A75" s="551" t="str">
        <f t="shared" ref="A75:A122" si="8">CONCATENATE(T75,".",U75)</f>
        <v>6.16</v>
      </c>
      <c r="B75" s="730" t="str">
        <f t="shared" si="3"/>
        <v xml:space="preserve"> - Покрытие цинкосодержащей краской сварных швов (0,0022 мP2P на один шов)</v>
      </c>
      <c r="C75" s="730"/>
      <c r="D75" s="730"/>
      <c r="E75" s="730"/>
      <c r="F75" s="730"/>
      <c r="G75" s="730"/>
      <c r="H75" s="730"/>
      <c r="I75" s="730"/>
      <c r="J75" s="730"/>
      <c r="K75" s="730"/>
      <c r="L75" s="730"/>
      <c r="M75" s="730"/>
      <c r="N75" s="730"/>
      <c r="O75" s="730"/>
      <c r="P75" s="731" t="str">
        <f t="shared" si="4"/>
        <v>шт./м</v>
      </c>
      <c r="Q75" s="731"/>
      <c r="R75" s="731" t="s">
        <v>1483</v>
      </c>
      <c r="S75" s="731"/>
      <c r="T75" s="552">
        <f t="shared" si="0"/>
        <v>6</v>
      </c>
      <c r="U75" s="553">
        <f t="shared" si="1"/>
        <v>16</v>
      </c>
      <c r="V75" s="553"/>
      <c r="W75" s="553"/>
      <c r="X75" s="553"/>
      <c r="Y75" s="553"/>
      <c r="Z75" s="553"/>
      <c r="AB75" s="597" t="s">
        <v>1325</v>
      </c>
      <c r="AC75" s="592" t="s">
        <v>1185</v>
      </c>
      <c r="AD75" s="594" t="s">
        <v>1326</v>
      </c>
    </row>
    <row r="76" spans="1:30" ht="30" customHeight="1" x14ac:dyDescent="0.3">
      <c r="A76" s="551" t="str">
        <f t="shared" si="8"/>
        <v>6.17</v>
      </c>
      <c r="B76" s="730" t="str">
        <f t="shared" si="3"/>
        <v>Засыпка траншей, пазух котлованов и ям с послойным трамбованием просеянным грунтом</v>
      </c>
      <c r="C76" s="730"/>
      <c r="D76" s="730"/>
      <c r="E76" s="730"/>
      <c r="F76" s="730"/>
      <c r="G76" s="730"/>
      <c r="H76" s="730"/>
      <c r="I76" s="730"/>
      <c r="J76" s="730"/>
      <c r="K76" s="730"/>
      <c r="L76" s="730"/>
      <c r="M76" s="730"/>
      <c r="N76" s="730"/>
      <c r="O76" s="730"/>
      <c r="P76" s="731" t="str">
        <f t="shared" si="4"/>
        <v>м3</v>
      </c>
      <c r="Q76" s="731"/>
      <c r="R76" s="731">
        <f>R60</f>
        <v>2.2050000000000001</v>
      </c>
      <c r="S76" s="731"/>
      <c r="T76" s="552">
        <f t="shared" si="0"/>
        <v>6</v>
      </c>
      <c r="U76" s="553">
        <f t="shared" si="1"/>
        <v>17</v>
      </c>
      <c r="V76" s="553"/>
      <c r="W76" s="553"/>
      <c r="X76" s="553"/>
      <c r="Y76" s="553"/>
      <c r="Z76" s="553"/>
      <c r="AB76" s="597" t="s">
        <v>1327</v>
      </c>
      <c r="AC76" s="592" t="s">
        <v>1269</v>
      </c>
      <c r="AD76" s="593">
        <v>4.41</v>
      </c>
    </row>
    <row r="77" spans="1:30" ht="18" customHeight="1" x14ac:dyDescent="0.3">
      <c r="A77" s="551" t="str">
        <f t="shared" si="8"/>
        <v>6.18</v>
      </c>
      <c r="B77" s="730" t="str">
        <f t="shared" si="3"/>
        <v xml:space="preserve"> - механизированно (70%)</v>
      </c>
      <c r="C77" s="730"/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1" t="str">
        <f t="shared" si="4"/>
        <v>м3</v>
      </c>
      <c r="Q77" s="731"/>
      <c r="R77" s="732">
        <f>R76*0.7</f>
        <v>1.5434999999999999</v>
      </c>
      <c r="S77" s="732"/>
      <c r="T77" s="552">
        <f t="shared" si="0"/>
        <v>6</v>
      </c>
      <c r="U77" s="553">
        <f t="shared" si="1"/>
        <v>18</v>
      </c>
      <c r="V77" s="553"/>
      <c r="W77" s="553"/>
      <c r="X77" s="553"/>
      <c r="Y77" s="553"/>
      <c r="Z77" s="553"/>
      <c r="AB77" s="597" t="s">
        <v>1306</v>
      </c>
      <c r="AC77" s="592" t="s">
        <v>1269</v>
      </c>
      <c r="AD77" s="593">
        <v>3.09</v>
      </c>
    </row>
    <row r="78" spans="1:30" ht="18" customHeight="1" x14ac:dyDescent="0.3">
      <c r="A78" s="551" t="str">
        <f t="shared" si="8"/>
        <v>6.19</v>
      </c>
      <c r="B78" s="730" t="str">
        <f t="shared" si="3"/>
        <v xml:space="preserve"> - в ручную (30%)</v>
      </c>
      <c r="C78" s="730"/>
      <c r="D78" s="730"/>
      <c r="E78" s="730"/>
      <c r="F78" s="730"/>
      <c r="G78" s="730"/>
      <c r="H78" s="730"/>
      <c r="I78" s="730"/>
      <c r="J78" s="730"/>
      <c r="K78" s="730"/>
      <c r="L78" s="730"/>
      <c r="M78" s="730"/>
      <c r="N78" s="730"/>
      <c r="O78" s="730"/>
      <c r="P78" s="731" t="str">
        <f t="shared" si="4"/>
        <v>м3</v>
      </c>
      <c r="Q78" s="731"/>
      <c r="R78" s="732">
        <f>R76*0.3</f>
        <v>0.66149999999999998</v>
      </c>
      <c r="S78" s="732"/>
      <c r="T78" s="552">
        <f t="shared" ref="T78:T122" si="9">T77</f>
        <v>6</v>
      </c>
      <c r="U78" s="553">
        <f t="shared" ref="U78:U122" si="10">U77+1</f>
        <v>19</v>
      </c>
      <c r="V78" s="553"/>
      <c r="W78" s="553"/>
      <c r="X78" s="553"/>
      <c r="Y78" s="553"/>
      <c r="Z78" s="553"/>
      <c r="AB78" s="597" t="s">
        <v>1307</v>
      </c>
      <c r="AC78" s="592" t="s">
        <v>1269</v>
      </c>
      <c r="AD78" s="593">
        <v>1.32</v>
      </c>
    </row>
    <row r="79" spans="1:30" ht="15.75" customHeight="1" x14ac:dyDescent="0.3">
      <c r="A79" s="550" t="str">
        <f t="shared" si="8"/>
        <v>7.</v>
      </c>
      <c r="B79" s="733" t="str">
        <f t="shared" ref="B79:B122" si="11">AB79</f>
        <v>Монтажные работы ВЛ</v>
      </c>
      <c r="C79" s="733"/>
      <c r="D79" s="733"/>
      <c r="E79" s="733"/>
      <c r="F79" s="733"/>
      <c r="G79" s="733"/>
      <c r="H79" s="733"/>
      <c r="I79" s="733"/>
      <c r="J79" s="733"/>
      <c r="K79" s="733"/>
      <c r="L79" s="733"/>
      <c r="M79" s="733"/>
      <c r="N79" s="733"/>
      <c r="O79" s="733"/>
      <c r="P79" s="731" t="str">
        <f t="shared" ref="P79:P122" si="12">CONCATENATE(AC79)</f>
        <v/>
      </c>
      <c r="Q79" s="731"/>
      <c r="R79" s="731" t="str">
        <f t="shared" ref="R79:R93" si="13">CONCATENATE(AD79)</f>
        <v/>
      </c>
      <c r="S79" s="731"/>
      <c r="T79" s="552">
        <v>7</v>
      </c>
      <c r="U79" s="553"/>
      <c r="V79" s="553"/>
      <c r="W79" s="553"/>
      <c r="X79" s="553"/>
      <c r="Y79" s="553"/>
      <c r="Z79" s="553"/>
      <c r="AB79" s="603" t="s">
        <v>1328</v>
      </c>
      <c r="AC79" s="595"/>
      <c r="AD79" s="593"/>
    </row>
    <row r="80" spans="1:30" ht="15.75" customHeight="1" x14ac:dyDescent="0.3">
      <c r="A80" s="551" t="str">
        <f t="shared" si="8"/>
        <v>7.1</v>
      </c>
      <c r="B80" s="730" t="str">
        <f t="shared" si="11"/>
        <v>Монтаж траверс на высоте более 8 м</v>
      </c>
      <c r="C80" s="730"/>
      <c r="D80" s="730"/>
      <c r="E80" s="730"/>
      <c r="F80" s="730"/>
      <c r="G80" s="730"/>
      <c r="H80" s="730"/>
      <c r="I80" s="730"/>
      <c r="J80" s="730"/>
      <c r="K80" s="730"/>
      <c r="L80" s="730"/>
      <c r="M80" s="730"/>
      <c r="N80" s="730"/>
      <c r="O80" s="730"/>
      <c r="P80" s="731" t="str">
        <f t="shared" si="12"/>
        <v>шт.</v>
      </c>
      <c r="Q80" s="731"/>
      <c r="R80" s="731">
        <v>19</v>
      </c>
      <c r="S80" s="731"/>
      <c r="T80" s="552">
        <f t="shared" si="9"/>
        <v>7</v>
      </c>
      <c r="U80" s="553">
        <f t="shared" si="10"/>
        <v>1</v>
      </c>
      <c r="V80" s="553"/>
      <c r="W80" s="553"/>
      <c r="X80" s="553"/>
      <c r="Y80" s="553"/>
      <c r="Z80" s="553"/>
      <c r="AB80" s="597" t="s">
        <v>1186</v>
      </c>
      <c r="AC80" s="592" t="s">
        <v>1175</v>
      </c>
      <c r="AD80" s="593">
        <v>20</v>
      </c>
    </row>
    <row r="81" spans="1:31" ht="15.75" customHeight="1" x14ac:dyDescent="0.3">
      <c r="A81" s="551" t="str">
        <f t="shared" si="8"/>
        <v>7.2</v>
      </c>
      <c r="B81" s="730" t="str">
        <f t="shared" si="11"/>
        <v>Монтаж штырьевых изоляторов с колпачками</v>
      </c>
      <c r="C81" s="730"/>
      <c r="D81" s="730"/>
      <c r="E81" s="730"/>
      <c r="F81" s="730"/>
      <c r="G81" s="730"/>
      <c r="H81" s="730"/>
      <c r="I81" s="730"/>
      <c r="J81" s="730"/>
      <c r="K81" s="730"/>
      <c r="L81" s="730"/>
      <c r="M81" s="730"/>
      <c r="N81" s="730"/>
      <c r="O81" s="730"/>
      <c r="P81" s="731" t="str">
        <f t="shared" si="12"/>
        <v>шт.</v>
      </c>
      <c r="Q81" s="731"/>
      <c r="R81" s="731">
        <v>33</v>
      </c>
      <c r="S81" s="731"/>
      <c r="T81" s="552">
        <f t="shared" si="9"/>
        <v>7</v>
      </c>
      <c r="U81" s="553">
        <f t="shared" si="10"/>
        <v>2</v>
      </c>
      <c r="V81" s="553"/>
      <c r="W81" s="553"/>
      <c r="X81" s="553"/>
      <c r="Y81" s="553"/>
      <c r="Z81" s="553"/>
      <c r="AB81" s="597" t="s">
        <v>1187</v>
      </c>
      <c r="AC81" s="592" t="s">
        <v>1175</v>
      </c>
      <c r="AD81" s="593">
        <v>36</v>
      </c>
    </row>
    <row r="82" spans="1:31" ht="30" customHeight="1" x14ac:dyDescent="0.3">
      <c r="A82" s="551" t="str">
        <f t="shared" si="8"/>
        <v>7.3</v>
      </c>
      <c r="B82" s="730" t="str">
        <f t="shared" si="11"/>
        <v>Сборка натяжной изолирующей подвески (в комплект входит: SML70/20ГС, PAZ3)</v>
      </c>
      <c r="C82" s="730"/>
      <c r="D82" s="730"/>
      <c r="E82" s="730"/>
      <c r="F82" s="730"/>
      <c r="G82" s="730"/>
      <c r="H82" s="730"/>
      <c r="I82" s="730"/>
      <c r="J82" s="730"/>
      <c r="K82" s="730"/>
      <c r="L82" s="730"/>
      <c r="M82" s="730"/>
      <c r="N82" s="730"/>
      <c r="O82" s="730"/>
      <c r="P82" s="731" t="str">
        <f t="shared" si="12"/>
        <v>шт.</v>
      </c>
      <c r="Q82" s="731"/>
      <c r="R82" s="731" t="str">
        <f t="shared" si="13"/>
        <v>168</v>
      </c>
      <c r="S82" s="731"/>
      <c r="T82" s="552">
        <f t="shared" si="9"/>
        <v>7</v>
      </c>
      <c r="U82" s="553">
        <f t="shared" si="10"/>
        <v>3</v>
      </c>
      <c r="V82" s="553"/>
      <c r="W82" s="553"/>
      <c r="X82" s="553"/>
      <c r="Y82" s="553"/>
      <c r="Z82" s="553"/>
      <c r="AB82" s="597" t="s">
        <v>1329</v>
      </c>
      <c r="AC82" s="592" t="s">
        <v>1175</v>
      </c>
      <c r="AD82" s="593">
        <v>168</v>
      </c>
    </row>
    <row r="83" spans="1:31" ht="15.75" customHeight="1" x14ac:dyDescent="0.3">
      <c r="A83" s="551" t="str">
        <f t="shared" si="8"/>
        <v>7.4</v>
      </c>
      <c r="B83" s="730" t="str">
        <f t="shared" si="11"/>
        <v>Монтаж зажимов на высоте более 2 м (плашечный ПС-2-1)</v>
      </c>
      <c r="C83" s="730"/>
      <c r="D83" s="730"/>
      <c r="E83" s="730"/>
      <c r="F83" s="730"/>
      <c r="G83" s="730"/>
      <c r="H83" s="730"/>
      <c r="I83" s="730"/>
      <c r="J83" s="730"/>
      <c r="K83" s="730"/>
      <c r="L83" s="730"/>
      <c r="M83" s="730"/>
      <c r="N83" s="730"/>
      <c r="O83" s="730"/>
      <c r="P83" s="731" t="str">
        <f t="shared" si="12"/>
        <v>шт.</v>
      </c>
      <c r="Q83" s="731"/>
      <c r="R83" s="731">
        <v>184</v>
      </c>
      <c r="S83" s="731"/>
      <c r="T83" s="552">
        <f t="shared" si="9"/>
        <v>7</v>
      </c>
      <c r="U83" s="553">
        <f t="shared" si="10"/>
        <v>4</v>
      </c>
      <c r="V83" s="553"/>
      <c r="W83" s="553"/>
      <c r="X83" s="553"/>
      <c r="Y83" s="553"/>
      <c r="Z83" s="553"/>
      <c r="AB83" s="597" t="s">
        <v>1330</v>
      </c>
      <c r="AC83" s="592" t="s">
        <v>1175</v>
      </c>
      <c r="AD83" s="593">
        <v>184</v>
      </c>
    </row>
    <row r="84" spans="1:31" ht="15.75" customHeight="1" x14ac:dyDescent="0.3">
      <c r="A84" s="551" t="str">
        <f t="shared" si="8"/>
        <v>7.5</v>
      </c>
      <c r="B84" s="730" t="str">
        <f t="shared" si="11"/>
        <v>Монтаж зажимов на высоте более 6 м (ответвительный PR 150)</v>
      </c>
      <c r="C84" s="730"/>
      <c r="D84" s="730"/>
      <c r="E84" s="730"/>
      <c r="F84" s="730"/>
      <c r="G84" s="730"/>
      <c r="H84" s="730"/>
      <c r="I84" s="730"/>
      <c r="J84" s="730"/>
      <c r="K84" s="730"/>
      <c r="L84" s="730"/>
      <c r="M84" s="730"/>
      <c r="N84" s="730"/>
      <c r="O84" s="730"/>
      <c r="P84" s="731" t="str">
        <f t="shared" si="12"/>
        <v>шт.</v>
      </c>
      <c r="Q84" s="731"/>
      <c r="R84" s="731" t="str">
        <f t="shared" si="13"/>
        <v>99</v>
      </c>
      <c r="S84" s="731"/>
      <c r="T84" s="552">
        <f t="shared" si="9"/>
        <v>7</v>
      </c>
      <c r="U84" s="553">
        <f t="shared" si="10"/>
        <v>5</v>
      </c>
      <c r="V84" s="553"/>
      <c r="W84" s="553"/>
      <c r="X84" s="553"/>
      <c r="Y84" s="553"/>
      <c r="Z84" s="553"/>
      <c r="AB84" s="597" t="s">
        <v>1331</v>
      </c>
      <c r="AC84" s="592" t="s">
        <v>1175</v>
      </c>
      <c r="AD84" s="593">
        <v>99</v>
      </c>
    </row>
    <row r="85" spans="1:31" ht="15.75" customHeight="1" x14ac:dyDescent="0.3">
      <c r="A85" s="551" t="str">
        <f t="shared" si="8"/>
        <v>7.6</v>
      </c>
      <c r="B85" s="730" t="str">
        <f t="shared" si="11"/>
        <v>Монтаж информационных знаков на опорах ВЛ на высоте более 2 м</v>
      </c>
      <c r="C85" s="730"/>
      <c r="D85" s="730"/>
      <c r="E85" s="730"/>
      <c r="F85" s="730"/>
      <c r="G85" s="730"/>
      <c r="H85" s="730"/>
      <c r="I85" s="730"/>
      <c r="J85" s="730"/>
      <c r="K85" s="730"/>
      <c r="L85" s="730"/>
      <c r="M85" s="730"/>
      <c r="N85" s="730"/>
      <c r="O85" s="730"/>
      <c r="P85" s="731" t="str">
        <f t="shared" si="12"/>
        <v>шт.</v>
      </c>
      <c r="Q85" s="731"/>
      <c r="R85" s="731">
        <v>240</v>
      </c>
      <c r="S85" s="731"/>
      <c r="T85" s="552">
        <f t="shared" si="9"/>
        <v>7</v>
      </c>
      <c r="U85" s="553">
        <f t="shared" si="10"/>
        <v>6</v>
      </c>
      <c r="V85" s="553"/>
      <c r="W85" s="553"/>
      <c r="X85" s="553"/>
      <c r="Y85" s="553"/>
      <c r="Z85" s="553"/>
      <c r="AB85" s="597" t="s">
        <v>1188</v>
      </c>
      <c r="AC85" s="592" t="s">
        <v>1175</v>
      </c>
      <c r="AD85" s="593">
        <v>242</v>
      </c>
    </row>
    <row r="86" spans="1:31" ht="15.75" customHeight="1" x14ac:dyDescent="0.3">
      <c r="A86" s="551" t="str">
        <f t="shared" si="8"/>
        <v>7.7</v>
      </c>
      <c r="B86" s="730" t="str">
        <f t="shared" si="11"/>
        <v>Монтаж разрядников РМК-20 на высоте более 8 м</v>
      </c>
      <c r="C86" s="730"/>
      <c r="D86" s="730"/>
      <c r="E86" s="730"/>
      <c r="F86" s="730"/>
      <c r="G86" s="730"/>
      <c r="H86" s="730"/>
      <c r="I86" s="730"/>
      <c r="J86" s="730"/>
      <c r="K86" s="730"/>
      <c r="L86" s="730"/>
      <c r="M86" s="730"/>
      <c r="N86" s="730"/>
      <c r="O86" s="730"/>
      <c r="P86" s="731" t="str">
        <f t="shared" si="12"/>
        <v>шт.</v>
      </c>
      <c r="Q86" s="731"/>
      <c r="R86" s="731">
        <v>108</v>
      </c>
      <c r="S86" s="731"/>
      <c r="T86" s="552">
        <f t="shared" si="9"/>
        <v>7</v>
      </c>
      <c r="U86" s="553">
        <f t="shared" si="10"/>
        <v>7</v>
      </c>
      <c r="V86" s="553"/>
      <c r="W86" s="553"/>
      <c r="X86" s="553"/>
      <c r="Y86" s="553"/>
      <c r="Z86" s="553"/>
      <c r="AB86" s="597" t="s">
        <v>1332</v>
      </c>
      <c r="AC86" s="592" t="s">
        <v>1175</v>
      </c>
      <c r="AD86" s="593">
        <v>109</v>
      </c>
    </row>
    <row r="87" spans="1:31" ht="15.75" customHeight="1" x14ac:dyDescent="0.3">
      <c r="A87" s="551" t="str">
        <f t="shared" si="8"/>
        <v>7.8</v>
      </c>
      <c r="B87" s="730" t="str">
        <f t="shared" si="11"/>
        <v>Монтаж разрядников РМКЭ-10 на высоте более 8 м</v>
      </c>
      <c r="C87" s="730"/>
      <c r="D87" s="730"/>
      <c r="E87" s="730"/>
      <c r="F87" s="730"/>
      <c r="G87" s="730"/>
      <c r="H87" s="730"/>
      <c r="I87" s="730"/>
      <c r="J87" s="730"/>
      <c r="K87" s="730"/>
      <c r="L87" s="730"/>
      <c r="M87" s="730"/>
      <c r="N87" s="730"/>
      <c r="O87" s="730"/>
      <c r="P87" s="731" t="str">
        <f t="shared" si="12"/>
        <v>шт.</v>
      </c>
      <c r="Q87" s="731"/>
      <c r="R87" s="731" t="str">
        <f t="shared" si="13"/>
        <v>30</v>
      </c>
      <c r="S87" s="731"/>
      <c r="T87" s="552">
        <f t="shared" si="9"/>
        <v>7</v>
      </c>
      <c r="U87" s="553">
        <f t="shared" si="10"/>
        <v>8</v>
      </c>
      <c r="V87" s="553"/>
      <c r="W87" s="553"/>
      <c r="X87" s="553"/>
      <c r="Y87" s="553"/>
      <c r="Z87" s="553"/>
      <c r="AB87" s="597" t="s">
        <v>1333</v>
      </c>
      <c r="AC87" s="592" t="s">
        <v>1175</v>
      </c>
      <c r="AD87" s="593">
        <v>30</v>
      </c>
    </row>
    <row r="88" spans="1:31" ht="30" customHeight="1" x14ac:dyDescent="0.3">
      <c r="A88" s="551" t="str">
        <f t="shared" si="8"/>
        <v>7.9</v>
      </c>
      <c r="B88" s="730" t="str">
        <f t="shared" si="11"/>
        <v>Монтаж устройств для наложения переносного заземления на высоте более 8 м</v>
      </c>
      <c r="C88" s="730"/>
      <c r="D88" s="730"/>
      <c r="E88" s="730"/>
      <c r="F88" s="730"/>
      <c r="G88" s="730"/>
      <c r="H88" s="730"/>
      <c r="I88" s="730"/>
      <c r="J88" s="730"/>
      <c r="K88" s="730"/>
      <c r="L88" s="730"/>
      <c r="M88" s="730"/>
      <c r="N88" s="730"/>
      <c r="O88" s="730"/>
      <c r="P88" s="731" t="str">
        <f t="shared" si="12"/>
        <v>шт.</v>
      </c>
      <c r="Q88" s="731"/>
      <c r="R88" s="731" t="str">
        <f t="shared" si="13"/>
        <v>63</v>
      </c>
      <c r="S88" s="731"/>
      <c r="T88" s="552">
        <f t="shared" si="9"/>
        <v>7</v>
      </c>
      <c r="U88" s="553">
        <f t="shared" si="10"/>
        <v>9</v>
      </c>
      <c r="V88" s="553"/>
      <c r="W88" s="553"/>
      <c r="X88" s="553"/>
      <c r="Y88" s="553"/>
      <c r="Z88" s="553"/>
      <c r="AB88" s="597" t="s">
        <v>1334</v>
      </c>
      <c r="AC88" s="592" t="s">
        <v>1175</v>
      </c>
      <c r="AD88" s="593">
        <v>63</v>
      </c>
    </row>
    <row r="89" spans="1:31" ht="16.5" customHeight="1" thickBot="1" x14ac:dyDescent="0.35">
      <c r="A89" s="550" t="str">
        <f t="shared" si="8"/>
        <v>8.</v>
      </c>
      <c r="B89" s="733" t="str">
        <f t="shared" si="11"/>
        <v>Монтаж СИП</v>
      </c>
      <c r="C89" s="733"/>
      <c r="D89" s="733"/>
      <c r="E89" s="733"/>
      <c r="F89" s="733"/>
      <c r="G89" s="733"/>
      <c r="H89" s="733"/>
      <c r="I89" s="733"/>
      <c r="J89" s="733"/>
      <c r="K89" s="733"/>
      <c r="L89" s="733"/>
      <c r="M89" s="733"/>
      <c r="N89" s="733"/>
      <c r="O89" s="733"/>
      <c r="P89" s="731" t="str">
        <f t="shared" si="12"/>
        <v/>
      </c>
      <c r="Q89" s="731"/>
      <c r="R89" s="731" t="str">
        <f t="shared" si="13"/>
        <v/>
      </c>
      <c r="S89" s="731"/>
      <c r="T89" s="552">
        <v>8</v>
      </c>
      <c r="U89" s="553"/>
      <c r="V89" s="553"/>
      <c r="W89" s="553"/>
      <c r="X89" s="553"/>
      <c r="Y89" s="553"/>
      <c r="Z89" s="553"/>
      <c r="AB89" s="603" t="s">
        <v>1189</v>
      </c>
      <c r="AC89" s="595"/>
      <c r="AD89" s="593"/>
    </row>
    <row r="90" spans="1:31" ht="16.5" customHeight="1" thickBot="1" x14ac:dyDescent="0.35">
      <c r="A90" s="551" t="str">
        <f t="shared" si="8"/>
        <v>8.1</v>
      </c>
      <c r="B90" s="730" t="str">
        <f t="shared" si="11"/>
        <v>Общая строительная длина ВЛ-10 кВ 3хСИП-3 1х120 мм2, из них:</v>
      </c>
      <c r="C90" s="730"/>
      <c r="D90" s="730"/>
      <c r="E90" s="730"/>
      <c r="F90" s="730"/>
      <c r="G90" s="730"/>
      <c r="H90" s="730"/>
      <c r="I90" s="730"/>
      <c r="J90" s="730"/>
      <c r="K90" s="730"/>
      <c r="L90" s="730"/>
      <c r="M90" s="730"/>
      <c r="N90" s="730"/>
      <c r="O90" s="730"/>
      <c r="P90" s="731" t="str">
        <f t="shared" si="12"/>
        <v>м/прол.</v>
      </c>
      <c r="Q90" s="731"/>
      <c r="R90" s="731" t="str">
        <f t="shared" si="13"/>
        <v>5842/120</v>
      </c>
      <c r="S90" s="731"/>
      <c r="T90" s="552">
        <f t="shared" si="9"/>
        <v>8</v>
      </c>
      <c r="U90" s="553">
        <f t="shared" si="10"/>
        <v>1</v>
      </c>
      <c r="V90" s="553"/>
      <c r="W90" s="585">
        <v>573</v>
      </c>
      <c r="X90" s="586">
        <v>14</v>
      </c>
      <c r="Y90" s="553"/>
      <c r="Z90" s="553"/>
      <c r="AB90" s="597" t="s">
        <v>1335</v>
      </c>
      <c r="AC90" s="595" t="s">
        <v>1190</v>
      </c>
      <c r="AD90" s="593" t="s">
        <v>1489</v>
      </c>
    </row>
    <row r="91" spans="1:31" ht="30" customHeight="1" x14ac:dyDescent="0.3">
      <c r="A91" s="551" t="str">
        <f t="shared" si="8"/>
        <v>8.2</v>
      </c>
      <c r="B91" s="730" t="str">
        <f t="shared" si="11"/>
        <v>Монтаж провода ВЛЗ-10 кВ СИП3 1х120 мм2 (в три нитки) строительная длина</v>
      </c>
      <c r="C91" s="730"/>
      <c r="D91" s="730"/>
      <c r="E91" s="730"/>
      <c r="F91" s="730"/>
      <c r="G91" s="730"/>
      <c r="H91" s="730"/>
      <c r="I91" s="730"/>
      <c r="J91" s="730"/>
      <c r="K91" s="730"/>
      <c r="L91" s="730"/>
      <c r="M91" s="730"/>
      <c r="N91" s="730"/>
      <c r="O91" s="730"/>
      <c r="P91" s="731" t="str">
        <f t="shared" si="12"/>
        <v>м/прол.</v>
      </c>
      <c r="Q91" s="731"/>
      <c r="R91" s="731" t="str">
        <f t="shared" si="13"/>
        <v>5679/120</v>
      </c>
      <c r="S91" s="731"/>
      <c r="T91" s="552">
        <f t="shared" si="9"/>
        <v>8</v>
      </c>
      <c r="U91" s="553">
        <f t="shared" si="10"/>
        <v>2</v>
      </c>
      <c r="V91" s="553"/>
      <c r="W91" s="553">
        <f>573*3*1.045+9+9+12*3*1.045+9+9</f>
        <v>1869.9749999999997</v>
      </c>
      <c r="X91" s="553"/>
      <c r="Y91" s="553"/>
      <c r="Z91" s="553"/>
      <c r="AB91" s="597" t="s">
        <v>1495</v>
      </c>
      <c r="AC91" s="595" t="s">
        <v>1190</v>
      </c>
      <c r="AD91" s="593" t="s">
        <v>1490</v>
      </c>
      <c r="AE91" s="544">
        <f>5682+163</f>
        <v>5845</v>
      </c>
    </row>
    <row r="92" spans="1:31" ht="15.75" customHeight="1" x14ac:dyDescent="0.3">
      <c r="A92" s="551" t="str">
        <f t="shared" si="8"/>
        <v>8.3</v>
      </c>
      <c r="B92" s="730" t="str">
        <f t="shared" si="11"/>
        <v>Проверка изоляции СИП-3 1х120 перед монтажем</v>
      </c>
      <c r="C92" s="730"/>
      <c r="D92" s="730"/>
      <c r="E92" s="730"/>
      <c r="F92" s="730"/>
      <c r="G92" s="730"/>
      <c r="H92" s="730"/>
      <c r="I92" s="730"/>
      <c r="J92" s="730"/>
      <c r="K92" s="730"/>
      <c r="L92" s="730"/>
      <c r="M92" s="730"/>
      <c r="N92" s="730"/>
      <c r="O92" s="730"/>
      <c r="P92" s="731" t="str">
        <f t="shared" si="12"/>
        <v>м</v>
      </c>
      <c r="Q92" s="731"/>
      <c r="R92" s="731" t="str">
        <f t="shared" si="13"/>
        <v>18315</v>
      </c>
      <c r="S92" s="731"/>
      <c r="T92" s="552">
        <f t="shared" si="9"/>
        <v>8</v>
      </c>
      <c r="U92" s="553">
        <f t="shared" si="10"/>
        <v>3</v>
      </c>
      <c r="V92" s="553"/>
      <c r="W92" s="553">
        <f>1832/572/3</f>
        <v>1.0675990675990676</v>
      </c>
      <c r="X92" s="553"/>
      <c r="Y92" s="553"/>
      <c r="Z92" s="553"/>
      <c r="AB92" s="597" t="s">
        <v>1336</v>
      </c>
      <c r="AC92" s="592" t="s">
        <v>1143</v>
      </c>
      <c r="AD92" s="593">
        <v>18315</v>
      </c>
    </row>
    <row r="93" spans="1:31" ht="32.4" customHeight="1" x14ac:dyDescent="0.3">
      <c r="A93" s="551" t="str">
        <f t="shared" si="8"/>
        <v>8.4</v>
      </c>
      <c r="B93" s="730" t="str">
        <f t="shared" si="11"/>
        <v>Монтаж провода ВЛЗ-10 кВ СИП3 1х120 мм2 (в три нитки) на участке пересечения строительная длина</v>
      </c>
      <c r="C93" s="730"/>
      <c r="D93" s="730"/>
      <c r="E93" s="730"/>
      <c r="F93" s="730"/>
      <c r="G93" s="730"/>
      <c r="H93" s="730"/>
      <c r="I93" s="730"/>
      <c r="J93" s="730"/>
      <c r="K93" s="730"/>
      <c r="L93" s="730"/>
      <c r="M93" s="730"/>
      <c r="N93" s="730"/>
      <c r="O93" s="730"/>
      <c r="P93" s="731" t="str">
        <f t="shared" si="12"/>
        <v>м/прол.</v>
      </c>
      <c r="Q93" s="731"/>
      <c r="R93" s="731" t="str">
        <f t="shared" si="13"/>
        <v>163/3</v>
      </c>
      <c r="S93" s="731"/>
      <c r="T93" s="552">
        <f t="shared" si="9"/>
        <v>8</v>
      </c>
      <c r="U93" s="553">
        <f t="shared" si="10"/>
        <v>4</v>
      </c>
      <c r="V93" s="553"/>
      <c r="W93" s="553"/>
      <c r="X93" s="553"/>
      <c r="Y93" s="553"/>
      <c r="Z93" s="553"/>
      <c r="AB93" s="597" t="s">
        <v>1496</v>
      </c>
      <c r="AC93" s="595" t="s">
        <v>1190</v>
      </c>
      <c r="AD93" s="593" t="s">
        <v>1337</v>
      </c>
    </row>
    <row r="94" spans="1:31" ht="30" customHeight="1" x14ac:dyDescent="0.3">
      <c r="A94" s="551" t="str">
        <f t="shared" si="8"/>
        <v>8.5</v>
      </c>
      <c r="B94" s="730" t="str">
        <f t="shared" si="11"/>
        <v>Обвязка штырьевых изоляторов спиральной вязкой на высоте более 7 м (2-е вязки на изолятор)</v>
      </c>
      <c r="C94" s="730"/>
      <c r="D94" s="730"/>
      <c r="E94" s="730"/>
      <c r="F94" s="730"/>
      <c r="G94" s="730"/>
      <c r="H94" s="730"/>
      <c r="I94" s="730"/>
      <c r="J94" s="730"/>
      <c r="K94" s="730"/>
      <c r="L94" s="730"/>
      <c r="M94" s="730"/>
      <c r="N94" s="730"/>
      <c r="O94" s="730"/>
      <c r="P94" s="731" t="str">
        <f t="shared" si="12"/>
        <v>шт.</v>
      </c>
      <c r="Q94" s="731"/>
      <c r="R94" s="731">
        <v>676</v>
      </c>
      <c r="S94" s="731"/>
      <c r="T94" s="552">
        <f t="shared" si="9"/>
        <v>8</v>
      </c>
      <c r="U94" s="553">
        <f t="shared" si="10"/>
        <v>5</v>
      </c>
      <c r="V94" s="553"/>
      <c r="W94" s="553"/>
      <c r="X94" s="553"/>
      <c r="Y94" s="553"/>
      <c r="Z94" s="553"/>
      <c r="AB94" s="597" t="s">
        <v>1191</v>
      </c>
      <c r="AC94" s="592" t="s">
        <v>1175</v>
      </c>
      <c r="AD94" s="593">
        <v>678</v>
      </c>
    </row>
    <row r="95" spans="1:31" ht="15.75" customHeight="1" x14ac:dyDescent="0.3">
      <c r="A95" s="550" t="str">
        <f t="shared" si="8"/>
        <v>9.</v>
      </c>
      <c r="B95" s="733" t="str">
        <f t="shared" si="11"/>
        <v>Монтаж разъединителя на опорах ВЛ</v>
      </c>
      <c r="C95" s="733"/>
      <c r="D95" s="733"/>
      <c r="E95" s="733"/>
      <c r="F95" s="733"/>
      <c r="G95" s="733"/>
      <c r="H95" s="733"/>
      <c r="I95" s="733"/>
      <c r="J95" s="733"/>
      <c r="K95" s="733"/>
      <c r="L95" s="733"/>
      <c r="M95" s="733"/>
      <c r="N95" s="733"/>
      <c r="O95" s="733"/>
      <c r="P95" s="731" t="str">
        <f t="shared" si="12"/>
        <v/>
      </c>
      <c r="Q95" s="731"/>
      <c r="R95" s="734" t="str">
        <f t="shared" ref="R95:R120" si="14">CONCATENATE(AD95)</f>
        <v/>
      </c>
      <c r="S95" s="735"/>
      <c r="T95" s="552">
        <v>9</v>
      </c>
      <c r="U95" s="553"/>
      <c r="V95" s="553"/>
      <c r="W95" s="553"/>
      <c r="X95" s="553"/>
      <c r="Y95" s="553"/>
      <c r="Z95" s="553"/>
      <c r="AB95" s="603" t="s">
        <v>1338</v>
      </c>
      <c r="AC95" s="595"/>
      <c r="AD95" s="593"/>
    </row>
    <row r="96" spans="1:31" ht="15.75" customHeight="1" x14ac:dyDescent="0.3">
      <c r="A96" s="551" t="str">
        <f t="shared" si="8"/>
        <v>9.1</v>
      </c>
      <c r="B96" s="730" t="str">
        <f t="shared" si="11"/>
        <v>Сборка металлических конструкций для монтажа разъединителей</v>
      </c>
      <c r="C96" s="730"/>
      <c r="D96" s="730"/>
      <c r="E96" s="730"/>
      <c r="F96" s="730"/>
      <c r="G96" s="730"/>
      <c r="H96" s="730"/>
      <c r="I96" s="730"/>
      <c r="J96" s="730"/>
      <c r="K96" s="730"/>
      <c r="L96" s="730"/>
      <c r="M96" s="730"/>
      <c r="N96" s="730"/>
      <c r="O96" s="730"/>
      <c r="P96" s="731" t="str">
        <f t="shared" si="12"/>
        <v>компл.</v>
      </c>
      <c r="Q96" s="731"/>
      <c r="R96" s="734" t="str">
        <f t="shared" si="14"/>
        <v>1</v>
      </c>
      <c r="S96" s="735"/>
      <c r="T96" s="552">
        <f t="shared" si="9"/>
        <v>9</v>
      </c>
      <c r="U96" s="553">
        <f t="shared" si="10"/>
        <v>1</v>
      </c>
      <c r="V96" s="553"/>
      <c r="W96" s="553"/>
      <c r="X96" s="553"/>
      <c r="Y96" s="553"/>
      <c r="Z96" s="553"/>
      <c r="AB96" s="597" t="s">
        <v>1339</v>
      </c>
      <c r="AC96" s="592" t="s">
        <v>1192</v>
      </c>
      <c r="AD96" s="594" t="s">
        <v>1168</v>
      </c>
    </row>
    <row r="97" spans="1:30" ht="30" customHeight="1" x14ac:dyDescent="0.3">
      <c r="A97" s="551" t="str">
        <f t="shared" si="8"/>
        <v>9.2</v>
      </c>
      <c r="B97" s="730" t="str">
        <f t="shared" si="11"/>
        <v>Установка с помощью механизмов металлических конструкций для монтажа разъединителей (1 комплект/ 72 кг)</v>
      </c>
      <c r="C97" s="730"/>
      <c r="D97" s="730"/>
      <c r="E97" s="730"/>
      <c r="F97" s="730"/>
      <c r="G97" s="730"/>
      <c r="H97" s="730"/>
      <c r="I97" s="730"/>
      <c r="J97" s="730"/>
      <c r="K97" s="730"/>
      <c r="L97" s="730"/>
      <c r="M97" s="730"/>
      <c r="N97" s="730"/>
      <c r="O97" s="730"/>
      <c r="P97" s="731" t="str">
        <f t="shared" si="12"/>
        <v>компл./кг</v>
      </c>
      <c r="Q97" s="731"/>
      <c r="R97" s="734" t="str">
        <f t="shared" si="14"/>
        <v>1/72</v>
      </c>
      <c r="S97" s="735"/>
      <c r="T97" s="552">
        <f t="shared" si="9"/>
        <v>9</v>
      </c>
      <c r="U97" s="553">
        <f t="shared" si="10"/>
        <v>2</v>
      </c>
      <c r="V97" s="553"/>
      <c r="W97" s="553"/>
      <c r="X97" s="553"/>
      <c r="Y97" s="553"/>
      <c r="Z97" s="553"/>
      <c r="AB97" s="597" t="s">
        <v>1340</v>
      </c>
      <c r="AC97" s="592" t="s">
        <v>1341</v>
      </c>
      <c r="AD97" s="594" t="s">
        <v>1342</v>
      </c>
    </row>
    <row r="98" spans="1:30" ht="30" customHeight="1" x14ac:dyDescent="0.3">
      <c r="A98" s="551" t="str">
        <f t="shared" si="8"/>
        <v>9.3</v>
      </c>
      <c r="B98" s="730" t="str">
        <f t="shared" si="11"/>
        <v>Установка с помощью механизмов трехполюсных разъединителей с ручным приводом на опорах ВЛ-10 кВ монтаж на высоте свыше 2м</v>
      </c>
      <c r="C98" s="730"/>
      <c r="D98" s="730"/>
      <c r="E98" s="730"/>
      <c r="F98" s="730"/>
      <c r="G98" s="730"/>
      <c r="H98" s="730"/>
      <c r="I98" s="730"/>
      <c r="J98" s="730"/>
      <c r="K98" s="730"/>
      <c r="L98" s="730"/>
      <c r="M98" s="730"/>
      <c r="N98" s="730"/>
      <c r="O98" s="730"/>
      <c r="P98" s="731" t="str">
        <f t="shared" si="12"/>
        <v>компл.</v>
      </c>
      <c r="Q98" s="731"/>
      <c r="R98" s="734" t="str">
        <f t="shared" si="14"/>
        <v>1</v>
      </c>
      <c r="S98" s="735"/>
      <c r="T98" s="552">
        <f t="shared" si="9"/>
        <v>9</v>
      </c>
      <c r="U98" s="553">
        <f t="shared" si="10"/>
        <v>3</v>
      </c>
      <c r="V98" s="553"/>
      <c r="W98" s="553"/>
      <c r="X98" s="553"/>
      <c r="Y98" s="553"/>
      <c r="Z98" s="553"/>
      <c r="AB98" s="597" t="s">
        <v>1343</v>
      </c>
      <c r="AC98" s="592" t="s">
        <v>1192</v>
      </c>
      <c r="AD98" s="594" t="s">
        <v>1168</v>
      </c>
    </row>
    <row r="99" spans="1:30" ht="15.75" customHeight="1" x14ac:dyDescent="0.3">
      <c r="A99" s="551" t="str">
        <f t="shared" si="8"/>
        <v>9.4</v>
      </c>
      <c r="B99" s="730" t="str">
        <f t="shared" si="11"/>
        <v xml:space="preserve">Монтаж привода разъединителя на опоре ВЛ </v>
      </c>
      <c r="C99" s="730"/>
      <c r="D99" s="730"/>
      <c r="E99" s="730"/>
      <c r="F99" s="730"/>
      <c r="G99" s="730"/>
      <c r="H99" s="730"/>
      <c r="I99" s="730"/>
      <c r="J99" s="730"/>
      <c r="K99" s="730"/>
      <c r="L99" s="730"/>
      <c r="M99" s="730"/>
      <c r="N99" s="730"/>
      <c r="O99" s="730"/>
      <c r="P99" s="731" t="str">
        <f t="shared" si="12"/>
        <v>компл.</v>
      </c>
      <c r="Q99" s="731"/>
      <c r="R99" s="734" t="str">
        <f t="shared" si="14"/>
        <v>1</v>
      </c>
      <c r="S99" s="735"/>
      <c r="T99" s="552">
        <f t="shared" si="9"/>
        <v>9</v>
      </c>
      <c r="U99" s="553">
        <f t="shared" si="10"/>
        <v>4</v>
      </c>
      <c r="V99" s="553"/>
      <c r="W99" s="553"/>
      <c r="X99" s="553"/>
      <c r="Y99" s="553"/>
      <c r="Z99" s="553"/>
      <c r="AB99" s="597" t="s">
        <v>1344</v>
      </c>
      <c r="AC99" s="592" t="s">
        <v>1192</v>
      </c>
      <c r="AD99" s="594" t="s">
        <v>1168</v>
      </c>
    </row>
    <row r="100" spans="1:30" ht="15.75" customHeight="1" x14ac:dyDescent="0.3">
      <c r="A100" s="551" t="str">
        <f t="shared" si="8"/>
        <v>9.5</v>
      </c>
      <c r="B100" s="730" t="str">
        <f t="shared" si="11"/>
        <v>Монтаж зажимов на высоте более 2 м (аппаратный зажим)</v>
      </c>
      <c r="C100" s="730"/>
      <c r="D100" s="730"/>
      <c r="E100" s="730"/>
      <c r="F100" s="730"/>
      <c r="G100" s="730"/>
      <c r="H100" s="730"/>
      <c r="I100" s="730"/>
      <c r="J100" s="730"/>
      <c r="K100" s="730"/>
      <c r="L100" s="730"/>
      <c r="M100" s="730"/>
      <c r="N100" s="730"/>
      <c r="O100" s="730"/>
      <c r="P100" s="731" t="str">
        <f t="shared" si="12"/>
        <v>шт.</v>
      </c>
      <c r="Q100" s="731"/>
      <c r="R100" s="734" t="str">
        <f t="shared" si="14"/>
        <v>42</v>
      </c>
      <c r="S100" s="735"/>
      <c r="T100" s="552">
        <f t="shared" si="9"/>
        <v>9</v>
      </c>
      <c r="U100" s="553">
        <f t="shared" si="10"/>
        <v>5</v>
      </c>
      <c r="V100" s="553"/>
      <c r="W100" s="553"/>
      <c r="X100" s="553"/>
      <c r="Y100" s="553"/>
      <c r="Z100" s="553"/>
      <c r="AB100" s="597" t="s">
        <v>1345</v>
      </c>
      <c r="AC100" s="592" t="s">
        <v>1175</v>
      </c>
      <c r="AD100" s="593">
        <v>42</v>
      </c>
    </row>
    <row r="101" spans="1:30" ht="15.75" customHeight="1" x14ac:dyDescent="0.3">
      <c r="A101" s="551" t="str">
        <f t="shared" si="8"/>
        <v>9.6</v>
      </c>
      <c r="B101" s="730" t="str">
        <f t="shared" si="11"/>
        <v>Монтаж ошиновки разъединителя СИП 1х120 ммP2P L=3х3 м</v>
      </c>
      <c r="C101" s="730"/>
      <c r="D101" s="730"/>
      <c r="E101" s="730"/>
      <c r="F101" s="730"/>
      <c r="G101" s="730"/>
      <c r="H101" s="730"/>
      <c r="I101" s="730"/>
      <c r="J101" s="730"/>
      <c r="K101" s="730"/>
      <c r="L101" s="730"/>
      <c r="M101" s="730"/>
      <c r="N101" s="730"/>
      <c r="O101" s="730"/>
      <c r="P101" s="731" t="str">
        <f t="shared" si="12"/>
        <v>шт.</v>
      </c>
      <c r="Q101" s="731"/>
      <c r="R101" s="734" t="str">
        <f t="shared" si="14"/>
        <v>63</v>
      </c>
      <c r="S101" s="735"/>
      <c r="T101" s="552">
        <f t="shared" si="9"/>
        <v>9</v>
      </c>
      <c r="U101" s="553">
        <f t="shared" si="10"/>
        <v>6</v>
      </c>
      <c r="V101" s="553"/>
      <c r="W101" s="553"/>
      <c r="X101" s="553"/>
      <c r="Y101" s="553"/>
      <c r="Z101" s="553"/>
      <c r="AB101" s="597" t="s">
        <v>1346</v>
      </c>
      <c r="AC101" s="592" t="s">
        <v>1175</v>
      </c>
      <c r="AD101" s="593">
        <v>63</v>
      </c>
    </row>
    <row r="102" spans="1:30" ht="15.75" customHeight="1" x14ac:dyDescent="0.3">
      <c r="A102" s="551" t="str">
        <f t="shared" si="8"/>
        <v>10.</v>
      </c>
      <c r="B102" s="733" t="str">
        <f t="shared" si="11"/>
        <v>Пусконаладочные работы ВЛ 10 кВ</v>
      </c>
      <c r="C102" s="733"/>
      <c r="D102" s="733"/>
      <c r="E102" s="733"/>
      <c r="F102" s="733"/>
      <c r="G102" s="733"/>
      <c r="H102" s="733"/>
      <c r="I102" s="733"/>
      <c r="J102" s="733"/>
      <c r="K102" s="733"/>
      <c r="L102" s="733"/>
      <c r="M102" s="733"/>
      <c r="N102" s="733"/>
      <c r="O102" s="733"/>
      <c r="P102" s="731" t="str">
        <f t="shared" si="12"/>
        <v/>
      </c>
      <c r="Q102" s="731"/>
      <c r="R102" s="734" t="str">
        <f t="shared" si="14"/>
        <v/>
      </c>
      <c r="S102" s="735"/>
      <c r="T102" s="552">
        <v>10</v>
      </c>
      <c r="U102" s="553"/>
      <c r="V102" s="553"/>
      <c r="W102" s="553"/>
      <c r="X102" s="553"/>
      <c r="Y102" s="553"/>
      <c r="Z102" s="553"/>
      <c r="AB102" s="603" t="s">
        <v>1347</v>
      </c>
      <c r="AC102" s="595"/>
      <c r="AD102" s="593"/>
    </row>
    <row r="103" spans="1:30" ht="30" customHeight="1" x14ac:dyDescent="0.3">
      <c r="A103" s="551" t="str">
        <f t="shared" si="8"/>
        <v>10.1</v>
      </c>
      <c r="B103" s="730" t="str">
        <f t="shared" si="11"/>
        <v>Измерение сопротивления растеканию тока контура заземления опоры 10 кВ</v>
      </c>
      <c r="C103" s="730"/>
      <c r="D103" s="730"/>
      <c r="E103" s="730"/>
      <c r="F103" s="730"/>
      <c r="G103" s="730"/>
      <c r="H103" s="730"/>
      <c r="I103" s="730"/>
      <c r="J103" s="730"/>
      <c r="K103" s="730"/>
      <c r="L103" s="730"/>
      <c r="M103" s="730"/>
      <c r="N103" s="730"/>
      <c r="O103" s="730"/>
      <c r="P103" s="731" t="str">
        <f t="shared" si="12"/>
        <v>изм.</v>
      </c>
      <c r="Q103" s="731"/>
      <c r="R103" s="734" t="str">
        <f t="shared" si="14"/>
        <v>2</v>
      </c>
      <c r="S103" s="735"/>
      <c r="T103" s="552">
        <f t="shared" si="9"/>
        <v>10</v>
      </c>
      <c r="U103" s="553">
        <f t="shared" si="10"/>
        <v>1</v>
      </c>
      <c r="V103" s="553"/>
      <c r="W103" s="553"/>
      <c r="X103" s="553"/>
      <c r="Y103" s="553"/>
      <c r="Z103" s="553"/>
      <c r="AB103" s="597" t="s">
        <v>1193</v>
      </c>
      <c r="AC103" s="592" t="s">
        <v>1194</v>
      </c>
      <c r="AD103" s="593">
        <v>2</v>
      </c>
    </row>
    <row r="104" spans="1:30" ht="30" customHeight="1" x14ac:dyDescent="0.3">
      <c r="A104" s="551" t="str">
        <f t="shared" si="8"/>
        <v>10.2</v>
      </c>
      <c r="B104" s="730" t="str">
        <f t="shared" si="11"/>
        <v>Проверка наличия цепи между заземлителями и заземленными элементами (2х5)</v>
      </c>
      <c r="C104" s="730"/>
      <c r="D104" s="730"/>
      <c r="E104" s="730"/>
      <c r="F104" s="730"/>
      <c r="G104" s="730"/>
      <c r="H104" s="730"/>
      <c r="I104" s="730"/>
      <c r="J104" s="730"/>
      <c r="K104" s="730"/>
      <c r="L104" s="730"/>
      <c r="M104" s="730"/>
      <c r="N104" s="730"/>
      <c r="O104" s="730"/>
      <c r="P104" s="731" t="str">
        <f t="shared" si="12"/>
        <v>точек</v>
      </c>
      <c r="Q104" s="731"/>
      <c r="R104" s="734" t="str">
        <f t="shared" si="14"/>
        <v>10</v>
      </c>
      <c r="S104" s="735"/>
      <c r="T104" s="552">
        <f t="shared" si="9"/>
        <v>10</v>
      </c>
      <c r="U104" s="553">
        <f t="shared" si="10"/>
        <v>2</v>
      </c>
      <c r="V104" s="553"/>
      <c r="W104" s="553"/>
      <c r="X104" s="553"/>
      <c r="Y104" s="553"/>
      <c r="Z104" s="553"/>
      <c r="AB104" s="597" t="s">
        <v>1348</v>
      </c>
      <c r="AC104" s="595" t="s">
        <v>1146</v>
      </c>
      <c r="AD104" s="593">
        <v>10</v>
      </c>
    </row>
    <row r="105" spans="1:30" ht="15.75" customHeight="1" x14ac:dyDescent="0.3">
      <c r="A105" s="551" t="str">
        <f t="shared" si="8"/>
        <v>10.3</v>
      </c>
      <c r="B105" s="730" t="str">
        <f t="shared" si="11"/>
        <v>Измерение переходного сопротивления заземления опор ВЛ</v>
      </c>
      <c r="C105" s="730"/>
      <c r="D105" s="730"/>
      <c r="E105" s="730"/>
      <c r="F105" s="730"/>
      <c r="G105" s="730"/>
      <c r="H105" s="730"/>
      <c r="I105" s="730"/>
      <c r="J105" s="730"/>
      <c r="K105" s="730"/>
      <c r="L105" s="730"/>
      <c r="M105" s="730"/>
      <c r="N105" s="730"/>
      <c r="O105" s="730"/>
      <c r="P105" s="731" t="str">
        <f t="shared" si="12"/>
        <v>изм.</v>
      </c>
      <c r="Q105" s="731"/>
      <c r="R105" s="734" t="str">
        <f t="shared" si="14"/>
        <v>2</v>
      </c>
      <c r="S105" s="735"/>
      <c r="T105" s="552">
        <f t="shared" si="9"/>
        <v>10</v>
      </c>
      <c r="U105" s="553">
        <f t="shared" si="10"/>
        <v>3</v>
      </c>
      <c r="V105" s="553"/>
      <c r="W105" s="553"/>
      <c r="X105" s="553"/>
      <c r="Y105" s="553"/>
      <c r="Z105" s="553"/>
      <c r="AB105" s="597" t="s">
        <v>1195</v>
      </c>
      <c r="AC105" s="592" t="s">
        <v>1194</v>
      </c>
      <c r="AD105" s="593">
        <v>2</v>
      </c>
    </row>
    <row r="106" spans="1:30" ht="15.75" customHeight="1" x14ac:dyDescent="0.3">
      <c r="A106" s="551" t="str">
        <f t="shared" si="8"/>
        <v>10.4</v>
      </c>
      <c r="B106" s="730" t="str">
        <f t="shared" si="11"/>
        <v>Измерение сопротивления изоляции</v>
      </c>
      <c r="C106" s="730"/>
      <c r="D106" s="730"/>
      <c r="E106" s="730"/>
      <c r="F106" s="730"/>
      <c r="G106" s="730"/>
      <c r="H106" s="730"/>
      <c r="I106" s="730"/>
      <c r="J106" s="730"/>
      <c r="K106" s="730"/>
      <c r="L106" s="730"/>
      <c r="M106" s="730"/>
      <c r="N106" s="730"/>
      <c r="O106" s="730"/>
      <c r="P106" s="731" t="str">
        <f t="shared" si="12"/>
        <v>изм.</v>
      </c>
      <c r="Q106" s="731"/>
      <c r="R106" s="734" t="str">
        <f t="shared" si="14"/>
        <v>3</v>
      </c>
      <c r="S106" s="735"/>
      <c r="T106" s="552">
        <f t="shared" si="9"/>
        <v>10</v>
      </c>
      <c r="U106" s="553">
        <f t="shared" si="10"/>
        <v>4</v>
      </c>
      <c r="V106" s="553"/>
      <c r="W106" s="553"/>
      <c r="X106" s="553"/>
      <c r="Y106" s="553"/>
      <c r="Z106" s="553"/>
      <c r="AB106" s="597" t="s">
        <v>1196</v>
      </c>
      <c r="AC106" s="592" t="s">
        <v>1194</v>
      </c>
      <c r="AD106" s="593">
        <v>3</v>
      </c>
    </row>
    <row r="107" spans="1:30" ht="15.75" customHeight="1" x14ac:dyDescent="0.3">
      <c r="A107" s="551" t="str">
        <f t="shared" si="8"/>
        <v>10.5</v>
      </c>
      <c r="B107" s="730" t="str">
        <f t="shared" si="11"/>
        <v>Проверка фазировки ВЛ</v>
      </c>
      <c r="C107" s="730"/>
      <c r="D107" s="730"/>
      <c r="E107" s="730"/>
      <c r="F107" s="730"/>
      <c r="G107" s="730"/>
      <c r="H107" s="730"/>
      <c r="I107" s="730"/>
      <c r="J107" s="730"/>
      <c r="K107" s="730"/>
      <c r="L107" s="730"/>
      <c r="M107" s="730"/>
      <c r="N107" s="730"/>
      <c r="O107" s="730"/>
      <c r="P107" s="731" t="str">
        <f t="shared" si="12"/>
        <v>изм.</v>
      </c>
      <c r="Q107" s="731"/>
      <c r="R107" s="734" t="str">
        <f t="shared" si="14"/>
        <v>1</v>
      </c>
      <c r="S107" s="735"/>
      <c r="T107" s="552">
        <f t="shared" si="9"/>
        <v>10</v>
      </c>
      <c r="U107" s="553">
        <f t="shared" si="10"/>
        <v>5</v>
      </c>
      <c r="V107" s="553"/>
      <c r="W107" s="553"/>
      <c r="X107" s="553"/>
      <c r="Y107" s="553"/>
      <c r="Z107" s="553"/>
      <c r="AB107" s="597" t="s">
        <v>1197</v>
      </c>
      <c r="AC107" s="592" t="s">
        <v>1194</v>
      </c>
      <c r="AD107" s="593">
        <v>1</v>
      </c>
    </row>
    <row r="108" spans="1:30" ht="30" customHeight="1" x14ac:dyDescent="0.3">
      <c r="A108" s="551" t="str">
        <f t="shared" si="8"/>
        <v>10.6</v>
      </c>
      <c r="B108" s="730" t="str">
        <f t="shared" si="11"/>
        <v>Визуальный осмотр разрядников мультикамерных (РМК, РМКЭ) и выставление искровых промежутков</v>
      </c>
      <c r="C108" s="730"/>
      <c r="D108" s="730"/>
      <c r="E108" s="730"/>
      <c r="F108" s="730"/>
      <c r="G108" s="730"/>
      <c r="H108" s="730"/>
      <c r="I108" s="730"/>
      <c r="J108" s="730"/>
      <c r="K108" s="730"/>
      <c r="L108" s="730"/>
      <c r="M108" s="730"/>
      <c r="N108" s="730"/>
      <c r="O108" s="730"/>
      <c r="P108" s="731" t="str">
        <f t="shared" si="12"/>
        <v>исп.</v>
      </c>
      <c r="Q108" s="731"/>
      <c r="R108" s="734" t="str">
        <f t="shared" si="14"/>
        <v>138</v>
      </c>
      <c r="S108" s="735"/>
      <c r="T108" s="552">
        <f t="shared" si="9"/>
        <v>10</v>
      </c>
      <c r="U108" s="553">
        <f t="shared" si="10"/>
        <v>6</v>
      </c>
      <c r="V108" s="553"/>
      <c r="W108" s="553"/>
      <c r="X108" s="553"/>
      <c r="Y108" s="553"/>
      <c r="Z108" s="553"/>
      <c r="AB108" s="597" t="s">
        <v>1349</v>
      </c>
      <c r="AC108" s="595" t="s">
        <v>1350</v>
      </c>
      <c r="AD108" s="593">
        <v>138</v>
      </c>
    </row>
    <row r="109" spans="1:30" ht="15.75" customHeight="1" x14ac:dyDescent="0.3">
      <c r="A109" s="551" t="str">
        <f t="shared" si="8"/>
        <v>11.</v>
      </c>
      <c r="B109" s="733" t="str">
        <f t="shared" si="11"/>
        <v>Испытания разъединителя в т.ч.:</v>
      </c>
      <c r="C109" s="733"/>
      <c r="D109" s="733"/>
      <c r="E109" s="733"/>
      <c r="F109" s="733"/>
      <c r="G109" s="733"/>
      <c r="H109" s="733"/>
      <c r="I109" s="733"/>
      <c r="J109" s="733"/>
      <c r="K109" s="733"/>
      <c r="L109" s="733"/>
      <c r="M109" s="733"/>
      <c r="N109" s="733"/>
      <c r="O109" s="733"/>
      <c r="P109" s="731" t="str">
        <f t="shared" si="12"/>
        <v/>
      </c>
      <c r="Q109" s="731"/>
      <c r="R109" s="734" t="str">
        <f t="shared" si="14"/>
        <v/>
      </c>
      <c r="S109" s="735"/>
      <c r="T109" s="552">
        <v>11</v>
      </c>
      <c r="U109" s="553"/>
      <c r="V109" s="553"/>
      <c r="W109" s="553"/>
      <c r="X109" s="553"/>
      <c r="Y109" s="553"/>
      <c r="Z109" s="553"/>
      <c r="AB109" s="597" t="s">
        <v>1198</v>
      </c>
      <c r="AC109" s="595"/>
      <c r="AD109" s="593"/>
    </row>
    <row r="110" spans="1:30" ht="30" customHeight="1" x14ac:dyDescent="0.3">
      <c r="A110" s="551" t="str">
        <f t="shared" si="8"/>
        <v>11.1</v>
      </c>
      <c r="B110" s="730" t="str">
        <f t="shared" si="11"/>
        <v xml:space="preserve"> - измерение сопротивления изоляции разъединителя (3 изм. на разъединитель);</v>
      </c>
      <c r="C110" s="730"/>
      <c r="D110" s="730"/>
      <c r="E110" s="730"/>
      <c r="F110" s="730"/>
      <c r="G110" s="730"/>
      <c r="H110" s="730"/>
      <c r="I110" s="730"/>
      <c r="J110" s="730"/>
      <c r="K110" s="730"/>
      <c r="L110" s="730"/>
      <c r="M110" s="730"/>
      <c r="N110" s="730"/>
      <c r="O110" s="730"/>
      <c r="P110" s="731" t="str">
        <f t="shared" si="12"/>
        <v>изм.</v>
      </c>
      <c r="Q110" s="731"/>
      <c r="R110" s="734" t="str">
        <f t="shared" si="14"/>
        <v>3</v>
      </c>
      <c r="S110" s="735"/>
      <c r="T110" s="552">
        <f t="shared" si="9"/>
        <v>11</v>
      </c>
      <c r="U110" s="553">
        <f t="shared" si="10"/>
        <v>1</v>
      </c>
      <c r="V110" s="553"/>
      <c r="W110" s="553"/>
      <c r="X110" s="553"/>
      <c r="Y110" s="553"/>
      <c r="Z110" s="553"/>
      <c r="AB110" s="597" t="s">
        <v>1351</v>
      </c>
      <c r="AC110" s="592" t="s">
        <v>1194</v>
      </c>
      <c r="AD110" s="593">
        <v>3</v>
      </c>
    </row>
    <row r="111" spans="1:30" ht="15.75" customHeight="1" x14ac:dyDescent="0.3">
      <c r="A111" s="551" t="str">
        <f t="shared" si="8"/>
        <v>11.2</v>
      </c>
      <c r="B111" s="730" t="str">
        <f t="shared" si="11"/>
        <v xml:space="preserve"> - высоковольтные испытания разъединителя (3 изм. на разъединитель);</v>
      </c>
      <c r="C111" s="730"/>
      <c r="D111" s="730"/>
      <c r="E111" s="730"/>
      <c r="F111" s="730"/>
      <c r="G111" s="730"/>
      <c r="H111" s="730"/>
      <c r="I111" s="730"/>
      <c r="J111" s="730"/>
      <c r="K111" s="730"/>
      <c r="L111" s="730"/>
      <c r="M111" s="730"/>
      <c r="N111" s="730"/>
      <c r="O111" s="730"/>
      <c r="P111" s="731" t="str">
        <f t="shared" si="12"/>
        <v>изм.</v>
      </c>
      <c r="Q111" s="731"/>
      <c r="R111" s="734" t="str">
        <f t="shared" si="14"/>
        <v>3</v>
      </c>
      <c r="S111" s="735"/>
      <c r="T111" s="552">
        <f t="shared" si="9"/>
        <v>11</v>
      </c>
      <c r="U111" s="553">
        <f t="shared" si="10"/>
        <v>2</v>
      </c>
      <c r="V111" s="553"/>
      <c r="W111" s="553"/>
      <c r="X111" s="553"/>
      <c r="Y111" s="553"/>
      <c r="Z111" s="553"/>
      <c r="AB111" s="597" t="s">
        <v>1352</v>
      </c>
      <c r="AC111" s="592" t="s">
        <v>1194</v>
      </c>
      <c r="AD111" s="593">
        <v>3</v>
      </c>
    </row>
    <row r="112" spans="1:30" ht="16.2" customHeight="1" x14ac:dyDescent="0.3">
      <c r="A112" s="551" t="str">
        <f t="shared" si="8"/>
        <v>11.3</v>
      </c>
      <c r="B112" s="730" t="str">
        <f t="shared" si="11"/>
        <v xml:space="preserve"> - измерение сопротивления контактов заземляющих ножей разъединителя.</v>
      </c>
      <c r="C112" s="730"/>
      <c r="D112" s="730"/>
      <c r="E112" s="730"/>
      <c r="F112" s="730"/>
      <c r="G112" s="730"/>
      <c r="H112" s="730"/>
      <c r="I112" s="730"/>
      <c r="J112" s="730"/>
      <c r="K112" s="730"/>
      <c r="L112" s="730"/>
      <c r="M112" s="730"/>
      <c r="N112" s="730"/>
      <c r="O112" s="730"/>
      <c r="P112" s="731" t="str">
        <f t="shared" si="12"/>
        <v>изм.</v>
      </c>
      <c r="Q112" s="731"/>
      <c r="R112" s="734" t="str">
        <f t="shared" si="14"/>
        <v>1</v>
      </c>
      <c r="S112" s="735"/>
      <c r="T112" s="552">
        <f t="shared" si="9"/>
        <v>11</v>
      </c>
      <c r="U112" s="553">
        <f t="shared" si="10"/>
        <v>3</v>
      </c>
      <c r="V112" s="553"/>
      <c r="W112" s="553"/>
      <c r="X112" s="553"/>
      <c r="Y112" s="553"/>
      <c r="Z112" s="553"/>
      <c r="AB112" s="597" t="s">
        <v>1353</v>
      </c>
      <c r="AC112" s="592" t="s">
        <v>1194</v>
      </c>
      <c r="AD112" s="593">
        <v>1</v>
      </c>
    </row>
    <row r="113" spans="1:30" ht="15.75" customHeight="1" x14ac:dyDescent="0.3">
      <c r="A113" s="551" t="str">
        <f t="shared" si="8"/>
        <v>11.4</v>
      </c>
      <c r="B113" s="730" t="str">
        <f t="shared" si="11"/>
        <v>Контрольно-исполнительная съемка</v>
      </c>
      <c r="C113" s="730"/>
      <c r="D113" s="730"/>
      <c r="E113" s="730"/>
      <c r="F113" s="730"/>
      <c r="G113" s="730"/>
      <c r="H113" s="730"/>
      <c r="I113" s="730"/>
      <c r="J113" s="730"/>
      <c r="K113" s="730"/>
      <c r="L113" s="730"/>
      <c r="M113" s="730"/>
      <c r="N113" s="730"/>
      <c r="O113" s="730"/>
      <c r="P113" s="731" t="str">
        <f t="shared" si="12"/>
        <v>км</v>
      </c>
      <c r="Q113" s="731"/>
      <c r="R113" s="734" t="str">
        <f>R14</f>
        <v>5,84</v>
      </c>
      <c r="S113" s="735"/>
      <c r="T113" s="552">
        <f t="shared" si="9"/>
        <v>11</v>
      </c>
      <c r="U113" s="553">
        <f t="shared" si="10"/>
        <v>4</v>
      </c>
      <c r="V113" s="553"/>
      <c r="W113" s="553"/>
      <c r="X113" s="553"/>
      <c r="Y113" s="553"/>
      <c r="Z113" s="553"/>
      <c r="AB113" s="597" t="s">
        <v>1199</v>
      </c>
      <c r="AC113" s="595" t="s">
        <v>1173</v>
      </c>
      <c r="AD113" s="593">
        <v>5.97</v>
      </c>
    </row>
    <row r="114" spans="1:30" ht="15.75" customHeight="1" x14ac:dyDescent="0.3">
      <c r="A114" s="551" t="str">
        <f t="shared" si="8"/>
        <v>11.5</v>
      </c>
      <c r="B114" s="730" t="str">
        <f t="shared" si="11"/>
        <v>Планировка территории после окончания строительства</v>
      </c>
      <c r="C114" s="730"/>
      <c r="D114" s="730"/>
      <c r="E114" s="730"/>
      <c r="F114" s="730"/>
      <c r="G114" s="730"/>
      <c r="H114" s="730"/>
      <c r="I114" s="730"/>
      <c r="J114" s="730"/>
      <c r="K114" s="730"/>
      <c r="L114" s="730"/>
      <c r="M114" s="730"/>
      <c r="N114" s="730"/>
      <c r="O114" s="730"/>
      <c r="P114" s="731" t="str">
        <f t="shared" si="12"/>
        <v>га</v>
      </c>
      <c r="Q114" s="731"/>
      <c r="R114" s="734" t="str">
        <f t="shared" si="14"/>
        <v>3,22</v>
      </c>
      <c r="S114" s="735"/>
      <c r="T114" s="552">
        <f t="shared" si="9"/>
        <v>11</v>
      </c>
      <c r="U114" s="553">
        <f t="shared" si="10"/>
        <v>5</v>
      </c>
      <c r="V114" s="553"/>
      <c r="W114" s="553"/>
      <c r="X114" s="553"/>
      <c r="Y114" s="553"/>
      <c r="Z114" s="553"/>
      <c r="AB114" s="597" t="s">
        <v>1354</v>
      </c>
      <c r="AC114" s="595" t="s">
        <v>1145</v>
      </c>
      <c r="AD114" s="593">
        <v>3.22</v>
      </c>
    </row>
    <row r="115" spans="1:30" ht="15.75" customHeight="1" x14ac:dyDescent="0.3">
      <c r="A115" s="550"/>
      <c r="B115" s="733" t="str">
        <f t="shared" si="11"/>
        <v>Демонтаж ВЛ-10 кВ</v>
      </c>
      <c r="C115" s="733"/>
      <c r="D115" s="733"/>
      <c r="E115" s="733"/>
      <c r="F115" s="733"/>
      <c r="G115" s="733"/>
      <c r="H115" s="733"/>
      <c r="I115" s="733"/>
      <c r="J115" s="733"/>
      <c r="K115" s="733"/>
      <c r="L115" s="733"/>
      <c r="M115" s="733"/>
      <c r="N115" s="733"/>
      <c r="O115" s="733"/>
      <c r="P115" s="731" t="str">
        <f t="shared" si="12"/>
        <v/>
      </c>
      <c r="Q115" s="731"/>
      <c r="R115" s="734" t="str">
        <f t="shared" si="14"/>
        <v/>
      </c>
      <c r="S115" s="735"/>
      <c r="T115" s="552"/>
      <c r="U115" s="553"/>
      <c r="V115" s="553"/>
      <c r="W115" s="553"/>
      <c r="X115" s="553"/>
      <c r="Y115" s="553"/>
      <c r="Z115" s="553"/>
      <c r="AB115" s="604" t="s">
        <v>1355</v>
      </c>
      <c r="AC115" s="595"/>
      <c r="AD115" s="593"/>
    </row>
    <row r="116" spans="1:30" ht="15.75" customHeight="1" x14ac:dyDescent="0.3">
      <c r="A116" s="550" t="str">
        <f t="shared" si="8"/>
        <v>11.</v>
      </c>
      <c r="B116" s="733" t="str">
        <f t="shared" si="11"/>
        <v>Демонтаж провода</v>
      </c>
      <c r="C116" s="733"/>
      <c r="D116" s="733"/>
      <c r="E116" s="733"/>
      <c r="F116" s="733"/>
      <c r="G116" s="733"/>
      <c r="H116" s="733"/>
      <c r="I116" s="733"/>
      <c r="J116" s="733"/>
      <c r="K116" s="733"/>
      <c r="L116" s="733"/>
      <c r="M116" s="733"/>
      <c r="N116" s="733"/>
      <c r="O116" s="733"/>
      <c r="P116" s="731" t="str">
        <f t="shared" si="12"/>
        <v/>
      </c>
      <c r="Q116" s="731"/>
      <c r="R116" s="734" t="str">
        <f t="shared" si="14"/>
        <v/>
      </c>
      <c r="S116" s="735"/>
      <c r="T116" s="552">
        <v>11</v>
      </c>
      <c r="U116" s="553"/>
      <c r="V116" s="553"/>
      <c r="W116" s="553"/>
      <c r="X116" s="553"/>
      <c r="Y116" s="553"/>
      <c r="Z116" s="553"/>
      <c r="AB116" s="604" t="s">
        <v>1356</v>
      </c>
      <c r="AC116" s="595"/>
      <c r="AD116" s="593"/>
    </row>
    <row r="117" spans="1:30" ht="15.75" customHeight="1" x14ac:dyDescent="0.3">
      <c r="A117" s="551" t="str">
        <f t="shared" si="8"/>
        <v>11.1</v>
      </c>
      <c r="B117" s="730" t="str">
        <f t="shared" si="11"/>
        <v>Демонтаж провода АС-50</v>
      </c>
      <c r="C117" s="730"/>
      <c r="D117" s="730"/>
      <c r="E117" s="730"/>
      <c r="F117" s="730"/>
      <c r="G117" s="730"/>
      <c r="H117" s="730"/>
      <c r="I117" s="730"/>
      <c r="J117" s="730"/>
      <c r="K117" s="730"/>
      <c r="L117" s="730"/>
      <c r="M117" s="730"/>
      <c r="N117" s="730"/>
      <c r="O117" s="730"/>
      <c r="P117" s="731" t="str">
        <f t="shared" si="12"/>
        <v>м</v>
      </c>
      <c r="Q117" s="731"/>
      <c r="R117" s="731">
        <v>18315</v>
      </c>
      <c r="S117" s="731"/>
      <c r="T117" s="552">
        <f t="shared" si="9"/>
        <v>11</v>
      </c>
      <c r="U117" s="553">
        <f t="shared" si="10"/>
        <v>1</v>
      </c>
      <c r="V117" s="553"/>
      <c r="W117" s="553"/>
      <c r="X117" s="553"/>
      <c r="Y117" s="553"/>
      <c r="Z117" s="553"/>
      <c r="AB117" s="597" t="s">
        <v>1357</v>
      </c>
      <c r="AC117" s="595" t="s">
        <v>1143</v>
      </c>
      <c r="AD117" s="593">
        <v>18779</v>
      </c>
    </row>
    <row r="118" spans="1:30" ht="15.75" customHeight="1" x14ac:dyDescent="0.3">
      <c r="A118" s="550" t="str">
        <f t="shared" si="8"/>
        <v>12.</v>
      </c>
      <c r="B118" s="733" t="str">
        <f t="shared" si="11"/>
        <v>Демонтаж оборудования</v>
      </c>
      <c r="C118" s="733"/>
      <c r="D118" s="733"/>
      <c r="E118" s="733"/>
      <c r="F118" s="733"/>
      <c r="G118" s="733"/>
      <c r="H118" s="733"/>
      <c r="I118" s="733"/>
      <c r="J118" s="733"/>
      <c r="K118" s="733"/>
      <c r="L118" s="733"/>
      <c r="M118" s="733"/>
      <c r="N118" s="733"/>
      <c r="O118" s="733"/>
      <c r="P118" s="731" t="str">
        <f t="shared" si="12"/>
        <v/>
      </c>
      <c r="Q118" s="731"/>
      <c r="R118" s="734" t="str">
        <f t="shared" si="14"/>
        <v/>
      </c>
      <c r="S118" s="735"/>
      <c r="T118" s="552">
        <v>12</v>
      </c>
      <c r="U118" s="553"/>
      <c r="V118" s="553"/>
      <c r="W118" s="553"/>
      <c r="X118" s="553"/>
      <c r="Y118" s="553"/>
      <c r="Z118" s="553"/>
      <c r="AB118" s="604" t="s">
        <v>1358</v>
      </c>
      <c r="AC118" s="595"/>
      <c r="AD118" s="593"/>
    </row>
    <row r="119" spans="1:30" ht="30" customHeight="1" x14ac:dyDescent="0.3">
      <c r="A119" s="551" t="str">
        <f t="shared" si="8"/>
        <v>12.1</v>
      </c>
      <c r="B119" s="730" t="str">
        <f t="shared" si="11"/>
        <v>Демонтаж с последующим монтажом на новый провод ИКЗ на высоте бо-лее 8 метров</v>
      </c>
      <c r="C119" s="730"/>
      <c r="D119" s="730"/>
      <c r="E119" s="730"/>
      <c r="F119" s="730"/>
      <c r="G119" s="730"/>
      <c r="H119" s="730"/>
      <c r="I119" s="730"/>
      <c r="J119" s="730"/>
      <c r="K119" s="730"/>
      <c r="L119" s="730"/>
      <c r="M119" s="730"/>
      <c r="N119" s="730"/>
      <c r="O119" s="730"/>
      <c r="P119" s="731" t="str">
        <f t="shared" si="12"/>
        <v>шт.</v>
      </c>
      <c r="Q119" s="731"/>
      <c r="R119" s="734" t="str">
        <f t="shared" si="14"/>
        <v>3</v>
      </c>
      <c r="S119" s="735"/>
      <c r="T119" s="552">
        <f t="shared" si="9"/>
        <v>12</v>
      </c>
      <c r="U119" s="553">
        <f t="shared" si="10"/>
        <v>1</v>
      </c>
      <c r="V119" s="553"/>
      <c r="W119" s="553"/>
      <c r="X119" s="553"/>
      <c r="Y119" s="553"/>
      <c r="Z119" s="553"/>
      <c r="AB119" s="597" t="s">
        <v>1359</v>
      </c>
      <c r="AC119" s="592" t="s">
        <v>1175</v>
      </c>
      <c r="AD119" s="593">
        <v>3</v>
      </c>
    </row>
    <row r="120" spans="1:30" ht="15.75" customHeight="1" x14ac:dyDescent="0.3">
      <c r="A120" s="550" t="str">
        <f t="shared" si="8"/>
        <v>13.</v>
      </c>
      <c r="B120" s="733" t="str">
        <f t="shared" si="11"/>
        <v>Вывоз демонтированного оборудования, изделий и материалов</v>
      </c>
      <c r="C120" s="733"/>
      <c r="D120" s="733"/>
      <c r="E120" s="733"/>
      <c r="F120" s="733"/>
      <c r="G120" s="733"/>
      <c r="H120" s="733"/>
      <c r="I120" s="733"/>
      <c r="J120" s="733"/>
      <c r="K120" s="733"/>
      <c r="L120" s="733"/>
      <c r="M120" s="733"/>
      <c r="N120" s="733"/>
      <c r="O120" s="733"/>
      <c r="P120" s="731" t="str">
        <f t="shared" si="12"/>
        <v/>
      </c>
      <c r="Q120" s="731"/>
      <c r="R120" s="734" t="str">
        <f t="shared" si="14"/>
        <v/>
      </c>
      <c r="S120" s="735"/>
      <c r="T120" s="552">
        <v>13</v>
      </c>
      <c r="U120" s="553"/>
      <c r="V120" s="553"/>
      <c r="W120" s="553"/>
      <c r="X120" s="553"/>
      <c r="Y120" s="553"/>
      <c r="Z120" s="553"/>
      <c r="AB120" s="604" t="s">
        <v>1360</v>
      </c>
      <c r="AC120" s="595"/>
      <c r="AD120" s="593"/>
    </row>
    <row r="121" spans="1:30" ht="30" customHeight="1" x14ac:dyDescent="0.3">
      <c r="A121" s="551" t="str">
        <f t="shared" si="8"/>
        <v>13.1</v>
      </c>
      <c r="B121" s="730" t="str">
        <f t="shared" si="11"/>
        <v>Погрузка и разгрузка механизировано при автомобильных перевозках провода АС-50</v>
      </c>
      <c r="C121" s="730"/>
      <c r="D121" s="730"/>
      <c r="E121" s="730"/>
      <c r="F121" s="730"/>
      <c r="G121" s="730"/>
      <c r="H121" s="730"/>
      <c r="I121" s="730"/>
      <c r="J121" s="730"/>
      <c r="K121" s="730"/>
      <c r="L121" s="730"/>
      <c r="M121" s="730"/>
      <c r="N121" s="730"/>
      <c r="O121" s="730"/>
      <c r="P121" s="731" t="str">
        <f t="shared" si="12"/>
        <v>т</v>
      </c>
      <c r="Q121" s="731"/>
      <c r="R121" s="731">
        <v>3.4</v>
      </c>
      <c r="S121" s="731"/>
      <c r="T121" s="552">
        <f t="shared" si="9"/>
        <v>13</v>
      </c>
      <c r="U121" s="553">
        <f t="shared" si="10"/>
        <v>1</v>
      </c>
      <c r="V121" s="553"/>
      <c r="W121" s="553"/>
      <c r="X121" s="553"/>
      <c r="Y121" s="553"/>
      <c r="Z121" s="553"/>
      <c r="AB121" s="597" t="s">
        <v>1361</v>
      </c>
      <c r="AC121" s="595" t="s">
        <v>1144</v>
      </c>
      <c r="AD121" s="593">
        <v>3.7</v>
      </c>
    </row>
    <row r="122" spans="1:30" ht="64.8" customHeight="1" x14ac:dyDescent="0.3">
      <c r="A122" s="551" t="str">
        <f t="shared" si="8"/>
        <v>13.2</v>
      </c>
      <c r="B122" s="730" t="str">
        <f t="shared" si="11"/>
        <v>Перевозка грузов автомобилями-самосвалами 1 класс груза (провод, ли-нейная арматура, оборудование) грузоподъемностью 10 т работающими вне карьера на расстояние 10 км (от объекта реконструкции до базы ПАО «Россети Ленэнерго» «Гатчинские электрические сети» в д. Гостилицы)</v>
      </c>
      <c r="C122" s="730"/>
      <c r="D122" s="730"/>
      <c r="E122" s="730"/>
      <c r="F122" s="730"/>
      <c r="G122" s="730"/>
      <c r="H122" s="730"/>
      <c r="I122" s="730"/>
      <c r="J122" s="730"/>
      <c r="K122" s="730"/>
      <c r="L122" s="730"/>
      <c r="M122" s="730"/>
      <c r="N122" s="730"/>
      <c r="O122" s="730"/>
      <c r="P122" s="731" t="str">
        <f t="shared" si="12"/>
        <v>т</v>
      </c>
      <c r="Q122" s="731"/>
      <c r="R122" s="731">
        <f>R121</f>
        <v>3.4</v>
      </c>
      <c r="S122" s="731"/>
      <c r="T122" s="552">
        <f t="shared" si="9"/>
        <v>13</v>
      </c>
      <c r="U122" s="553">
        <f t="shared" si="10"/>
        <v>2</v>
      </c>
      <c r="V122" s="553"/>
      <c r="W122" s="553"/>
      <c r="X122" s="553"/>
      <c r="Y122" s="553"/>
      <c r="Z122" s="553"/>
      <c r="AB122" s="597" t="s">
        <v>1362</v>
      </c>
      <c r="AC122" s="595" t="s">
        <v>1144</v>
      </c>
      <c r="AD122" s="593">
        <v>3.7</v>
      </c>
    </row>
    <row r="123" spans="1:30" ht="12.75" customHeight="1" x14ac:dyDescent="0.25">
      <c r="A123" s="568">
        <v>1</v>
      </c>
      <c r="B123" s="568">
        <v>2</v>
      </c>
      <c r="C123" s="568"/>
      <c r="D123" s="568"/>
      <c r="E123" s="568"/>
      <c r="F123" s="568"/>
      <c r="G123" s="569"/>
      <c r="H123" s="569"/>
      <c r="I123" s="569"/>
      <c r="J123" s="569"/>
      <c r="K123" s="745"/>
      <c r="L123" s="745"/>
      <c r="M123" s="745"/>
      <c r="N123" s="745"/>
      <c r="O123" s="569"/>
      <c r="P123" s="570"/>
      <c r="Q123" s="568"/>
      <c r="R123" s="568"/>
      <c r="S123" s="568"/>
      <c r="T123" s="554" t="s">
        <v>1167</v>
      </c>
    </row>
    <row r="124" spans="1:30" ht="55.95" customHeight="1" x14ac:dyDescent="0.25">
      <c r="A124" s="741" t="s">
        <v>733</v>
      </c>
      <c r="B124" s="741"/>
      <c r="C124" s="741"/>
      <c r="D124" s="555"/>
      <c r="E124" s="739" t="str">
        <f>ПОДПИСИ!B5</f>
        <v xml:space="preserve">Старший мастер Ломоносовского РЭС филиала ПАО "Россети Ленэнерго", "ГтЭС" </v>
      </c>
      <c r="F124" s="739"/>
      <c r="G124" s="739"/>
      <c r="H124" s="739"/>
      <c r="I124" s="739"/>
      <c r="J124" s="739"/>
      <c r="K124" s="739"/>
      <c r="M124" s="740"/>
      <c r="N124" s="740"/>
      <c r="O124" s="740"/>
      <c r="Q124" s="742" t="str">
        <f>ПОДПИСИ!E5</f>
        <v>Е.М. Ширяев</v>
      </c>
      <c r="R124" s="742"/>
      <c r="S124" s="742"/>
      <c r="T124" s="544">
        <f>IF(OR(ФОРМА!I16=1,ФОРМА!I16="+"),1,0)</f>
        <v>0</v>
      </c>
    </row>
    <row r="125" spans="1:30" ht="10.199999999999999" customHeight="1" outlineLevel="1" x14ac:dyDescent="0.25">
      <c r="E125" s="743" t="s">
        <v>48</v>
      </c>
      <c r="F125" s="744"/>
      <c r="G125" s="744"/>
      <c r="H125" s="744"/>
      <c r="I125" s="744"/>
      <c r="J125" s="744"/>
      <c r="K125" s="744"/>
      <c r="L125" s="558"/>
      <c r="M125" s="737" t="s">
        <v>49</v>
      </c>
      <c r="N125" s="738"/>
      <c r="O125" s="738"/>
      <c r="P125" s="554"/>
      <c r="Q125" s="737" t="s">
        <v>50</v>
      </c>
      <c r="R125" s="738"/>
      <c r="S125" s="738"/>
      <c r="T125" s="544">
        <f>IF(T124=1,1,0)</f>
        <v>0</v>
      </c>
    </row>
    <row r="126" spans="1:30" ht="3.6" hidden="1" customHeight="1" outlineLevel="1" x14ac:dyDescent="0.25">
      <c r="E126" s="556"/>
      <c r="F126" s="557"/>
      <c r="G126" s="557"/>
      <c r="H126" s="557"/>
      <c r="I126" s="557"/>
      <c r="J126" s="557"/>
      <c r="K126" s="557"/>
      <c r="L126" s="558"/>
      <c r="M126" s="556"/>
      <c r="N126" s="557"/>
      <c r="O126" s="557"/>
      <c r="P126" s="554"/>
      <c r="Q126" s="556"/>
      <c r="R126" s="557"/>
      <c r="S126" s="557"/>
    </row>
    <row r="127" spans="1:30" ht="54.6" hidden="1" customHeight="1" outlineLevel="1" x14ac:dyDescent="0.25">
      <c r="A127" s="741" t="s">
        <v>733</v>
      </c>
      <c r="B127" s="741"/>
      <c r="C127" s="741"/>
      <c r="D127" s="555"/>
      <c r="E127" s="739" t="str">
        <f>ПОДПИСИ!B6</f>
        <v xml:space="preserve">Старший мастер Ломоносовского РЭС филиала ПАО "Россети Ленэнерго", "ГтЭС" </v>
      </c>
      <c r="F127" s="739"/>
      <c r="G127" s="739"/>
      <c r="H127" s="739"/>
      <c r="I127" s="739"/>
      <c r="J127" s="739"/>
      <c r="K127" s="739"/>
      <c r="M127" s="740"/>
      <c r="N127" s="740"/>
      <c r="O127" s="740"/>
      <c r="Q127" s="742" t="str">
        <f>ПОДПИСИ!E6</f>
        <v>Е.М. Ширяев</v>
      </c>
      <c r="R127" s="742"/>
      <c r="S127" s="742"/>
      <c r="T127" s="544">
        <f>IF(OR(ФОРМА!G16=1,ФОРМА!G16="+"),1,0)</f>
        <v>1</v>
      </c>
    </row>
    <row r="128" spans="1:30" hidden="1" outlineLevel="1" x14ac:dyDescent="0.25">
      <c r="E128" s="743" t="s">
        <v>48</v>
      </c>
      <c r="F128" s="744"/>
      <c r="G128" s="744"/>
      <c r="H128" s="744"/>
      <c r="I128" s="744"/>
      <c r="J128" s="744"/>
      <c r="K128" s="744"/>
      <c r="L128" s="558"/>
      <c r="M128" s="737" t="s">
        <v>49</v>
      </c>
      <c r="N128" s="738"/>
      <c r="O128" s="738"/>
      <c r="P128" s="554"/>
      <c r="Q128" s="737" t="s">
        <v>50</v>
      </c>
      <c r="R128" s="738"/>
      <c r="S128" s="738"/>
      <c r="T128" s="544">
        <f>IF(T127=1,1,0)</f>
        <v>1</v>
      </c>
    </row>
    <row r="129" spans="1:20" ht="4.95" hidden="1" customHeight="1" outlineLevel="1" x14ac:dyDescent="0.25">
      <c r="E129" s="556"/>
      <c r="F129" s="557"/>
      <c r="G129" s="557"/>
      <c r="H129" s="557"/>
      <c r="I129" s="557"/>
      <c r="J129" s="557"/>
      <c r="K129" s="557"/>
      <c r="L129" s="558"/>
      <c r="M129" s="556"/>
      <c r="N129" s="557"/>
      <c r="O129" s="557"/>
      <c r="P129" s="554"/>
      <c r="Q129" s="556"/>
      <c r="R129" s="557"/>
      <c r="S129" s="557"/>
    </row>
    <row r="130" spans="1:20" ht="55.2" hidden="1" customHeight="1" outlineLevel="1" x14ac:dyDescent="0.25">
      <c r="A130" s="741" t="s">
        <v>733</v>
      </c>
      <c r="B130" s="741"/>
      <c r="C130" s="741"/>
      <c r="D130" s="555"/>
      <c r="E130" s="739" t="str">
        <f>ПОДПИСИ!B7</f>
        <v xml:space="preserve">Старший мастер Ломоносовского РЭС филиала ПАО "Россети Ленэнерго", "ГтЭС" </v>
      </c>
      <c r="F130" s="739"/>
      <c r="G130" s="739"/>
      <c r="H130" s="739"/>
      <c r="I130" s="739"/>
      <c r="J130" s="739"/>
      <c r="K130" s="739"/>
      <c r="M130" s="740"/>
      <c r="N130" s="740"/>
      <c r="O130" s="740"/>
      <c r="Q130" s="742" t="str">
        <f>ПОДПИСИ!E7</f>
        <v>Е.М. Ширяев</v>
      </c>
      <c r="R130" s="742"/>
      <c r="S130" s="742"/>
      <c r="T130" s="544">
        <f>IF(OR(ФОРМА!H16=1,ФОРМА!H16="+"),1,0)</f>
        <v>0</v>
      </c>
    </row>
    <row r="131" spans="1:20" hidden="1" outlineLevel="1" x14ac:dyDescent="0.25">
      <c r="E131" s="743" t="s">
        <v>48</v>
      </c>
      <c r="F131" s="744"/>
      <c r="G131" s="744"/>
      <c r="H131" s="744"/>
      <c r="I131" s="744"/>
      <c r="J131" s="744"/>
      <c r="K131" s="744"/>
      <c r="L131" s="558"/>
      <c r="M131" s="737" t="s">
        <v>49</v>
      </c>
      <c r="N131" s="738"/>
      <c r="O131" s="738"/>
      <c r="P131" s="554"/>
      <c r="Q131" s="737" t="s">
        <v>50</v>
      </c>
      <c r="R131" s="738"/>
      <c r="S131" s="738"/>
      <c r="T131" s="544">
        <f>IF(T130=1,1,0)</f>
        <v>0</v>
      </c>
    </row>
    <row r="132" spans="1:20" ht="8.25" hidden="1" customHeight="1" x14ac:dyDescent="0.25">
      <c r="T132" s="544">
        <v>1</v>
      </c>
    </row>
    <row r="133" spans="1:20" ht="40.5" customHeight="1" x14ac:dyDescent="0.25">
      <c r="A133" s="741" t="s">
        <v>712</v>
      </c>
      <c r="B133" s="746"/>
      <c r="C133" s="746"/>
      <c r="E133" s="739" t="str">
        <f>ПОДПИСИ!B2</f>
        <v>Директор по строительству ООО «СЭТ»</v>
      </c>
      <c r="F133" s="739"/>
      <c r="G133" s="739"/>
      <c r="H133" s="739"/>
      <c r="I133" s="739"/>
      <c r="J133" s="739"/>
      <c r="K133" s="739"/>
      <c r="M133" s="740"/>
      <c r="N133" s="740"/>
      <c r="O133" s="740"/>
      <c r="Q133" s="742" t="str">
        <f>ПОДПИСИ!E2</f>
        <v>А.А. Потоцкий</v>
      </c>
      <c r="R133" s="742"/>
      <c r="S133" s="742"/>
      <c r="T133" s="544">
        <v>1</v>
      </c>
    </row>
    <row r="134" spans="1:20" x14ac:dyDescent="0.25">
      <c r="E134" s="743" t="s">
        <v>48</v>
      </c>
      <c r="F134" s="744"/>
      <c r="G134" s="744"/>
      <c r="H134" s="744"/>
      <c r="I134" s="744"/>
      <c r="J134" s="744"/>
      <c r="K134" s="744"/>
      <c r="L134" s="558"/>
      <c r="M134" s="737" t="s">
        <v>49</v>
      </c>
      <c r="N134" s="738"/>
      <c r="O134" s="738"/>
      <c r="P134" s="554"/>
      <c r="Q134" s="737" t="s">
        <v>50</v>
      </c>
      <c r="R134" s="738"/>
      <c r="S134" s="738"/>
      <c r="T134" s="544">
        <v>1</v>
      </c>
    </row>
    <row r="135" spans="1:20" ht="6.75" customHeight="1" x14ac:dyDescent="0.25">
      <c r="T135" s="544">
        <v>1</v>
      </c>
    </row>
    <row r="136" spans="1:20" ht="40.200000000000003" customHeight="1" x14ac:dyDescent="0.25">
      <c r="A136" s="741" t="s">
        <v>710</v>
      </c>
      <c r="B136" s="746"/>
      <c r="C136" s="746"/>
      <c r="E136" s="739" t="str">
        <f>ПОДПИСИ!B12</f>
        <v>Начальник участка ООО «СЭТ»</v>
      </c>
      <c r="F136" s="739"/>
      <c r="G136" s="739"/>
      <c r="H136" s="739"/>
      <c r="I136" s="739"/>
      <c r="J136" s="739"/>
      <c r="K136" s="739"/>
      <c r="M136" s="740"/>
      <c r="N136" s="740"/>
      <c r="O136" s="740"/>
      <c r="Q136" s="742" t="str">
        <f>ПОДПИСИ!E12</f>
        <v xml:space="preserve">М.А. Нугуманов </v>
      </c>
      <c r="R136" s="742"/>
      <c r="S136" s="742"/>
      <c r="T136" s="544">
        <v>1</v>
      </c>
    </row>
    <row r="137" spans="1:20" x14ac:dyDescent="0.25">
      <c r="E137" s="743" t="s">
        <v>48</v>
      </c>
      <c r="F137" s="744"/>
      <c r="G137" s="744"/>
      <c r="H137" s="744"/>
      <c r="I137" s="744"/>
      <c r="J137" s="744"/>
      <c r="K137" s="744"/>
      <c r="L137" s="558"/>
      <c r="M137" s="737" t="s">
        <v>49</v>
      </c>
      <c r="N137" s="738"/>
      <c r="O137" s="738"/>
      <c r="P137" s="554"/>
      <c r="Q137" s="737" t="s">
        <v>50</v>
      </c>
      <c r="R137" s="738"/>
      <c r="S137" s="738"/>
      <c r="T137" s="544">
        <v>1</v>
      </c>
    </row>
  </sheetData>
  <autoFilter ref="A123:T137" xr:uid="{CD3A7566-C769-449D-99CA-E579F67CF4AE}">
    <filterColumn colId="10" showButton="0"/>
    <filterColumn colId="11" showButton="0"/>
    <filterColumn colId="12" showButton="0"/>
    <filterColumn colId="19">
      <filters blank="1">
        <filter val="1"/>
      </filters>
    </filterColumn>
  </autoFilter>
  <mergeCells count="388">
    <mergeCell ref="B118:O118"/>
    <mergeCell ref="P118:Q118"/>
    <mergeCell ref="R118:S118"/>
    <mergeCell ref="B119:O119"/>
    <mergeCell ref="P119:Q119"/>
    <mergeCell ref="R119:S119"/>
    <mergeCell ref="K1:S1"/>
    <mergeCell ref="K2:S2"/>
    <mergeCell ref="K3:S3"/>
    <mergeCell ref="K4:S4"/>
    <mergeCell ref="K5:S5"/>
    <mergeCell ref="K6:S6"/>
    <mergeCell ref="K7:S7"/>
    <mergeCell ref="K8:S8"/>
    <mergeCell ref="P116:Q116"/>
    <mergeCell ref="R116:S116"/>
    <mergeCell ref="P114:Q114"/>
    <mergeCell ref="R114:S114"/>
    <mergeCell ref="B115:O115"/>
    <mergeCell ref="P115:Q115"/>
    <mergeCell ref="R115:S115"/>
    <mergeCell ref="B117:O117"/>
    <mergeCell ref="P117:Q117"/>
    <mergeCell ref="R117:S117"/>
    <mergeCell ref="T9:T11"/>
    <mergeCell ref="A5:F5"/>
    <mergeCell ref="A6:F6"/>
    <mergeCell ref="A7:F7"/>
    <mergeCell ref="B14:O14"/>
    <mergeCell ref="P14:Q14"/>
    <mergeCell ref="R14:S14"/>
    <mergeCell ref="B13:O13"/>
    <mergeCell ref="P13:Q13"/>
    <mergeCell ref="R13:S13"/>
    <mergeCell ref="B18:O18"/>
    <mergeCell ref="P18:Q18"/>
    <mergeCell ref="R18:S18"/>
    <mergeCell ref="B90:O90"/>
    <mergeCell ref="P90:Q90"/>
    <mergeCell ref="R90:S90"/>
    <mergeCell ref="B91:O91"/>
    <mergeCell ref="P91:Q91"/>
    <mergeCell ref="R91:S91"/>
    <mergeCell ref="P26:Q26"/>
    <mergeCell ref="R26:S26"/>
    <mergeCell ref="B27:O27"/>
    <mergeCell ref="P27:Q27"/>
    <mergeCell ref="R27:S27"/>
    <mergeCell ref="B28:O28"/>
    <mergeCell ref="P28:Q28"/>
    <mergeCell ref="R28:S28"/>
    <mergeCell ref="B20:O20"/>
    <mergeCell ref="P20:Q20"/>
    <mergeCell ref="R20:S20"/>
    <mergeCell ref="B21:O21"/>
    <mergeCell ref="P21:Q21"/>
    <mergeCell ref="R21:S21"/>
    <mergeCell ref="B22:O22"/>
    <mergeCell ref="B15:O15"/>
    <mergeCell ref="P15:Q15"/>
    <mergeCell ref="R15:S15"/>
    <mergeCell ref="B16:O16"/>
    <mergeCell ref="P16:Q16"/>
    <mergeCell ref="R16:S16"/>
    <mergeCell ref="B17:O17"/>
    <mergeCell ref="P17:Q17"/>
    <mergeCell ref="R17:S17"/>
    <mergeCell ref="A3:F3"/>
    <mergeCell ref="A4:F4"/>
    <mergeCell ref="B12:O12"/>
    <mergeCell ref="P12:Q12"/>
    <mergeCell ref="R12:S12"/>
    <mergeCell ref="A8:F8"/>
    <mergeCell ref="A10:S10"/>
    <mergeCell ref="B11:O11"/>
    <mergeCell ref="P11:Q11"/>
    <mergeCell ref="R11:S11"/>
    <mergeCell ref="B92:O92"/>
    <mergeCell ref="P92:Q92"/>
    <mergeCell ref="R92:S92"/>
    <mergeCell ref="B19:O19"/>
    <mergeCell ref="P19:Q19"/>
    <mergeCell ref="R19:S19"/>
    <mergeCell ref="B88:O88"/>
    <mergeCell ref="P88:Q88"/>
    <mergeCell ref="R88:S88"/>
    <mergeCell ref="B89:O89"/>
    <mergeCell ref="P89:Q89"/>
    <mergeCell ref="R89:S89"/>
    <mergeCell ref="B29:O29"/>
    <mergeCell ref="P29:Q29"/>
    <mergeCell ref="R29:S29"/>
    <mergeCell ref="B30:O30"/>
    <mergeCell ref="P30:Q30"/>
    <mergeCell ref="R30:S30"/>
    <mergeCell ref="B31:O31"/>
    <mergeCell ref="P31:Q31"/>
    <mergeCell ref="R31:S31"/>
    <mergeCell ref="B32:O32"/>
    <mergeCell ref="P32:Q32"/>
    <mergeCell ref="R32:S32"/>
    <mergeCell ref="B93:O93"/>
    <mergeCell ref="P93:Q93"/>
    <mergeCell ref="R93:S93"/>
    <mergeCell ref="B94:O94"/>
    <mergeCell ref="P94:Q94"/>
    <mergeCell ref="R94:S94"/>
    <mergeCell ref="B98:O98"/>
    <mergeCell ref="P98:Q98"/>
    <mergeCell ref="R98:S98"/>
    <mergeCell ref="B97:O97"/>
    <mergeCell ref="P97:Q97"/>
    <mergeCell ref="R97:S97"/>
    <mergeCell ref="B95:O95"/>
    <mergeCell ref="P95:Q95"/>
    <mergeCell ref="R95:S95"/>
    <mergeCell ref="B96:O96"/>
    <mergeCell ref="P96:Q96"/>
    <mergeCell ref="R96:S96"/>
    <mergeCell ref="B99:O99"/>
    <mergeCell ref="P99:Q99"/>
    <mergeCell ref="R99:S99"/>
    <mergeCell ref="B100:O100"/>
    <mergeCell ref="P100:Q100"/>
    <mergeCell ref="R100:S100"/>
    <mergeCell ref="B101:O101"/>
    <mergeCell ref="P101:Q101"/>
    <mergeCell ref="R101:S101"/>
    <mergeCell ref="E131:K131"/>
    <mergeCell ref="R105:S105"/>
    <mergeCell ref="B106:O106"/>
    <mergeCell ref="P106:Q106"/>
    <mergeCell ref="R106:S106"/>
    <mergeCell ref="B107:O107"/>
    <mergeCell ref="P107:Q107"/>
    <mergeCell ref="R107:S107"/>
    <mergeCell ref="B102:O102"/>
    <mergeCell ref="P102:Q102"/>
    <mergeCell ref="R102:S102"/>
    <mergeCell ref="B103:O103"/>
    <mergeCell ref="P103:Q103"/>
    <mergeCell ref="R103:S103"/>
    <mergeCell ref="B104:O104"/>
    <mergeCell ref="P104:Q104"/>
    <mergeCell ref="R104:S104"/>
    <mergeCell ref="B112:O112"/>
    <mergeCell ref="P112:Q112"/>
    <mergeCell ref="R112:S112"/>
    <mergeCell ref="B113:O113"/>
    <mergeCell ref="P113:Q113"/>
    <mergeCell ref="R113:S113"/>
    <mergeCell ref="B116:O116"/>
    <mergeCell ref="R111:S111"/>
    <mergeCell ref="E137:K137"/>
    <mergeCell ref="M137:O137"/>
    <mergeCell ref="Q137:S137"/>
    <mergeCell ref="A127:C127"/>
    <mergeCell ref="E127:K127"/>
    <mergeCell ref="M127:O127"/>
    <mergeCell ref="Q127:S127"/>
    <mergeCell ref="E128:K128"/>
    <mergeCell ref="M128:O128"/>
    <mergeCell ref="Q128:S128"/>
    <mergeCell ref="E134:K134"/>
    <mergeCell ref="M134:O134"/>
    <mergeCell ref="Q134:S134"/>
    <mergeCell ref="A136:C136"/>
    <mergeCell ref="E136:K136"/>
    <mergeCell ref="M136:O136"/>
    <mergeCell ref="Q136:S136"/>
    <mergeCell ref="A133:C133"/>
    <mergeCell ref="E133:K133"/>
    <mergeCell ref="A130:C130"/>
    <mergeCell ref="Q130:S130"/>
    <mergeCell ref="M133:O133"/>
    <mergeCell ref="Q133:S133"/>
    <mergeCell ref="B105:O105"/>
    <mergeCell ref="P105:Q105"/>
    <mergeCell ref="R108:S108"/>
    <mergeCell ref="B109:O109"/>
    <mergeCell ref="P109:Q109"/>
    <mergeCell ref="R109:S109"/>
    <mergeCell ref="B110:O110"/>
    <mergeCell ref="P110:Q110"/>
    <mergeCell ref="R110:S110"/>
    <mergeCell ref="B108:O108"/>
    <mergeCell ref="P108:Q108"/>
    <mergeCell ref="M131:O131"/>
    <mergeCell ref="Q131:S131"/>
    <mergeCell ref="B122:O122"/>
    <mergeCell ref="P122:Q122"/>
    <mergeCell ref="R122:S122"/>
    <mergeCell ref="B111:O111"/>
    <mergeCell ref="P111:Q111"/>
    <mergeCell ref="B114:O114"/>
    <mergeCell ref="E130:K130"/>
    <mergeCell ref="M130:O130"/>
    <mergeCell ref="A124:C124"/>
    <mergeCell ref="E124:K124"/>
    <mergeCell ref="M124:O124"/>
    <mergeCell ref="Q124:S124"/>
    <mergeCell ref="E125:K125"/>
    <mergeCell ref="M125:O125"/>
    <mergeCell ref="Q125:S125"/>
    <mergeCell ref="K123:N123"/>
    <mergeCell ref="B120:O120"/>
    <mergeCell ref="P120:Q120"/>
    <mergeCell ref="R120:S120"/>
    <mergeCell ref="B121:O121"/>
    <mergeCell ref="P121:Q121"/>
    <mergeCell ref="R121:S121"/>
    <mergeCell ref="P22:Q22"/>
    <mergeCell ref="R22:S22"/>
    <mergeCell ref="B23:O23"/>
    <mergeCell ref="P23:Q23"/>
    <mergeCell ref="R23:S23"/>
    <mergeCell ref="B24:O24"/>
    <mergeCell ref="P24:Q24"/>
    <mergeCell ref="R24:S24"/>
    <mergeCell ref="B25:O25"/>
    <mergeCell ref="P25:Q25"/>
    <mergeCell ref="R25:S25"/>
    <mergeCell ref="B26:O26"/>
    <mergeCell ref="B37:O37"/>
    <mergeCell ref="P37:Q37"/>
    <mergeCell ref="R37:S37"/>
    <mergeCell ref="B38:O38"/>
    <mergeCell ref="P38:Q38"/>
    <mergeCell ref="R38:S38"/>
    <mergeCell ref="B39:O39"/>
    <mergeCell ref="P39:Q39"/>
    <mergeCell ref="R39:S39"/>
    <mergeCell ref="R33:S33"/>
    <mergeCell ref="B34:O34"/>
    <mergeCell ref="P34:Q34"/>
    <mergeCell ref="R34:S34"/>
    <mergeCell ref="B35:O35"/>
    <mergeCell ref="P35:Q35"/>
    <mergeCell ref="R35:S35"/>
    <mergeCell ref="B36:O36"/>
    <mergeCell ref="P36:Q36"/>
    <mergeCell ref="R36:S36"/>
    <mergeCell ref="B33:O33"/>
    <mergeCell ref="P33:Q33"/>
    <mergeCell ref="P43:Q43"/>
    <mergeCell ref="R43:S43"/>
    <mergeCell ref="B44:O44"/>
    <mergeCell ref="P44:Q44"/>
    <mergeCell ref="R44:S44"/>
    <mergeCell ref="B45:O45"/>
    <mergeCell ref="P45:Q45"/>
    <mergeCell ref="R45:S45"/>
    <mergeCell ref="B40:O40"/>
    <mergeCell ref="P40:Q40"/>
    <mergeCell ref="R40:S40"/>
    <mergeCell ref="B41:O41"/>
    <mergeCell ref="P41:Q41"/>
    <mergeCell ref="R41:S41"/>
    <mergeCell ref="B42:O42"/>
    <mergeCell ref="P42:Q42"/>
    <mergeCell ref="R42:S42"/>
    <mergeCell ref="B43:O43"/>
    <mergeCell ref="B49:O49"/>
    <mergeCell ref="P49:Q49"/>
    <mergeCell ref="R49:S49"/>
    <mergeCell ref="B50:O50"/>
    <mergeCell ref="P50:Q50"/>
    <mergeCell ref="R50:S50"/>
    <mergeCell ref="B51:O51"/>
    <mergeCell ref="P51:Q51"/>
    <mergeCell ref="R51:S51"/>
    <mergeCell ref="B46:O46"/>
    <mergeCell ref="P46:Q46"/>
    <mergeCell ref="R46:S46"/>
    <mergeCell ref="B47:O47"/>
    <mergeCell ref="P47:Q47"/>
    <mergeCell ref="R47:S47"/>
    <mergeCell ref="B48:O48"/>
    <mergeCell ref="P48:Q48"/>
    <mergeCell ref="R48:S48"/>
    <mergeCell ref="B55:O55"/>
    <mergeCell ref="P55:Q55"/>
    <mergeCell ref="R55:S55"/>
    <mergeCell ref="B56:O56"/>
    <mergeCell ref="P56:Q56"/>
    <mergeCell ref="R56:S56"/>
    <mergeCell ref="B57:O57"/>
    <mergeCell ref="P57:Q57"/>
    <mergeCell ref="R57:S57"/>
    <mergeCell ref="B52:O52"/>
    <mergeCell ref="P52:Q52"/>
    <mergeCell ref="R52:S52"/>
    <mergeCell ref="B53:O53"/>
    <mergeCell ref="P53:Q53"/>
    <mergeCell ref="R53:S53"/>
    <mergeCell ref="B54:O54"/>
    <mergeCell ref="P54:Q54"/>
    <mergeCell ref="R54:S54"/>
    <mergeCell ref="B61:O61"/>
    <mergeCell ref="P61:Q61"/>
    <mergeCell ref="R61:S61"/>
    <mergeCell ref="B62:O62"/>
    <mergeCell ref="P62:Q62"/>
    <mergeCell ref="R62:S62"/>
    <mergeCell ref="B63:O63"/>
    <mergeCell ref="P63:Q63"/>
    <mergeCell ref="R63:S63"/>
    <mergeCell ref="B58:O58"/>
    <mergeCell ref="P58:Q58"/>
    <mergeCell ref="R58:S58"/>
    <mergeCell ref="B59:O59"/>
    <mergeCell ref="P59:Q59"/>
    <mergeCell ref="R59:S59"/>
    <mergeCell ref="B60:O60"/>
    <mergeCell ref="P60:Q60"/>
    <mergeCell ref="R60:S60"/>
    <mergeCell ref="B67:O67"/>
    <mergeCell ref="P67:Q67"/>
    <mergeCell ref="R67:S67"/>
    <mergeCell ref="B68:O68"/>
    <mergeCell ref="P68:Q68"/>
    <mergeCell ref="R68:S68"/>
    <mergeCell ref="B69:O69"/>
    <mergeCell ref="P69:Q69"/>
    <mergeCell ref="R69:S69"/>
    <mergeCell ref="B64:O64"/>
    <mergeCell ref="P64:Q64"/>
    <mergeCell ref="R64:S64"/>
    <mergeCell ref="B65:O65"/>
    <mergeCell ref="P65:Q65"/>
    <mergeCell ref="R65:S65"/>
    <mergeCell ref="B66:O66"/>
    <mergeCell ref="P66:Q66"/>
    <mergeCell ref="R66:S66"/>
    <mergeCell ref="B73:O73"/>
    <mergeCell ref="P73:Q73"/>
    <mergeCell ref="R73:S73"/>
    <mergeCell ref="B74:O74"/>
    <mergeCell ref="P74:Q74"/>
    <mergeCell ref="R74:S74"/>
    <mergeCell ref="B75:O75"/>
    <mergeCell ref="P75:Q75"/>
    <mergeCell ref="R75:S75"/>
    <mergeCell ref="B70:O70"/>
    <mergeCell ref="P70:Q70"/>
    <mergeCell ref="R70:S70"/>
    <mergeCell ref="B71:O71"/>
    <mergeCell ref="P71:Q71"/>
    <mergeCell ref="R71:S71"/>
    <mergeCell ref="B72:O72"/>
    <mergeCell ref="P72:Q72"/>
    <mergeCell ref="R72:S72"/>
    <mergeCell ref="B79:O79"/>
    <mergeCell ref="P79:Q79"/>
    <mergeCell ref="R79:S79"/>
    <mergeCell ref="B80:O80"/>
    <mergeCell ref="P80:Q80"/>
    <mergeCell ref="R80:S80"/>
    <mergeCell ref="B81:O81"/>
    <mergeCell ref="P81:Q81"/>
    <mergeCell ref="R81:S81"/>
    <mergeCell ref="B76:O76"/>
    <mergeCell ref="P76:Q76"/>
    <mergeCell ref="R76:S76"/>
    <mergeCell ref="B77:O77"/>
    <mergeCell ref="P77:Q77"/>
    <mergeCell ref="R77:S77"/>
    <mergeCell ref="B78:O78"/>
    <mergeCell ref="P78:Q78"/>
    <mergeCell ref="R78:S78"/>
    <mergeCell ref="B82:O82"/>
    <mergeCell ref="P82:Q82"/>
    <mergeCell ref="R82:S82"/>
    <mergeCell ref="B83:O83"/>
    <mergeCell ref="P83:Q83"/>
    <mergeCell ref="R83:S83"/>
    <mergeCell ref="B84:O84"/>
    <mergeCell ref="P84:Q84"/>
    <mergeCell ref="R84:S84"/>
    <mergeCell ref="B85:O85"/>
    <mergeCell ref="P85:Q85"/>
    <mergeCell ref="R85:S85"/>
    <mergeCell ref="B86:O86"/>
    <mergeCell ref="P86:Q86"/>
    <mergeCell ref="R86:S86"/>
    <mergeCell ref="B87:O87"/>
    <mergeCell ref="P87:Q87"/>
    <mergeCell ref="R87:S87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10">
    <tabColor rgb="FF92D050"/>
    <pageSetUpPr fitToPage="1"/>
  </sheetPr>
  <dimension ref="A1:DH78"/>
  <sheetViews>
    <sheetView view="pageBreakPreview" zoomScale="60" zoomScaleNormal="100" workbookViewId="0">
      <selection activeCell="C13" sqref="L1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6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0"/>
    </row>
    <row r="2" spans="1:112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19"/>
      <c r="AU2" s="19"/>
      <c r="AV2" s="19"/>
      <c r="AW2" s="19"/>
      <c r="AX2" s="19"/>
      <c r="AY2" s="19"/>
      <c r="AZ2" s="19"/>
      <c r="BA2" s="19"/>
      <c r="BB2" s="706" t="str">
        <f>ФОРМА!G2</f>
        <v>Санкт-Петербург</v>
      </c>
      <c r="BC2" s="706"/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H2" s="141"/>
    </row>
    <row r="3" spans="1:112" s="2" customFormat="1" ht="12" customHeight="1" outlineLevel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21"/>
      <c r="AU3" s="21"/>
      <c r="AV3" s="21"/>
      <c r="AW3" s="21"/>
      <c r="AX3" s="21"/>
      <c r="AY3" s="21"/>
      <c r="AZ3" s="21"/>
      <c r="BA3" s="21"/>
      <c r="BB3" s="765" t="s">
        <v>0</v>
      </c>
      <c r="BC3" s="765"/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outlineLevel="1" x14ac:dyDescent="0.3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19"/>
      <c r="AU4" s="19"/>
      <c r="AV4" s="19"/>
      <c r="AW4" s="19"/>
      <c r="AX4" s="19"/>
      <c r="AY4" s="19"/>
      <c r="AZ4" s="19"/>
      <c r="BA4" s="19"/>
      <c r="BB4" s="766" t="str">
        <f>ФОРМА!B2</f>
        <v>ПАО "Россети Ленэнерго"</v>
      </c>
      <c r="BC4" s="766"/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143" t="str">
        <f>BB4</f>
        <v>ПАО "Россети Ленэнерго"</v>
      </c>
    </row>
    <row r="5" spans="1:112" ht="15" customHeight="1" outlineLevel="1" x14ac:dyDescent="0.3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21"/>
      <c r="AU5" s="21"/>
      <c r="AV5" s="21"/>
      <c r="AW5" s="21"/>
      <c r="AX5" s="21"/>
      <c r="AY5" s="21"/>
      <c r="AZ5" s="21"/>
      <c r="BA5" s="21"/>
      <c r="BB5" s="765" t="s">
        <v>2</v>
      </c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60.75" customHeight="1" outlineLevel="1" x14ac:dyDescent="0.3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21"/>
      <c r="AU6" s="21"/>
      <c r="AV6" s="21"/>
      <c r="AW6" s="21"/>
      <c r="AX6" s="21"/>
      <c r="AY6" s="21"/>
      <c r="AZ6" s="21"/>
      <c r="BA6" s="21"/>
      <c r="BB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66"/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outlineLevel="1" x14ac:dyDescent="0.3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21"/>
      <c r="AU7" s="21"/>
      <c r="AV7" s="21"/>
      <c r="AW7" s="21"/>
      <c r="AX7" s="21"/>
      <c r="AY7" s="21"/>
      <c r="AZ7" s="21"/>
      <c r="BA7" s="21"/>
      <c r="BB7" s="765" t="s">
        <v>38</v>
      </c>
      <c r="BC7" s="765"/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outlineLevel="1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19"/>
      <c r="AU8" s="19"/>
      <c r="AV8" s="19"/>
      <c r="AW8" s="19"/>
      <c r="AX8" s="19"/>
      <c r="AY8" s="19"/>
      <c r="AZ8" s="19"/>
      <c r="BA8" s="19"/>
      <c r="BB8" s="724">
        <f>ФОРМА!B13</f>
        <v>45649</v>
      </c>
      <c r="BC8" s="724"/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14"/>
      <c r="DH8" s="144"/>
    </row>
    <row r="9" spans="1:112" outlineLevel="1" x14ac:dyDescent="0.3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21"/>
      <c r="AU9" s="21"/>
      <c r="AV9" s="21"/>
      <c r="AW9" s="21"/>
      <c r="AX9" s="21"/>
      <c r="AY9" s="21"/>
      <c r="AZ9" s="21"/>
      <c r="BA9" s="21"/>
      <c r="BB9" s="765" t="s">
        <v>3</v>
      </c>
      <c r="BC9" s="765"/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ht="60" customHeight="1" x14ac:dyDescent="0.3">
      <c r="A10" s="726" t="s">
        <v>480</v>
      </c>
      <c r="B10" s="727"/>
      <c r="C10" s="727"/>
      <c r="D10" s="727"/>
      <c r="E10" s="727"/>
      <c r="F10" s="727"/>
      <c r="G10" s="727"/>
      <c r="H10" s="727"/>
      <c r="I10" s="727"/>
      <c r="J10" s="727"/>
      <c r="K10" s="727"/>
      <c r="L10" s="727"/>
      <c r="M10" s="727"/>
      <c r="N10" s="727"/>
      <c r="O10" s="727"/>
      <c r="P10" s="727"/>
      <c r="Q10" s="727"/>
      <c r="R10" s="727"/>
      <c r="S10" s="727"/>
      <c r="T10" s="727"/>
      <c r="U10" s="727"/>
      <c r="V10" s="727"/>
      <c r="W10" s="727"/>
      <c r="X10" s="727"/>
      <c r="Y10" s="727"/>
      <c r="Z10" s="727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  <c r="BX10" s="727"/>
      <c r="BY10" s="727"/>
      <c r="BZ10" s="727"/>
      <c r="CA10" s="727"/>
      <c r="CB10" s="727"/>
      <c r="CC10" s="727"/>
      <c r="CD10" s="727"/>
      <c r="CE10" s="727"/>
      <c r="CF10" s="727"/>
      <c r="CG10" s="727"/>
      <c r="CH10" s="727"/>
      <c r="CI10" s="727"/>
      <c r="CJ10" s="727"/>
      <c r="CK10" s="727"/>
      <c r="CL10" s="727"/>
      <c r="CM10" s="727"/>
      <c r="CN10" s="727"/>
      <c r="CO10" s="727"/>
      <c r="CP10" s="727"/>
      <c r="CQ10" s="727"/>
      <c r="CR10" s="727"/>
      <c r="CS10" s="727"/>
      <c r="CT10" s="727"/>
      <c r="CU10" s="727"/>
      <c r="CV10" s="727"/>
      <c r="CW10" s="727"/>
      <c r="CX10" s="727"/>
      <c r="CY10" s="727"/>
      <c r="CZ10" s="727"/>
      <c r="DA10" s="727"/>
      <c r="DB10" s="72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0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67" t="str">
        <f>ПОДПИСИ!B4</f>
        <v xml:space="preserve">Главный инженер Ломоносовского РЭС филиала ПАО "Россети Ленэнерго", "ГтЭС" </v>
      </c>
      <c r="AE12" s="767"/>
      <c r="AF12" s="767"/>
      <c r="AG12" s="767"/>
      <c r="AH12" s="767"/>
      <c r="AI12" s="767"/>
      <c r="AJ12" s="767"/>
      <c r="AK12" s="767"/>
      <c r="AL12" s="767"/>
      <c r="AM12" s="767"/>
      <c r="AN12" s="767"/>
      <c r="AO12" s="767"/>
      <c r="AP12" s="767"/>
      <c r="AQ12" s="767"/>
      <c r="AR12" s="767"/>
      <c r="AS12" s="767"/>
      <c r="AT12" s="767"/>
      <c r="AU12" s="767"/>
      <c r="AV12" s="767"/>
      <c r="AW12" s="767"/>
      <c r="AX12" s="767"/>
      <c r="AY12" s="767"/>
      <c r="AZ12" s="767"/>
      <c r="BA12" s="767"/>
      <c r="BB12" s="767"/>
      <c r="BC12" s="767"/>
      <c r="BD12" s="767"/>
      <c r="BE12" s="767"/>
      <c r="BF12" s="767"/>
      <c r="BG12" s="767"/>
      <c r="BH12" s="767"/>
      <c r="BI12" s="767"/>
      <c r="BJ12" s="767"/>
      <c r="BK12" s="767"/>
      <c r="BL12" s="767"/>
      <c r="BM12" s="767"/>
      <c r="BN12" s="767"/>
      <c r="BO12" s="767"/>
      <c r="BP12" s="767"/>
      <c r="BQ12" s="767"/>
      <c r="BR12" s="767"/>
      <c r="BS12" s="767"/>
      <c r="BT12" s="767"/>
      <c r="BU12" s="767"/>
      <c r="BV12" s="767"/>
      <c r="BW12" s="767"/>
      <c r="BX12" s="767"/>
      <c r="BY12" s="767"/>
      <c r="BZ12" s="767"/>
      <c r="CA12" s="767"/>
      <c r="CB12" s="767"/>
      <c r="CC12" s="767"/>
      <c r="CD12" s="767"/>
      <c r="CE12" s="767"/>
      <c r="CF12" s="767"/>
      <c r="CG12" s="767"/>
      <c r="CH12" s="767"/>
      <c r="CI12" s="767"/>
      <c r="CJ12" s="767"/>
      <c r="CK12" s="767"/>
      <c r="CL12" s="767"/>
      <c r="CM12" s="767"/>
      <c r="CN12" s="767"/>
      <c r="CO12" s="767"/>
      <c r="CP12" s="767"/>
      <c r="CQ12" s="767"/>
      <c r="CR12" s="767"/>
      <c r="CS12" s="767"/>
      <c r="CT12" s="767"/>
      <c r="CU12" s="767"/>
      <c r="CV12" s="767"/>
      <c r="CW12" s="767"/>
      <c r="CX12" s="767"/>
      <c r="CY12" s="767"/>
      <c r="CZ12" s="767"/>
      <c r="DA12" s="767"/>
      <c r="DB12" s="767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25" t="s">
        <v>5</v>
      </c>
      <c r="AE13" s="725"/>
      <c r="AF13" s="725"/>
      <c r="AG13" s="725"/>
      <c r="AH13" s="725"/>
      <c r="AI13" s="725"/>
      <c r="AJ13" s="725"/>
      <c r="AK13" s="725"/>
      <c r="AL13" s="725"/>
      <c r="AM13" s="725"/>
      <c r="AN13" s="725"/>
      <c r="AO13" s="725"/>
      <c r="AP13" s="725"/>
      <c r="AQ13" s="725"/>
      <c r="AR13" s="725"/>
      <c r="AS13" s="725"/>
      <c r="AT13" s="725"/>
      <c r="AU13" s="725"/>
      <c r="AV13" s="725"/>
      <c r="AW13" s="725"/>
      <c r="AX13" s="725"/>
      <c r="AY13" s="725"/>
      <c r="AZ13" s="725"/>
      <c r="BA13" s="725"/>
      <c r="BB13" s="725"/>
      <c r="BC13" s="725"/>
      <c r="BD13" s="725"/>
      <c r="BE13" s="725"/>
      <c r="BF13" s="725"/>
      <c r="BG13" s="725"/>
      <c r="BH13" s="725"/>
      <c r="BI13" s="725"/>
      <c r="BJ13" s="725"/>
      <c r="BK13" s="725"/>
      <c r="BL13" s="725"/>
      <c r="BM13" s="725"/>
      <c r="BN13" s="725"/>
      <c r="BO13" s="725"/>
      <c r="BP13" s="725"/>
      <c r="BQ13" s="725"/>
      <c r="BR13" s="725"/>
      <c r="BS13" s="725"/>
      <c r="BT13" s="725"/>
      <c r="BU13" s="725"/>
      <c r="BV13" s="725"/>
      <c r="BW13" s="725"/>
      <c r="BX13" s="725"/>
      <c r="BY13" s="725"/>
      <c r="BZ13" s="725"/>
      <c r="CA13" s="725"/>
      <c r="CB13" s="725"/>
      <c r="CC13" s="725"/>
      <c r="CD13" s="725"/>
      <c r="CE13" s="725"/>
      <c r="CF13" s="725"/>
      <c r="CG13" s="725"/>
      <c r="CH13" s="725"/>
      <c r="CI13" s="725"/>
      <c r="CJ13" s="725"/>
      <c r="CK13" s="725"/>
      <c r="CL13" s="725"/>
      <c r="CM13" s="725"/>
      <c r="CN13" s="725"/>
      <c r="CO13" s="725"/>
      <c r="CP13" s="725"/>
      <c r="CQ13" s="725"/>
      <c r="CR13" s="725"/>
      <c r="CS13" s="725"/>
      <c r="CT13" s="725"/>
      <c r="CU13" s="725"/>
      <c r="CV13" s="725"/>
      <c r="CW13" s="725"/>
      <c r="CX13" s="725"/>
      <c r="CY13" s="725"/>
      <c r="CZ13" s="725"/>
      <c r="DA13" s="725"/>
      <c r="DB13" s="725"/>
    </row>
    <row r="14" spans="1:112" x14ac:dyDescent="0.3">
      <c r="A14" s="763" t="str">
        <f>ПОДПИСИ!C4</f>
        <v>Буренок М.Ю.</v>
      </c>
      <c r="B14" s="763"/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3"/>
      <c r="X14" s="763"/>
      <c r="Y14" s="763"/>
      <c r="Z14" s="763"/>
      <c r="AA14" s="763"/>
      <c r="AB14" s="763"/>
      <c r="AC14" s="763"/>
      <c r="AD14" s="763"/>
      <c r="AE14" s="763"/>
      <c r="AF14" s="763"/>
      <c r="AG14" s="763"/>
      <c r="AH14" s="763"/>
      <c r="AI14" s="763"/>
      <c r="AJ14" s="763"/>
      <c r="AK14" s="763"/>
      <c r="AL14" s="763"/>
      <c r="AM14" s="763"/>
      <c r="AN14" s="763"/>
      <c r="AO14" s="763"/>
      <c r="AP14" s="763"/>
      <c r="AQ14" s="763"/>
      <c r="AR14" s="763"/>
      <c r="AS14" s="763"/>
      <c r="AT14" s="763"/>
      <c r="AU14" s="763"/>
      <c r="AV14" s="763"/>
      <c r="AW14" s="763"/>
      <c r="AX14" s="763"/>
      <c r="AY14" s="763"/>
      <c r="AZ14" s="763"/>
      <c r="BA14" s="763"/>
      <c r="BB14" s="763"/>
      <c r="BC14" s="763"/>
      <c r="BD14" s="763"/>
      <c r="BE14" s="763"/>
      <c r="BF14" s="763"/>
      <c r="BG14" s="763"/>
      <c r="BH14" s="763"/>
      <c r="BI14" s="763"/>
      <c r="BJ14" s="763"/>
      <c r="BK14" s="763"/>
      <c r="BL14" s="763"/>
      <c r="BM14" s="763"/>
      <c r="BN14" s="763"/>
      <c r="BO14" s="763"/>
      <c r="BP14" s="763"/>
      <c r="BQ14" s="763"/>
      <c r="BR14" s="763"/>
      <c r="BS14" s="763"/>
      <c r="BT14" s="763"/>
      <c r="BU14" s="763"/>
      <c r="BV14" s="763"/>
      <c r="BW14" s="763"/>
      <c r="BX14" s="763"/>
      <c r="BY14" s="763"/>
      <c r="BZ14" s="763"/>
      <c r="CA14" s="763"/>
      <c r="CB14" s="763"/>
      <c r="CC14" s="763"/>
      <c r="CD14" s="763"/>
      <c r="CE14" s="763"/>
      <c r="CF14" s="763"/>
      <c r="CG14" s="763"/>
      <c r="CH14" s="763"/>
      <c r="CI14" s="763"/>
      <c r="CJ14" s="763"/>
      <c r="CK14" s="763"/>
      <c r="CL14" s="763"/>
      <c r="CM14" s="763"/>
      <c r="CN14" s="763"/>
      <c r="CO14" s="763"/>
      <c r="CP14" s="763"/>
      <c r="CQ14" s="763"/>
      <c r="CR14" s="763"/>
      <c r="CS14" s="763"/>
      <c r="CT14" s="763"/>
      <c r="CU14" s="763"/>
      <c r="CV14" s="763"/>
      <c r="CW14" s="763"/>
      <c r="CX14" s="763"/>
      <c r="CY14" s="763"/>
      <c r="CZ14" s="763"/>
      <c r="DA14" s="763"/>
      <c r="DB14" s="763"/>
    </row>
    <row r="15" spans="1:112" ht="11.1" customHeight="1" x14ac:dyDescent="0.3">
      <c r="A15" s="725"/>
      <c r="B15" s="725"/>
      <c r="C15" s="725"/>
      <c r="D15" s="725"/>
      <c r="E15" s="725"/>
      <c r="F15" s="725"/>
      <c r="G15" s="725"/>
      <c r="H15" s="725"/>
      <c r="I15" s="725"/>
      <c r="J15" s="725"/>
      <c r="K15" s="725"/>
      <c r="L15" s="725"/>
      <c r="M15" s="725"/>
      <c r="N15" s="725"/>
      <c r="O15" s="725"/>
      <c r="P15" s="725"/>
      <c r="Q15" s="725"/>
      <c r="R15" s="725"/>
      <c r="S15" s="725"/>
      <c r="T15" s="725"/>
      <c r="U15" s="725"/>
      <c r="V15" s="725"/>
      <c r="W15" s="725"/>
      <c r="X15" s="725"/>
      <c r="Y15" s="725"/>
      <c r="Z15" s="725"/>
      <c r="AA15" s="725"/>
      <c r="AB15" s="725"/>
      <c r="AC15" s="725"/>
      <c r="AD15" s="725"/>
      <c r="AE15" s="725"/>
      <c r="AF15" s="725"/>
      <c r="AG15" s="725"/>
      <c r="AH15" s="725"/>
      <c r="AI15" s="725"/>
      <c r="AJ15" s="725"/>
      <c r="AK15" s="725"/>
      <c r="AL15" s="725"/>
      <c r="AM15" s="725"/>
      <c r="AN15" s="725"/>
      <c r="AO15" s="725"/>
      <c r="AP15" s="725"/>
      <c r="AQ15" s="725"/>
      <c r="AR15" s="725"/>
      <c r="AS15" s="725"/>
      <c r="AT15" s="725"/>
      <c r="AU15" s="725"/>
      <c r="AV15" s="725"/>
      <c r="AW15" s="725"/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/>
      <c r="BO15" s="725"/>
      <c r="BP15" s="725"/>
      <c r="BQ15" s="725"/>
      <c r="BR15" s="725"/>
      <c r="BS15" s="725"/>
      <c r="BT15" s="725"/>
      <c r="BU15" s="725"/>
      <c r="BV15" s="725"/>
      <c r="BW15" s="725"/>
      <c r="BX15" s="725"/>
      <c r="BY15" s="725"/>
      <c r="BZ15" s="725"/>
      <c r="CA15" s="725"/>
      <c r="CB15" s="725"/>
      <c r="CC15" s="725"/>
      <c r="CD15" s="725"/>
      <c r="CE15" s="725"/>
      <c r="CF15" s="725"/>
      <c r="CG15" s="725"/>
      <c r="CH15" s="725"/>
      <c r="CI15" s="725"/>
      <c r="CJ15" s="725"/>
      <c r="CK15" s="725"/>
      <c r="CL15" s="725"/>
      <c r="CM15" s="725"/>
      <c r="CN15" s="725"/>
      <c r="CO15" s="725"/>
      <c r="CP15" s="725"/>
      <c r="CQ15" s="725"/>
      <c r="CR15" s="725"/>
      <c r="CS15" s="725"/>
      <c r="CT15" s="725"/>
      <c r="CU15" s="725"/>
      <c r="CV15" s="725"/>
      <c r="CW15" s="725"/>
      <c r="CX15" s="725"/>
      <c r="CY15" s="725"/>
      <c r="CZ15" s="725"/>
      <c r="DA15" s="725"/>
      <c r="DB15" s="725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67" t="str">
        <f>ПОДПИСИ!B2</f>
        <v>Директор по строительству ООО «СЭТ»</v>
      </c>
      <c r="AU16" s="767"/>
      <c r="AV16" s="767"/>
      <c r="AW16" s="767"/>
      <c r="AX16" s="767"/>
      <c r="AY16" s="767"/>
      <c r="AZ16" s="767"/>
      <c r="BA16" s="767"/>
      <c r="BB16" s="767"/>
      <c r="BC16" s="767"/>
      <c r="BD16" s="767"/>
      <c r="BE16" s="767"/>
      <c r="BF16" s="767"/>
      <c r="BG16" s="767"/>
      <c r="BH16" s="767"/>
      <c r="BI16" s="767"/>
      <c r="BJ16" s="767"/>
      <c r="BK16" s="767"/>
      <c r="BL16" s="767"/>
      <c r="BM16" s="767"/>
      <c r="BN16" s="767"/>
      <c r="BO16" s="767"/>
      <c r="BP16" s="767"/>
      <c r="BQ16" s="767"/>
      <c r="BR16" s="767"/>
      <c r="BS16" s="767"/>
      <c r="BT16" s="767"/>
      <c r="BU16" s="767"/>
      <c r="BV16" s="767"/>
      <c r="BW16" s="767"/>
      <c r="BX16" s="767"/>
      <c r="BY16" s="767"/>
      <c r="BZ16" s="767"/>
      <c r="CA16" s="767"/>
      <c r="CB16" s="767"/>
      <c r="CC16" s="767"/>
      <c r="CD16" s="767"/>
      <c r="CE16" s="767"/>
      <c r="CF16" s="767"/>
      <c r="CG16" s="767"/>
      <c r="CH16" s="767"/>
      <c r="CI16" s="767"/>
      <c r="CJ16" s="767"/>
      <c r="CK16" s="767"/>
      <c r="CL16" s="767"/>
      <c r="CM16" s="767"/>
      <c r="CN16" s="767"/>
      <c r="CO16" s="767"/>
      <c r="CP16" s="767"/>
      <c r="CQ16" s="767"/>
      <c r="CR16" s="767"/>
      <c r="CS16" s="767"/>
      <c r="CT16" s="767"/>
      <c r="CU16" s="767"/>
      <c r="CV16" s="767"/>
      <c r="CW16" s="767"/>
      <c r="CX16" s="767"/>
      <c r="CY16" s="767"/>
      <c r="CZ16" s="767"/>
      <c r="DA16" s="767"/>
      <c r="DB16" s="767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25" t="s">
        <v>5</v>
      </c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  <c r="BX17" s="725"/>
      <c r="BY17" s="725"/>
      <c r="BZ17" s="725"/>
      <c r="CA17" s="725"/>
      <c r="CB17" s="725"/>
      <c r="CC17" s="725"/>
      <c r="CD17" s="725"/>
      <c r="CE17" s="725"/>
      <c r="CF17" s="725"/>
      <c r="CG17" s="725"/>
      <c r="CH17" s="725"/>
      <c r="CI17" s="725"/>
      <c r="CJ17" s="725"/>
      <c r="CK17" s="725"/>
      <c r="CL17" s="725"/>
      <c r="CM17" s="725"/>
      <c r="CN17" s="725"/>
      <c r="CO17" s="725"/>
      <c r="CP17" s="725"/>
      <c r="CQ17" s="725"/>
      <c r="CR17" s="725"/>
      <c r="CS17" s="725"/>
      <c r="CT17" s="725"/>
      <c r="CU17" s="725"/>
      <c r="CV17" s="725"/>
      <c r="CW17" s="725"/>
      <c r="CX17" s="725"/>
      <c r="CY17" s="725"/>
      <c r="CZ17" s="725"/>
      <c r="DA17" s="725"/>
      <c r="DB17" s="725"/>
    </row>
    <row r="18" spans="1:112" x14ac:dyDescent="0.3">
      <c r="A18" s="763" t="str">
        <f>ПОДПИСИ!C2</f>
        <v>Потоцкий А.А.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25"/>
      <c r="B19" s="725"/>
      <c r="C19" s="725"/>
      <c r="D19" s="725"/>
      <c r="E19" s="725"/>
      <c r="F19" s="725"/>
      <c r="G19" s="725"/>
      <c r="H19" s="725"/>
      <c r="I19" s="725"/>
      <c r="J19" s="725"/>
      <c r="K19" s="725"/>
      <c r="L19" s="725"/>
      <c r="M19" s="725"/>
      <c r="N19" s="725"/>
      <c r="O19" s="725"/>
      <c r="P19" s="725"/>
      <c r="Q19" s="725"/>
      <c r="R19" s="725"/>
      <c r="S19" s="725"/>
      <c r="T19" s="725"/>
      <c r="U19" s="725"/>
      <c r="V19" s="725"/>
      <c r="W19" s="725"/>
      <c r="X19" s="725"/>
      <c r="Y19" s="725"/>
      <c r="Z19" s="725"/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  <c r="BX19" s="725"/>
      <c r="BY19" s="725"/>
      <c r="BZ19" s="725"/>
      <c r="CA19" s="725"/>
      <c r="CB19" s="725"/>
      <c r="CC19" s="725"/>
      <c r="CD19" s="725"/>
      <c r="CE19" s="725"/>
      <c r="CF19" s="725"/>
      <c r="CG19" s="725"/>
      <c r="CH19" s="725"/>
      <c r="CI19" s="725"/>
      <c r="CJ19" s="725"/>
      <c r="CK19" s="725"/>
      <c r="CL19" s="725"/>
      <c r="CM19" s="725"/>
      <c r="CN19" s="725"/>
      <c r="CO19" s="725"/>
      <c r="CP19" s="725"/>
      <c r="CQ19" s="725"/>
      <c r="CR19" s="725"/>
      <c r="CS19" s="725"/>
      <c r="CT19" s="725"/>
      <c r="CU19" s="725"/>
      <c r="CV19" s="725"/>
      <c r="CW19" s="725"/>
      <c r="CX19" s="725"/>
      <c r="CY19" s="725"/>
      <c r="CZ19" s="725"/>
      <c r="DA19" s="725"/>
      <c r="DB19" s="725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3" t="str">
        <f>ПОДПИСИ!B12</f>
        <v>Начальник участка ООО «СЭТ»</v>
      </c>
      <c r="BA20" s="763"/>
      <c r="BB20" s="763"/>
      <c r="BC20" s="763"/>
      <c r="BD20" s="763"/>
      <c r="BE20" s="763"/>
      <c r="BF20" s="763"/>
      <c r="BG20" s="763"/>
      <c r="BH20" s="763"/>
      <c r="BI20" s="763"/>
      <c r="BJ20" s="763"/>
      <c r="BK20" s="763"/>
      <c r="BL20" s="763"/>
      <c r="BM20" s="763"/>
      <c r="BN20" s="763"/>
      <c r="BO20" s="763"/>
      <c r="BP20" s="763"/>
      <c r="BQ20" s="763"/>
      <c r="BR20" s="763"/>
      <c r="BS20" s="763"/>
      <c r="BT20" s="763"/>
      <c r="BU20" s="763"/>
      <c r="BV20" s="763"/>
      <c r="BW20" s="763"/>
      <c r="BX20" s="763"/>
      <c r="BY20" s="763"/>
      <c r="BZ20" s="763"/>
      <c r="CA20" s="763"/>
      <c r="CB20" s="763"/>
      <c r="CC20" s="763"/>
      <c r="CD20" s="763"/>
      <c r="CE20" s="763"/>
      <c r="CF20" s="763"/>
      <c r="CG20" s="763"/>
      <c r="CH20" s="763"/>
      <c r="CI20" s="763"/>
      <c r="CJ20" s="763"/>
      <c r="CK20" s="763"/>
      <c r="CL20" s="763"/>
      <c r="CM20" s="763"/>
      <c r="CN20" s="763"/>
      <c r="CO20" s="763"/>
      <c r="CP20" s="763"/>
      <c r="CQ20" s="763"/>
      <c r="CR20" s="763"/>
      <c r="CS20" s="763"/>
      <c r="CT20" s="763"/>
      <c r="CU20" s="763"/>
      <c r="CV20" s="763"/>
      <c r="CW20" s="763"/>
      <c r="CX20" s="763"/>
      <c r="CY20" s="763"/>
      <c r="CZ20" s="763"/>
      <c r="DA20" s="763"/>
      <c r="DB20" s="763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25" t="s">
        <v>5</v>
      </c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  <c r="BX21" s="725"/>
      <c r="BY21" s="725"/>
      <c r="BZ21" s="725"/>
      <c r="CA21" s="725"/>
      <c r="CB21" s="725"/>
      <c r="CC21" s="725"/>
      <c r="CD21" s="725"/>
      <c r="CE21" s="725"/>
      <c r="CF21" s="725"/>
      <c r="CG21" s="725"/>
      <c r="CH21" s="725"/>
      <c r="CI21" s="725"/>
      <c r="CJ21" s="725"/>
      <c r="CK21" s="725"/>
      <c r="CL21" s="725"/>
      <c r="CM21" s="725"/>
      <c r="CN21" s="725"/>
      <c r="CO21" s="725"/>
      <c r="CP21" s="725"/>
      <c r="CQ21" s="725"/>
      <c r="CR21" s="725"/>
      <c r="CS21" s="725"/>
      <c r="CT21" s="725"/>
      <c r="CU21" s="725"/>
      <c r="CV21" s="725"/>
      <c r="CW21" s="725"/>
      <c r="CX21" s="725"/>
      <c r="CY21" s="725"/>
      <c r="CZ21" s="725"/>
      <c r="DA21" s="725"/>
      <c r="DB21" s="725"/>
    </row>
    <row r="22" spans="1:112" x14ac:dyDescent="0.3">
      <c r="A22" s="763" t="str">
        <f>ПОДПИСИ!C12</f>
        <v>Нугуманов М.А.</v>
      </c>
      <c r="B22" s="763"/>
      <c r="C22" s="763"/>
      <c r="D22" s="763"/>
      <c r="E22" s="763"/>
      <c r="F22" s="763"/>
      <c r="G22" s="763"/>
      <c r="H22" s="763"/>
      <c r="I22" s="763"/>
      <c r="J22" s="763"/>
      <c r="K22" s="763"/>
      <c r="L22" s="763"/>
      <c r="M22" s="763"/>
      <c r="N22" s="763"/>
      <c r="O22" s="763"/>
      <c r="P22" s="763"/>
      <c r="Q22" s="763"/>
      <c r="R22" s="763"/>
      <c r="S22" s="763"/>
      <c r="T22" s="763"/>
      <c r="U22" s="763"/>
      <c r="V22" s="763"/>
      <c r="W22" s="763"/>
      <c r="X22" s="763"/>
      <c r="Y22" s="763"/>
      <c r="Z22" s="763"/>
      <c r="AA22" s="763"/>
      <c r="AB22" s="763"/>
      <c r="AC22" s="763"/>
      <c r="AD22" s="763"/>
      <c r="AE22" s="763"/>
      <c r="AF22" s="763"/>
      <c r="AG22" s="763"/>
      <c r="AH22" s="763"/>
      <c r="AI22" s="763"/>
      <c r="AJ22" s="763"/>
      <c r="AK22" s="763"/>
      <c r="AL22" s="763"/>
      <c r="AM22" s="763"/>
      <c r="AN22" s="763"/>
      <c r="AO22" s="763"/>
      <c r="AP22" s="763"/>
      <c r="AQ22" s="763"/>
      <c r="AR22" s="763"/>
      <c r="AS22" s="763"/>
      <c r="AT22" s="763"/>
      <c r="AU22" s="763"/>
      <c r="AV22" s="763"/>
      <c r="AW22" s="763"/>
      <c r="AX22" s="763"/>
      <c r="AY22" s="763"/>
      <c r="AZ22" s="763"/>
      <c r="BA22" s="763"/>
      <c r="BB22" s="763"/>
      <c r="BC22" s="763"/>
      <c r="BD22" s="763"/>
      <c r="BE22" s="763"/>
      <c r="BF22" s="763"/>
      <c r="BG22" s="763"/>
      <c r="BH22" s="763"/>
      <c r="BI22" s="763"/>
      <c r="BJ22" s="763"/>
      <c r="BK22" s="763"/>
      <c r="BL22" s="763"/>
      <c r="BM22" s="763"/>
      <c r="BN22" s="763"/>
      <c r="BO22" s="763"/>
      <c r="BP22" s="763"/>
      <c r="BQ22" s="763"/>
      <c r="BR22" s="763"/>
      <c r="BS22" s="763"/>
      <c r="BT22" s="763"/>
      <c r="BU22" s="763"/>
      <c r="BV22" s="763"/>
      <c r="BW22" s="763"/>
      <c r="BX22" s="763"/>
      <c r="BY22" s="763"/>
      <c r="BZ22" s="763"/>
      <c r="CA22" s="763"/>
      <c r="CB22" s="763"/>
      <c r="CC22" s="763"/>
      <c r="CD22" s="763"/>
      <c r="CE22" s="763"/>
      <c r="CF22" s="763"/>
      <c r="CG22" s="763"/>
      <c r="CH22" s="763"/>
      <c r="CI22" s="763"/>
      <c r="CJ22" s="763"/>
      <c r="CK22" s="763"/>
      <c r="CL22" s="763"/>
      <c r="CM22" s="763"/>
      <c r="CN22" s="763"/>
      <c r="CO22" s="763"/>
      <c r="CP22" s="763"/>
      <c r="CQ22" s="763"/>
      <c r="CR22" s="763"/>
      <c r="CS22" s="763"/>
      <c r="CT22" s="763"/>
      <c r="CU22" s="763"/>
      <c r="CV22" s="763"/>
      <c r="CW22" s="763"/>
      <c r="CX22" s="763"/>
      <c r="CY22" s="763"/>
      <c r="CZ22" s="763"/>
      <c r="DA22" s="763"/>
      <c r="DB22" s="763"/>
    </row>
    <row r="23" spans="1:112" x14ac:dyDescent="0.3">
      <c r="A23" s="725"/>
      <c r="B23" s="725"/>
      <c r="C23" s="725"/>
      <c r="D23" s="725"/>
      <c r="E23" s="725"/>
      <c r="F23" s="725"/>
      <c r="G23" s="725"/>
      <c r="H23" s="725"/>
      <c r="I23" s="725"/>
      <c r="J23" s="725"/>
      <c r="K23" s="725"/>
      <c r="L23" s="725"/>
      <c r="M23" s="725"/>
      <c r="N23" s="725"/>
      <c r="O23" s="725"/>
      <c r="P23" s="725"/>
      <c r="Q23" s="725"/>
      <c r="R23" s="725"/>
      <c r="S23" s="725"/>
      <c r="T23" s="725"/>
      <c r="U23" s="725"/>
      <c r="V23" s="725"/>
      <c r="W23" s="725"/>
      <c r="X23" s="725"/>
      <c r="Y23" s="725"/>
      <c r="Z23" s="725"/>
      <c r="AA23" s="725"/>
      <c r="AB23" s="725"/>
      <c r="AC23" s="725"/>
      <c r="AD23" s="725"/>
      <c r="AE23" s="725"/>
      <c r="AF23" s="725"/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  <c r="BX23" s="725"/>
      <c r="BY23" s="725"/>
      <c r="BZ23" s="725"/>
      <c r="CA23" s="725"/>
      <c r="CB23" s="725"/>
      <c r="CC23" s="725"/>
      <c r="CD23" s="725"/>
      <c r="CE23" s="725"/>
      <c r="CF23" s="725"/>
      <c r="CG23" s="725"/>
      <c r="CH23" s="725"/>
      <c r="CI23" s="725"/>
      <c r="CJ23" s="725"/>
      <c r="CK23" s="725"/>
      <c r="CL23" s="725"/>
      <c r="CM23" s="725"/>
      <c r="CN23" s="725"/>
      <c r="CO23" s="725"/>
      <c r="CP23" s="725"/>
      <c r="CQ23" s="725"/>
      <c r="CR23" s="725"/>
      <c r="CS23" s="725"/>
      <c r="CT23" s="725"/>
      <c r="CU23" s="725"/>
      <c r="CV23" s="725"/>
      <c r="CW23" s="725"/>
      <c r="CX23" s="725"/>
      <c r="CY23" s="725"/>
      <c r="CZ23" s="725"/>
      <c r="DA23" s="725"/>
      <c r="DB23" s="725"/>
    </row>
    <row r="24" spans="1:112" x14ac:dyDescent="0.3">
      <c r="A24" s="762" t="s">
        <v>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762"/>
      <c r="BH24" s="762"/>
      <c r="BI24" s="762"/>
      <c r="BJ24" s="762"/>
      <c r="BK24" s="762"/>
      <c r="BL24" s="762"/>
      <c r="BM24" s="762"/>
      <c r="BN24" s="762"/>
      <c r="BO24" s="762"/>
      <c r="BP24" s="762"/>
      <c r="BQ24" s="762"/>
      <c r="BR24" s="762"/>
      <c r="BS24" s="762"/>
      <c r="BT24" s="762"/>
      <c r="BU24" s="762"/>
      <c r="BV24" s="762"/>
      <c r="BW24" s="762"/>
      <c r="BX24" s="762"/>
      <c r="BY24" s="762"/>
      <c r="BZ24" s="762"/>
      <c r="CA24" s="762"/>
      <c r="CB24" s="762"/>
      <c r="CC24" s="762"/>
      <c r="CD24" s="762"/>
      <c r="CE24" s="762"/>
      <c r="CF24" s="762"/>
      <c r="CG24" s="762"/>
      <c r="CH24" s="762"/>
      <c r="CI24" s="762"/>
      <c r="CJ24" s="762"/>
      <c r="CK24" s="762"/>
      <c r="CL24" s="762"/>
      <c r="CM24" s="762"/>
      <c r="CN24" s="762"/>
      <c r="CO24" s="762"/>
      <c r="CP24" s="762"/>
      <c r="CQ24" s="762"/>
      <c r="CR24" s="762"/>
      <c r="CS24" s="762"/>
      <c r="CT24" s="762"/>
      <c r="CU24" s="762"/>
      <c r="CV24" s="762"/>
      <c r="CW24" s="762"/>
      <c r="CX24" s="762"/>
      <c r="CY24" s="762"/>
      <c r="CZ24" s="762"/>
      <c r="DA24" s="762"/>
      <c r="DB24" s="762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7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06" t="str">
        <f>ФОРМА!B4</f>
        <v>ООО «СЭТ»</v>
      </c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706"/>
      <c r="BA26" s="706"/>
      <c r="BB26" s="706"/>
      <c r="BC26" s="706"/>
      <c r="BD26" s="706"/>
      <c r="BE26" s="706"/>
      <c r="BF26" s="706"/>
      <c r="BG26" s="706"/>
      <c r="BH26" s="706"/>
      <c r="BI26" s="706"/>
      <c r="BJ26" s="706"/>
      <c r="BK26" s="706"/>
      <c r="BL26" s="706"/>
      <c r="BM26" s="706"/>
      <c r="BN26" s="706"/>
      <c r="BO26" s="706"/>
      <c r="BP26" s="706"/>
      <c r="BQ26" s="706"/>
      <c r="BR26" s="706"/>
      <c r="BS26" s="706"/>
      <c r="BT26" s="706"/>
      <c r="BU26" s="706"/>
      <c r="BV26" s="706"/>
      <c r="BW26" s="706"/>
      <c r="BX26" s="706"/>
      <c r="BY26" s="706"/>
      <c r="BZ26" s="706"/>
      <c r="CA26" s="706"/>
      <c r="CB26" s="706"/>
      <c r="CC26" s="706"/>
      <c r="CD26" s="706"/>
      <c r="CE26" s="706"/>
      <c r="CF26" s="706"/>
      <c r="CG26" s="706"/>
      <c r="CH26" s="706"/>
      <c r="CI26" s="706"/>
      <c r="CJ26" s="706"/>
      <c r="CK26" s="706"/>
      <c r="CL26" s="706"/>
      <c r="CM26" s="706"/>
      <c r="CN26" s="706"/>
      <c r="CO26" s="706"/>
      <c r="CP26" s="706"/>
      <c r="CQ26" s="706"/>
      <c r="CR26" s="706"/>
      <c r="CS26" s="706"/>
      <c r="CT26" s="706"/>
      <c r="CU26" s="706"/>
      <c r="CV26" s="706"/>
      <c r="CW26" s="706"/>
      <c r="CX26" s="706"/>
      <c r="CY26" s="706"/>
      <c r="CZ26" s="706"/>
      <c r="DA26" s="706"/>
      <c r="DB26" s="706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25" t="s">
        <v>8</v>
      </c>
      <c r="S27" s="725"/>
      <c r="T27" s="725"/>
      <c r="U27" s="725"/>
      <c r="V27" s="725"/>
      <c r="W27" s="725"/>
      <c r="X27" s="725"/>
      <c r="Y27" s="725"/>
      <c r="Z27" s="725"/>
      <c r="AA27" s="725"/>
      <c r="AB27" s="725"/>
      <c r="AC27" s="725"/>
      <c r="AD27" s="725"/>
      <c r="AE27" s="725"/>
      <c r="AF27" s="725"/>
      <c r="AG27" s="725"/>
      <c r="AH27" s="725"/>
      <c r="AI27" s="725"/>
      <c r="AJ27" s="725"/>
      <c r="AK27" s="725"/>
      <c r="AL27" s="725"/>
      <c r="AM27" s="725"/>
      <c r="AN27" s="725"/>
      <c r="AO27" s="725"/>
      <c r="AP27" s="725"/>
      <c r="AQ27" s="725"/>
      <c r="AR27" s="725"/>
      <c r="AS27" s="725"/>
      <c r="AT27" s="725"/>
      <c r="AU27" s="725"/>
      <c r="AV27" s="725"/>
      <c r="AW27" s="725"/>
      <c r="AX27" s="725"/>
      <c r="AY27" s="725"/>
      <c r="AZ27" s="725"/>
      <c r="BA27" s="725"/>
      <c r="BB27" s="725"/>
      <c r="BC27" s="725"/>
      <c r="BD27" s="725"/>
      <c r="BE27" s="725"/>
      <c r="BF27" s="725"/>
      <c r="BG27" s="725"/>
      <c r="BH27" s="725"/>
      <c r="BI27" s="725"/>
      <c r="BJ27" s="725"/>
      <c r="BK27" s="725"/>
      <c r="BL27" s="725"/>
      <c r="BM27" s="725"/>
      <c r="BN27" s="725"/>
      <c r="BO27" s="725"/>
      <c r="BP27" s="725"/>
      <c r="BQ27" s="725"/>
      <c r="BR27" s="725"/>
      <c r="BS27" s="725"/>
      <c r="BT27" s="725"/>
      <c r="BU27" s="725"/>
      <c r="BV27" s="725"/>
      <c r="BW27" s="725"/>
      <c r="BX27" s="725"/>
      <c r="BY27" s="725"/>
      <c r="BZ27" s="725"/>
      <c r="CA27" s="725"/>
      <c r="CB27" s="725"/>
      <c r="CC27" s="725"/>
      <c r="CD27" s="725"/>
      <c r="CE27" s="725"/>
      <c r="CF27" s="725"/>
      <c r="CG27" s="725"/>
      <c r="CH27" s="725"/>
      <c r="CI27" s="725"/>
      <c r="CJ27" s="725"/>
      <c r="CK27" s="725"/>
      <c r="CL27" s="725"/>
      <c r="CM27" s="725"/>
      <c r="CN27" s="725"/>
      <c r="CO27" s="725"/>
      <c r="CP27" s="725"/>
      <c r="CQ27" s="725"/>
      <c r="CR27" s="725"/>
      <c r="CS27" s="725"/>
      <c r="CT27" s="725"/>
      <c r="CU27" s="725"/>
      <c r="CV27" s="725"/>
      <c r="CW27" s="725"/>
      <c r="CX27" s="725"/>
      <c r="CY27" s="725"/>
      <c r="CZ27" s="725"/>
      <c r="DA27" s="725"/>
      <c r="DB27" s="725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0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0"/>
    </row>
    <row r="30" spans="1:112" x14ac:dyDescent="0.3">
      <c r="A30" s="762" t="s">
        <v>99</v>
      </c>
      <c r="B30" s="762"/>
      <c r="C30" s="762"/>
      <c r="D30" s="762"/>
      <c r="E30" s="762"/>
      <c r="F30" s="762"/>
      <c r="G30" s="762"/>
      <c r="H30" s="762"/>
      <c r="I30" s="762"/>
      <c r="J30" s="762"/>
      <c r="K30" s="762"/>
      <c r="L30" s="762"/>
      <c r="M30" s="762"/>
      <c r="N30" s="762"/>
      <c r="O30" s="762"/>
      <c r="P30" s="762"/>
      <c r="Q30" s="762"/>
      <c r="R30" s="762"/>
      <c r="S30" s="762"/>
      <c r="T30" s="762"/>
      <c r="U30" s="762"/>
      <c r="V30" s="762"/>
      <c r="W30" s="762"/>
      <c r="X30" s="762"/>
      <c r="Y30" s="762"/>
      <c r="Z30" s="762"/>
      <c r="AA30" s="762"/>
      <c r="AB30" s="762"/>
      <c r="AC30" s="762"/>
      <c r="AD30" s="762"/>
      <c r="AE30" s="762"/>
      <c r="AF30" s="762"/>
      <c r="AG30" s="762"/>
      <c r="AH30" s="762"/>
      <c r="AI30" s="762"/>
      <c r="AJ30" s="762"/>
      <c r="AK30" s="762"/>
      <c r="AL30" s="762"/>
      <c r="AM30" s="762"/>
      <c r="AN30" s="762"/>
      <c r="AO30" s="762"/>
      <c r="AP30" s="762"/>
      <c r="AQ30" s="762"/>
      <c r="AR30" s="762"/>
      <c r="AS30" s="762"/>
      <c r="AT30" s="762"/>
      <c r="AU30" s="762"/>
      <c r="AV30" s="762"/>
      <c r="AW30" s="762"/>
      <c r="AX30" s="762"/>
      <c r="AY30" s="762"/>
      <c r="AZ30" s="762"/>
      <c r="BA30" s="762"/>
      <c r="BB30" s="762"/>
      <c r="BC30" s="762"/>
      <c r="BD30" s="762"/>
      <c r="BE30" s="762"/>
      <c r="BF30" s="762"/>
      <c r="BG30" s="762"/>
      <c r="BH30" s="762"/>
      <c r="BI30" s="762"/>
      <c r="BJ30" s="762"/>
      <c r="BK30" s="762"/>
      <c r="BL30" s="762"/>
      <c r="BM30" s="762"/>
      <c r="BN30" s="762"/>
      <c r="BO30" s="762"/>
      <c r="BP30" s="762"/>
      <c r="BQ30" s="762"/>
      <c r="BR30" s="762"/>
      <c r="BS30" s="762"/>
      <c r="BT30" s="762"/>
      <c r="BU30" s="762"/>
      <c r="BV30" s="762"/>
      <c r="BW30" s="762"/>
      <c r="BX30" s="762"/>
      <c r="BY30" s="762"/>
      <c r="BZ30" s="762"/>
      <c r="CA30" s="762"/>
      <c r="CB30" s="762"/>
      <c r="CC30" s="762"/>
      <c r="CD30" s="762"/>
      <c r="CE30" s="762"/>
      <c r="CF30" s="762"/>
      <c r="CG30" s="762"/>
      <c r="CH30" s="762"/>
      <c r="CI30" s="762"/>
      <c r="CJ30" s="762"/>
      <c r="CK30" s="762"/>
      <c r="CL30" s="762"/>
      <c r="CM30" s="762"/>
      <c r="CN30" s="762"/>
      <c r="CO30" s="762"/>
      <c r="CP30" s="762"/>
      <c r="CQ30" s="762"/>
      <c r="CR30" s="762"/>
      <c r="CS30" s="762"/>
      <c r="CT30" s="762"/>
      <c r="CU30" s="762"/>
      <c r="CV30" s="762"/>
      <c r="CW30" s="762"/>
      <c r="CX30" s="762"/>
      <c r="CY30" s="762"/>
      <c r="CZ30" s="762"/>
      <c r="DA30" s="762"/>
      <c r="DB30" s="762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0"/>
    </row>
    <row r="32" spans="1:112" ht="112.2" customHeight="1" x14ac:dyDescent="0.3">
      <c r="A32" s="758" t="str">
        <f>ФОРМА!B12</f>
        <v>1. Строительство ВЛЗ-10кВ проводом СИП-3 1х120 направлением от сущ. оп.№20 ВЛ-10 кВ ф. Дт-9 до ТП-625 по существующим опорам длиной Lстр = 1447м;
2. Строительство ВЛЗ-10кВ проводом СИП-3 1х120 направлением от ТП-625 до ТП-716 по существующим опорам длиной Lстр = 218м;
3. Строительство ВЛЗ-10кВ проводом СИП-3 1х120 направлением от ТП-716 до сущ. оп.№137 ВЛ-10 кВ ф. Дт-9 по существующим опорам длиной Lстр = 4177м;
4. Установка одностоечной опоры №85/1 - 1 шт;
5. Монтаж разъединителя РЛК.1б-10.IV/630 УХЛ1 на нов.оп.№85/1 - 1 шт.</v>
      </c>
      <c r="B32" s="758"/>
      <c r="C32" s="758"/>
      <c r="D32" s="758"/>
      <c r="E32" s="758"/>
      <c r="F32" s="758"/>
      <c r="G32" s="758"/>
      <c r="H32" s="758"/>
      <c r="I32" s="758"/>
      <c r="J32" s="758"/>
      <c r="K32" s="758"/>
      <c r="L32" s="758"/>
      <c r="M32" s="758"/>
      <c r="N32" s="758"/>
      <c r="O32" s="758"/>
      <c r="P32" s="758"/>
      <c r="Q32" s="758"/>
      <c r="R32" s="758"/>
      <c r="S32" s="758"/>
      <c r="T32" s="758"/>
      <c r="U32" s="758"/>
      <c r="V32" s="758"/>
      <c r="W32" s="758"/>
      <c r="X32" s="758"/>
      <c r="Y32" s="758"/>
      <c r="Z32" s="758"/>
      <c r="AA32" s="758"/>
      <c r="AB32" s="758"/>
      <c r="AC32" s="758"/>
      <c r="AD32" s="758"/>
      <c r="AE32" s="758"/>
      <c r="AF32" s="758"/>
      <c r="AG32" s="758"/>
      <c r="AH32" s="758"/>
      <c r="AI32" s="758"/>
      <c r="AJ32" s="758"/>
      <c r="AK32" s="758"/>
      <c r="AL32" s="758"/>
      <c r="AM32" s="758"/>
      <c r="AN32" s="758"/>
      <c r="AO32" s="758"/>
      <c r="AP32" s="758"/>
      <c r="AQ32" s="758"/>
      <c r="AR32" s="758"/>
      <c r="AS32" s="758"/>
      <c r="AT32" s="758"/>
      <c r="AU32" s="758"/>
      <c r="AV32" s="758"/>
      <c r="AW32" s="758"/>
      <c r="AX32" s="758"/>
      <c r="AY32" s="758"/>
      <c r="AZ32" s="758"/>
      <c r="BA32" s="758"/>
      <c r="BB32" s="758"/>
      <c r="BC32" s="758"/>
      <c r="BD32" s="758"/>
      <c r="BE32" s="758"/>
      <c r="BF32" s="758"/>
      <c r="BG32" s="758"/>
      <c r="BH32" s="758"/>
      <c r="BI32" s="758"/>
      <c r="BJ32" s="758"/>
      <c r="BK32" s="758"/>
      <c r="BL32" s="758"/>
      <c r="BM32" s="758"/>
      <c r="BN32" s="758"/>
      <c r="BO32" s="758"/>
      <c r="BP32" s="758"/>
      <c r="BQ32" s="758"/>
      <c r="BR32" s="758"/>
      <c r="BS32" s="758"/>
      <c r="BT32" s="758"/>
      <c r="BU32" s="758"/>
      <c r="BV32" s="758"/>
      <c r="BW32" s="758"/>
      <c r="BX32" s="758"/>
      <c r="BY32" s="758"/>
      <c r="BZ32" s="758"/>
      <c r="CA32" s="758"/>
      <c r="CB32" s="758"/>
      <c r="CC32" s="758"/>
      <c r="CD32" s="758"/>
      <c r="CE32" s="758"/>
      <c r="CF32" s="758"/>
      <c r="CG32" s="758"/>
      <c r="CH32" s="758"/>
      <c r="CI32" s="758"/>
      <c r="CJ32" s="758"/>
      <c r="CK32" s="758"/>
      <c r="CL32" s="758"/>
      <c r="CM32" s="758"/>
      <c r="CN32" s="758"/>
      <c r="CO32" s="758"/>
      <c r="CP32" s="758"/>
      <c r="CQ32" s="758"/>
      <c r="CR32" s="758"/>
      <c r="CS32" s="758"/>
      <c r="CT32" s="758"/>
      <c r="CU32" s="758"/>
      <c r="CV32" s="758"/>
      <c r="CW32" s="758"/>
      <c r="CX32" s="758"/>
      <c r="CY32" s="758"/>
      <c r="CZ32" s="758"/>
      <c r="DA32" s="758"/>
      <c r="DB32" s="758"/>
    </row>
    <row r="33" spans="1:112" ht="11.1" customHeight="1" x14ac:dyDescent="0.3">
      <c r="A33" s="761" t="s">
        <v>166</v>
      </c>
      <c r="B33" s="761"/>
      <c r="C33" s="761"/>
      <c r="D33" s="761"/>
      <c r="E33" s="761"/>
      <c r="F33" s="761"/>
      <c r="G33" s="761"/>
      <c r="H33" s="761"/>
      <c r="I33" s="761"/>
      <c r="J33" s="761"/>
      <c r="K33" s="761"/>
      <c r="L33" s="761"/>
      <c r="M33" s="761"/>
      <c r="N33" s="761"/>
      <c r="O33" s="761"/>
      <c r="P33" s="761"/>
      <c r="Q33" s="761"/>
      <c r="R33" s="761"/>
      <c r="S33" s="761"/>
      <c r="T33" s="761"/>
      <c r="U33" s="761"/>
      <c r="V33" s="761"/>
      <c r="W33" s="761"/>
      <c r="X33" s="761"/>
      <c r="Y33" s="761"/>
      <c r="Z33" s="761"/>
      <c r="AA33" s="761"/>
      <c r="AB33" s="761"/>
      <c r="AC33" s="761"/>
      <c r="AD33" s="761"/>
      <c r="AE33" s="761"/>
      <c r="AF33" s="761"/>
      <c r="AG33" s="761"/>
      <c r="AH33" s="761"/>
      <c r="AI33" s="761"/>
      <c r="AJ33" s="761"/>
      <c r="AK33" s="761"/>
      <c r="AL33" s="761"/>
      <c r="AM33" s="761"/>
      <c r="AN33" s="761"/>
      <c r="AO33" s="761"/>
      <c r="AP33" s="761"/>
      <c r="AQ33" s="761"/>
      <c r="AR33" s="761"/>
      <c r="AS33" s="761"/>
      <c r="AT33" s="761"/>
      <c r="AU33" s="761"/>
      <c r="AV33" s="761"/>
      <c r="AW33" s="761"/>
      <c r="AX33" s="761"/>
      <c r="AY33" s="761"/>
      <c r="AZ33" s="761"/>
      <c r="BA33" s="761"/>
      <c r="BB33" s="761"/>
      <c r="BC33" s="761"/>
      <c r="BD33" s="761"/>
      <c r="BE33" s="761"/>
      <c r="BF33" s="761"/>
      <c r="BG33" s="761"/>
      <c r="BH33" s="761"/>
      <c r="BI33" s="761"/>
      <c r="BJ33" s="761"/>
      <c r="BK33" s="761"/>
      <c r="BL33" s="761"/>
      <c r="BM33" s="761"/>
      <c r="BN33" s="761"/>
      <c r="BO33" s="761"/>
      <c r="BP33" s="761"/>
      <c r="BQ33" s="761"/>
      <c r="BR33" s="761"/>
      <c r="BS33" s="761"/>
      <c r="BT33" s="761"/>
      <c r="BU33" s="761"/>
      <c r="BV33" s="761"/>
      <c r="BW33" s="761"/>
      <c r="BX33" s="761"/>
      <c r="BY33" s="761"/>
      <c r="BZ33" s="761"/>
      <c r="CA33" s="761"/>
      <c r="CB33" s="761"/>
      <c r="CC33" s="761"/>
      <c r="CD33" s="761"/>
      <c r="CE33" s="761"/>
      <c r="CF33" s="761"/>
      <c r="CG33" s="761"/>
      <c r="CH33" s="761"/>
      <c r="CI33" s="761"/>
      <c r="CJ33" s="761"/>
      <c r="CK33" s="761"/>
      <c r="CL33" s="761"/>
      <c r="CM33" s="761"/>
      <c r="CN33" s="761"/>
      <c r="CO33" s="761"/>
      <c r="CP33" s="761"/>
      <c r="CQ33" s="761"/>
      <c r="CR33" s="761"/>
      <c r="CS33" s="761"/>
      <c r="CT33" s="761"/>
      <c r="CU33" s="761"/>
      <c r="CV33" s="761"/>
      <c r="CW33" s="761"/>
      <c r="CX33" s="761"/>
      <c r="CY33" s="761"/>
      <c r="CZ33" s="761"/>
      <c r="DA33" s="761"/>
      <c r="DB33" s="761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8"/>
    </row>
    <row r="35" spans="1:112" x14ac:dyDescent="0.3">
      <c r="A35" s="19" t="s">
        <v>98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0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0"/>
    </row>
    <row r="37" spans="1:112" x14ac:dyDescent="0.3">
      <c r="A37" s="759" t="str">
        <f>IF(ФОРМА!B9=0," ",CONCATENATE(ФОРМА!B8,", шифр ",ФОРМА!B9))</f>
        <v>ООО «СЭТ», шифр ГтЭС-ДТ-9</v>
      </c>
      <c r="B37" s="759"/>
      <c r="C37" s="759"/>
      <c r="D37" s="759"/>
      <c r="E37" s="759"/>
      <c r="F37" s="759"/>
      <c r="G37" s="759"/>
      <c r="H37" s="759"/>
      <c r="I37" s="759"/>
      <c r="J37" s="759"/>
      <c r="K37" s="759"/>
      <c r="L37" s="759"/>
      <c r="M37" s="759"/>
      <c r="N37" s="759"/>
      <c r="O37" s="759"/>
      <c r="P37" s="759"/>
      <c r="Q37" s="759"/>
      <c r="R37" s="759"/>
      <c r="S37" s="759"/>
      <c r="T37" s="759"/>
      <c r="U37" s="759"/>
      <c r="V37" s="759"/>
      <c r="W37" s="759"/>
      <c r="X37" s="759"/>
      <c r="Y37" s="759"/>
      <c r="Z37" s="759"/>
      <c r="AA37" s="759"/>
      <c r="AB37" s="759"/>
      <c r="AC37" s="759"/>
      <c r="AD37" s="759"/>
      <c r="AE37" s="759"/>
      <c r="AF37" s="759"/>
      <c r="AG37" s="759"/>
      <c r="AH37" s="759"/>
      <c r="AI37" s="759"/>
      <c r="AJ37" s="759"/>
      <c r="AK37" s="759"/>
      <c r="AL37" s="759"/>
      <c r="AM37" s="759"/>
      <c r="AN37" s="759"/>
      <c r="AO37" s="759"/>
      <c r="AP37" s="759"/>
      <c r="AQ37" s="759"/>
      <c r="AR37" s="759"/>
      <c r="AS37" s="759"/>
      <c r="AT37" s="759"/>
      <c r="AU37" s="759"/>
      <c r="AV37" s="759"/>
      <c r="AW37" s="759"/>
      <c r="AX37" s="759"/>
      <c r="AY37" s="759"/>
      <c r="AZ37" s="759"/>
      <c r="BA37" s="759"/>
      <c r="BB37" s="759"/>
      <c r="BC37" s="759"/>
      <c r="BD37" s="759"/>
      <c r="BE37" s="759"/>
      <c r="BF37" s="759"/>
      <c r="BG37" s="759"/>
      <c r="BH37" s="759"/>
      <c r="BI37" s="759"/>
      <c r="BJ37" s="759"/>
      <c r="BK37" s="759"/>
      <c r="BL37" s="759"/>
      <c r="BM37" s="759"/>
      <c r="BN37" s="759"/>
      <c r="BO37" s="759"/>
      <c r="BP37" s="759"/>
      <c r="BQ37" s="759"/>
      <c r="BR37" s="759"/>
      <c r="BS37" s="759"/>
      <c r="BT37" s="759"/>
      <c r="BU37" s="759"/>
      <c r="BV37" s="759"/>
      <c r="BW37" s="759"/>
      <c r="BX37" s="759"/>
      <c r="BY37" s="759"/>
      <c r="BZ37" s="759"/>
      <c r="CA37" s="759"/>
      <c r="CB37" s="759"/>
      <c r="CC37" s="759"/>
      <c r="CD37" s="759"/>
      <c r="CE37" s="759"/>
      <c r="CF37" s="759"/>
      <c r="CG37" s="759"/>
      <c r="CH37" s="759"/>
      <c r="CI37" s="759"/>
      <c r="CJ37" s="759"/>
      <c r="CK37" s="759"/>
      <c r="CL37" s="759"/>
      <c r="CM37" s="759"/>
      <c r="CN37" s="759"/>
      <c r="CO37" s="759"/>
      <c r="CP37" s="759"/>
      <c r="CQ37" s="759"/>
      <c r="CR37" s="759"/>
      <c r="CS37" s="759"/>
      <c r="CT37" s="759"/>
      <c r="CU37" s="759"/>
      <c r="CV37" s="759"/>
      <c r="CW37" s="759"/>
      <c r="CX37" s="759"/>
      <c r="CY37" s="759"/>
      <c r="CZ37" s="759"/>
      <c r="DA37" s="759"/>
      <c r="DB37" s="759"/>
    </row>
    <row r="38" spans="1:112" ht="11.1" customHeight="1" x14ac:dyDescent="0.3">
      <c r="A38" s="760" t="s">
        <v>10</v>
      </c>
      <c r="B38" s="760"/>
      <c r="C38" s="760"/>
      <c r="D38" s="760"/>
      <c r="E38" s="760"/>
      <c r="F38" s="760"/>
      <c r="G38" s="760"/>
      <c r="H38" s="760"/>
      <c r="I38" s="760"/>
      <c r="J38" s="760"/>
      <c r="K38" s="760"/>
      <c r="L38" s="760"/>
      <c r="M38" s="760"/>
      <c r="N38" s="760"/>
      <c r="O38" s="760"/>
      <c r="P38" s="760"/>
      <c r="Q38" s="760"/>
      <c r="R38" s="760"/>
      <c r="S38" s="760"/>
      <c r="T38" s="760"/>
      <c r="U38" s="760"/>
      <c r="V38" s="760"/>
      <c r="W38" s="760"/>
      <c r="X38" s="760"/>
      <c r="Y38" s="760"/>
      <c r="Z38" s="760"/>
      <c r="AA38" s="760"/>
      <c r="AB38" s="760"/>
      <c r="AC38" s="760"/>
      <c r="AD38" s="760"/>
      <c r="AE38" s="760"/>
      <c r="AF38" s="760"/>
      <c r="AG38" s="760"/>
      <c r="AH38" s="760"/>
      <c r="AI38" s="760"/>
      <c r="AJ38" s="760"/>
      <c r="AK38" s="760"/>
      <c r="AL38" s="760"/>
      <c r="AM38" s="760"/>
      <c r="AN38" s="760"/>
      <c r="AO38" s="760"/>
      <c r="AP38" s="760"/>
      <c r="AQ38" s="760"/>
      <c r="AR38" s="760"/>
      <c r="AS38" s="760"/>
      <c r="AT38" s="760"/>
      <c r="AU38" s="760"/>
      <c r="AV38" s="760"/>
      <c r="AW38" s="760"/>
      <c r="AX38" s="760"/>
      <c r="AY38" s="760"/>
      <c r="AZ38" s="760"/>
      <c r="BA38" s="760"/>
      <c r="BB38" s="760"/>
      <c r="BC38" s="760"/>
      <c r="BD38" s="760"/>
      <c r="BE38" s="760"/>
      <c r="BF38" s="760"/>
      <c r="BG38" s="760"/>
      <c r="BH38" s="760"/>
      <c r="BI38" s="760"/>
      <c r="BJ38" s="760"/>
      <c r="BK38" s="760"/>
      <c r="BL38" s="760"/>
      <c r="BM38" s="760"/>
      <c r="BN38" s="760"/>
      <c r="BO38" s="760"/>
      <c r="BP38" s="760"/>
      <c r="BQ38" s="760"/>
      <c r="BR38" s="760"/>
      <c r="BS38" s="760"/>
      <c r="BT38" s="760"/>
      <c r="BU38" s="760"/>
      <c r="BV38" s="760"/>
      <c r="BW38" s="760"/>
      <c r="BX38" s="760"/>
      <c r="BY38" s="760"/>
      <c r="BZ38" s="760"/>
      <c r="CA38" s="760"/>
      <c r="CB38" s="760"/>
      <c r="CC38" s="760"/>
      <c r="CD38" s="760"/>
      <c r="CE38" s="760"/>
      <c r="CF38" s="760"/>
      <c r="CG38" s="760"/>
      <c r="CH38" s="760"/>
      <c r="CI38" s="760"/>
      <c r="CJ38" s="760"/>
      <c r="CK38" s="760"/>
      <c r="CL38" s="760"/>
      <c r="CM38" s="760"/>
      <c r="CN38" s="760"/>
      <c r="CO38" s="760"/>
      <c r="CP38" s="760"/>
      <c r="CQ38" s="760"/>
      <c r="CR38" s="760"/>
      <c r="CS38" s="760"/>
      <c r="CT38" s="760"/>
      <c r="CU38" s="760"/>
      <c r="CV38" s="760"/>
      <c r="CW38" s="760"/>
      <c r="CX38" s="760"/>
      <c r="CY38" s="760"/>
      <c r="CZ38" s="760"/>
      <c r="DA38" s="760"/>
      <c r="DB38" s="760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0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0"/>
    </row>
    <row r="41" spans="1:112" x14ac:dyDescent="0.3">
      <c r="A41" s="757" t="s">
        <v>42</v>
      </c>
      <c r="B41" s="757"/>
      <c r="C41" s="757"/>
      <c r="D41" s="757"/>
      <c r="E41" s="757"/>
      <c r="F41" s="757"/>
      <c r="G41" s="757"/>
      <c r="H41" s="757"/>
      <c r="I41" s="757"/>
      <c r="J41" s="757"/>
      <c r="K41" s="757"/>
      <c r="L41" s="757"/>
      <c r="M41" s="757"/>
      <c r="N41" s="757"/>
      <c r="O41" s="757"/>
      <c r="P41" s="757"/>
      <c r="Q41" s="757"/>
      <c r="R41" s="757"/>
      <c r="S41" s="757"/>
      <c r="T41" s="757"/>
      <c r="U41" s="757"/>
      <c r="V41" s="757"/>
      <c r="W41" s="757"/>
      <c r="X41" s="757"/>
      <c r="Y41" s="757"/>
      <c r="Z41" s="757"/>
      <c r="AA41" s="757"/>
      <c r="AB41" s="757"/>
      <c r="AC41" s="757"/>
      <c r="AD41" s="757"/>
      <c r="AE41" s="757"/>
      <c r="AF41" s="757"/>
      <c r="AG41" s="757"/>
      <c r="AH41" s="757"/>
      <c r="AI41" s="757"/>
      <c r="AJ41" s="757"/>
      <c r="AK41" s="757"/>
      <c r="AL41" s="757"/>
      <c r="AM41" s="757"/>
      <c r="AN41" s="757"/>
      <c r="AO41" s="757"/>
      <c r="AP41" s="757"/>
      <c r="AQ41" s="757"/>
      <c r="AR41" s="757"/>
      <c r="AS41" s="757"/>
      <c r="AT41" s="757"/>
      <c r="AU41" s="757"/>
      <c r="AV41" s="757"/>
      <c r="AW41" s="757"/>
      <c r="AX41" s="757"/>
      <c r="AY41" s="757"/>
      <c r="AZ41" s="757"/>
      <c r="BA41" s="757"/>
      <c r="BB41" s="757"/>
      <c r="BC41" s="757"/>
      <c r="BD41" s="757"/>
      <c r="BE41" s="757"/>
      <c r="BF41" s="757"/>
      <c r="BG41" s="757"/>
      <c r="BH41" s="757"/>
      <c r="BI41" s="757"/>
      <c r="BJ41" s="757"/>
      <c r="BK41" s="757"/>
      <c r="BL41" s="757"/>
      <c r="BM41" s="757"/>
      <c r="BN41" s="757"/>
      <c r="BO41" s="757"/>
      <c r="BP41" s="757"/>
      <c r="BQ41" s="757"/>
      <c r="BR41" s="757"/>
      <c r="BS41" s="757"/>
      <c r="BT41" s="757"/>
      <c r="BU41" s="757"/>
      <c r="BV41" s="757"/>
      <c r="BW41" s="757"/>
      <c r="BX41" s="757"/>
      <c r="BY41" s="757"/>
      <c r="BZ41" s="757"/>
      <c r="CA41" s="757"/>
      <c r="CB41" s="757"/>
      <c r="CC41" s="757"/>
      <c r="CD41" s="757"/>
      <c r="CE41" s="757"/>
      <c r="CF41" s="757"/>
      <c r="CG41" s="757"/>
      <c r="CH41" s="757"/>
      <c r="CI41" s="757"/>
      <c r="CJ41" s="757"/>
      <c r="CK41" s="757"/>
      <c r="CL41" s="757"/>
      <c r="CM41" s="757"/>
      <c r="CN41" s="757"/>
      <c r="CO41" s="757"/>
      <c r="CP41" s="757"/>
      <c r="CQ41" s="757"/>
      <c r="CR41" s="757"/>
      <c r="CS41" s="757"/>
      <c r="CT41" s="757"/>
      <c r="CU41" s="757"/>
      <c r="CV41" s="757"/>
      <c r="CW41" s="757"/>
      <c r="CX41" s="757"/>
      <c r="CY41" s="757"/>
      <c r="CZ41" s="757"/>
      <c r="DA41" s="757"/>
      <c r="DB41" s="757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0"/>
    </row>
    <row r="43" spans="1:112" x14ac:dyDescent="0.3">
      <c r="A43" s="19" t="s">
        <v>441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0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0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06" t="s">
        <v>596</v>
      </c>
      <c r="BL45" s="706"/>
      <c r="BM45" s="706"/>
      <c r="BN45" s="706"/>
      <c r="BO45" s="706"/>
      <c r="BP45" s="706"/>
      <c r="BQ45" s="706"/>
      <c r="BR45" s="706"/>
      <c r="BS45" s="706"/>
      <c r="BT45" s="706"/>
      <c r="BU45" s="706"/>
      <c r="BV45" s="706"/>
      <c r="BW45" s="706"/>
      <c r="BX45" s="706"/>
      <c r="BY45" s="706"/>
      <c r="BZ45" s="706"/>
      <c r="CA45" s="706"/>
      <c r="CB45" s="706"/>
      <c r="CC45" s="706"/>
      <c r="CD45" s="706"/>
      <c r="CE45" s="706"/>
      <c r="CF45" s="706"/>
      <c r="CG45" s="706"/>
      <c r="CH45" s="706"/>
      <c r="CI45" s="706"/>
      <c r="CJ45" s="706"/>
      <c r="CK45" s="706"/>
      <c r="CL45" s="706"/>
      <c r="CM45" s="706"/>
      <c r="CN45" s="706"/>
      <c r="CO45" s="706"/>
      <c r="CP45" s="706"/>
      <c r="CQ45" s="706"/>
      <c r="CR45" s="706"/>
      <c r="CS45" s="706"/>
      <c r="CT45" s="706"/>
      <c r="CU45" s="706"/>
      <c r="CV45" s="706"/>
      <c r="CW45" s="706"/>
      <c r="CX45" s="706"/>
      <c r="CY45" s="706"/>
      <c r="CZ45" s="706"/>
      <c r="DA45" s="706"/>
      <c r="DB45" s="706"/>
      <c r="DH45" s="140"/>
    </row>
    <row r="46" spans="1:112" s="444" customFormat="1" ht="7.95" customHeight="1" x14ac:dyDescent="0.3">
      <c r="A46" s="164"/>
      <c r="B46" s="164"/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64"/>
      <c r="AI46" s="164"/>
      <c r="AJ46" s="164"/>
      <c r="AK46" s="164"/>
      <c r="AL46" s="164"/>
      <c r="AM46" s="164"/>
      <c r="AN46" s="164"/>
      <c r="AO46" s="164"/>
      <c r="AP46" s="164"/>
      <c r="AQ46" s="164"/>
      <c r="AR46" s="164"/>
      <c r="AS46" s="164"/>
      <c r="AT46" s="164"/>
      <c r="AU46" s="164"/>
      <c r="AV46" s="164"/>
      <c r="AW46" s="164"/>
      <c r="AX46" s="164"/>
      <c r="AY46" s="164"/>
      <c r="AZ46" s="164"/>
      <c r="BA46" s="164"/>
      <c r="BB46" s="164"/>
      <c r="BC46" s="164"/>
      <c r="BD46" s="164"/>
      <c r="BE46" s="164"/>
      <c r="BF46" s="164"/>
      <c r="BG46" s="443"/>
      <c r="BH46" s="443"/>
      <c r="BI46" s="443"/>
      <c r="BJ46" s="443"/>
      <c r="BK46" s="775" t="s">
        <v>595</v>
      </c>
      <c r="BL46" s="775"/>
      <c r="BM46" s="775"/>
      <c r="BN46" s="775"/>
      <c r="BO46" s="775"/>
      <c r="BP46" s="775"/>
      <c r="BQ46" s="775"/>
      <c r="BR46" s="775"/>
      <c r="BS46" s="775"/>
      <c r="BT46" s="775"/>
      <c r="BU46" s="775"/>
      <c r="BV46" s="775"/>
      <c r="BW46" s="775"/>
      <c r="BX46" s="775"/>
      <c r="BY46" s="775"/>
      <c r="BZ46" s="775"/>
      <c r="CA46" s="775"/>
      <c r="CB46" s="775"/>
      <c r="CC46" s="775"/>
      <c r="CD46" s="775"/>
      <c r="CE46" s="775"/>
      <c r="CF46" s="775"/>
      <c r="CG46" s="775"/>
      <c r="CH46" s="775"/>
      <c r="CI46" s="775"/>
      <c r="CJ46" s="775"/>
      <c r="CK46" s="775"/>
      <c r="CL46" s="775"/>
      <c r="CM46" s="775"/>
      <c r="CN46" s="775"/>
      <c r="CO46" s="775"/>
      <c r="CP46" s="775"/>
      <c r="CQ46" s="775"/>
      <c r="CR46" s="775"/>
      <c r="CS46" s="775"/>
      <c r="CT46" s="775"/>
      <c r="CU46" s="775"/>
      <c r="CV46" s="775"/>
      <c r="CW46" s="775"/>
      <c r="CX46" s="775"/>
      <c r="CY46" s="775"/>
      <c r="CZ46" s="775"/>
      <c r="DA46" s="775"/>
      <c r="DB46" s="775"/>
      <c r="DH46" s="445"/>
    </row>
    <row r="47" spans="1:112" ht="15" customHeight="1" x14ac:dyDescent="0.3">
      <c r="A47" s="776" t="s">
        <v>51</v>
      </c>
      <c r="B47" s="776"/>
      <c r="C47" s="776"/>
      <c r="D47" s="776"/>
      <c r="E47" s="776"/>
      <c r="F47" s="776"/>
      <c r="G47" s="776"/>
      <c r="H47" s="776"/>
      <c r="I47" s="776"/>
      <c r="J47" s="776"/>
      <c r="K47" s="776"/>
      <c r="L47" s="776"/>
      <c r="M47" s="776"/>
      <c r="N47" s="776"/>
      <c r="O47" s="776"/>
      <c r="P47" s="776"/>
      <c r="Q47" s="776"/>
      <c r="R47" s="776"/>
      <c r="S47" s="776"/>
      <c r="T47" s="776"/>
      <c r="U47" s="776"/>
      <c r="V47" s="776"/>
      <c r="W47" s="776"/>
      <c r="X47" s="776"/>
      <c r="Y47" s="776"/>
      <c r="Z47" s="776"/>
      <c r="AA47" s="776"/>
      <c r="AB47" s="776"/>
      <c r="AC47" s="776"/>
      <c r="AD47" s="776"/>
      <c r="AE47" s="776"/>
      <c r="AF47" s="776"/>
      <c r="AG47" s="776"/>
      <c r="AH47" s="776"/>
      <c r="AI47" s="776"/>
      <c r="AJ47" s="776"/>
      <c r="AK47" s="776"/>
      <c r="AL47" s="776"/>
      <c r="AM47" s="776"/>
      <c r="AN47" s="776"/>
      <c r="AO47" s="776"/>
      <c r="AP47" s="776"/>
      <c r="AQ47" s="776"/>
      <c r="AR47" s="776"/>
      <c r="AS47" s="776"/>
      <c r="AT47" s="776"/>
      <c r="AU47" s="776"/>
      <c r="AV47" s="776"/>
      <c r="AW47" s="776"/>
      <c r="AX47" s="776"/>
      <c r="AY47" s="776"/>
      <c r="AZ47" s="776"/>
      <c r="BA47" s="776"/>
      <c r="BB47" s="776"/>
      <c r="BC47" s="776"/>
      <c r="BD47" s="776"/>
      <c r="BE47" s="776"/>
      <c r="BF47" s="776"/>
      <c r="BG47" s="776"/>
      <c r="BH47" s="776"/>
      <c r="BI47" s="776"/>
      <c r="BJ47" s="776"/>
      <c r="BK47" s="776"/>
      <c r="BL47" s="776"/>
      <c r="BM47" s="776"/>
      <c r="BN47" s="776"/>
      <c r="BO47" s="776"/>
      <c r="BP47" s="776"/>
      <c r="BQ47" s="776"/>
      <c r="BR47" s="776"/>
      <c r="BS47" s="776"/>
      <c r="BT47" s="776"/>
      <c r="BU47" s="776"/>
      <c r="BV47" s="776"/>
      <c r="BW47" s="776"/>
      <c r="BX47" s="776"/>
      <c r="BY47" s="776"/>
      <c r="BZ47" s="776"/>
      <c r="CA47" s="776"/>
      <c r="CB47" s="776"/>
      <c r="CC47" s="776"/>
      <c r="CD47" s="776"/>
      <c r="CE47" s="776"/>
      <c r="CF47" s="776"/>
      <c r="CG47" s="776"/>
      <c r="CH47" s="776"/>
      <c r="CI47" s="776"/>
      <c r="CJ47" s="776"/>
      <c r="CK47" s="776"/>
      <c r="CL47" s="776"/>
      <c r="CM47" s="776"/>
      <c r="CN47" s="776"/>
      <c r="CO47" s="776"/>
      <c r="CP47" s="776"/>
      <c r="CQ47" s="776"/>
      <c r="CR47" s="776"/>
      <c r="CS47" s="776"/>
      <c r="CT47" s="776"/>
      <c r="CU47" s="776"/>
      <c r="CV47" s="776"/>
      <c r="CW47" s="776"/>
      <c r="CX47" s="776"/>
      <c r="CY47" s="776"/>
      <c r="CZ47" s="776"/>
      <c r="DA47" s="776"/>
      <c r="DB47" s="776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0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0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0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1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0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2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0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1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0"/>
    </row>
    <row r="57" spans="1:112" ht="15" customHeight="1" x14ac:dyDescent="0.3">
      <c r="A57" s="19" t="s">
        <v>442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0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0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0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0"/>
    </row>
    <row r="61" spans="1:112" ht="15" customHeight="1" x14ac:dyDescent="0.3">
      <c r="A61" s="762" t="s">
        <v>43</v>
      </c>
      <c r="B61" s="762"/>
      <c r="C61" s="762"/>
      <c r="D61" s="762"/>
      <c r="E61" s="762"/>
      <c r="F61" s="762"/>
      <c r="G61" s="762"/>
      <c r="H61" s="762"/>
      <c r="I61" s="762"/>
      <c r="J61" s="762"/>
      <c r="K61" s="762"/>
      <c r="L61" s="762"/>
      <c r="M61" s="762"/>
      <c r="N61" s="762"/>
      <c r="O61" s="762"/>
      <c r="P61" s="762"/>
      <c r="Q61" s="762"/>
      <c r="R61" s="762"/>
      <c r="S61" s="762"/>
      <c r="T61" s="762"/>
      <c r="U61" s="762"/>
      <c r="V61" s="762"/>
      <c r="W61" s="762"/>
      <c r="X61" s="762"/>
      <c r="Y61" s="762"/>
      <c r="Z61" s="762"/>
      <c r="AA61" s="762"/>
      <c r="AB61" s="762"/>
      <c r="AC61" s="762"/>
      <c r="AD61" s="762"/>
      <c r="AE61" s="762"/>
      <c r="AF61" s="762"/>
      <c r="AG61" s="762"/>
      <c r="AH61" s="762"/>
      <c r="AI61" s="762"/>
      <c r="AJ61" s="762"/>
      <c r="AK61" s="762"/>
      <c r="AL61" s="762"/>
      <c r="AM61" s="762"/>
      <c r="AN61" s="762"/>
      <c r="AO61" s="762"/>
      <c r="AP61" s="762"/>
      <c r="AQ61" s="762"/>
      <c r="AR61" s="762"/>
      <c r="AS61" s="762"/>
      <c r="AT61" s="762"/>
      <c r="AU61" s="762"/>
      <c r="AV61" s="762"/>
      <c r="AW61" s="762"/>
      <c r="AX61" s="762"/>
      <c r="AY61" s="762"/>
      <c r="AZ61" s="762"/>
      <c r="BA61" s="762"/>
      <c r="BB61" s="762"/>
      <c r="BC61" s="762"/>
      <c r="BD61" s="762"/>
      <c r="BE61" s="762"/>
      <c r="BF61" s="762"/>
      <c r="BG61" s="762"/>
      <c r="BH61" s="762"/>
      <c r="BI61" s="762"/>
      <c r="BJ61" s="762"/>
      <c r="BK61" s="762"/>
      <c r="BL61" s="762"/>
      <c r="BM61" s="762"/>
      <c r="BN61" s="762"/>
      <c r="BO61" s="762"/>
      <c r="BP61" s="762"/>
      <c r="BQ61" s="762"/>
      <c r="BR61" s="762"/>
      <c r="BS61" s="762"/>
      <c r="BT61" s="762"/>
      <c r="BU61" s="762"/>
      <c r="BV61" s="762"/>
      <c r="BW61" s="762"/>
      <c r="BX61" s="762"/>
      <c r="BY61" s="762"/>
      <c r="BZ61" s="762"/>
      <c r="CA61" s="762"/>
      <c r="CB61" s="762"/>
      <c r="CC61" s="762"/>
      <c r="CD61" s="762"/>
      <c r="CE61" s="762"/>
      <c r="CF61" s="762"/>
      <c r="CG61" s="762"/>
      <c r="CH61" s="762"/>
      <c r="CI61" s="762"/>
      <c r="CJ61" s="762"/>
      <c r="CK61" s="762"/>
      <c r="CL61" s="762"/>
      <c r="CM61" s="762"/>
      <c r="CN61" s="762"/>
      <c r="CO61" s="762"/>
      <c r="CP61" s="762"/>
      <c r="CQ61" s="762"/>
      <c r="CR61" s="762"/>
      <c r="CS61" s="762"/>
      <c r="CT61" s="762"/>
      <c r="CU61" s="762"/>
      <c r="CV61" s="762"/>
      <c r="CW61" s="762"/>
      <c r="CX61" s="762"/>
      <c r="CY61" s="762"/>
      <c r="CZ61" s="762"/>
      <c r="DA61" s="762"/>
      <c r="DB61" s="762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0"/>
    </row>
    <row r="63" spans="1:112" ht="15" customHeight="1" x14ac:dyDescent="0.3">
      <c r="A63" s="774" t="s">
        <v>53</v>
      </c>
      <c r="B63" s="774"/>
      <c r="C63" s="774"/>
      <c r="D63" s="774"/>
      <c r="E63" s="774"/>
      <c r="F63" s="774"/>
      <c r="G63" s="774"/>
      <c r="H63" s="774"/>
      <c r="I63" s="774"/>
      <c r="J63" s="774"/>
      <c r="K63" s="774"/>
      <c r="L63" s="774"/>
      <c r="M63" s="774"/>
      <c r="N63" s="774"/>
      <c r="O63" s="774"/>
      <c r="P63" s="774"/>
      <c r="Q63" s="774"/>
      <c r="R63" s="774"/>
      <c r="S63" s="774"/>
      <c r="T63" s="774"/>
      <c r="U63" s="774"/>
      <c r="V63" s="774"/>
      <c r="W63" s="774"/>
      <c r="X63" s="774"/>
      <c r="Y63" s="774"/>
      <c r="Z63" s="774"/>
      <c r="AA63" s="774"/>
      <c r="AB63" s="774"/>
      <c r="AC63" s="774"/>
      <c r="AD63" s="774"/>
      <c r="AE63" s="774"/>
      <c r="AF63" s="774"/>
      <c r="AG63" s="774"/>
      <c r="AH63" s="774"/>
      <c r="AI63" s="774"/>
      <c r="AJ63" s="774"/>
      <c r="AK63" s="774"/>
      <c r="AL63" s="774"/>
      <c r="AM63" s="774"/>
      <c r="AN63" s="774"/>
      <c r="AO63" s="774"/>
      <c r="AP63" s="774"/>
      <c r="AQ63" s="774"/>
      <c r="AR63" s="774"/>
      <c r="AS63" s="774"/>
      <c r="AT63" s="774"/>
      <c r="AU63" s="774"/>
      <c r="AV63" s="774"/>
      <c r="AW63" s="774"/>
      <c r="AX63" s="774"/>
      <c r="AY63" s="774"/>
      <c r="AZ63" s="774"/>
      <c r="BA63" s="774"/>
      <c r="BB63" s="774"/>
      <c r="BC63" s="774"/>
      <c r="BD63" s="774"/>
      <c r="BE63" s="774"/>
      <c r="BF63" s="774"/>
      <c r="BG63" s="774"/>
      <c r="BH63" s="774"/>
      <c r="BI63" s="774"/>
      <c r="BJ63" s="774"/>
      <c r="BK63" s="774"/>
      <c r="BL63" s="774"/>
      <c r="BM63" s="774"/>
      <c r="BN63" s="774"/>
      <c r="BO63" s="774"/>
      <c r="BP63" s="774"/>
      <c r="BQ63" s="774"/>
      <c r="BR63" s="774"/>
      <c r="BS63" s="774"/>
      <c r="BT63" s="774"/>
      <c r="BU63" s="774"/>
      <c r="BV63" s="774"/>
      <c r="BW63" s="774"/>
      <c r="BX63" s="774"/>
      <c r="BY63" s="774"/>
      <c r="BZ63" s="774"/>
      <c r="CA63" s="774"/>
      <c r="CB63" s="774"/>
      <c r="CC63" s="774"/>
      <c r="CD63" s="774"/>
      <c r="CE63" s="774"/>
      <c r="CF63" s="774"/>
      <c r="CG63" s="774"/>
      <c r="CH63" s="774"/>
      <c r="CI63" s="774"/>
      <c r="CJ63" s="774"/>
      <c r="CK63" s="774"/>
      <c r="CL63" s="774"/>
      <c r="CM63" s="774"/>
      <c r="CN63" s="774"/>
      <c r="CO63" s="774"/>
      <c r="CP63" s="774"/>
      <c r="CQ63" s="774"/>
      <c r="CR63" s="774"/>
      <c r="CS63" s="774"/>
      <c r="CT63" s="774"/>
      <c r="CU63" s="774"/>
      <c r="CV63" s="774"/>
      <c r="CW63" s="774"/>
      <c r="CX63" s="774"/>
      <c r="CY63" s="774"/>
      <c r="CZ63" s="774"/>
      <c r="DA63" s="774"/>
      <c r="DB63" s="774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0"/>
    </row>
    <row r="65" spans="1:112" ht="31.5" customHeight="1" x14ac:dyDescent="0.3">
      <c r="A65" s="770" t="s">
        <v>702</v>
      </c>
      <c r="B65" s="771"/>
      <c r="C65" s="771"/>
      <c r="D65" s="771"/>
      <c r="E65" s="771"/>
      <c r="F65" s="771"/>
      <c r="G65" s="771"/>
      <c r="H65" s="771"/>
      <c r="I65" s="771"/>
      <c r="J65" s="771"/>
      <c r="K65" s="771"/>
      <c r="L65" s="771"/>
      <c r="M65" s="771"/>
      <c r="N65" s="771"/>
      <c r="O65" s="771"/>
      <c r="P65" s="771"/>
      <c r="Q65" s="771"/>
      <c r="R65" s="771"/>
      <c r="S65" s="771"/>
      <c r="T65" s="771"/>
      <c r="U65" s="771"/>
      <c r="V65" s="771"/>
      <c r="W65" s="771"/>
      <c r="X65" s="771"/>
      <c r="Y65" s="771"/>
      <c r="Z65" s="771"/>
      <c r="AA65" s="771"/>
      <c r="AB65" s="771"/>
      <c r="AC65" s="771"/>
      <c r="AD65" s="771"/>
      <c r="AE65" s="771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69"/>
      <c r="BJ65" s="769"/>
      <c r="BK65" s="769"/>
      <c r="BL65" s="769"/>
      <c r="BM65" s="769"/>
      <c r="BN65" s="769"/>
      <c r="BO65" s="769"/>
      <c r="BP65" s="769"/>
      <c r="BQ65" s="769"/>
      <c r="BR65" s="769"/>
      <c r="BS65" s="769"/>
      <c r="BT65" s="769"/>
      <c r="BU65" s="769"/>
      <c r="BV65" s="769"/>
      <c r="BW65" s="769"/>
      <c r="BX65" s="769"/>
      <c r="BY65" s="769"/>
      <c r="BZ65" s="769"/>
      <c r="CA65" s="769"/>
      <c r="CB65" s="769"/>
      <c r="CC65" s="769"/>
      <c r="CD65" s="769"/>
      <c r="CE65" s="769"/>
      <c r="CF65" s="769"/>
      <c r="CG65" s="19"/>
      <c r="CH65" s="19"/>
      <c r="CI65" s="19"/>
      <c r="CJ65" s="706" t="str">
        <f>ПОДПИСИ!E4</f>
        <v>М.Ю. Буренок</v>
      </c>
      <c r="CK65" s="706"/>
      <c r="CL65" s="706"/>
      <c r="CM65" s="706"/>
      <c r="CN65" s="706"/>
      <c r="CO65" s="706"/>
      <c r="CP65" s="706"/>
      <c r="CQ65" s="706"/>
      <c r="CR65" s="706"/>
      <c r="CS65" s="706"/>
      <c r="CT65" s="706"/>
      <c r="CU65" s="706"/>
      <c r="CV65" s="706"/>
      <c r="CW65" s="706"/>
      <c r="CX65" s="706"/>
      <c r="CY65" s="706"/>
      <c r="CZ65" s="706"/>
      <c r="DA65" s="706"/>
      <c r="DB65" s="706"/>
      <c r="DH65" s="140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25" t="s">
        <v>11</v>
      </c>
      <c r="BJ66" s="725"/>
      <c r="BK66" s="725"/>
      <c r="BL66" s="725"/>
      <c r="BM66" s="725"/>
      <c r="BN66" s="725"/>
      <c r="BO66" s="725"/>
      <c r="BP66" s="725"/>
      <c r="BQ66" s="725"/>
      <c r="BR66" s="725"/>
      <c r="BS66" s="725"/>
      <c r="BT66" s="725"/>
      <c r="BU66" s="725"/>
      <c r="BV66" s="725"/>
      <c r="BW66" s="725"/>
      <c r="BX66" s="725"/>
      <c r="BY66" s="725"/>
      <c r="BZ66" s="725"/>
      <c r="CA66" s="725"/>
      <c r="CB66" s="725"/>
      <c r="CC66" s="725"/>
      <c r="CD66" s="725"/>
      <c r="CE66" s="725"/>
      <c r="CF66" s="725"/>
      <c r="CG66" s="21"/>
      <c r="CH66" s="21"/>
      <c r="CI66" s="21"/>
      <c r="CJ66" s="725" t="s">
        <v>50</v>
      </c>
      <c r="CK66" s="725"/>
      <c r="CL66" s="725"/>
      <c r="CM66" s="725"/>
      <c r="CN66" s="725"/>
      <c r="CO66" s="725"/>
      <c r="CP66" s="725"/>
      <c r="CQ66" s="725"/>
      <c r="CR66" s="725"/>
      <c r="CS66" s="725"/>
      <c r="CT66" s="725"/>
      <c r="CU66" s="725"/>
      <c r="CV66" s="725"/>
      <c r="CW66" s="725"/>
      <c r="CX66" s="725"/>
      <c r="CY66" s="725"/>
      <c r="CZ66" s="725"/>
      <c r="DA66" s="725"/>
      <c r="DB66" s="725"/>
    </row>
    <row r="67" spans="1:112" ht="31.5" customHeight="1" x14ac:dyDescent="0.3">
      <c r="A67" s="770" t="s">
        <v>711</v>
      </c>
      <c r="B67" s="771"/>
      <c r="C67" s="771"/>
      <c r="D67" s="771"/>
      <c r="E67" s="771"/>
      <c r="F67" s="771"/>
      <c r="G67" s="771"/>
      <c r="H67" s="771"/>
      <c r="I67" s="771"/>
      <c r="J67" s="771"/>
      <c r="K67" s="771"/>
      <c r="L67" s="771"/>
      <c r="M67" s="771"/>
      <c r="N67" s="771"/>
      <c r="O67" s="771"/>
      <c r="P67" s="771"/>
      <c r="Q67" s="771"/>
      <c r="R67" s="771"/>
      <c r="S67" s="771"/>
      <c r="T67" s="771"/>
      <c r="U67" s="771"/>
      <c r="V67" s="771"/>
      <c r="W67" s="771"/>
      <c r="X67" s="771"/>
      <c r="Y67" s="771"/>
      <c r="Z67" s="771"/>
      <c r="AA67" s="771"/>
      <c r="AB67" s="771"/>
      <c r="AC67" s="771"/>
      <c r="AD67" s="771"/>
      <c r="AE67" s="771"/>
      <c r="AF67" s="771"/>
      <c r="AG67" s="771"/>
      <c r="AH67" s="771"/>
      <c r="AI67" s="771"/>
      <c r="AJ67" s="771"/>
      <c r="AK67" s="771"/>
      <c r="AL67" s="771"/>
      <c r="AM67" s="771"/>
      <c r="AN67" s="771"/>
      <c r="AO67" s="771"/>
      <c r="AP67" s="771"/>
      <c r="AQ67" s="771"/>
      <c r="AR67" s="771"/>
      <c r="AS67" s="771"/>
      <c r="AT67" s="771"/>
      <c r="AU67" s="771"/>
      <c r="AV67" s="771"/>
      <c r="AW67" s="771"/>
      <c r="AX67" s="771"/>
      <c r="AY67" s="771"/>
      <c r="AZ67" s="19"/>
      <c r="BA67" s="19"/>
      <c r="BB67" s="19"/>
      <c r="BC67" s="19"/>
      <c r="BD67" s="19"/>
      <c r="BE67" s="19"/>
      <c r="BF67" s="19"/>
      <c r="BG67" s="19"/>
      <c r="BH67" s="19"/>
      <c r="BI67" s="769"/>
      <c r="BJ67" s="769"/>
      <c r="BK67" s="769"/>
      <c r="BL67" s="769"/>
      <c r="BM67" s="769"/>
      <c r="BN67" s="769"/>
      <c r="BO67" s="769"/>
      <c r="BP67" s="769"/>
      <c r="BQ67" s="769"/>
      <c r="BR67" s="769"/>
      <c r="BS67" s="769"/>
      <c r="BT67" s="769"/>
      <c r="BU67" s="769"/>
      <c r="BV67" s="769"/>
      <c r="BW67" s="769"/>
      <c r="BX67" s="769"/>
      <c r="BY67" s="769"/>
      <c r="BZ67" s="769"/>
      <c r="CA67" s="769"/>
      <c r="CB67" s="769"/>
      <c r="CC67" s="769"/>
      <c r="CD67" s="769"/>
      <c r="CE67" s="769"/>
      <c r="CF67" s="769"/>
      <c r="CG67" s="19"/>
      <c r="CH67" s="19"/>
      <c r="CI67" s="19"/>
      <c r="CJ67" s="706" t="str">
        <f>ПОДПИСИ!E2</f>
        <v>А.А. Потоцкий</v>
      </c>
      <c r="CK67" s="706"/>
      <c r="CL67" s="706"/>
      <c r="CM67" s="706"/>
      <c r="CN67" s="706"/>
      <c r="CO67" s="706"/>
      <c r="CP67" s="706"/>
      <c r="CQ67" s="706"/>
      <c r="CR67" s="706"/>
      <c r="CS67" s="706"/>
      <c r="CT67" s="706"/>
      <c r="CU67" s="706"/>
      <c r="CV67" s="706"/>
      <c r="CW67" s="706"/>
      <c r="CX67" s="706"/>
      <c r="CY67" s="706"/>
      <c r="CZ67" s="706"/>
      <c r="DA67" s="706"/>
      <c r="DB67" s="706"/>
      <c r="DH67" s="140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25" t="s">
        <v>11</v>
      </c>
      <c r="BJ68" s="725"/>
      <c r="BK68" s="725"/>
      <c r="BL68" s="725"/>
      <c r="BM68" s="725"/>
      <c r="BN68" s="725"/>
      <c r="BO68" s="725"/>
      <c r="BP68" s="725"/>
      <c r="BQ68" s="725"/>
      <c r="BR68" s="725"/>
      <c r="BS68" s="725"/>
      <c r="BT68" s="725"/>
      <c r="BU68" s="725"/>
      <c r="BV68" s="725"/>
      <c r="BW68" s="725"/>
      <c r="BX68" s="725"/>
      <c r="BY68" s="725"/>
      <c r="BZ68" s="725"/>
      <c r="CA68" s="725"/>
      <c r="CB68" s="725"/>
      <c r="CC68" s="725"/>
      <c r="CD68" s="725"/>
      <c r="CE68" s="725"/>
      <c r="CF68" s="725"/>
      <c r="CG68" s="21"/>
      <c r="CH68" s="21"/>
      <c r="CI68" s="21"/>
      <c r="CJ68" s="725" t="s">
        <v>50</v>
      </c>
      <c r="CK68" s="725"/>
      <c r="CL68" s="725"/>
      <c r="CM68" s="725"/>
      <c r="CN68" s="725"/>
      <c r="CO68" s="725"/>
      <c r="CP68" s="725"/>
      <c r="CQ68" s="725"/>
      <c r="CR68" s="725"/>
      <c r="CS68" s="725"/>
      <c r="CT68" s="725"/>
      <c r="CU68" s="725"/>
      <c r="CV68" s="725"/>
      <c r="CW68" s="725"/>
      <c r="CX68" s="725"/>
      <c r="CY68" s="725"/>
      <c r="CZ68" s="725"/>
      <c r="DA68" s="725"/>
      <c r="DB68" s="725"/>
      <c r="DH68" s="140"/>
    </row>
    <row r="69" spans="1:112" ht="33.75" customHeight="1" x14ac:dyDescent="0.3">
      <c r="A69" s="770" t="s">
        <v>710</v>
      </c>
      <c r="B69" s="771"/>
      <c r="C69" s="771"/>
      <c r="D69" s="771"/>
      <c r="E69" s="771"/>
      <c r="F69" s="771"/>
      <c r="G69" s="771"/>
      <c r="H69" s="771"/>
      <c r="I69" s="771"/>
      <c r="J69" s="771"/>
      <c r="K69" s="771"/>
      <c r="L69" s="771"/>
      <c r="M69" s="771"/>
      <c r="N69" s="771"/>
      <c r="O69" s="771"/>
      <c r="P69" s="771"/>
      <c r="Q69" s="771"/>
      <c r="R69" s="771"/>
      <c r="S69" s="771"/>
      <c r="T69" s="771"/>
      <c r="U69" s="771"/>
      <c r="V69" s="771"/>
      <c r="W69" s="771"/>
      <c r="X69" s="771"/>
      <c r="Y69" s="771"/>
      <c r="Z69" s="771"/>
      <c r="AA69" s="771"/>
      <c r="AB69" s="771"/>
      <c r="AC69" s="771"/>
      <c r="AD69" s="771"/>
      <c r="AE69" s="771"/>
      <c r="AF69" s="771"/>
      <c r="AG69" s="771"/>
      <c r="AH69" s="771"/>
      <c r="AI69" s="771"/>
      <c r="AJ69" s="771"/>
      <c r="AK69" s="771"/>
      <c r="AL69" s="771"/>
      <c r="AM69" s="771"/>
      <c r="AN69" s="771"/>
      <c r="AO69" s="771"/>
      <c r="AP69" s="771"/>
      <c r="AQ69" s="771"/>
      <c r="AR69" s="771"/>
      <c r="AS69" s="771"/>
      <c r="AT69" s="771"/>
      <c r="AU69" s="771"/>
      <c r="AV69" s="771"/>
      <c r="AW69" s="771"/>
      <c r="AX69" s="771"/>
      <c r="AY69" s="771"/>
      <c r="AZ69" s="771"/>
      <c r="BA69" s="771"/>
      <c r="BB69" s="771"/>
      <c r="BC69" s="771"/>
      <c r="BD69" s="771"/>
      <c r="BE69" s="771"/>
      <c r="BF69" s="19"/>
      <c r="BG69" s="19"/>
      <c r="BH69" s="19"/>
      <c r="BI69" s="769"/>
      <c r="BJ69" s="769"/>
      <c r="BK69" s="769"/>
      <c r="BL69" s="769"/>
      <c r="BM69" s="769"/>
      <c r="BN69" s="769"/>
      <c r="BO69" s="769"/>
      <c r="BP69" s="769"/>
      <c r="BQ69" s="769"/>
      <c r="BR69" s="769"/>
      <c r="BS69" s="769"/>
      <c r="BT69" s="769"/>
      <c r="BU69" s="769"/>
      <c r="BV69" s="769"/>
      <c r="BW69" s="769"/>
      <c r="BX69" s="769"/>
      <c r="BY69" s="769"/>
      <c r="BZ69" s="769"/>
      <c r="CA69" s="769"/>
      <c r="CB69" s="769"/>
      <c r="CC69" s="769"/>
      <c r="CD69" s="769"/>
      <c r="CE69" s="769"/>
      <c r="CF69" s="769"/>
      <c r="CG69" s="23"/>
      <c r="CH69" s="23"/>
      <c r="CI69" s="23"/>
      <c r="CJ69" s="706" t="str">
        <f>IF(ПОДПИСИ!E12=0," ",ПОДПИСИ!E12)</f>
        <v xml:space="preserve">М.А. Нугуманов </v>
      </c>
      <c r="CK69" s="706"/>
      <c r="CL69" s="706"/>
      <c r="CM69" s="706"/>
      <c r="CN69" s="706"/>
      <c r="CO69" s="706"/>
      <c r="CP69" s="706"/>
      <c r="CQ69" s="706"/>
      <c r="CR69" s="706"/>
      <c r="CS69" s="706"/>
      <c r="CT69" s="706"/>
      <c r="CU69" s="706"/>
      <c r="CV69" s="706"/>
      <c r="CW69" s="706"/>
      <c r="CX69" s="706"/>
      <c r="CY69" s="706"/>
      <c r="CZ69" s="706"/>
      <c r="DA69" s="706"/>
      <c r="DB69" s="706"/>
      <c r="DH69" s="140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25" t="s">
        <v>11</v>
      </c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5"/>
      <c r="BV70" s="725"/>
      <c r="BW70" s="725"/>
      <c r="BX70" s="725"/>
      <c r="BY70" s="725"/>
      <c r="BZ70" s="725"/>
      <c r="CA70" s="725"/>
      <c r="CB70" s="725"/>
      <c r="CC70" s="725"/>
      <c r="CD70" s="725"/>
      <c r="CE70" s="725"/>
      <c r="CF70" s="725"/>
      <c r="CG70" s="21"/>
      <c r="CH70" s="21"/>
      <c r="CI70" s="21"/>
      <c r="CJ70" s="725" t="s">
        <v>50</v>
      </c>
      <c r="CK70" s="725"/>
      <c r="CL70" s="725"/>
      <c r="CM70" s="725"/>
      <c r="CN70" s="725"/>
      <c r="CO70" s="725"/>
      <c r="CP70" s="725"/>
      <c r="CQ70" s="725"/>
      <c r="CR70" s="725"/>
      <c r="CS70" s="725"/>
      <c r="CT70" s="725"/>
      <c r="CU70" s="725"/>
      <c r="CV70" s="725"/>
      <c r="CW70" s="725"/>
      <c r="CX70" s="725"/>
      <c r="CY70" s="725"/>
      <c r="CZ70" s="725"/>
      <c r="DA70" s="725"/>
      <c r="DB70" s="725"/>
      <c r="DH70" s="140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0"/>
    </row>
    <row r="72" spans="1:112" ht="14.4" customHeight="1" x14ac:dyDescent="0.3">
      <c r="A72" s="771" t="s">
        <v>66</v>
      </c>
      <c r="B72" s="771"/>
      <c r="C72" s="771"/>
      <c r="D72" s="771"/>
      <c r="E72" s="771"/>
      <c r="F72" s="771"/>
      <c r="G72" s="771"/>
      <c r="H72" s="771"/>
      <c r="I72" s="771"/>
      <c r="J72" s="771"/>
      <c r="K72" s="771"/>
      <c r="L72" s="771"/>
      <c r="M72" s="771"/>
      <c r="N72" s="771"/>
      <c r="O72" s="771"/>
      <c r="P72" s="771"/>
      <c r="Q72" s="771"/>
      <c r="R72" s="771"/>
      <c r="S72" s="771"/>
      <c r="T72" s="771"/>
      <c r="U72" s="771"/>
      <c r="V72" s="771"/>
      <c r="W72" s="771"/>
      <c r="X72" s="771"/>
      <c r="Y72" s="771"/>
      <c r="Z72" s="771"/>
      <c r="AA72" s="771"/>
      <c r="AB72" s="771"/>
      <c r="AC72" s="771"/>
      <c r="AD72" s="771"/>
      <c r="AE72" s="771"/>
      <c r="AF72" s="771"/>
      <c r="AG72" s="771"/>
      <c r="AH72" s="771"/>
      <c r="AI72" s="771"/>
      <c r="AJ72" s="771"/>
      <c r="AK72" s="771"/>
      <c r="AL72" s="771"/>
      <c r="AM72" s="771"/>
      <c r="AN72" s="771"/>
      <c r="AO72" s="771"/>
      <c r="AP72" s="771"/>
      <c r="AQ72" s="771"/>
      <c r="AR72" s="771"/>
      <c r="AS72" s="771"/>
      <c r="AT72" s="771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71" t="s">
        <v>17</v>
      </c>
      <c r="BJ72" s="771"/>
      <c r="BK72" s="771"/>
      <c r="BL72" s="771"/>
      <c r="BM72" s="771"/>
      <c r="BN72" s="771"/>
      <c r="BO72" s="771"/>
      <c r="BP72" s="771"/>
      <c r="BQ72" s="771"/>
      <c r="BR72" s="771"/>
      <c r="BS72" s="771"/>
      <c r="BT72" s="771"/>
      <c r="BU72" s="771"/>
      <c r="BV72" s="771"/>
      <c r="BW72" s="771"/>
      <c r="BX72" s="771"/>
      <c r="BY72" s="771"/>
      <c r="BZ72" s="771"/>
      <c r="CA72" s="771"/>
      <c r="CB72" s="771"/>
      <c r="CC72" s="771"/>
      <c r="CD72" s="771"/>
      <c r="CE72" s="771"/>
      <c r="CF72" s="771"/>
      <c r="CG72" s="771"/>
      <c r="CH72" s="771"/>
      <c r="CI72" s="771"/>
      <c r="CJ72" s="771"/>
      <c r="CK72" s="771"/>
      <c r="CL72" s="771"/>
      <c r="CM72" s="771"/>
      <c r="CN72" s="771"/>
      <c r="CO72" s="771"/>
      <c r="CP72" s="771"/>
      <c r="CQ72" s="771"/>
      <c r="CR72" s="771"/>
      <c r="CS72" s="771"/>
      <c r="CT72" s="771"/>
      <c r="CU72" s="771"/>
      <c r="CV72" s="771"/>
      <c r="CW72" s="771"/>
      <c r="CX72" s="771"/>
      <c r="CY72" s="771"/>
      <c r="CZ72" s="771"/>
      <c r="DA72" s="771"/>
      <c r="DB72" s="771"/>
      <c r="DH72" s="140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0"/>
    </row>
    <row r="74" spans="1:112" ht="9.75" customHeight="1" x14ac:dyDescent="0.3">
      <c r="A74" s="772"/>
      <c r="B74" s="772"/>
      <c r="C74" s="772"/>
      <c r="D74" s="772"/>
      <c r="E74" s="772"/>
      <c r="F74" s="772"/>
      <c r="G74" s="772"/>
      <c r="H74" s="772"/>
      <c r="I74" s="772"/>
      <c r="J74" s="772"/>
      <c r="K74" s="772"/>
      <c r="L74" s="772"/>
      <c r="M74" s="772"/>
      <c r="N74" s="772"/>
      <c r="O74" s="772"/>
      <c r="P74" s="772"/>
      <c r="Q74" s="772"/>
      <c r="R74" s="772"/>
      <c r="S74" s="772"/>
      <c r="T74" s="772"/>
      <c r="U74" s="772"/>
      <c r="V74" s="772"/>
      <c r="W74" s="772"/>
      <c r="X74" s="772"/>
      <c r="Y74" s="772"/>
      <c r="Z74" s="772"/>
      <c r="AA74" s="772"/>
      <c r="AB74" s="772"/>
      <c r="AC74" s="772"/>
      <c r="AD74" s="772"/>
      <c r="AE74" s="772"/>
      <c r="AF74" s="772"/>
      <c r="AG74" s="772"/>
      <c r="AH74" s="772"/>
      <c r="AI74" s="772"/>
      <c r="AJ74" s="772"/>
      <c r="AK74" s="772"/>
      <c r="AL74" s="772"/>
      <c r="AM74" s="772"/>
      <c r="AN74" s="772"/>
      <c r="AO74" s="772"/>
      <c r="AP74" s="772"/>
      <c r="AQ74" s="772"/>
      <c r="AR74" s="772"/>
      <c r="AS74" s="772"/>
      <c r="AT74" s="77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73"/>
      <c r="BJ74" s="773"/>
      <c r="BK74" s="773"/>
      <c r="BL74" s="773"/>
      <c r="BM74" s="773"/>
      <c r="BN74" s="773"/>
      <c r="BO74" s="773"/>
      <c r="BP74" s="773"/>
      <c r="BQ74" s="773"/>
      <c r="BR74" s="773"/>
      <c r="BS74" s="773"/>
      <c r="BT74" s="773"/>
      <c r="BU74" s="773"/>
      <c r="BV74" s="773"/>
      <c r="BW74" s="773"/>
      <c r="BX74" s="773"/>
      <c r="BY74" s="773"/>
      <c r="BZ74" s="773"/>
      <c r="CA74" s="773"/>
      <c r="CB74" s="773"/>
      <c r="CC74" s="773"/>
      <c r="CD74" s="773"/>
      <c r="CE74" s="773"/>
      <c r="CF74" s="773"/>
      <c r="CG74" s="773"/>
      <c r="CH74" s="773"/>
      <c r="CI74" s="773"/>
      <c r="CJ74" s="773"/>
      <c r="CK74" s="773"/>
      <c r="CL74" s="773"/>
      <c r="CM74" s="773"/>
      <c r="CN74" s="773"/>
      <c r="CO74" s="773"/>
      <c r="CP74" s="773"/>
      <c r="CQ74" s="773"/>
      <c r="CR74" s="773"/>
      <c r="CS74" s="773"/>
      <c r="CT74" s="773"/>
      <c r="CU74" s="773"/>
      <c r="CV74" s="773"/>
      <c r="CW74" s="773"/>
      <c r="CX74" s="773"/>
      <c r="CY74" s="773"/>
      <c r="CZ74" s="773"/>
      <c r="DA74" s="773"/>
      <c r="DB74" s="773"/>
      <c r="DH74" s="140"/>
    </row>
    <row r="75" spans="1:112" ht="12.75" customHeight="1" x14ac:dyDescent="0.3">
      <c r="A75" s="769"/>
      <c r="B75" s="769"/>
      <c r="C75" s="769"/>
      <c r="D75" s="769"/>
      <c r="E75" s="769"/>
      <c r="F75" s="769"/>
      <c r="G75" s="769"/>
      <c r="H75" s="769"/>
      <c r="I75" s="769"/>
      <c r="J75" s="769"/>
      <c r="K75" s="769"/>
      <c r="L75" s="769"/>
      <c r="M75" s="769"/>
      <c r="N75" s="769"/>
      <c r="O75" s="769"/>
      <c r="P75" s="769"/>
      <c r="Q75" s="769"/>
      <c r="R75" s="769"/>
      <c r="S75" s="769"/>
      <c r="T75" s="769"/>
      <c r="U75" s="769"/>
      <c r="V75" s="769"/>
      <c r="W75" s="19"/>
      <c r="X75" s="19"/>
      <c r="Y75" s="19"/>
      <c r="Z75" s="706" t="str">
        <f>CJ67</f>
        <v>А.А. Потоцкий</v>
      </c>
      <c r="AA75" s="706"/>
      <c r="AB75" s="706"/>
      <c r="AC75" s="706"/>
      <c r="AD75" s="706"/>
      <c r="AE75" s="706"/>
      <c r="AF75" s="706"/>
      <c r="AG75" s="706"/>
      <c r="AH75" s="706"/>
      <c r="AI75" s="706"/>
      <c r="AJ75" s="706"/>
      <c r="AK75" s="706"/>
      <c r="AL75" s="706"/>
      <c r="AM75" s="706"/>
      <c r="AN75" s="706"/>
      <c r="AO75" s="706"/>
      <c r="AP75" s="706"/>
      <c r="AQ75" s="706"/>
      <c r="AR75" s="706"/>
      <c r="AS75" s="706"/>
      <c r="AT75" s="706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69"/>
      <c r="BJ75" s="769"/>
      <c r="BK75" s="769"/>
      <c r="BL75" s="769"/>
      <c r="BM75" s="769"/>
      <c r="BN75" s="769"/>
      <c r="BO75" s="769"/>
      <c r="BP75" s="769"/>
      <c r="BQ75" s="769"/>
      <c r="BR75" s="769"/>
      <c r="BS75" s="769"/>
      <c r="BT75" s="769"/>
      <c r="BU75" s="769"/>
      <c r="BV75" s="769"/>
      <c r="BW75" s="769"/>
      <c r="BX75" s="769"/>
      <c r="BY75" s="769"/>
      <c r="BZ75" s="769"/>
      <c r="CA75" s="769"/>
      <c r="CB75" s="769"/>
      <c r="CC75" s="769"/>
      <c r="CD75" s="769"/>
      <c r="CE75" s="19"/>
      <c r="CF75" s="19"/>
      <c r="CG75" s="19"/>
      <c r="CH75" s="706" t="str">
        <f>CJ65</f>
        <v>М.Ю. Буренок</v>
      </c>
      <c r="CI75" s="706"/>
      <c r="CJ75" s="706"/>
      <c r="CK75" s="706"/>
      <c r="CL75" s="706"/>
      <c r="CM75" s="706"/>
      <c r="CN75" s="706"/>
      <c r="CO75" s="706"/>
      <c r="CP75" s="706"/>
      <c r="CQ75" s="706"/>
      <c r="CR75" s="706"/>
      <c r="CS75" s="706"/>
      <c r="CT75" s="706"/>
      <c r="CU75" s="706"/>
      <c r="CV75" s="706"/>
      <c r="CW75" s="706"/>
      <c r="CX75" s="706"/>
      <c r="CY75" s="706"/>
      <c r="CZ75" s="706"/>
      <c r="DA75" s="706"/>
      <c r="DB75" s="706"/>
      <c r="DH75" s="140"/>
    </row>
    <row r="76" spans="1:112" ht="14.4" customHeight="1" x14ac:dyDescent="0.3">
      <c r="A76" s="765" t="s">
        <v>11</v>
      </c>
      <c r="B76" s="765"/>
      <c r="C76" s="765"/>
      <c r="D76" s="765"/>
      <c r="E76" s="765"/>
      <c r="F76" s="765"/>
      <c r="G76" s="765"/>
      <c r="H76" s="765"/>
      <c r="I76" s="765"/>
      <c r="J76" s="765"/>
      <c r="K76" s="765"/>
      <c r="L76" s="765"/>
      <c r="M76" s="765"/>
      <c r="N76" s="765"/>
      <c r="O76" s="765"/>
      <c r="P76" s="765"/>
      <c r="Q76" s="765"/>
      <c r="R76" s="765"/>
      <c r="S76" s="765"/>
      <c r="T76" s="765"/>
      <c r="U76" s="765"/>
      <c r="V76" s="765"/>
      <c r="W76" s="24"/>
      <c r="X76" s="24"/>
      <c r="Y76" s="24"/>
      <c r="Z76" s="725" t="s">
        <v>50</v>
      </c>
      <c r="AA76" s="725"/>
      <c r="AB76" s="725"/>
      <c r="AC76" s="725"/>
      <c r="AD76" s="725"/>
      <c r="AE76" s="725"/>
      <c r="AF76" s="725"/>
      <c r="AG76" s="725"/>
      <c r="AH76" s="725"/>
      <c r="AI76" s="725"/>
      <c r="AJ76" s="725"/>
      <c r="AK76" s="725"/>
      <c r="AL76" s="725"/>
      <c r="AM76" s="725"/>
      <c r="AN76" s="725"/>
      <c r="AO76" s="725"/>
      <c r="AP76" s="725"/>
      <c r="AQ76" s="725"/>
      <c r="AR76" s="725"/>
      <c r="AS76" s="725"/>
      <c r="AT76" s="725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65" t="s">
        <v>11</v>
      </c>
      <c r="BJ76" s="765"/>
      <c r="BK76" s="765"/>
      <c r="BL76" s="765"/>
      <c r="BM76" s="765"/>
      <c r="BN76" s="765"/>
      <c r="BO76" s="765"/>
      <c r="BP76" s="765"/>
      <c r="BQ76" s="765"/>
      <c r="BR76" s="765"/>
      <c r="BS76" s="765"/>
      <c r="BT76" s="765"/>
      <c r="BU76" s="765"/>
      <c r="BV76" s="765"/>
      <c r="BW76" s="765"/>
      <c r="BX76" s="765"/>
      <c r="BY76" s="765"/>
      <c r="BZ76" s="765"/>
      <c r="CA76" s="765"/>
      <c r="CB76" s="765"/>
      <c r="CC76" s="765"/>
      <c r="CD76" s="765"/>
      <c r="CE76" s="24"/>
      <c r="CF76" s="24"/>
      <c r="CG76" s="24"/>
      <c r="CH76" s="725" t="s">
        <v>50</v>
      </c>
      <c r="CI76" s="725"/>
      <c r="CJ76" s="725"/>
      <c r="CK76" s="725"/>
      <c r="CL76" s="725"/>
      <c r="CM76" s="725"/>
      <c r="CN76" s="725"/>
      <c r="CO76" s="725"/>
      <c r="CP76" s="725"/>
      <c r="CQ76" s="725"/>
      <c r="CR76" s="725"/>
      <c r="CS76" s="725"/>
      <c r="CT76" s="725"/>
      <c r="CU76" s="725"/>
      <c r="CV76" s="725"/>
      <c r="CW76" s="725"/>
      <c r="CX76" s="725"/>
      <c r="CY76" s="725"/>
      <c r="CZ76" s="725"/>
      <c r="DA76" s="725"/>
      <c r="DB76" s="725"/>
      <c r="DH76" s="140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65"/>
      <c r="CI77" s="765"/>
      <c r="CJ77" s="765"/>
      <c r="CK77" s="765"/>
      <c r="CL77" s="765"/>
      <c r="CM77" s="765"/>
      <c r="CN77" s="765"/>
      <c r="CO77" s="765"/>
      <c r="CP77" s="765"/>
      <c r="CQ77" s="765"/>
      <c r="CR77" s="765"/>
      <c r="CS77" s="765"/>
      <c r="CT77" s="765"/>
      <c r="CU77" s="765"/>
      <c r="CV77" s="765"/>
      <c r="CW77" s="765"/>
      <c r="CX77" s="765"/>
      <c r="CY77" s="765"/>
      <c r="CZ77" s="765"/>
      <c r="DA77" s="765"/>
      <c r="DB77" s="765"/>
      <c r="DH77" s="140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92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92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0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27" priority="5" operator="equal">
      <formula>0</formula>
    </cfRule>
  </conditionalFormatting>
  <conditionalFormatting sqref="DH2:DH7">
    <cfRule type="cellIs" dxfId="126" priority="2" operator="equal">
      <formula>0</formula>
    </cfRule>
  </conditionalFormatting>
  <conditionalFormatting sqref="DH9">
    <cfRule type="cellIs" dxfId="125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1" filterMode="1">
    <tabColor rgb="FF92D050"/>
  </sheetPr>
  <dimension ref="A1:V23"/>
  <sheetViews>
    <sheetView view="pageBreakPreview" zoomScale="60" zoomScaleNormal="100" workbookViewId="0">
      <selection activeCell="C13" sqref="L13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0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699"/>
      <c r="B1" s="699"/>
      <c r="C1" s="699"/>
      <c r="D1" s="699"/>
      <c r="E1" s="699"/>
      <c r="F1" s="699"/>
      <c r="G1" s="699"/>
      <c r="H1" s="699"/>
      <c r="I1" s="699"/>
      <c r="J1" s="699"/>
      <c r="K1" s="793"/>
      <c r="L1" s="793"/>
      <c r="M1" s="201"/>
      <c r="N1"/>
      <c r="O1"/>
    </row>
    <row r="2" spans="1:22" ht="15.75" customHeight="1" outlineLevel="1" x14ac:dyDescent="0.3">
      <c r="A2" s="768"/>
      <c r="B2" s="768"/>
      <c r="C2" s="768"/>
      <c r="D2" s="23"/>
      <c r="E2" s="706" t="s">
        <v>71</v>
      </c>
      <c r="F2" s="706"/>
      <c r="G2" s="706"/>
      <c r="H2" s="706"/>
      <c r="I2" s="706"/>
      <c r="J2" s="706"/>
      <c r="K2" s="794"/>
      <c r="L2" s="794"/>
      <c r="M2" s="202"/>
      <c r="N2"/>
      <c r="O2"/>
      <c r="Q2" s="165"/>
      <c r="R2" s="23"/>
      <c r="S2" s="23"/>
      <c r="T2" s="23"/>
      <c r="U2" s="23"/>
      <c r="V2" s="23"/>
    </row>
    <row r="3" spans="1:22" s="50" customFormat="1" ht="15" customHeight="1" outlineLevel="1" x14ac:dyDescent="0.3">
      <c r="A3" s="765"/>
      <c r="B3" s="765"/>
      <c r="C3" s="765"/>
      <c r="D3" s="21"/>
      <c r="E3" s="725" t="s">
        <v>0</v>
      </c>
      <c r="F3" s="725"/>
      <c r="G3" s="725"/>
      <c r="H3" s="725"/>
      <c r="I3" s="725"/>
      <c r="J3" s="725"/>
      <c r="Q3" s="145"/>
      <c r="R3" s="21"/>
      <c r="S3" s="21"/>
      <c r="T3" s="21"/>
      <c r="U3" s="21"/>
      <c r="V3" s="21"/>
    </row>
    <row r="4" spans="1:22" outlineLevel="1" x14ac:dyDescent="0.25">
      <c r="A4" s="706" t="str">
        <f>ФОРМА!B4</f>
        <v>ООО «СЭТ»</v>
      </c>
      <c r="B4" s="706"/>
      <c r="C4" s="706"/>
      <c r="D4" s="23"/>
      <c r="E4" s="766" t="str">
        <f>ФОРМА!B2</f>
        <v>ПАО "Россети Ленэнерго"</v>
      </c>
      <c r="F4" s="766"/>
      <c r="G4" s="766"/>
      <c r="H4" s="766"/>
      <c r="I4" s="766"/>
      <c r="J4" s="766"/>
      <c r="Q4" s="154" t="str">
        <f>E4</f>
        <v>ПАО "Россети Ленэнерго"</v>
      </c>
      <c r="R4" s="104"/>
      <c r="S4" s="104"/>
      <c r="T4" s="104"/>
      <c r="U4" s="104"/>
      <c r="V4" s="104"/>
    </row>
    <row r="5" spans="1:22" ht="15" customHeight="1" outlineLevel="1" x14ac:dyDescent="0.25">
      <c r="A5" s="725" t="s">
        <v>44</v>
      </c>
      <c r="B5" s="725"/>
      <c r="C5" s="725"/>
      <c r="D5" s="21"/>
      <c r="E5" s="725" t="s">
        <v>2</v>
      </c>
      <c r="F5" s="725"/>
      <c r="G5" s="725"/>
      <c r="H5" s="725"/>
      <c r="I5" s="725"/>
      <c r="J5" s="725"/>
      <c r="Q5" s="145"/>
      <c r="R5" s="21"/>
      <c r="S5" s="21"/>
      <c r="T5" s="21"/>
      <c r="U5" s="21"/>
      <c r="V5" s="21"/>
    </row>
    <row r="6" spans="1:22" ht="57" customHeight="1" outlineLevel="1" x14ac:dyDescent="0.25">
      <c r="A6" s="706"/>
      <c r="B6" s="706"/>
      <c r="C6" s="706"/>
      <c r="D6" s="23"/>
      <c r="E6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F6" s="792"/>
      <c r="G6" s="792"/>
      <c r="H6" s="792"/>
      <c r="I6" s="792"/>
      <c r="J6" s="792"/>
      <c r="Q6" s="154" t="str">
        <f>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R6" s="104"/>
      <c r="S6" s="104"/>
      <c r="T6" s="104"/>
      <c r="U6" s="104"/>
      <c r="V6" s="104"/>
    </row>
    <row r="7" spans="1:22" outlineLevel="1" x14ac:dyDescent="0.25">
      <c r="A7" s="725" t="s">
        <v>45</v>
      </c>
      <c r="B7" s="725"/>
      <c r="C7" s="725"/>
      <c r="D7" s="21"/>
      <c r="E7" s="765" t="s">
        <v>38</v>
      </c>
      <c r="F7" s="765"/>
      <c r="G7" s="765"/>
      <c r="H7" s="765"/>
      <c r="I7" s="765"/>
      <c r="J7" s="765"/>
      <c r="Q7" s="145"/>
      <c r="R7" s="21"/>
      <c r="S7" s="21"/>
      <c r="T7" s="21"/>
      <c r="U7" s="21"/>
      <c r="V7" s="21"/>
    </row>
    <row r="8" spans="1:22" outlineLevel="1" x14ac:dyDescent="0.25">
      <c r="A8" s="706"/>
      <c r="B8" s="706"/>
      <c r="C8" s="706"/>
      <c r="D8" s="23"/>
      <c r="E8" s="724">
        <f>ФОРМА!B13</f>
        <v>45649</v>
      </c>
      <c r="F8" s="706"/>
      <c r="G8" s="706"/>
      <c r="H8" s="706"/>
      <c r="I8" s="706"/>
      <c r="J8" s="706"/>
      <c r="Q8" s="166"/>
      <c r="R8" s="23"/>
      <c r="S8" s="23"/>
      <c r="T8" s="23"/>
      <c r="U8" s="23"/>
      <c r="V8" s="23"/>
    </row>
    <row r="9" spans="1:22" ht="14.4" customHeight="1" outlineLevel="1" x14ac:dyDescent="0.25">
      <c r="A9" s="725" t="s">
        <v>1</v>
      </c>
      <c r="B9" s="725"/>
      <c r="C9" s="725"/>
      <c r="D9" s="21"/>
      <c r="E9" s="725" t="s">
        <v>3</v>
      </c>
      <c r="F9" s="725"/>
      <c r="G9" s="725"/>
      <c r="H9" s="725"/>
      <c r="I9" s="725"/>
      <c r="J9" s="725"/>
      <c r="Q9" s="145"/>
      <c r="R9" s="21"/>
      <c r="S9" s="21"/>
      <c r="T9" s="21"/>
      <c r="U9" s="21"/>
      <c r="V9" s="21"/>
    </row>
    <row r="10" spans="1:22" ht="67.5" customHeight="1" x14ac:dyDescent="0.25">
      <c r="A10" s="777" t="s">
        <v>1114</v>
      </c>
      <c r="B10" s="778"/>
      <c r="C10" s="778"/>
      <c r="D10" s="778"/>
      <c r="E10" s="778"/>
      <c r="F10" s="778"/>
      <c r="G10" s="778"/>
      <c r="H10" s="778"/>
      <c r="I10" s="778"/>
      <c r="J10" s="778"/>
    </row>
    <row r="11" spans="1:22" ht="41.4" customHeight="1" x14ac:dyDescent="0.25">
      <c r="A11" s="779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«СЭТ» демонтировало следующее оборудование:</v>
      </c>
      <c r="B11" s="780"/>
      <c r="C11" s="780"/>
      <c r="D11" s="780"/>
      <c r="E11" s="780"/>
      <c r="F11" s="780"/>
      <c r="G11" s="780"/>
      <c r="H11" s="780"/>
      <c r="I11" s="780"/>
      <c r="J11" s="780"/>
    </row>
    <row r="12" spans="1:22" ht="40.5" customHeight="1" x14ac:dyDescent="0.25">
      <c r="A12" s="59" t="s">
        <v>19</v>
      </c>
      <c r="B12" s="106" t="s">
        <v>88</v>
      </c>
      <c r="C12" s="781" t="s">
        <v>36</v>
      </c>
      <c r="D12" s="782"/>
      <c r="E12" s="783"/>
      <c r="F12" s="784" t="s">
        <v>93</v>
      </c>
      <c r="G12" s="785"/>
      <c r="H12" s="786" t="s">
        <v>59</v>
      </c>
      <c r="I12" s="786"/>
      <c r="J12" s="59" t="s">
        <v>27</v>
      </c>
      <c r="R12" s="163"/>
      <c r="S12" s="163"/>
      <c r="T12" s="164"/>
      <c r="U12" s="164"/>
      <c r="V12" s="57"/>
    </row>
    <row r="13" spans="1:22" ht="55.2" customHeight="1" x14ac:dyDescent="0.25">
      <c r="A13" s="59">
        <v>1</v>
      </c>
      <c r="B13" s="248" t="s">
        <v>1365</v>
      </c>
      <c r="C13" s="789" t="s">
        <v>1366</v>
      </c>
      <c r="D13" s="790"/>
      <c r="E13" s="791"/>
      <c r="F13" s="787"/>
      <c r="G13" s="788"/>
      <c r="H13" s="789" t="s">
        <v>1491</v>
      </c>
      <c r="I13" s="791"/>
      <c r="J13" s="106" t="s">
        <v>1492</v>
      </c>
      <c r="M13" s="19">
        <f>0.195*(18315)*0.95</f>
        <v>3392.8537500000002</v>
      </c>
      <c r="R13" s="163"/>
      <c r="S13" s="163"/>
      <c r="T13" s="164"/>
      <c r="U13" s="164"/>
      <c r="V13" s="57"/>
    </row>
    <row r="14" spans="1:22" ht="36.75" customHeight="1" x14ac:dyDescent="0.25">
      <c r="A14" s="795" t="s">
        <v>394</v>
      </c>
      <c r="B14" s="795"/>
      <c r="C14" s="795"/>
      <c r="D14" s="758" t="str">
        <f>ФОРМА!B7</f>
        <v xml:space="preserve">  </v>
      </c>
      <c r="E14" s="758"/>
      <c r="F14" s="758"/>
      <c r="G14" s="758"/>
      <c r="H14" s="758"/>
      <c r="I14" s="758"/>
      <c r="J14" s="758"/>
      <c r="K14" s="798" t="s">
        <v>1167</v>
      </c>
    </row>
    <row r="15" spans="1:22" ht="15.75" customHeight="1" x14ac:dyDescent="0.25">
      <c r="A15" s="797"/>
      <c r="B15" s="797"/>
      <c r="C15" s="797"/>
      <c r="D15" s="797"/>
      <c r="E15" s="797"/>
      <c r="F15" s="797"/>
      <c r="G15" s="797"/>
      <c r="H15" s="797"/>
      <c r="I15" s="797"/>
      <c r="J15" s="797"/>
      <c r="K15" s="798"/>
      <c r="O15" s="23"/>
      <c r="Q15" s="165"/>
      <c r="R15" s="23"/>
      <c r="S15" s="23"/>
    </row>
    <row r="16" spans="1:22" ht="59.4" hidden="1" customHeight="1" outlineLevel="1" x14ac:dyDescent="0.25">
      <c r="A16" s="762" t="s">
        <v>15</v>
      </c>
      <c r="B16" s="762"/>
      <c r="D16" s="766" t="str">
        <f>ПОДПИСИ!B5</f>
        <v xml:space="preserve">Старший мастер Ломоносовского РЭС филиала ПАО "Россети Ленэнерго", "ГтЭС" </v>
      </c>
      <c r="E16" s="766"/>
      <c r="F16" s="766"/>
      <c r="H16" s="54"/>
      <c r="I16" s="23"/>
      <c r="J16" s="48" t="str">
        <f>ПОДПИСИ!E6</f>
        <v>Е.М. Ширяев</v>
      </c>
      <c r="K16" s="19">
        <f>IF(OR(ФОРМА!I16=1,ФОРМА!I16="+"),1,0)</f>
        <v>0</v>
      </c>
      <c r="O16" s="21"/>
      <c r="Q16" s="145"/>
      <c r="R16" s="21"/>
      <c r="T16" s="23"/>
      <c r="U16" s="23"/>
      <c r="V16" s="162"/>
    </row>
    <row r="17" spans="1:22" ht="12" hidden="1" customHeight="1" outlineLevel="1" x14ac:dyDescent="0.25">
      <c r="A17" s="699"/>
      <c r="B17" s="699"/>
      <c r="D17" s="725" t="s">
        <v>48</v>
      </c>
      <c r="E17" s="725"/>
      <c r="F17" s="725"/>
      <c r="H17" s="46" t="s">
        <v>49</v>
      </c>
      <c r="I17" s="21"/>
      <c r="J17" s="46" t="s">
        <v>50</v>
      </c>
      <c r="K17" s="544">
        <f>IF(K16=1,1,0)</f>
        <v>0</v>
      </c>
      <c r="T17" s="45"/>
      <c r="U17" s="21"/>
      <c r="V17" s="45"/>
    </row>
    <row r="18" spans="1:22" ht="59.4" customHeight="1" outlineLevel="1" x14ac:dyDescent="0.25">
      <c r="A18" s="762" t="s">
        <v>15</v>
      </c>
      <c r="B18" s="762"/>
      <c r="D18" s="766" t="str">
        <f>ПОДПИСИ!B6</f>
        <v xml:space="preserve">Старший мастер Ломоносовского РЭС филиала ПАО "Россети Ленэнерго", "ГтЭС" </v>
      </c>
      <c r="E18" s="766"/>
      <c r="F18" s="766"/>
      <c r="H18" s="54"/>
      <c r="I18" s="23"/>
      <c r="J18" s="48" t="str">
        <f>ПОДПИСИ!E6</f>
        <v>Е.М. Ширяев</v>
      </c>
      <c r="K18" s="19">
        <f>IF(OR(ФОРМА!G16=1,ФОРМА!G16="+"),1,0)</f>
        <v>1</v>
      </c>
      <c r="O18" s="21"/>
      <c r="Q18" s="145"/>
      <c r="R18" s="21"/>
      <c r="T18" s="23"/>
      <c r="U18" s="23"/>
      <c r="V18" s="162"/>
    </row>
    <row r="19" spans="1:22" ht="12" customHeight="1" outlineLevel="1" x14ac:dyDescent="0.25">
      <c r="A19" s="699"/>
      <c r="B19" s="699"/>
      <c r="D19" s="725" t="s">
        <v>48</v>
      </c>
      <c r="E19" s="725"/>
      <c r="F19" s="725"/>
      <c r="H19" s="46" t="s">
        <v>49</v>
      </c>
      <c r="I19" s="21"/>
      <c r="J19" s="46" t="s">
        <v>50</v>
      </c>
      <c r="K19" s="544">
        <f>IF(K18=1,1,0)</f>
        <v>1</v>
      </c>
      <c r="T19" s="45"/>
      <c r="U19" s="21"/>
      <c r="V19" s="45"/>
    </row>
    <row r="20" spans="1:22" ht="59.25" hidden="1" customHeight="1" x14ac:dyDescent="0.25">
      <c r="A20" s="762" t="s">
        <v>15</v>
      </c>
      <c r="B20" s="762"/>
      <c r="D20" s="766" t="str">
        <f>ПОДПИСИ!B7</f>
        <v xml:space="preserve">Старший мастер Ломоносовского РЭС филиала ПАО "Россети Ленэнерго", "ГтЭС" </v>
      </c>
      <c r="E20" s="766"/>
      <c r="F20" s="766"/>
      <c r="H20" s="54"/>
      <c r="I20" s="23"/>
      <c r="J20" s="48" t="str">
        <f>ПОДПИСИ!E7</f>
        <v>Е.М. Ширяев</v>
      </c>
      <c r="K20" s="19">
        <f>IF(OR(ФОРМА!H16=1,ФОРМА!H16="+"),1,0)</f>
        <v>0</v>
      </c>
      <c r="O20" s="21"/>
      <c r="Q20" s="145"/>
      <c r="R20" s="21"/>
      <c r="T20" s="23"/>
      <c r="U20" s="23"/>
      <c r="V20" s="162"/>
    </row>
    <row r="21" spans="1:22" ht="12" hidden="1" customHeight="1" x14ac:dyDescent="0.25">
      <c r="A21" s="699"/>
      <c r="B21" s="699"/>
      <c r="D21" s="725" t="s">
        <v>48</v>
      </c>
      <c r="E21" s="725"/>
      <c r="F21" s="725"/>
      <c r="H21" s="46" t="s">
        <v>49</v>
      </c>
      <c r="I21" s="21"/>
      <c r="J21" s="46" t="s">
        <v>50</v>
      </c>
      <c r="K21" s="544">
        <f>IF(K20=1,1,0)</f>
        <v>0</v>
      </c>
      <c r="T21" s="45"/>
      <c r="U21" s="21"/>
      <c r="V21" s="45"/>
    </row>
    <row r="22" spans="1:22" ht="48.75" customHeight="1" x14ac:dyDescent="0.25">
      <c r="A22" s="796" t="s">
        <v>252</v>
      </c>
      <c r="B22" s="796"/>
      <c r="D22" s="766" t="str">
        <f>IF(ПОДПИСИ!B15=0," ",ПОДПИСИ!B15)</f>
        <v>Директор по строительству ООО «СЭТ»</v>
      </c>
      <c r="E22" s="766"/>
      <c r="F22" s="766"/>
      <c r="H22" s="54"/>
      <c r="I22" s="23"/>
      <c r="J22" s="48" t="str">
        <f>IF(ПОДПИСИ!E15=0," ",ПОДПИСИ!E15)</f>
        <v>А.А. Потоцкий</v>
      </c>
      <c r="K22" s="19">
        <v>1</v>
      </c>
      <c r="O22" s="21"/>
      <c r="Q22" s="145"/>
      <c r="R22" s="21"/>
      <c r="T22" s="23"/>
      <c r="U22" s="23"/>
      <c r="V22" s="162"/>
    </row>
    <row r="23" spans="1:22" x14ac:dyDescent="0.25">
      <c r="A23" s="699"/>
      <c r="B23" s="699"/>
      <c r="D23" s="725" t="s">
        <v>48</v>
      </c>
      <c r="E23" s="725"/>
      <c r="F23" s="725"/>
      <c r="H23" s="46" t="s">
        <v>49</v>
      </c>
      <c r="I23" s="21"/>
      <c r="J23" s="46" t="s">
        <v>50</v>
      </c>
      <c r="K23" s="19">
        <v>1</v>
      </c>
      <c r="T23" s="45"/>
      <c r="U23" s="21"/>
      <c r="V23" s="45"/>
    </row>
  </sheetData>
  <autoFilter ref="A14:K23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0">
      <filters blank="1">
        <filter val="1"/>
      </filters>
    </filterColumn>
  </autoFilter>
  <mergeCells count="47">
    <mergeCell ref="K14:K15"/>
    <mergeCell ref="A21:B21"/>
    <mergeCell ref="D21:F21"/>
    <mergeCell ref="A18:B18"/>
    <mergeCell ref="D18:F18"/>
    <mergeCell ref="A19:B19"/>
    <mergeCell ref="D19:F19"/>
    <mergeCell ref="A20:B20"/>
    <mergeCell ref="D20:F20"/>
    <mergeCell ref="K1:L1"/>
    <mergeCell ref="K2:L2"/>
    <mergeCell ref="D23:F23"/>
    <mergeCell ref="A14:C14"/>
    <mergeCell ref="D14:J14"/>
    <mergeCell ref="A16:B16"/>
    <mergeCell ref="D16:F16"/>
    <mergeCell ref="D17:F17"/>
    <mergeCell ref="A22:B22"/>
    <mergeCell ref="D22:F22"/>
    <mergeCell ref="A23:B23"/>
    <mergeCell ref="A15:J15"/>
    <mergeCell ref="A17:B17"/>
    <mergeCell ref="A1:J1"/>
    <mergeCell ref="E4:J4"/>
    <mergeCell ref="A2:C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2:E12"/>
    <mergeCell ref="F12:G12"/>
    <mergeCell ref="H12:I12"/>
  </mergeCells>
  <phoneticPr fontId="75" type="noConversion"/>
  <conditionalFormatting sqref="A2:A9 D2:E9 M14:P14 W14 O15:O16 H16:J16 D16:D21 I17:J17 H18:J18 O18 I19:J19 H20:J20 O20 I21:J21">
    <cfRule type="cellIs" dxfId="124" priority="5" operator="equal">
      <formula>0</formula>
    </cfRule>
  </conditionalFormatting>
  <conditionalFormatting sqref="D23">
    <cfRule type="cellIs" dxfId="123" priority="4" operator="equal">
      <formula>0</formula>
    </cfRule>
  </conditionalFormatting>
  <conditionalFormatting sqref="Q2:Q9 T16:V16 U17:V17 T18:V18 U19:V19 T20:V20 U21:V21">
    <cfRule type="cellIs" dxfId="1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12">
    <tabColor rgb="FF92D050"/>
    <pageSetUpPr fitToPage="1"/>
  </sheetPr>
  <dimension ref="A1:DH7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7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4"/>
    </row>
    <row r="2" spans="1:112" outlineLevel="1" x14ac:dyDescent="0.3">
      <c r="DB2" s="58" t="s">
        <v>31</v>
      </c>
      <c r="DC2"/>
      <c r="DD2"/>
      <c r="DE2"/>
      <c r="DF2"/>
      <c r="DH2" s="143"/>
    </row>
    <row r="3" spans="1:112" ht="13.8" outlineLevel="1" x14ac:dyDescent="0.25">
      <c r="DB3" s="58" t="s">
        <v>56</v>
      </c>
      <c r="DH3" s="155"/>
    </row>
    <row r="4" spans="1:112" ht="13.8" outlineLevel="1" x14ac:dyDescent="0.25">
      <c r="CC4" s="810">
        <f>ФОРМА!B13</f>
        <v>45649</v>
      </c>
      <c r="CD4" s="810"/>
      <c r="CE4" s="810"/>
      <c r="CF4" s="810"/>
      <c r="CG4" s="810"/>
      <c r="CH4" s="810"/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0"/>
      <c r="CU4" s="810"/>
      <c r="CV4" s="810"/>
      <c r="CW4" s="810"/>
      <c r="CX4" s="810"/>
      <c r="CY4" s="810"/>
      <c r="CZ4" s="810"/>
      <c r="DA4" s="810"/>
      <c r="DB4" s="810"/>
      <c r="DH4" s="143"/>
    </row>
    <row r="5" spans="1:112" ht="13.8" outlineLevel="1" x14ac:dyDescent="0.25">
      <c r="A5" s="768"/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BA5" s="706" t="str">
        <f>ФОРМА!G2</f>
        <v>Санкт-Петербург</v>
      </c>
      <c r="BB5" s="706"/>
      <c r="BC5" s="706"/>
      <c r="BD5" s="706"/>
      <c r="BE5" s="706"/>
      <c r="BF5" s="706"/>
      <c r="BG5" s="706"/>
      <c r="BH5" s="706"/>
      <c r="BI5" s="706"/>
      <c r="BJ5" s="706"/>
      <c r="BK5" s="706"/>
      <c r="BL5" s="706"/>
      <c r="BM5" s="706"/>
      <c r="BN5" s="706"/>
      <c r="BO5" s="706"/>
      <c r="BP5" s="706"/>
      <c r="BQ5" s="706"/>
      <c r="BR5" s="706"/>
      <c r="BS5" s="706"/>
      <c r="BT5" s="706"/>
      <c r="BU5" s="706"/>
      <c r="BV5" s="706"/>
      <c r="BW5" s="706"/>
      <c r="BX5" s="706"/>
      <c r="BY5" s="706"/>
      <c r="BZ5" s="706"/>
      <c r="CA5" s="706"/>
      <c r="CB5" s="706"/>
      <c r="CC5" s="706"/>
      <c r="CD5" s="706"/>
      <c r="CE5" s="706"/>
      <c r="CF5" s="706"/>
      <c r="CG5" s="706"/>
      <c r="CH5" s="706"/>
      <c r="CI5" s="706"/>
      <c r="CJ5" s="706"/>
      <c r="CK5" s="706"/>
      <c r="CL5" s="706"/>
      <c r="CM5" s="706"/>
      <c r="CN5" s="706"/>
      <c r="CO5" s="706"/>
      <c r="CP5" s="706"/>
      <c r="CQ5" s="706"/>
      <c r="CR5" s="706"/>
      <c r="CS5" s="706"/>
      <c r="CT5" s="706"/>
      <c r="CU5" s="706"/>
      <c r="CV5" s="706"/>
      <c r="CW5" s="706"/>
      <c r="CX5" s="706"/>
      <c r="CY5" s="706"/>
      <c r="CZ5" s="706"/>
      <c r="DA5" s="706"/>
      <c r="DB5" s="706"/>
      <c r="DH5" s="155"/>
    </row>
    <row r="6" spans="1:112" s="50" customFormat="1" ht="15" customHeight="1" outlineLevel="1" x14ac:dyDescent="0.25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21"/>
      <c r="AV6" s="21"/>
      <c r="AW6" s="21"/>
      <c r="AX6" s="21"/>
      <c r="AY6" s="21"/>
      <c r="AZ6" s="21"/>
      <c r="BA6" s="765" t="s">
        <v>0</v>
      </c>
      <c r="BB6" s="765"/>
      <c r="BC6" s="765"/>
      <c r="BD6" s="765"/>
      <c r="BE6" s="765"/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J6" s="765"/>
      <c r="CK6" s="765"/>
      <c r="CL6" s="765"/>
      <c r="CM6" s="765"/>
      <c r="CN6" s="765"/>
      <c r="CO6" s="765"/>
      <c r="CP6" s="765"/>
      <c r="CQ6" s="765"/>
      <c r="CR6" s="765"/>
      <c r="CS6" s="765"/>
      <c r="CT6" s="765"/>
      <c r="CU6" s="765"/>
      <c r="CV6" s="765"/>
      <c r="CW6" s="765"/>
      <c r="CX6" s="765"/>
      <c r="CY6" s="765"/>
      <c r="CZ6" s="765"/>
      <c r="DA6" s="765"/>
      <c r="DB6" s="765"/>
      <c r="DH6" s="143"/>
    </row>
    <row r="7" spans="1:112" ht="13.8" outlineLevel="1" x14ac:dyDescent="0.25">
      <c r="A7" s="706" t="str">
        <f>ФОРМА!B4</f>
        <v>ООО «СЭТ»</v>
      </c>
      <c r="B7" s="706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6"/>
      <c r="AD7" s="706"/>
      <c r="AE7" s="706"/>
      <c r="AF7" s="706"/>
      <c r="AG7" s="706"/>
      <c r="AH7" s="706"/>
      <c r="AI7" s="706"/>
      <c r="AJ7" s="706"/>
      <c r="AK7" s="706"/>
      <c r="AL7" s="706"/>
      <c r="AM7" s="706"/>
      <c r="AN7" s="706"/>
      <c r="AO7" s="706"/>
      <c r="AP7" s="706"/>
      <c r="AQ7" s="706"/>
      <c r="AR7" s="706"/>
      <c r="AS7" s="706"/>
      <c r="AT7" s="706"/>
      <c r="BA7" s="766" t="str">
        <f>ФОРМА!B2</f>
        <v>ПАО "Россети Ленэнерго"</v>
      </c>
      <c r="BB7" s="766"/>
      <c r="BC7" s="766"/>
      <c r="BD7" s="766"/>
      <c r="BE7" s="766"/>
      <c r="BF7" s="766"/>
      <c r="BG7" s="766"/>
      <c r="BH7" s="766"/>
      <c r="BI7" s="766"/>
      <c r="BJ7" s="766"/>
      <c r="BK7" s="766"/>
      <c r="BL7" s="766"/>
      <c r="BM7" s="766"/>
      <c r="BN7" s="766"/>
      <c r="BO7" s="766"/>
      <c r="BP7" s="766"/>
      <c r="BQ7" s="766"/>
      <c r="BR7" s="766"/>
      <c r="BS7" s="766"/>
      <c r="BT7" s="766"/>
      <c r="BU7" s="766"/>
      <c r="BV7" s="766"/>
      <c r="BW7" s="766"/>
      <c r="BX7" s="766"/>
      <c r="BY7" s="766"/>
      <c r="BZ7" s="766"/>
      <c r="CA7" s="766"/>
      <c r="CB7" s="766"/>
      <c r="CC7" s="766"/>
      <c r="CD7" s="766"/>
      <c r="CE7" s="766"/>
      <c r="CF7" s="766"/>
      <c r="CG7" s="766"/>
      <c r="CH7" s="766"/>
      <c r="CI7" s="766"/>
      <c r="CJ7" s="766"/>
      <c r="CK7" s="766"/>
      <c r="CL7" s="766"/>
      <c r="CM7" s="766"/>
      <c r="CN7" s="766"/>
      <c r="CO7" s="766"/>
      <c r="CP7" s="766"/>
      <c r="CQ7" s="766"/>
      <c r="CR7" s="766"/>
      <c r="CS7" s="766"/>
      <c r="CT7" s="766"/>
      <c r="CU7" s="766"/>
      <c r="CV7" s="766"/>
      <c r="CW7" s="766"/>
      <c r="CX7" s="766"/>
      <c r="CY7" s="766"/>
      <c r="CZ7" s="766"/>
      <c r="DA7" s="766"/>
      <c r="DB7" s="766"/>
      <c r="DH7" s="155" t="str">
        <f>BA7</f>
        <v>ПАО "Россети Ленэнерго"</v>
      </c>
    </row>
    <row r="8" spans="1:112" ht="15" customHeight="1" outlineLevel="1" x14ac:dyDescent="0.25">
      <c r="A8" s="765" t="s">
        <v>44</v>
      </c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21"/>
      <c r="AV8" s="21"/>
      <c r="AW8" s="21"/>
      <c r="AX8" s="21"/>
      <c r="AY8" s="21"/>
      <c r="AZ8" s="21"/>
      <c r="BA8" s="765" t="s">
        <v>2</v>
      </c>
      <c r="BB8" s="765"/>
      <c r="BC8" s="765"/>
      <c r="BD8" s="765"/>
      <c r="BE8" s="765"/>
      <c r="BF8" s="765"/>
      <c r="BG8" s="765"/>
      <c r="BH8" s="765"/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H8" s="153"/>
    </row>
    <row r="9" spans="1:112" ht="60.75" customHeight="1" outlineLevel="1" x14ac:dyDescent="0.25">
      <c r="A9" s="764"/>
      <c r="B9" s="764"/>
      <c r="C9" s="764"/>
      <c r="D9" s="764"/>
      <c r="E9" s="764"/>
      <c r="F9" s="764"/>
      <c r="G9" s="764"/>
      <c r="H9" s="764"/>
      <c r="I9" s="764"/>
      <c r="J9" s="764"/>
      <c r="K9" s="764"/>
      <c r="L9" s="764"/>
      <c r="M9" s="764"/>
      <c r="N9" s="764"/>
      <c r="O9" s="764"/>
      <c r="P9" s="764"/>
      <c r="Q9" s="764"/>
      <c r="R9" s="764"/>
      <c r="S9" s="764"/>
      <c r="T9" s="764"/>
      <c r="U9" s="764"/>
      <c r="V9" s="764"/>
      <c r="W9" s="764"/>
      <c r="X9" s="764"/>
      <c r="Y9" s="764"/>
      <c r="Z9" s="764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764"/>
      <c r="AN9" s="764"/>
      <c r="AO9" s="764"/>
      <c r="AP9" s="764"/>
      <c r="AQ9" s="764"/>
      <c r="AR9" s="764"/>
      <c r="AS9" s="764"/>
      <c r="AT9" s="764"/>
      <c r="AU9" s="21"/>
      <c r="AV9" s="21"/>
      <c r="AW9" s="21"/>
      <c r="AX9" s="21"/>
      <c r="AY9" s="21"/>
      <c r="AZ9" s="21"/>
      <c r="BA9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B9" s="766"/>
      <c r="BC9" s="766"/>
      <c r="BD9" s="766"/>
      <c r="BE9" s="766"/>
      <c r="BF9" s="766"/>
      <c r="BG9" s="766"/>
      <c r="BH9" s="766"/>
      <c r="BI9" s="766"/>
      <c r="BJ9" s="766"/>
      <c r="BK9" s="766"/>
      <c r="BL9" s="766"/>
      <c r="BM9" s="766"/>
      <c r="BN9" s="766"/>
      <c r="BO9" s="766"/>
      <c r="BP9" s="766"/>
      <c r="BQ9" s="766"/>
      <c r="BR9" s="766"/>
      <c r="BS9" s="766"/>
      <c r="BT9" s="766"/>
      <c r="BU9" s="766"/>
      <c r="BV9" s="766"/>
      <c r="BW9" s="766"/>
      <c r="BX9" s="766"/>
      <c r="BY9" s="766"/>
      <c r="BZ9" s="766"/>
      <c r="CA9" s="766"/>
      <c r="CB9" s="766"/>
      <c r="CC9" s="766"/>
      <c r="CD9" s="766"/>
      <c r="CE9" s="766"/>
      <c r="CF9" s="766"/>
      <c r="CG9" s="766"/>
      <c r="CH9" s="766"/>
      <c r="CI9" s="766"/>
      <c r="CJ9" s="766"/>
      <c r="CK9" s="766"/>
      <c r="CL9" s="766"/>
      <c r="CM9" s="766"/>
      <c r="CN9" s="766"/>
      <c r="CO9" s="766"/>
      <c r="CP9" s="766"/>
      <c r="CQ9" s="766"/>
      <c r="CR9" s="766"/>
      <c r="CS9" s="766"/>
      <c r="CT9" s="766"/>
      <c r="CU9" s="766"/>
      <c r="CV9" s="766"/>
      <c r="CW9" s="766"/>
      <c r="CX9" s="766"/>
      <c r="CY9" s="766"/>
      <c r="CZ9" s="766"/>
      <c r="DA9" s="766"/>
      <c r="DB9" s="766"/>
      <c r="DH9" s="156" t="str">
        <f>BA9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10" spans="1:112" ht="14.4" customHeight="1" outlineLevel="1" x14ac:dyDescent="0.3">
      <c r="A10" s="765" t="s">
        <v>45</v>
      </c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21"/>
      <c r="AV10" s="21"/>
      <c r="AW10" s="21"/>
      <c r="AX10" s="21"/>
      <c r="AY10" s="21"/>
      <c r="AZ10" s="21"/>
      <c r="BA10" s="765" t="s">
        <v>38</v>
      </c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  <c r="CJ10" s="765"/>
      <c r="CK10" s="765"/>
      <c r="CL10" s="765"/>
      <c r="CM10" s="765"/>
      <c r="CN10" s="765"/>
      <c r="CO10" s="765"/>
      <c r="CP10" s="765"/>
      <c r="CQ10" s="765"/>
      <c r="CR10" s="765"/>
      <c r="CS10" s="765"/>
      <c r="CT10" s="765"/>
      <c r="CU10" s="765"/>
      <c r="CV10" s="765"/>
      <c r="CW10" s="765"/>
      <c r="CX10" s="765"/>
      <c r="CY10" s="765"/>
      <c r="CZ10" s="765"/>
      <c r="DA10" s="765"/>
      <c r="DB10" s="765"/>
    </row>
    <row r="11" spans="1:112" ht="13.8" outlineLevel="1" x14ac:dyDescent="0.25">
      <c r="A11" s="706"/>
      <c r="B11" s="706"/>
      <c r="C11" s="706"/>
      <c r="D11" s="706"/>
      <c r="E11" s="706"/>
      <c r="F11" s="706"/>
      <c r="G11" s="706"/>
      <c r="H11" s="706"/>
      <c r="I11" s="706"/>
      <c r="J11" s="706"/>
      <c r="K11" s="706"/>
      <c r="L11" s="706"/>
      <c r="M11" s="706"/>
      <c r="N11" s="706"/>
      <c r="O11" s="706"/>
      <c r="P11" s="706"/>
      <c r="Q11" s="706"/>
      <c r="R11" s="706"/>
      <c r="S11" s="706"/>
      <c r="T11" s="706"/>
      <c r="U11" s="706"/>
      <c r="V11" s="706"/>
      <c r="W11" s="706"/>
      <c r="X11" s="706"/>
      <c r="Y11" s="706"/>
      <c r="Z11" s="706"/>
      <c r="AA11" s="706"/>
      <c r="AB11" s="706"/>
      <c r="AC11" s="706"/>
      <c r="AD11" s="706"/>
      <c r="AE11" s="706"/>
      <c r="AF11" s="706"/>
      <c r="AG11" s="706"/>
      <c r="AH11" s="706"/>
      <c r="AI11" s="706"/>
      <c r="AJ11" s="706"/>
      <c r="AK11" s="706"/>
      <c r="AL11" s="706"/>
      <c r="AM11" s="706"/>
      <c r="AN11" s="706"/>
      <c r="AO11" s="706"/>
      <c r="AP11" s="706"/>
      <c r="AQ11" s="706"/>
      <c r="AR11" s="706"/>
      <c r="AS11" s="706"/>
      <c r="AT11" s="706"/>
      <c r="BA11" s="724">
        <f>ФОРМА!B13</f>
        <v>45649</v>
      </c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  <c r="BX11" s="724"/>
      <c r="BY11" s="724"/>
      <c r="BZ11" s="724"/>
      <c r="CA11" s="724"/>
      <c r="CB11" s="724"/>
      <c r="CC11" s="724"/>
      <c r="CD11" s="724"/>
      <c r="CE11" s="724"/>
      <c r="CF11" s="724"/>
      <c r="CG11" s="724"/>
      <c r="CH11" s="724"/>
      <c r="CI11" s="724"/>
      <c r="CJ11" s="724"/>
      <c r="CK11" s="724"/>
      <c r="CL11" s="724"/>
      <c r="CM11" s="724"/>
      <c r="CN11" s="724"/>
      <c r="CO11" s="724"/>
      <c r="CP11" s="724"/>
      <c r="CQ11" s="724"/>
      <c r="CR11" s="724"/>
      <c r="CS11" s="724"/>
      <c r="CT11" s="724"/>
      <c r="CU11" s="724"/>
      <c r="CV11" s="724"/>
      <c r="CW11" s="724"/>
      <c r="CX11" s="724"/>
      <c r="CY11" s="724"/>
      <c r="CZ11" s="724"/>
      <c r="DA11" s="724"/>
      <c r="DB11" s="724"/>
      <c r="DC11" s="51"/>
      <c r="DH11" s="154"/>
    </row>
    <row r="12" spans="1:112" ht="14.4" customHeight="1" outlineLevel="1" x14ac:dyDescent="0.3">
      <c r="A12" s="765" t="s">
        <v>1</v>
      </c>
      <c r="B12" s="765"/>
      <c r="C12" s="765"/>
      <c r="D12" s="765"/>
      <c r="E12" s="765"/>
      <c r="F12" s="765"/>
      <c r="G12" s="765"/>
      <c r="H12" s="765"/>
      <c r="I12" s="765"/>
      <c r="J12" s="765"/>
      <c r="K12" s="765"/>
      <c r="L12" s="765"/>
      <c r="M12" s="765"/>
      <c r="N12" s="765"/>
      <c r="O12" s="765"/>
      <c r="P12" s="765"/>
      <c r="Q12" s="765"/>
      <c r="R12" s="765"/>
      <c r="S12" s="765"/>
      <c r="T12" s="765"/>
      <c r="U12" s="765"/>
      <c r="V12" s="765"/>
      <c r="W12" s="765"/>
      <c r="X12" s="765"/>
      <c r="Y12" s="765"/>
      <c r="Z12" s="765"/>
      <c r="AA12" s="765"/>
      <c r="AB12" s="765"/>
      <c r="AC12" s="765"/>
      <c r="AD12" s="765"/>
      <c r="AE12" s="765"/>
      <c r="AF12" s="765"/>
      <c r="AG12" s="765"/>
      <c r="AH12" s="765"/>
      <c r="AI12" s="765"/>
      <c r="AJ12" s="765"/>
      <c r="AK12" s="765"/>
      <c r="AL12" s="765"/>
      <c r="AM12" s="765"/>
      <c r="AN12" s="765"/>
      <c r="AO12" s="765"/>
      <c r="AP12" s="765"/>
      <c r="AQ12" s="765"/>
      <c r="AR12" s="765"/>
      <c r="AS12" s="765"/>
      <c r="AT12" s="765"/>
      <c r="AU12" s="21"/>
      <c r="AV12" s="21"/>
      <c r="AW12" s="21"/>
      <c r="AX12" s="21"/>
      <c r="AY12" s="21"/>
      <c r="AZ12" s="21"/>
      <c r="BA12" s="765" t="s">
        <v>3</v>
      </c>
      <c r="BB12" s="765"/>
      <c r="BC12" s="765"/>
      <c r="BD12" s="765"/>
      <c r="BE12" s="765"/>
      <c r="BF12" s="765"/>
      <c r="BG12" s="765"/>
      <c r="BH12" s="765"/>
      <c r="BI12" s="765"/>
      <c r="BJ12" s="765"/>
      <c r="BK12" s="765"/>
      <c r="BL12" s="765"/>
      <c r="BM12" s="765"/>
      <c r="BN12" s="765"/>
      <c r="BO12" s="765"/>
      <c r="BP12" s="765"/>
      <c r="BQ12" s="765"/>
      <c r="BR12" s="765"/>
      <c r="BS12" s="765"/>
      <c r="BT12" s="765"/>
      <c r="BU12" s="765"/>
      <c r="BV12" s="765"/>
      <c r="BW12" s="765"/>
      <c r="BX12" s="765"/>
      <c r="BY12" s="765"/>
      <c r="BZ12" s="765"/>
      <c r="CA12" s="765"/>
      <c r="CB12" s="765"/>
      <c r="CC12" s="765"/>
      <c r="CD12" s="765"/>
      <c r="CE12" s="765"/>
      <c r="CF12" s="765"/>
      <c r="CG12" s="765"/>
      <c r="CH12" s="765"/>
      <c r="CI12" s="765"/>
      <c r="CJ12" s="765"/>
      <c r="CK12" s="765"/>
      <c r="CL12" s="765"/>
      <c r="CM12" s="765"/>
      <c r="CN12" s="765"/>
      <c r="CO12" s="765"/>
      <c r="CP12" s="765"/>
      <c r="CQ12" s="765"/>
      <c r="CR12" s="765"/>
      <c r="CS12" s="765"/>
      <c r="CT12" s="765"/>
      <c r="CU12" s="765"/>
      <c r="CV12" s="765"/>
      <c r="CW12" s="765"/>
      <c r="CX12" s="765"/>
      <c r="CY12" s="765"/>
      <c r="CZ12" s="765"/>
      <c r="DA12" s="765"/>
      <c r="DB12" s="765"/>
    </row>
    <row r="13" spans="1:112" ht="43.2" customHeight="1" x14ac:dyDescent="0.3">
      <c r="A13" s="777" t="s">
        <v>496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778"/>
      <c r="AH13" s="778"/>
      <c r="AI13" s="778"/>
      <c r="AJ13" s="778"/>
      <c r="AK13" s="778"/>
      <c r="AL13" s="778"/>
      <c r="AM13" s="778"/>
      <c r="AN13" s="778"/>
      <c r="AO13" s="778"/>
      <c r="AP13" s="778"/>
      <c r="AQ13" s="778"/>
      <c r="AR13" s="778"/>
      <c r="AS13" s="778"/>
      <c r="AT13" s="778"/>
      <c r="AU13" s="778"/>
      <c r="AV13" s="778"/>
      <c r="AW13" s="778"/>
      <c r="AX13" s="778"/>
      <c r="AY13" s="778"/>
      <c r="AZ13" s="778"/>
      <c r="BA13" s="778"/>
      <c r="BB13" s="778"/>
      <c r="BC13" s="778"/>
      <c r="BD13" s="778"/>
      <c r="BE13" s="778"/>
      <c r="BF13" s="778"/>
      <c r="BG13" s="778"/>
      <c r="BH13" s="778"/>
      <c r="BI13" s="778"/>
      <c r="BJ13" s="778"/>
      <c r="BK13" s="778"/>
      <c r="BL13" s="778"/>
      <c r="BM13" s="778"/>
      <c r="BN13" s="778"/>
      <c r="BO13" s="778"/>
      <c r="BP13" s="778"/>
      <c r="BQ13" s="778"/>
      <c r="BR13" s="778"/>
      <c r="BS13" s="778"/>
      <c r="BT13" s="778"/>
      <c r="BU13" s="778"/>
      <c r="BV13" s="778"/>
      <c r="BW13" s="778"/>
      <c r="BX13" s="778"/>
      <c r="BY13" s="778"/>
      <c r="BZ13" s="778"/>
      <c r="CA13" s="778"/>
      <c r="CB13" s="778"/>
      <c r="CC13" s="778"/>
      <c r="CD13" s="778"/>
      <c r="CE13" s="778"/>
      <c r="CF13" s="778"/>
      <c r="CG13" s="778"/>
      <c r="CH13" s="778"/>
      <c r="CI13" s="778"/>
      <c r="CJ13" s="778"/>
      <c r="CK13" s="778"/>
      <c r="CL13" s="778"/>
      <c r="CM13" s="778"/>
      <c r="CN13" s="778"/>
      <c r="CO13" s="778"/>
      <c r="CP13" s="778"/>
      <c r="CQ13" s="778"/>
      <c r="CR13" s="778"/>
      <c r="CS13" s="778"/>
      <c r="CT13" s="778"/>
      <c r="CU13" s="778"/>
      <c r="CV13" s="778"/>
      <c r="CW13" s="778"/>
      <c r="CX13" s="778"/>
      <c r="CY13" s="778"/>
      <c r="CZ13" s="778"/>
      <c r="DA13" s="778"/>
      <c r="DB13" s="778"/>
    </row>
    <row r="14" spans="1:112" ht="15" customHeight="1" x14ac:dyDescent="0.3">
      <c r="A14" s="808" t="s">
        <v>19</v>
      </c>
      <c r="B14" s="804"/>
      <c r="C14" s="804"/>
      <c r="D14" s="804"/>
      <c r="E14" s="804"/>
      <c r="F14" s="804"/>
      <c r="G14" s="804"/>
      <c r="H14" s="804"/>
      <c r="I14" s="805"/>
      <c r="J14" s="804" t="s">
        <v>22</v>
      </c>
      <c r="K14" s="804"/>
      <c r="L14" s="804"/>
      <c r="M14" s="804"/>
      <c r="N14" s="804"/>
      <c r="O14" s="804"/>
      <c r="P14" s="804"/>
      <c r="Q14" s="804"/>
      <c r="R14" s="804"/>
      <c r="S14" s="804"/>
      <c r="T14" s="804"/>
      <c r="U14" s="804"/>
      <c r="V14" s="804"/>
      <c r="W14" s="804"/>
      <c r="X14" s="804"/>
      <c r="Y14" s="804"/>
      <c r="Z14" s="804"/>
      <c r="AA14" s="804"/>
      <c r="AB14" s="804"/>
      <c r="AC14" s="804"/>
      <c r="AD14" s="804"/>
      <c r="AE14" s="804"/>
      <c r="AF14" s="804"/>
      <c r="AG14" s="804"/>
      <c r="AH14" s="804"/>
      <c r="AI14" s="804"/>
      <c r="AJ14" s="804"/>
      <c r="AK14" s="804"/>
      <c r="AL14" s="804"/>
      <c r="AM14" s="804"/>
      <c r="AN14" s="804"/>
      <c r="AO14" s="805"/>
      <c r="AP14" s="802" t="s">
        <v>21</v>
      </c>
      <c r="AQ14" s="728"/>
      <c r="AR14" s="728"/>
      <c r="AS14" s="728"/>
      <c r="AT14" s="728"/>
      <c r="AU14" s="728"/>
      <c r="AV14" s="728"/>
      <c r="AW14" s="728"/>
      <c r="AX14" s="728"/>
      <c r="AY14" s="728"/>
      <c r="AZ14" s="728"/>
      <c r="BA14" s="728"/>
      <c r="BB14" s="728"/>
      <c r="BC14" s="728"/>
      <c r="BD14" s="728"/>
      <c r="BE14" s="728"/>
      <c r="BF14" s="728"/>
      <c r="BG14" s="728"/>
      <c r="BH14" s="728"/>
      <c r="BI14" s="728"/>
      <c r="BJ14" s="728"/>
      <c r="BK14" s="728"/>
      <c r="BL14" s="728"/>
      <c r="BM14" s="728"/>
      <c r="BN14" s="728"/>
      <c r="BO14" s="728"/>
      <c r="BP14" s="728"/>
      <c r="BQ14" s="728"/>
      <c r="BR14" s="728"/>
      <c r="BS14" s="728"/>
      <c r="BT14" s="728"/>
      <c r="BU14" s="803"/>
      <c r="BV14" s="811" t="s">
        <v>251</v>
      </c>
      <c r="BW14" s="812"/>
      <c r="BX14" s="812"/>
      <c r="BY14" s="812"/>
      <c r="BZ14" s="812"/>
      <c r="CA14" s="812"/>
      <c r="CB14" s="812"/>
      <c r="CC14" s="812"/>
      <c r="CD14" s="812"/>
      <c r="CE14" s="812"/>
      <c r="CF14" s="812"/>
      <c r="CG14" s="812"/>
      <c r="CH14" s="812"/>
      <c r="CI14" s="812"/>
      <c r="CJ14" s="812"/>
      <c r="CK14" s="812"/>
      <c r="CL14" s="812"/>
      <c r="CM14" s="812"/>
      <c r="CN14" s="812"/>
      <c r="CO14" s="812"/>
      <c r="CP14" s="812"/>
      <c r="CQ14" s="812"/>
      <c r="CR14" s="812"/>
      <c r="CS14" s="812"/>
      <c r="CT14" s="812"/>
      <c r="CU14" s="812"/>
      <c r="CV14" s="812"/>
      <c r="CW14" s="812"/>
      <c r="CX14" s="812"/>
      <c r="CY14" s="812"/>
      <c r="CZ14" s="812"/>
      <c r="DA14" s="812"/>
      <c r="DB14" s="813"/>
    </row>
    <row r="15" spans="1:112" ht="15.75" customHeight="1" x14ac:dyDescent="0.3">
      <c r="A15" s="809" t="s">
        <v>20</v>
      </c>
      <c r="B15" s="806"/>
      <c r="C15" s="806"/>
      <c r="D15" s="806"/>
      <c r="E15" s="806"/>
      <c r="F15" s="806"/>
      <c r="G15" s="806"/>
      <c r="H15" s="806"/>
      <c r="I15" s="807"/>
      <c r="J15" s="806" t="s">
        <v>23</v>
      </c>
      <c r="K15" s="806"/>
      <c r="L15" s="806"/>
      <c r="M15" s="806"/>
      <c r="N15" s="806"/>
      <c r="O15" s="806"/>
      <c r="P15" s="806"/>
      <c r="Q15" s="806"/>
      <c r="R15" s="806"/>
      <c r="S15" s="806"/>
      <c r="T15" s="806"/>
      <c r="U15" s="806"/>
      <c r="V15" s="806"/>
      <c r="W15" s="806"/>
      <c r="X15" s="806"/>
      <c r="Y15" s="806"/>
      <c r="Z15" s="806"/>
      <c r="AA15" s="806"/>
      <c r="AB15" s="806"/>
      <c r="AC15" s="806"/>
      <c r="AD15" s="806"/>
      <c r="AE15" s="806"/>
      <c r="AF15" s="806"/>
      <c r="AG15" s="806"/>
      <c r="AH15" s="806"/>
      <c r="AI15" s="806"/>
      <c r="AJ15" s="806"/>
      <c r="AK15" s="806"/>
      <c r="AL15" s="806"/>
      <c r="AM15" s="806"/>
      <c r="AN15" s="806"/>
      <c r="AO15" s="807"/>
      <c r="AP15" s="802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803"/>
      <c r="BV15" s="814"/>
      <c r="BW15" s="815"/>
      <c r="BX15" s="815"/>
      <c r="BY15" s="815"/>
      <c r="BZ15" s="815"/>
      <c r="CA15" s="815"/>
      <c r="CB15" s="815"/>
      <c r="CC15" s="815"/>
      <c r="CD15" s="815"/>
      <c r="CE15" s="815"/>
      <c r="CF15" s="815"/>
      <c r="CG15" s="815"/>
      <c r="CH15" s="815"/>
      <c r="CI15" s="815"/>
      <c r="CJ15" s="815"/>
      <c r="CK15" s="815"/>
      <c r="CL15" s="815"/>
      <c r="CM15" s="815"/>
      <c r="CN15" s="815"/>
      <c r="CO15" s="815"/>
      <c r="CP15" s="815"/>
      <c r="CQ15" s="815"/>
      <c r="CR15" s="815"/>
      <c r="CS15" s="815"/>
      <c r="CT15" s="815"/>
      <c r="CU15" s="815"/>
      <c r="CV15" s="815"/>
      <c r="CW15" s="815"/>
      <c r="CX15" s="815"/>
      <c r="CY15" s="815"/>
      <c r="CZ15" s="815"/>
      <c r="DA15" s="815"/>
      <c r="DB15" s="816"/>
    </row>
    <row r="16" spans="1:112" ht="13.2" customHeight="1" x14ac:dyDescent="0.3">
      <c r="A16" s="786"/>
      <c r="B16" s="786"/>
      <c r="C16" s="786"/>
      <c r="D16" s="786"/>
      <c r="E16" s="786"/>
      <c r="F16" s="786"/>
      <c r="G16" s="786"/>
      <c r="H16" s="786"/>
      <c r="I16" s="786"/>
      <c r="J16" s="799" t="s">
        <v>1022</v>
      </c>
      <c r="K16" s="799"/>
      <c r="L16" s="799"/>
      <c r="M16" s="799"/>
      <c r="N16" s="799"/>
      <c r="O16" s="799"/>
      <c r="P16" s="799"/>
      <c r="Q16" s="799"/>
      <c r="R16" s="799"/>
      <c r="S16" s="799"/>
      <c r="T16" s="799"/>
      <c r="U16" s="799"/>
      <c r="V16" s="799"/>
      <c r="W16" s="799"/>
      <c r="X16" s="799"/>
      <c r="Y16" s="799"/>
      <c r="Z16" s="799"/>
      <c r="AA16" s="799"/>
      <c r="AB16" s="799"/>
      <c r="AC16" s="799"/>
      <c r="AD16" s="799"/>
      <c r="AE16" s="799"/>
      <c r="AF16" s="799"/>
      <c r="AG16" s="799"/>
      <c r="AH16" s="799"/>
      <c r="AI16" s="799"/>
      <c r="AJ16" s="799"/>
      <c r="AK16" s="799"/>
      <c r="AL16" s="799"/>
      <c r="AM16" s="799"/>
      <c r="AN16" s="799"/>
      <c r="AO16" s="799"/>
      <c r="AP16" s="801"/>
      <c r="AQ16" s="801"/>
      <c r="AR16" s="801"/>
      <c r="AS16" s="801"/>
      <c r="AT16" s="801"/>
      <c r="AU16" s="801"/>
      <c r="AV16" s="801"/>
      <c r="AW16" s="801"/>
      <c r="AX16" s="801"/>
      <c r="AY16" s="801"/>
      <c r="AZ16" s="801"/>
      <c r="BA16" s="801"/>
      <c r="BB16" s="801"/>
      <c r="BC16" s="801"/>
      <c r="BD16" s="801"/>
      <c r="BE16" s="801"/>
      <c r="BF16" s="801"/>
      <c r="BG16" s="801"/>
      <c r="BH16" s="801"/>
      <c r="BI16" s="801"/>
      <c r="BJ16" s="801"/>
      <c r="BK16" s="801"/>
      <c r="BL16" s="801"/>
      <c r="BM16" s="801"/>
      <c r="BN16" s="801"/>
      <c r="BO16" s="801"/>
      <c r="BP16" s="801"/>
      <c r="BQ16" s="801"/>
      <c r="BR16" s="801"/>
      <c r="BS16" s="801"/>
      <c r="BT16" s="801"/>
      <c r="BU16" s="801"/>
      <c r="BV16" s="800"/>
      <c r="BW16" s="800"/>
      <c r="BX16" s="800"/>
      <c r="BY16" s="800"/>
      <c r="BZ16" s="800"/>
      <c r="CA16" s="800"/>
      <c r="CB16" s="800"/>
      <c r="CC16" s="800"/>
      <c r="CD16" s="800"/>
      <c r="CE16" s="800"/>
      <c r="CF16" s="800"/>
      <c r="CG16" s="800"/>
      <c r="CH16" s="800"/>
      <c r="CI16" s="800"/>
      <c r="CJ16" s="800"/>
      <c r="CK16" s="800"/>
      <c r="CL16" s="800"/>
      <c r="CM16" s="800"/>
      <c r="CN16" s="800"/>
      <c r="CO16" s="800"/>
      <c r="CP16" s="800"/>
      <c r="CQ16" s="800"/>
      <c r="CR16" s="800"/>
      <c r="CS16" s="800"/>
      <c r="CT16" s="800"/>
      <c r="CU16" s="800"/>
      <c r="CV16" s="800"/>
      <c r="CW16" s="800"/>
      <c r="CX16" s="800"/>
      <c r="CY16" s="800"/>
      <c r="CZ16" s="800"/>
      <c r="DA16" s="800"/>
      <c r="DB16" s="800"/>
    </row>
    <row r="17" spans="1:112" ht="13.2" customHeight="1" x14ac:dyDescent="0.3">
      <c r="A17" s="786"/>
      <c r="B17" s="786"/>
      <c r="C17" s="786"/>
      <c r="D17" s="786"/>
      <c r="E17" s="786"/>
      <c r="F17" s="786"/>
      <c r="G17" s="786"/>
      <c r="H17" s="786"/>
      <c r="I17" s="786"/>
      <c r="J17" s="799"/>
      <c r="K17" s="799"/>
      <c r="L17" s="799"/>
      <c r="M17" s="799"/>
      <c r="N17" s="799"/>
      <c r="O17" s="799"/>
      <c r="P17" s="799"/>
      <c r="Q17" s="799"/>
      <c r="R17" s="799"/>
      <c r="S17" s="799"/>
      <c r="T17" s="799"/>
      <c r="U17" s="799"/>
      <c r="V17" s="799"/>
      <c r="W17" s="799"/>
      <c r="X17" s="799"/>
      <c r="Y17" s="799"/>
      <c r="Z17" s="799"/>
      <c r="AA17" s="799"/>
      <c r="AB17" s="799"/>
      <c r="AC17" s="799"/>
      <c r="AD17" s="799"/>
      <c r="AE17" s="799"/>
      <c r="AF17" s="799"/>
      <c r="AG17" s="799"/>
      <c r="AH17" s="799"/>
      <c r="AI17" s="799"/>
      <c r="AJ17" s="799"/>
      <c r="AK17" s="799"/>
      <c r="AL17" s="799"/>
      <c r="AM17" s="799"/>
      <c r="AN17" s="799"/>
      <c r="AO17" s="799"/>
      <c r="AP17" s="801"/>
      <c r="AQ17" s="801"/>
      <c r="AR17" s="801"/>
      <c r="AS17" s="801"/>
      <c r="AT17" s="801"/>
      <c r="AU17" s="801"/>
      <c r="AV17" s="801"/>
      <c r="AW17" s="801"/>
      <c r="AX17" s="801"/>
      <c r="AY17" s="801"/>
      <c r="AZ17" s="801"/>
      <c r="BA17" s="801"/>
      <c r="BB17" s="801"/>
      <c r="BC17" s="801"/>
      <c r="BD17" s="801"/>
      <c r="BE17" s="801"/>
      <c r="BF17" s="801"/>
      <c r="BG17" s="801"/>
      <c r="BH17" s="801"/>
      <c r="BI17" s="801"/>
      <c r="BJ17" s="801"/>
      <c r="BK17" s="801"/>
      <c r="BL17" s="801"/>
      <c r="BM17" s="801"/>
      <c r="BN17" s="801"/>
      <c r="BO17" s="801"/>
      <c r="BP17" s="801"/>
      <c r="BQ17" s="801"/>
      <c r="BR17" s="801"/>
      <c r="BS17" s="801"/>
      <c r="BT17" s="801"/>
      <c r="BU17" s="801"/>
      <c r="BV17" s="800"/>
      <c r="BW17" s="800"/>
      <c r="BX17" s="800"/>
      <c r="BY17" s="800"/>
      <c r="BZ17" s="800"/>
      <c r="CA17" s="800"/>
      <c r="CB17" s="800"/>
      <c r="CC17" s="800"/>
      <c r="CD17" s="800"/>
      <c r="CE17" s="800"/>
      <c r="CF17" s="800"/>
      <c r="CG17" s="800"/>
      <c r="CH17" s="800"/>
      <c r="CI17" s="800"/>
      <c r="CJ17" s="800"/>
      <c r="CK17" s="800"/>
      <c r="CL17" s="800"/>
      <c r="CM17" s="800"/>
      <c r="CN17" s="800"/>
      <c r="CO17" s="800"/>
      <c r="CP17" s="800"/>
      <c r="CQ17" s="800"/>
      <c r="CR17" s="800"/>
      <c r="CS17" s="800"/>
      <c r="CT17" s="800"/>
      <c r="CU17" s="800"/>
      <c r="CV17" s="800"/>
      <c r="CW17" s="800"/>
      <c r="CX17" s="800"/>
      <c r="CY17" s="800"/>
      <c r="CZ17" s="800"/>
      <c r="DA17" s="800"/>
      <c r="DB17" s="800"/>
    </row>
    <row r="18" spans="1:112" ht="13.2" customHeight="1" x14ac:dyDescent="0.3">
      <c r="A18" s="786"/>
      <c r="B18" s="786"/>
      <c r="C18" s="786"/>
      <c r="D18" s="786"/>
      <c r="E18" s="786"/>
      <c r="F18" s="786"/>
      <c r="G18" s="786"/>
      <c r="H18" s="786"/>
      <c r="I18" s="786"/>
      <c r="J18" s="799"/>
      <c r="K18" s="799"/>
      <c r="L18" s="799"/>
      <c r="M18" s="799"/>
      <c r="N18" s="799"/>
      <c r="O18" s="799"/>
      <c r="P18" s="799"/>
      <c r="Q18" s="799"/>
      <c r="R18" s="799"/>
      <c r="S18" s="799"/>
      <c r="T18" s="799"/>
      <c r="U18" s="799"/>
      <c r="V18" s="799"/>
      <c r="W18" s="799"/>
      <c r="X18" s="799"/>
      <c r="Y18" s="799"/>
      <c r="Z18" s="799"/>
      <c r="AA18" s="799"/>
      <c r="AB18" s="799"/>
      <c r="AC18" s="799"/>
      <c r="AD18" s="799"/>
      <c r="AE18" s="799"/>
      <c r="AF18" s="799"/>
      <c r="AG18" s="799"/>
      <c r="AH18" s="799"/>
      <c r="AI18" s="799"/>
      <c r="AJ18" s="799"/>
      <c r="AK18" s="799"/>
      <c r="AL18" s="799"/>
      <c r="AM18" s="799"/>
      <c r="AN18" s="799"/>
      <c r="AO18" s="799"/>
      <c r="AP18" s="801"/>
      <c r="AQ18" s="801"/>
      <c r="AR18" s="801"/>
      <c r="AS18" s="801"/>
      <c r="AT18" s="801"/>
      <c r="AU18" s="801"/>
      <c r="AV18" s="801"/>
      <c r="AW18" s="801"/>
      <c r="AX18" s="801"/>
      <c r="AY18" s="801"/>
      <c r="AZ18" s="801"/>
      <c r="BA18" s="801"/>
      <c r="BB18" s="801"/>
      <c r="BC18" s="801"/>
      <c r="BD18" s="801"/>
      <c r="BE18" s="801"/>
      <c r="BF18" s="801"/>
      <c r="BG18" s="801"/>
      <c r="BH18" s="801"/>
      <c r="BI18" s="801"/>
      <c r="BJ18" s="801"/>
      <c r="BK18" s="801"/>
      <c r="BL18" s="801"/>
      <c r="BM18" s="801"/>
      <c r="BN18" s="801"/>
      <c r="BO18" s="801"/>
      <c r="BP18" s="801"/>
      <c r="BQ18" s="801"/>
      <c r="BR18" s="801"/>
      <c r="BS18" s="801"/>
      <c r="BT18" s="801"/>
      <c r="BU18" s="801"/>
      <c r="BV18" s="800"/>
      <c r="BW18" s="800"/>
      <c r="BX18" s="800"/>
      <c r="BY18" s="800"/>
      <c r="BZ18" s="800"/>
      <c r="CA18" s="800"/>
      <c r="CB18" s="800"/>
      <c r="CC18" s="800"/>
      <c r="CD18" s="800"/>
      <c r="CE18" s="800"/>
      <c r="CF18" s="800"/>
      <c r="CG18" s="800"/>
      <c r="CH18" s="800"/>
      <c r="CI18" s="800"/>
      <c r="CJ18" s="800"/>
      <c r="CK18" s="800"/>
      <c r="CL18" s="800"/>
      <c r="CM18" s="800"/>
      <c r="CN18" s="800"/>
      <c r="CO18" s="800"/>
      <c r="CP18" s="800"/>
      <c r="CQ18" s="800"/>
      <c r="CR18" s="800"/>
      <c r="CS18" s="800"/>
      <c r="CT18" s="800"/>
      <c r="CU18" s="800"/>
      <c r="CV18" s="800"/>
      <c r="CW18" s="800"/>
      <c r="CX18" s="800"/>
      <c r="CY18" s="800"/>
      <c r="CZ18" s="800"/>
      <c r="DA18" s="800"/>
      <c r="DB18" s="800"/>
    </row>
    <row r="19" spans="1:112" ht="13.2" customHeight="1" x14ac:dyDescent="0.3">
      <c r="A19" s="786"/>
      <c r="B19" s="786"/>
      <c r="C19" s="786"/>
      <c r="D19" s="786"/>
      <c r="E19" s="786"/>
      <c r="F19" s="786"/>
      <c r="G19" s="786"/>
      <c r="H19" s="786"/>
      <c r="I19" s="786"/>
      <c r="J19" s="799"/>
      <c r="K19" s="799"/>
      <c r="L19" s="799"/>
      <c r="M19" s="799"/>
      <c r="N19" s="799"/>
      <c r="O19" s="799"/>
      <c r="P19" s="799"/>
      <c r="Q19" s="799"/>
      <c r="R19" s="799"/>
      <c r="S19" s="799"/>
      <c r="T19" s="799"/>
      <c r="U19" s="799"/>
      <c r="V19" s="799"/>
      <c r="W19" s="799"/>
      <c r="X19" s="799"/>
      <c r="Y19" s="799"/>
      <c r="Z19" s="799"/>
      <c r="AA19" s="799"/>
      <c r="AB19" s="799"/>
      <c r="AC19" s="799"/>
      <c r="AD19" s="799"/>
      <c r="AE19" s="799"/>
      <c r="AF19" s="799"/>
      <c r="AG19" s="799"/>
      <c r="AH19" s="799"/>
      <c r="AI19" s="799"/>
      <c r="AJ19" s="799"/>
      <c r="AK19" s="799"/>
      <c r="AL19" s="799"/>
      <c r="AM19" s="799"/>
      <c r="AN19" s="799"/>
      <c r="AO19" s="799"/>
      <c r="AP19" s="801"/>
      <c r="AQ19" s="801"/>
      <c r="AR19" s="801"/>
      <c r="AS19" s="801"/>
      <c r="AT19" s="801"/>
      <c r="AU19" s="801"/>
      <c r="AV19" s="801"/>
      <c r="AW19" s="801"/>
      <c r="AX19" s="801"/>
      <c r="AY19" s="801"/>
      <c r="AZ19" s="801"/>
      <c r="BA19" s="801"/>
      <c r="BB19" s="801"/>
      <c r="BC19" s="801"/>
      <c r="BD19" s="801"/>
      <c r="BE19" s="801"/>
      <c r="BF19" s="801"/>
      <c r="BG19" s="801"/>
      <c r="BH19" s="801"/>
      <c r="BI19" s="801"/>
      <c r="BJ19" s="801"/>
      <c r="BK19" s="801"/>
      <c r="BL19" s="801"/>
      <c r="BM19" s="801"/>
      <c r="BN19" s="801"/>
      <c r="BO19" s="801"/>
      <c r="BP19" s="801"/>
      <c r="BQ19" s="801"/>
      <c r="BR19" s="801"/>
      <c r="BS19" s="801"/>
      <c r="BT19" s="801"/>
      <c r="BU19" s="801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/>
      <c r="CF19" s="800"/>
      <c r="CG19" s="800"/>
      <c r="CH19" s="800"/>
      <c r="CI19" s="800"/>
      <c r="CJ19" s="800"/>
      <c r="CK19" s="800"/>
      <c r="CL19" s="800"/>
      <c r="CM19" s="800"/>
      <c r="CN19" s="800"/>
      <c r="CO19" s="800"/>
      <c r="CP19" s="800"/>
      <c r="CQ19" s="800"/>
      <c r="CR19" s="800"/>
      <c r="CS19" s="800"/>
      <c r="CT19" s="800"/>
      <c r="CU19" s="800"/>
      <c r="CV19" s="800"/>
      <c r="CW19" s="800"/>
      <c r="CX19" s="800"/>
      <c r="CY19" s="800"/>
      <c r="CZ19" s="800"/>
      <c r="DA19" s="800"/>
      <c r="DB19" s="800"/>
    </row>
    <row r="20" spans="1:112" ht="13.2" customHeight="1" x14ac:dyDescent="0.3">
      <c r="A20" s="786"/>
      <c r="B20" s="786"/>
      <c r="C20" s="786"/>
      <c r="D20" s="786"/>
      <c r="E20" s="786"/>
      <c r="F20" s="786"/>
      <c r="G20" s="786"/>
      <c r="H20" s="786"/>
      <c r="I20" s="786"/>
      <c r="J20" s="799"/>
      <c r="K20" s="799"/>
      <c r="L20" s="799"/>
      <c r="M20" s="799"/>
      <c r="N20" s="799"/>
      <c r="O20" s="799"/>
      <c r="P20" s="799"/>
      <c r="Q20" s="799"/>
      <c r="R20" s="799"/>
      <c r="S20" s="799"/>
      <c r="T20" s="799"/>
      <c r="U20" s="799"/>
      <c r="V20" s="799"/>
      <c r="W20" s="799"/>
      <c r="X20" s="799"/>
      <c r="Y20" s="799"/>
      <c r="Z20" s="799"/>
      <c r="AA20" s="799"/>
      <c r="AB20" s="799"/>
      <c r="AC20" s="799"/>
      <c r="AD20" s="799"/>
      <c r="AE20" s="799"/>
      <c r="AF20" s="799"/>
      <c r="AG20" s="799"/>
      <c r="AH20" s="799"/>
      <c r="AI20" s="799"/>
      <c r="AJ20" s="799"/>
      <c r="AK20" s="799"/>
      <c r="AL20" s="799"/>
      <c r="AM20" s="799"/>
      <c r="AN20" s="799"/>
      <c r="AO20" s="799"/>
      <c r="AP20" s="801"/>
      <c r="AQ20" s="801"/>
      <c r="AR20" s="801"/>
      <c r="AS20" s="801"/>
      <c r="AT20" s="801"/>
      <c r="AU20" s="801"/>
      <c r="AV20" s="801"/>
      <c r="AW20" s="801"/>
      <c r="AX20" s="801"/>
      <c r="AY20" s="801"/>
      <c r="AZ20" s="801"/>
      <c r="BA20" s="801"/>
      <c r="BB20" s="801"/>
      <c r="BC20" s="801"/>
      <c r="BD20" s="801"/>
      <c r="BE20" s="801"/>
      <c r="BF20" s="801"/>
      <c r="BG20" s="801"/>
      <c r="BH20" s="801"/>
      <c r="BI20" s="801"/>
      <c r="BJ20" s="801"/>
      <c r="BK20" s="801"/>
      <c r="BL20" s="801"/>
      <c r="BM20" s="801"/>
      <c r="BN20" s="801"/>
      <c r="BO20" s="801"/>
      <c r="BP20" s="801"/>
      <c r="BQ20" s="801"/>
      <c r="BR20" s="801"/>
      <c r="BS20" s="801"/>
      <c r="BT20" s="801"/>
      <c r="BU20" s="801"/>
      <c r="BV20" s="800"/>
      <c r="BW20" s="800"/>
      <c r="BX20" s="800"/>
      <c r="BY20" s="800"/>
      <c r="BZ20" s="800"/>
      <c r="CA20" s="800"/>
      <c r="CB20" s="800"/>
      <c r="CC20" s="800"/>
      <c r="CD20" s="800"/>
      <c r="CE20" s="800"/>
      <c r="CF20" s="800"/>
      <c r="CG20" s="800"/>
      <c r="CH20" s="800"/>
      <c r="CI20" s="800"/>
      <c r="CJ20" s="800"/>
      <c r="CK20" s="800"/>
      <c r="CL20" s="800"/>
      <c r="CM20" s="800"/>
      <c r="CN20" s="800"/>
      <c r="CO20" s="800"/>
      <c r="CP20" s="800"/>
      <c r="CQ20" s="800"/>
      <c r="CR20" s="800"/>
      <c r="CS20" s="800"/>
      <c r="CT20" s="800"/>
      <c r="CU20" s="800"/>
      <c r="CV20" s="800"/>
      <c r="CW20" s="800"/>
      <c r="CX20" s="800"/>
      <c r="CY20" s="800"/>
      <c r="CZ20" s="800"/>
      <c r="DA20" s="800"/>
      <c r="DB20" s="800"/>
    </row>
    <row r="21" spans="1:112" ht="13.2" customHeight="1" x14ac:dyDescent="0.3">
      <c r="A21" s="786"/>
      <c r="B21" s="786"/>
      <c r="C21" s="786"/>
      <c r="D21" s="786"/>
      <c r="E21" s="786"/>
      <c r="F21" s="786"/>
      <c r="G21" s="786"/>
      <c r="H21" s="786"/>
      <c r="I21" s="786"/>
      <c r="J21" s="799"/>
      <c r="K21" s="799"/>
      <c r="L21" s="799"/>
      <c r="M21" s="799"/>
      <c r="N21" s="799"/>
      <c r="O21" s="799"/>
      <c r="P21" s="799"/>
      <c r="Q21" s="799"/>
      <c r="R21" s="799"/>
      <c r="S21" s="799"/>
      <c r="T21" s="799"/>
      <c r="U21" s="799"/>
      <c r="V21" s="799"/>
      <c r="W21" s="799"/>
      <c r="X21" s="799"/>
      <c r="Y21" s="799"/>
      <c r="Z21" s="799"/>
      <c r="AA21" s="799"/>
      <c r="AB21" s="799"/>
      <c r="AC21" s="799"/>
      <c r="AD21" s="799"/>
      <c r="AE21" s="799"/>
      <c r="AF21" s="799"/>
      <c r="AG21" s="799"/>
      <c r="AH21" s="799"/>
      <c r="AI21" s="799"/>
      <c r="AJ21" s="799"/>
      <c r="AK21" s="799"/>
      <c r="AL21" s="799"/>
      <c r="AM21" s="799"/>
      <c r="AN21" s="799"/>
      <c r="AO21" s="799"/>
      <c r="AP21" s="801"/>
      <c r="AQ21" s="801"/>
      <c r="AR21" s="801"/>
      <c r="AS21" s="801"/>
      <c r="AT21" s="801"/>
      <c r="AU21" s="801"/>
      <c r="AV21" s="801"/>
      <c r="AW21" s="801"/>
      <c r="AX21" s="801"/>
      <c r="AY21" s="801"/>
      <c r="AZ21" s="801"/>
      <c r="BA21" s="801"/>
      <c r="BB21" s="801"/>
      <c r="BC21" s="801"/>
      <c r="BD21" s="801"/>
      <c r="BE21" s="801"/>
      <c r="BF21" s="801"/>
      <c r="BG21" s="801"/>
      <c r="BH21" s="801"/>
      <c r="BI21" s="801"/>
      <c r="BJ21" s="801"/>
      <c r="BK21" s="801"/>
      <c r="BL21" s="801"/>
      <c r="BM21" s="801"/>
      <c r="BN21" s="801"/>
      <c r="BO21" s="801"/>
      <c r="BP21" s="801"/>
      <c r="BQ21" s="801"/>
      <c r="BR21" s="801"/>
      <c r="BS21" s="801"/>
      <c r="BT21" s="801"/>
      <c r="BU21" s="801"/>
      <c r="BV21" s="800"/>
      <c r="BW21" s="800"/>
      <c r="BX21" s="800"/>
      <c r="BY21" s="800"/>
      <c r="BZ21" s="800"/>
      <c r="CA21" s="800"/>
      <c r="CB21" s="800"/>
      <c r="CC21" s="800"/>
      <c r="CD21" s="800"/>
      <c r="CE21" s="800"/>
      <c r="CF21" s="800"/>
      <c r="CG21" s="800"/>
      <c r="CH21" s="800"/>
      <c r="CI21" s="800"/>
      <c r="CJ21" s="800"/>
      <c r="CK21" s="800"/>
      <c r="CL21" s="800"/>
      <c r="CM21" s="800"/>
      <c r="CN21" s="800"/>
      <c r="CO21" s="800"/>
      <c r="CP21" s="800"/>
      <c r="CQ21" s="800"/>
      <c r="CR21" s="800"/>
      <c r="CS21" s="800"/>
      <c r="CT21" s="800"/>
      <c r="CU21" s="800"/>
      <c r="CV21" s="800"/>
      <c r="CW21" s="800"/>
      <c r="CX21" s="800"/>
      <c r="CY21" s="800"/>
      <c r="CZ21" s="800"/>
      <c r="DA21" s="800"/>
      <c r="DB21" s="800"/>
    </row>
    <row r="22" spans="1:112" ht="13.2" customHeight="1" x14ac:dyDescent="0.25">
      <c r="A22" s="786"/>
      <c r="B22" s="786"/>
      <c r="C22" s="786"/>
      <c r="D22" s="786"/>
      <c r="E22" s="786"/>
      <c r="F22" s="786"/>
      <c r="G22" s="786"/>
      <c r="H22" s="786"/>
      <c r="I22" s="786"/>
      <c r="J22" s="799"/>
      <c r="K22" s="799"/>
      <c r="L22" s="799"/>
      <c r="M22" s="799"/>
      <c r="N22" s="799"/>
      <c r="O22" s="799"/>
      <c r="P22" s="799"/>
      <c r="Q22" s="799"/>
      <c r="R22" s="799"/>
      <c r="S22" s="799"/>
      <c r="T22" s="799"/>
      <c r="U22" s="799"/>
      <c r="V22" s="799"/>
      <c r="W22" s="799"/>
      <c r="X22" s="799"/>
      <c r="Y22" s="799"/>
      <c r="Z22" s="799"/>
      <c r="AA22" s="799"/>
      <c r="AB22" s="799"/>
      <c r="AC22" s="799"/>
      <c r="AD22" s="799"/>
      <c r="AE22" s="799"/>
      <c r="AF22" s="799"/>
      <c r="AG22" s="799"/>
      <c r="AH22" s="799"/>
      <c r="AI22" s="799"/>
      <c r="AJ22" s="799"/>
      <c r="AK22" s="799"/>
      <c r="AL22" s="799"/>
      <c r="AM22" s="799"/>
      <c r="AN22" s="799"/>
      <c r="AO22" s="799"/>
      <c r="AP22" s="801"/>
      <c r="AQ22" s="801"/>
      <c r="AR22" s="801"/>
      <c r="AS22" s="801"/>
      <c r="AT22" s="801"/>
      <c r="AU22" s="801"/>
      <c r="AV22" s="801"/>
      <c r="AW22" s="801"/>
      <c r="AX22" s="801"/>
      <c r="AY22" s="801"/>
      <c r="AZ22" s="801"/>
      <c r="BA22" s="801"/>
      <c r="BB22" s="801"/>
      <c r="BC22" s="801"/>
      <c r="BD22" s="801"/>
      <c r="BE22" s="801"/>
      <c r="BF22" s="801"/>
      <c r="BG22" s="801"/>
      <c r="BH22" s="801"/>
      <c r="BI22" s="801"/>
      <c r="BJ22" s="801"/>
      <c r="BK22" s="801"/>
      <c r="BL22" s="801"/>
      <c r="BM22" s="801"/>
      <c r="BN22" s="801"/>
      <c r="BO22" s="801"/>
      <c r="BP22" s="801"/>
      <c r="BQ22" s="801"/>
      <c r="BR22" s="801"/>
      <c r="BS22" s="801"/>
      <c r="BT22" s="801"/>
      <c r="BU22" s="801"/>
      <c r="BV22" s="800"/>
      <c r="BW22" s="800"/>
      <c r="BX22" s="800"/>
      <c r="BY22" s="800"/>
      <c r="BZ22" s="800"/>
      <c r="CA22" s="800"/>
      <c r="CB22" s="800"/>
      <c r="CC22" s="800"/>
      <c r="CD22" s="800"/>
      <c r="CE22" s="800"/>
      <c r="CF22" s="800"/>
      <c r="CG22" s="800"/>
      <c r="CH22" s="800"/>
      <c r="CI22" s="800"/>
      <c r="CJ22" s="800"/>
      <c r="CK22" s="800"/>
      <c r="CL22" s="800"/>
      <c r="CM22" s="800"/>
      <c r="CN22" s="800"/>
      <c r="CO22" s="800"/>
      <c r="CP22" s="800"/>
      <c r="CQ22" s="800"/>
      <c r="CR22" s="800"/>
      <c r="CS22" s="800"/>
      <c r="CT22" s="800"/>
      <c r="CU22" s="800"/>
      <c r="CV22" s="800"/>
      <c r="CW22" s="800"/>
      <c r="CX22" s="800"/>
      <c r="CY22" s="800"/>
      <c r="CZ22" s="800"/>
      <c r="DA22" s="800"/>
      <c r="DB22" s="800"/>
      <c r="DH22" s="154"/>
    </row>
    <row r="23" spans="1:112" ht="13.2" customHeight="1" x14ac:dyDescent="0.25">
      <c r="A23" s="786"/>
      <c r="B23" s="786"/>
      <c r="C23" s="786"/>
      <c r="D23" s="786"/>
      <c r="E23" s="786"/>
      <c r="F23" s="786"/>
      <c r="G23" s="786"/>
      <c r="H23" s="786"/>
      <c r="I23" s="786"/>
      <c r="J23" s="799"/>
      <c r="K23" s="799"/>
      <c r="L23" s="799"/>
      <c r="M23" s="799"/>
      <c r="N23" s="799"/>
      <c r="O23" s="799"/>
      <c r="P23" s="799"/>
      <c r="Q23" s="799"/>
      <c r="R23" s="799"/>
      <c r="S23" s="799"/>
      <c r="T23" s="799"/>
      <c r="U23" s="799"/>
      <c r="V23" s="799"/>
      <c r="W23" s="799"/>
      <c r="X23" s="799"/>
      <c r="Y23" s="799"/>
      <c r="Z23" s="799"/>
      <c r="AA23" s="799"/>
      <c r="AB23" s="799"/>
      <c r="AC23" s="799"/>
      <c r="AD23" s="799"/>
      <c r="AE23" s="799"/>
      <c r="AF23" s="799"/>
      <c r="AG23" s="799"/>
      <c r="AH23" s="799"/>
      <c r="AI23" s="799"/>
      <c r="AJ23" s="799"/>
      <c r="AK23" s="799"/>
      <c r="AL23" s="799"/>
      <c r="AM23" s="799"/>
      <c r="AN23" s="799"/>
      <c r="AO23" s="799"/>
      <c r="AP23" s="801"/>
      <c r="AQ23" s="801"/>
      <c r="AR23" s="801"/>
      <c r="AS23" s="801"/>
      <c r="AT23" s="801"/>
      <c r="AU23" s="801"/>
      <c r="AV23" s="801"/>
      <c r="AW23" s="801"/>
      <c r="AX23" s="801"/>
      <c r="AY23" s="801"/>
      <c r="AZ23" s="801"/>
      <c r="BA23" s="801"/>
      <c r="BB23" s="801"/>
      <c r="BC23" s="801"/>
      <c r="BD23" s="801"/>
      <c r="BE23" s="801"/>
      <c r="BF23" s="801"/>
      <c r="BG23" s="801"/>
      <c r="BH23" s="801"/>
      <c r="BI23" s="801"/>
      <c r="BJ23" s="801"/>
      <c r="BK23" s="801"/>
      <c r="BL23" s="801"/>
      <c r="BM23" s="801"/>
      <c r="BN23" s="801"/>
      <c r="BO23" s="801"/>
      <c r="BP23" s="801"/>
      <c r="BQ23" s="801"/>
      <c r="BR23" s="801"/>
      <c r="BS23" s="801"/>
      <c r="BT23" s="801"/>
      <c r="BU23" s="801"/>
      <c r="BV23" s="800"/>
      <c r="BW23" s="800"/>
      <c r="BX23" s="800"/>
      <c r="BY23" s="800"/>
      <c r="BZ23" s="800"/>
      <c r="CA23" s="800"/>
      <c r="CB23" s="800"/>
      <c r="CC23" s="800"/>
      <c r="CD23" s="800"/>
      <c r="CE23" s="800"/>
      <c r="CF23" s="800"/>
      <c r="CG23" s="800"/>
      <c r="CH23" s="800"/>
      <c r="CI23" s="800"/>
      <c r="CJ23" s="800"/>
      <c r="CK23" s="800"/>
      <c r="CL23" s="800"/>
      <c r="CM23" s="800"/>
      <c r="CN23" s="800"/>
      <c r="CO23" s="800"/>
      <c r="CP23" s="800"/>
      <c r="CQ23" s="800"/>
      <c r="CR23" s="800"/>
      <c r="CS23" s="800"/>
      <c r="CT23" s="800"/>
      <c r="CU23" s="800"/>
      <c r="CV23" s="800"/>
      <c r="CW23" s="800"/>
      <c r="CX23" s="800"/>
      <c r="CY23" s="800"/>
      <c r="CZ23" s="800"/>
      <c r="DA23" s="800"/>
      <c r="DB23" s="800"/>
      <c r="DH23" s="154"/>
    </row>
    <row r="24" spans="1:112" ht="13.2" customHeight="1" x14ac:dyDescent="0.3">
      <c r="A24" s="786"/>
      <c r="B24" s="786"/>
      <c r="C24" s="786"/>
      <c r="D24" s="786"/>
      <c r="E24" s="786"/>
      <c r="F24" s="786"/>
      <c r="G24" s="786"/>
      <c r="H24" s="786"/>
      <c r="I24" s="786"/>
      <c r="J24" s="799"/>
      <c r="K24" s="799"/>
      <c r="L24" s="799"/>
      <c r="M24" s="799"/>
      <c r="N24" s="799"/>
      <c r="O24" s="799"/>
      <c r="P24" s="799"/>
      <c r="Q24" s="799"/>
      <c r="R24" s="799"/>
      <c r="S24" s="799"/>
      <c r="T24" s="799"/>
      <c r="U24" s="799"/>
      <c r="V24" s="799"/>
      <c r="W24" s="799"/>
      <c r="X24" s="799"/>
      <c r="Y24" s="799"/>
      <c r="Z24" s="799"/>
      <c r="AA24" s="799"/>
      <c r="AB24" s="799"/>
      <c r="AC24" s="799"/>
      <c r="AD24" s="799"/>
      <c r="AE24" s="799"/>
      <c r="AF24" s="799"/>
      <c r="AG24" s="799"/>
      <c r="AH24" s="799"/>
      <c r="AI24" s="799"/>
      <c r="AJ24" s="799"/>
      <c r="AK24" s="799"/>
      <c r="AL24" s="799"/>
      <c r="AM24" s="799"/>
      <c r="AN24" s="799"/>
      <c r="AO24" s="799"/>
      <c r="AP24" s="801"/>
      <c r="AQ24" s="801"/>
      <c r="AR24" s="801"/>
      <c r="AS24" s="801"/>
      <c r="AT24" s="801"/>
      <c r="AU24" s="801"/>
      <c r="AV24" s="801"/>
      <c r="AW24" s="801"/>
      <c r="AX24" s="801"/>
      <c r="AY24" s="801"/>
      <c r="AZ24" s="801"/>
      <c r="BA24" s="801"/>
      <c r="BB24" s="801"/>
      <c r="BC24" s="801"/>
      <c r="BD24" s="801"/>
      <c r="BE24" s="801"/>
      <c r="BF24" s="801"/>
      <c r="BG24" s="801"/>
      <c r="BH24" s="801"/>
      <c r="BI24" s="801"/>
      <c r="BJ24" s="801"/>
      <c r="BK24" s="801"/>
      <c r="BL24" s="801"/>
      <c r="BM24" s="801"/>
      <c r="BN24" s="801"/>
      <c r="BO24" s="801"/>
      <c r="BP24" s="801"/>
      <c r="BQ24" s="801"/>
      <c r="BR24" s="801"/>
      <c r="BS24" s="801"/>
      <c r="BT24" s="801"/>
      <c r="BU24" s="801"/>
      <c r="BV24" s="800"/>
      <c r="BW24" s="800"/>
      <c r="BX24" s="800"/>
      <c r="BY24" s="800"/>
      <c r="BZ24" s="800"/>
      <c r="CA24" s="800"/>
      <c r="CB24" s="800"/>
      <c r="CC24" s="800"/>
      <c r="CD24" s="800"/>
      <c r="CE24" s="800"/>
      <c r="CF24" s="800"/>
      <c r="CG24" s="800"/>
      <c r="CH24" s="800"/>
      <c r="CI24" s="800"/>
      <c r="CJ24" s="800"/>
      <c r="CK24" s="800"/>
      <c r="CL24" s="800"/>
      <c r="CM24" s="800"/>
      <c r="CN24" s="800"/>
      <c r="CO24" s="800"/>
      <c r="CP24" s="800"/>
      <c r="CQ24" s="800"/>
      <c r="CR24" s="800"/>
      <c r="CS24" s="800"/>
      <c r="CT24" s="800"/>
      <c r="CU24" s="800"/>
      <c r="CV24" s="800"/>
      <c r="CW24" s="800"/>
      <c r="CX24" s="800"/>
      <c r="CY24" s="800"/>
      <c r="CZ24" s="800"/>
      <c r="DA24" s="800"/>
      <c r="DB24" s="800"/>
    </row>
    <row r="25" spans="1:112" ht="13.2" customHeight="1" x14ac:dyDescent="0.25">
      <c r="A25" s="786"/>
      <c r="B25" s="786"/>
      <c r="C25" s="786"/>
      <c r="D25" s="786"/>
      <c r="E25" s="786"/>
      <c r="F25" s="786"/>
      <c r="G25" s="786"/>
      <c r="H25" s="786"/>
      <c r="I25" s="786"/>
      <c r="J25" s="799"/>
      <c r="K25" s="799"/>
      <c r="L25" s="799"/>
      <c r="M25" s="799"/>
      <c r="N25" s="799"/>
      <c r="O25" s="799"/>
      <c r="P25" s="799"/>
      <c r="Q25" s="799"/>
      <c r="R25" s="799"/>
      <c r="S25" s="799"/>
      <c r="T25" s="799"/>
      <c r="U25" s="799"/>
      <c r="V25" s="799"/>
      <c r="W25" s="799"/>
      <c r="X25" s="799"/>
      <c r="Y25" s="799"/>
      <c r="Z25" s="799"/>
      <c r="AA25" s="799"/>
      <c r="AB25" s="799"/>
      <c r="AC25" s="799"/>
      <c r="AD25" s="799"/>
      <c r="AE25" s="799"/>
      <c r="AF25" s="799"/>
      <c r="AG25" s="799"/>
      <c r="AH25" s="799"/>
      <c r="AI25" s="799"/>
      <c r="AJ25" s="799"/>
      <c r="AK25" s="799"/>
      <c r="AL25" s="799"/>
      <c r="AM25" s="799"/>
      <c r="AN25" s="799"/>
      <c r="AO25" s="799"/>
      <c r="AP25" s="801"/>
      <c r="AQ25" s="801"/>
      <c r="AR25" s="801"/>
      <c r="AS25" s="801"/>
      <c r="AT25" s="801"/>
      <c r="AU25" s="801"/>
      <c r="AV25" s="801"/>
      <c r="AW25" s="801"/>
      <c r="AX25" s="801"/>
      <c r="AY25" s="801"/>
      <c r="AZ25" s="801"/>
      <c r="BA25" s="801"/>
      <c r="BB25" s="801"/>
      <c r="BC25" s="801"/>
      <c r="BD25" s="801"/>
      <c r="BE25" s="801"/>
      <c r="BF25" s="801"/>
      <c r="BG25" s="801"/>
      <c r="BH25" s="801"/>
      <c r="BI25" s="801"/>
      <c r="BJ25" s="801"/>
      <c r="BK25" s="801"/>
      <c r="BL25" s="801"/>
      <c r="BM25" s="801"/>
      <c r="BN25" s="801"/>
      <c r="BO25" s="801"/>
      <c r="BP25" s="801"/>
      <c r="BQ25" s="801"/>
      <c r="BR25" s="801"/>
      <c r="BS25" s="801"/>
      <c r="BT25" s="801"/>
      <c r="BU25" s="801"/>
      <c r="BV25" s="800"/>
      <c r="BW25" s="800"/>
      <c r="BX25" s="800"/>
      <c r="BY25" s="800"/>
      <c r="BZ25" s="800"/>
      <c r="CA25" s="800"/>
      <c r="CB25" s="800"/>
      <c r="CC25" s="800"/>
      <c r="CD25" s="800"/>
      <c r="CE25" s="800"/>
      <c r="CF25" s="800"/>
      <c r="CG25" s="800"/>
      <c r="CH25" s="800"/>
      <c r="CI25" s="800"/>
      <c r="CJ25" s="800"/>
      <c r="CK25" s="800"/>
      <c r="CL25" s="800"/>
      <c r="CM25" s="800"/>
      <c r="CN25" s="800"/>
      <c r="CO25" s="800"/>
      <c r="CP25" s="800"/>
      <c r="CQ25" s="800"/>
      <c r="CR25" s="800"/>
      <c r="CS25" s="800"/>
      <c r="CT25" s="800"/>
      <c r="CU25" s="800"/>
      <c r="CV25" s="800"/>
      <c r="CW25" s="800"/>
      <c r="CX25" s="800"/>
      <c r="CY25" s="800"/>
      <c r="CZ25" s="800"/>
      <c r="DA25" s="800"/>
      <c r="DB25" s="800"/>
      <c r="DH25" s="154"/>
    </row>
    <row r="26" spans="1:112" ht="13.2" customHeight="1" x14ac:dyDescent="0.3">
      <c r="A26" s="786"/>
      <c r="B26" s="786"/>
      <c r="C26" s="786"/>
      <c r="D26" s="786"/>
      <c r="E26" s="786"/>
      <c r="F26" s="786"/>
      <c r="G26" s="786"/>
      <c r="H26" s="786"/>
      <c r="I26" s="786"/>
      <c r="J26" s="799"/>
      <c r="K26" s="799"/>
      <c r="L26" s="799"/>
      <c r="M26" s="799"/>
      <c r="N26" s="799"/>
      <c r="O26" s="799"/>
      <c r="P26" s="799"/>
      <c r="Q26" s="799"/>
      <c r="R26" s="799"/>
      <c r="S26" s="799"/>
      <c r="T26" s="799"/>
      <c r="U26" s="799"/>
      <c r="V26" s="799"/>
      <c r="W26" s="799"/>
      <c r="X26" s="799"/>
      <c r="Y26" s="799"/>
      <c r="Z26" s="799"/>
      <c r="AA26" s="799"/>
      <c r="AB26" s="799"/>
      <c r="AC26" s="799"/>
      <c r="AD26" s="799"/>
      <c r="AE26" s="799"/>
      <c r="AF26" s="799"/>
      <c r="AG26" s="799"/>
      <c r="AH26" s="799"/>
      <c r="AI26" s="799"/>
      <c r="AJ26" s="799"/>
      <c r="AK26" s="799"/>
      <c r="AL26" s="799"/>
      <c r="AM26" s="799"/>
      <c r="AN26" s="799"/>
      <c r="AO26" s="799"/>
      <c r="AP26" s="801"/>
      <c r="AQ26" s="801"/>
      <c r="AR26" s="801"/>
      <c r="AS26" s="801"/>
      <c r="AT26" s="801"/>
      <c r="AU26" s="801"/>
      <c r="AV26" s="801"/>
      <c r="AW26" s="801"/>
      <c r="AX26" s="801"/>
      <c r="AY26" s="801"/>
      <c r="AZ26" s="801"/>
      <c r="BA26" s="801"/>
      <c r="BB26" s="801"/>
      <c r="BC26" s="801"/>
      <c r="BD26" s="801"/>
      <c r="BE26" s="801"/>
      <c r="BF26" s="801"/>
      <c r="BG26" s="801"/>
      <c r="BH26" s="801"/>
      <c r="BI26" s="801"/>
      <c r="BJ26" s="801"/>
      <c r="BK26" s="801"/>
      <c r="BL26" s="801"/>
      <c r="BM26" s="801"/>
      <c r="BN26" s="801"/>
      <c r="BO26" s="801"/>
      <c r="BP26" s="801"/>
      <c r="BQ26" s="801"/>
      <c r="BR26" s="801"/>
      <c r="BS26" s="801"/>
      <c r="BT26" s="801"/>
      <c r="BU26" s="801"/>
      <c r="BV26" s="800"/>
      <c r="BW26" s="800"/>
      <c r="BX26" s="800"/>
      <c r="BY26" s="800"/>
      <c r="BZ26" s="800"/>
      <c r="CA26" s="800"/>
      <c r="CB26" s="800"/>
      <c r="CC26" s="800"/>
      <c r="CD26" s="800"/>
      <c r="CE26" s="800"/>
      <c r="CF26" s="800"/>
      <c r="CG26" s="800"/>
      <c r="CH26" s="800"/>
      <c r="CI26" s="800"/>
      <c r="CJ26" s="800"/>
      <c r="CK26" s="800"/>
      <c r="CL26" s="800"/>
      <c r="CM26" s="800"/>
      <c r="CN26" s="800"/>
      <c r="CO26" s="800"/>
      <c r="CP26" s="800"/>
      <c r="CQ26" s="800"/>
      <c r="CR26" s="800"/>
      <c r="CS26" s="800"/>
      <c r="CT26" s="800"/>
      <c r="CU26" s="800"/>
      <c r="CV26" s="800"/>
      <c r="CW26" s="800"/>
      <c r="CX26" s="800"/>
      <c r="CY26" s="800"/>
      <c r="CZ26" s="800"/>
      <c r="DA26" s="800"/>
      <c r="DB26" s="800"/>
    </row>
    <row r="27" spans="1:112" ht="13.2" customHeight="1" x14ac:dyDescent="0.3">
      <c r="A27" s="786"/>
      <c r="B27" s="786"/>
      <c r="C27" s="786"/>
      <c r="D27" s="786"/>
      <c r="E27" s="786"/>
      <c r="F27" s="786"/>
      <c r="G27" s="786"/>
      <c r="H27" s="786"/>
      <c r="I27" s="786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799"/>
      <c r="V27" s="799"/>
      <c r="W27" s="799"/>
      <c r="X27" s="799"/>
      <c r="Y27" s="799"/>
      <c r="Z27" s="799"/>
      <c r="AA27" s="799"/>
      <c r="AB27" s="799"/>
      <c r="AC27" s="799"/>
      <c r="AD27" s="799"/>
      <c r="AE27" s="799"/>
      <c r="AF27" s="799"/>
      <c r="AG27" s="799"/>
      <c r="AH27" s="799"/>
      <c r="AI27" s="799"/>
      <c r="AJ27" s="799"/>
      <c r="AK27" s="799"/>
      <c r="AL27" s="799"/>
      <c r="AM27" s="799"/>
      <c r="AN27" s="799"/>
      <c r="AO27" s="799"/>
      <c r="AP27" s="801"/>
      <c r="AQ27" s="801"/>
      <c r="AR27" s="801"/>
      <c r="AS27" s="801"/>
      <c r="AT27" s="801"/>
      <c r="AU27" s="801"/>
      <c r="AV27" s="801"/>
      <c r="AW27" s="801"/>
      <c r="AX27" s="801"/>
      <c r="AY27" s="801"/>
      <c r="AZ27" s="801"/>
      <c r="BA27" s="801"/>
      <c r="BB27" s="801"/>
      <c r="BC27" s="801"/>
      <c r="BD27" s="801"/>
      <c r="BE27" s="801"/>
      <c r="BF27" s="801"/>
      <c r="BG27" s="801"/>
      <c r="BH27" s="801"/>
      <c r="BI27" s="801"/>
      <c r="BJ27" s="801"/>
      <c r="BK27" s="801"/>
      <c r="BL27" s="801"/>
      <c r="BM27" s="801"/>
      <c r="BN27" s="801"/>
      <c r="BO27" s="801"/>
      <c r="BP27" s="801"/>
      <c r="BQ27" s="801"/>
      <c r="BR27" s="801"/>
      <c r="BS27" s="801"/>
      <c r="BT27" s="801"/>
      <c r="BU27" s="801"/>
      <c r="BV27" s="800"/>
      <c r="BW27" s="800"/>
      <c r="BX27" s="800"/>
      <c r="BY27" s="800"/>
      <c r="BZ27" s="800"/>
      <c r="CA27" s="800"/>
      <c r="CB27" s="800"/>
      <c r="CC27" s="800"/>
      <c r="CD27" s="800"/>
      <c r="CE27" s="800"/>
      <c r="CF27" s="800"/>
      <c r="CG27" s="800"/>
      <c r="CH27" s="800"/>
      <c r="CI27" s="800"/>
      <c r="CJ27" s="800"/>
      <c r="CK27" s="800"/>
      <c r="CL27" s="800"/>
      <c r="CM27" s="800"/>
      <c r="CN27" s="800"/>
      <c r="CO27" s="800"/>
      <c r="CP27" s="800"/>
      <c r="CQ27" s="800"/>
      <c r="CR27" s="800"/>
      <c r="CS27" s="800"/>
      <c r="CT27" s="800"/>
      <c r="CU27" s="800"/>
      <c r="CV27" s="800"/>
      <c r="CW27" s="800"/>
      <c r="CX27" s="800"/>
      <c r="CY27" s="800"/>
      <c r="CZ27" s="800"/>
      <c r="DA27" s="800"/>
      <c r="DB27" s="800"/>
    </row>
    <row r="28" spans="1:112" ht="13.8" x14ac:dyDescent="0.25">
      <c r="DH28" s="158"/>
    </row>
    <row r="29" spans="1:112" ht="42.6" customHeight="1" x14ac:dyDescent="0.3">
      <c r="A29" s="817" t="s">
        <v>16</v>
      </c>
      <c r="B29" s="817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7"/>
      <c r="V29" s="817"/>
      <c r="W29" s="817"/>
      <c r="X29" s="817"/>
      <c r="Y29" s="817"/>
      <c r="Z29" s="817"/>
      <c r="AA29" s="817"/>
      <c r="AF29" s="766" t="str">
        <f>ПОДПИСИ!B12</f>
        <v>Начальник участка ООО «СЭТ»</v>
      </c>
      <c r="AG29" s="766"/>
      <c r="AH29" s="766"/>
      <c r="AI29" s="766"/>
      <c r="AJ29" s="766"/>
      <c r="AK29" s="766"/>
      <c r="AL29" s="766"/>
      <c r="AM29" s="766"/>
      <c r="AN29" s="766"/>
      <c r="AO29" s="766"/>
      <c r="AP29" s="766"/>
      <c r="AQ29" s="766"/>
      <c r="AR29" s="766"/>
      <c r="AS29" s="766"/>
      <c r="AT29" s="766"/>
      <c r="AU29" s="766"/>
      <c r="AV29" s="766"/>
      <c r="AW29" s="766"/>
      <c r="AX29" s="766"/>
      <c r="AY29" s="766"/>
      <c r="AZ29" s="766"/>
      <c r="BA29" s="766"/>
      <c r="BB29" s="766"/>
      <c r="BC29" s="766"/>
      <c r="BD29" s="766"/>
      <c r="BE29" s="766"/>
      <c r="BF29" s="766"/>
      <c r="BG29" s="766"/>
      <c r="BH29" s="766"/>
      <c r="BI29" s="766"/>
      <c r="BJ29" s="766"/>
      <c r="BK29" s="23"/>
      <c r="BL29" s="23"/>
      <c r="BM29" s="23"/>
      <c r="BN29" s="23"/>
      <c r="BO29" s="706"/>
      <c r="BP29" s="706"/>
      <c r="BQ29" s="706"/>
      <c r="BR29" s="706"/>
      <c r="BS29" s="706"/>
      <c r="BT29" s="706"/>
      <c r="BU29" s="706"/>
      <c r="BV29" s="706"/>
      <c r="BW29" s="706"/>
      <c r="BX29" s="706"/>
      <c r="BY29" s="706"/>
      <c r="BZ29" s="706"/>
      <c r="CA29" s="706"/>
      <c r="CB29" s="706"/>
      <c r="CC29" s="706"/>
      <c r="CD29" s="706"/>
      <c r="CE29" s="23"/>
      <c r="CF29" s="23"/>
      <c r="CG29" s="23"/>
      <c r="CH29" s="23"/>
      <c r="CI29" s="706" t="str">
        <f>ПОДПИСИ!E12</f>
        <v xml:space="preserve">М.А. Нугуманов </v>
      </c>
      <c r="CJ29" s="706"/>
      <c r="CK29" s="706"/>
      <c r="CL29" s="706"/>
      <c r="CM29" s="706"/>
      <c r="CN29" s="706"/>
      <c r="CO29" s="706"/>
      <c r="CP29" s="706"/>
      <c r="CQ29" s="706"/>
      <c r="CR29" s="706"/>
      <c r="CS29" s="706"/>
      <c r="CT29" s="706"/>
      <c r="CU29" s="706"/>
      <c r="CV29" s="706"/>
      <c r="CW29" s="706"/>
      <c r="CX29" s="706"/>
      <c r="CY29" s="706"/>
      <c r="CZ29" s="706"/>
      <c r="DA29" s="706"/>
      <c r="DB29" s="706"/>
      <c r="DC29" s="23"/>
      <c r="DD29" s="23"/>
      <c r="DE29" s="23"/>
      <c r="DF29" s="23"/>
      <c r="DG29" s="23"/>
    </row>
    <row r="30" spans="1:112" s="21" customFormat="1" ht="10.199999999999999" x14ac:dyDescent="0.3">
      <c r="AF30" s="725" t="s">
        <v>48</v>
      </c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O30" s="725" t="s">
        <v>49</v>
      </c>
      <c r="BP30" s="725"/>
      <c r="BQ30" s="725"/>
      <c r="BR30" s="725"/>
      <c r="BS30" s="725"/>
      <c r="BT30" s="725"/>
      <c r="BU30" s="725"/>
      <c r="BV30" s="725"/>
      <c r="BW30" s="725"/>
      <c r="BX30" s="725"/>
      <c r="BY30" s="725"/>
      <c r="BZ30" s="725"/>
      <c r="CA30" s="725"/>
      <c r="CB30" s="725"/>
      <c r="CC30" s="725"/>
      <c r="CD30" s="725"/>
      <c r="CI30" s="765" t="s">
        <v>50</v>
      </c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H30" s="236"/>
    </row>
    <row r="31" spans="1:112" ht="13.8" x14ac:dyDescent="0.25">
      <c r="DH31" s="154"/>
    </row>
    <row r="32" spans="1:112" ht="13.8" x14ac:dyDescent="0.25">
      <c r="DH32" s="154"/>
    </row>
    <row r="34" spans="112:112" ht="13.8" x14ac:dyDescent="0.25">
      <c r="DH34" s="154"/>
    </row>
    <row r="35" spans="112:112" ht="13.8" x14ac:dyDescent="0.25">
      <c r="DH35" s="154"/>
    </row>
    <row r="36" spans="112:112" ht="13.8" x14ac:dyDescent="0.25">
      <c r="DH36" s="154"/>
    </row>
    <row r="37" spans="112:112" ht="13.8" x14ac:dyDescent="0.25">
      <c r="DH37" s="154"/>
    </row>
    <row r="38" spans="112:112" ht="13.8" x14ac:dyDescent="0.25">
      <c r="DH38" s="154"/>
    </row>
    <row r="40" spans="112:112" ht="13.8" x14ac:dyDescent="0.25">
      <c r="DH40" s="154"/>
    </row>
    <row r="41" spans="112:112" ht="13.8" x14ac:dyDescent="0.25">
      <c r="DH41" s="159"/>
    </row>
    <row r="42" spans="112:112" ht="13.8" x14ac:dyDescent="0.25">
      <c r="DH42" s="154"/>
    </row>
    <row r="43" spans="112:112" ht="13.8" x14ac:dyDescent="0.25">
      <c r="DH43" s="160"/>
    </row>
    <row r="44" spans="112:112" ht="13.8" x14ac:dyDescent="0.25">
      <c r="DH44" s="154"/>
    </row>
    <row r="45" spans="112:112" x14ac:dyDescent="0.3">
      <c r="DH45" s="161"/>
    </row>
    <row r="46" spans="112:112" ht="13.8" x14ac:dyDescent="0.25">
      <c r="DH46" s="154"/>
    </row>
    <row r="47" spans="112:112" ht="13.8" x14ac:dyDescent="0.25">
      <c r="DH47" s="160"/>
    </row>
    <row r="48" spans="112:112" ht="13.8" x14ac:dyDescent="0.25">
      <c r="DH48" s="154"/>
    </row>
    <row r="49" spans="112:112" ht="13.8" x14ac:dyDescent="0.25">
      <c r="DH49" s="159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4" spans="112:112" ht="13.8" x14ac:dyDescent="0.25">
      <c r="DH54" s="154"/>
    </row>
    <row r="56" spans="112:112" ht="13.8" x14ac:dyDescent="0.25">
      <c r="DH56" s="154"/>
    </row>
    <row r="57" spans="112:112" ht="13.8" x14ac:dyDescent="0.25">
      <c r="DH57" s="154"/>
    </row>
    <row r="59" spans="112:112" ht="13.8" x14ac:dyDescent="0.25">
      <c r="DH59" s="154"/>
    </row>
    <row r="60" spans="112:112" ht="13.8" x14ac:dyDescent="0.25">
      <c r="DH60" s="154"/>
    </row>
    <row r="61" spans="112:112" ht="13.8" x14ac:dyDescent="0.25">
      <c r="DH61" s="154"/>
    </row>
    <row r="62" spans="112:112" ht="13.8" x14ac:dyDescent="0.25">
      <c r="DH62" s="154"/>
    </row>
    <row r="63" spans="112:112" ht="13.8" x14ac:dyDescent="0.25">
      <c r="DH63" s="154"/>
    </row>
    <row r="64" spans="112:112" ht="13.8" x14ac:dyDescent="0.25">
      <c r="DH64" s="154"/>
    </row>
    <row r="65" spans="112:112" ht="13.8" x14ac:dyDescent="0.25">
      <c r="DH65" s="154"/>
    </row>
    <row r="66" spans="112:112" ht="13.8" x14ac:dyDescent="0.25">
      <c r="DH66" s="154"/>
    </row>
    <row r="67" spans="112:112" ht="13.8" x14ac:dyDescent="0.25">
      <c r="DH67" s="154"/>
    </row>
    <row r="68" spans="112:112" ht="13.8" x14ac:dyDescent="0.25">
      <c r="DH68" s="154"/>
    </row>
    <row r="69" spans="112:112" ht="13.8" x14ac:dyDescent="0.25">
      <c r="DH69" s="154"/>
    </row>
    <row r="70" spans="112:112" ht="13.8" x14ac:dyDescent="0.25">
      <c r="DH70" s="154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121" priority="6" operator="equal">
      <formula>0</formula>
    </cfRule>
  </conditionalFormatting>
  <conditionalFormatting sqref="AU5:BA12">
    <cfRule type="cellIs" dxfId="120" priority="3" operator="equal">
      <formula>0</formula>
    </cfRule>
  </conditionalFormatting>
  <conditionalFormatting sqref="CI29:DB29">
    <cfRule type="cellIs" dxfId="119" priority="16" operator="equal">
      <formula>0</formula>
    </cfRule>
  </conditionalFormatting>
  <conditionalFormatting sqref="DH2:DH7">
    <cfRule type="cellIs" dxfId="118" priority="2" operator="equal">
      <formula>0</formula>
    </cfRule>
  </conditionalFormatting>
  <conditionalFormatting sqref="DH9">
    <cfRule type="cellIs" dxfId="117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codeName="Лист13" filterMode="1">
    <tabColor rgb="FF92D050"/>
    <pageSetUpPr fitToPage="1"/>
  </sheetPr>
  <dimension ref="A1:DH73"/>
  <sheetViews>
    <sheetView view="pageBreakPreview" topLeftCell="A4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7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4"/>
    </row>
    <row r="2" spans="1:112" outlineLevel="1" x14ac:dyDescent="0.3">
      <c r="DB2" s="58" t="s">
        <v>31</v>
      </c>
      <c r="DC2"/>
      <c r="DD2"/>
      <c r="DE2"/>
      <c r="DF2"/>
      <c r="DH2" s="143"/>
    </row>
    <row r="3" spans="1:112" ht="13.8" outlineLevel="1" x14ac:dyDescent="0.25">
      <c r="DB3" s="58" t="s">
        <v>56</v>
      </c>
      <c r="DH3" s="155"/>
    </row>
    <row r="4" spans="1:112" ht="13.8" outlineLevel="1" x14ac:dyDescent="0.25">
      <c r="CC4" s="810">
        <f>ФОРМА!B13</f>
        <v>45649</v>
      </c>
      <c r="CD4" s="810"/>
      <c r="CE4" s="810"/>
      <c r="CF4" s="810"/>
      <c r="CG4" s="810"/>
      <c r="CH4" s="810"/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0"/>
      <c r="CU4" s="810"/>
      <c r="CV4" s="810"/>
      <c r="CW4" s="810"/>
      <c r="CX4" s="810"/>
      <c r="CY4" s="810"/>
      <c r="CZ4" s="810"/>
      <c r="DA4" s="810"/>
      <c r="DB4" s="810"/>
      <c r="DH4" s="143"/>
    </row>
    <row r="5" spans="1:112" ht="13.8" outlineLevel="1" x14ac:dyDescent="0.25">
      <c r="A5" s="768"/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BA5" s="706" t="str">
        <f>ФОРМА!G2</f>
        <v>Санкт-Петербург</v>
      </c>
      <c r="BB5" s="706"/>
      <c r="BC5" s="706"/>
      <c r="BD5" s="706"/>
      <c r="BE5" s="706"/>
      <c r="BF5" s="706"/>
      <c r="BG5" s="706"/>
      <c r="BH5" s="706"/>
      <c r="BI5" s="706"/>
      <c r="BJ5" s="706"/>
      <c r="BK5" s="706"/>
      <c r="BL5" s="706"/>
      <c r="BM5" s="706"/>
      <c r="BN5" s="706"/>
      <c r="BO5" s="706"/>
      <c r="BP5" s="706"/>
      <c r="BQ5" s="706"/>
      <c r="BR5" s="706"/>
      <c r="BS5" s="706"/>
      <c r="BT5" s="706"/>
      <c r="BU5" s="706"/>
      <c r="BV5" s="706"/>
      <c r="BW5" s="706"/>
      <c r="BX5" s="706"/>
      <c r="BY5" s="706"/>
      <c r="BZ5" s="706"/>
      <c r="CA5" s="706"/>
      <c r="CB5" s="706"/>
      <c r="CC5" s="706"/>
      <c r="CD5" s="706"/>
      <c r="CE5" s="706"/>
      <c r="CF5" s="706"/>
      <c r="CG5" s="706"/>
      <c r="CH5" s="706"/>
      <c r="CI5" s="706"/>
      <c r="CJ5" s="706"/>
      <c r="CK5" s="706"/>
      <c r="CL5" s="706"/>
      <c r="CM5" s="706"/>
      <c r="CN5" s="706"/>
      <c r="CO5" s="706"/>
      <c r="CP5" s="706"/>
      <c r="CQ5" s="706"/>
      <c r="CR5" s="706"/>
      <c r="CS5" s="706"/>
      <c r="CT5" s="706"/>
      <c r="CU5" s="706"/>
      <c r="CV5" s="706"/>
      <c r="CW5" s="706"/>
      <c r="CX5" s="706"/>
      <c r="CY5" s="706"/>
      <c r="CZ5" s="706"/>
      <c r="DA5" s="706"/>
      <c r="DB5" s="706"/>
      <c r="DH5" s="155"/>
    </row>
    <row r="6" spans="1:112" s="50" customFormat="1" ht="15" customHeight="1" outlineLevel="1" x14ac:dyDescent="0.25">
      <c r="A6" s="765"/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21"/>
      <c r="AV6" s="21"/>
      <c r="AW6" s="21"/>
      <c r="AX6" s="21"/>
      <c r="AY6" s="21"/>
      <c r="AZ6" s="21"/>
      <c r="BA6" s="765" t="s">
        <v>0</v>
      </c>
      <c r="BB6" s="765"/>
      <c r="BC6" s="765"/>
      <c r="BD6" s="765"/>
      <c r="BE6" s="765"/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J6" s="765"/>
      <c r="CK6" s="765"/>
      <c r="CL6" s="765"/>
      <c r="CM6" s="765"/>
      <c r="CN6" s="765"/>
      <c r="CO6" s="765"/>
      <c r="CP6" s="765"/>
      <c r="CQ6" s="765"/>
      <c r="CR6" s="765"/>
      <c r="CS6" s="765"/>
      <c r="CT6" s="765"/>
      <c r="CU6" s="765"/>
      <c r="CV6" s="765"/>
      <c r="CW6" s="765"/>
      <c r="CX6" s="765"/>
      <c r="CY6" s="765"/>
      <c r="CZ6" s="765"/>
      <c r="DA6" s="765"/>
      <c r="DB6" s="765"/>
      <c r="DH6" s="143"/>
    </row>
    <row r="7" spans="1:112" ht="13.8" outlineLevel="1" x14ac:dyDescent="0.25">
      <c r="A7" s="706" t="str">
        <f>ФОРМА!B4</f>
        <v>ООО «СЭТ»</v>
      </c>
      <c r="B7" s="706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6"/>
      <c r="AD7" s="706"/>
      <c r="AE7" s="706"/>
      <c r="AF7" s="706"/>
      <c r="AG7" s="706"/>
      <c r="AH7" s="706"/>
      <c r="AI7" s="706"/>
      <c r="AJ7" s="706"/>
      <c r="AK7" s="706"/>
      <c r="AL7" s="706"/>
      <c r="AM7" s="706"/>
      <c r="AN7" s="706"/>
      <c r="AO7" s="706"/>
      <c r="AP7" s="706"/>
      <c r="AQ7" s="706"/>
      <c r="AR7" s="706"/>
      <c r="AS7" s="706"/>
      <c r="AT7" s="706"/>
      <c r="BA7" s="766" t="str">
        <f>ФОРМА!B2</f>
        <v>ПАО "Россети Ленэнерго"</v>
      </c>
      <c r="BB7" s="766"/>
      <c r="BC7" s="766"/>
      <c r="BD7" s="766"/>
      <c r="BE7" s="766"/>
      <c r="BF7" s="766"/>
      <c r="BG7" s="766"/>
      <c r="BH7" s="766"/>
      <c r="BI7" s="766"/>
      <c r="BJ7" s="766"/>
      <c r="BK7" s="766"/>
      <c r="BL7" s="766"/>
      <c r="BM7" s="766"/>
      <c r="BN7" s="766"/>
      <c r="BO7" s="766"/>
      <c r="BP7" s="766"/>
      <c r="BQ7" s="766"/>
      <c r="BR7" s="766"/>
      <c r="BS7" s="766"/>
      <c r="BT7" s="766"/>
      <c r="BU7" s="766"/>
      <c r="BV7" s="766"/>
      <c r="BW7" s="766"/>
      <c r="BX7" s="766"/>
      <c r="BY7" s="766"/>
      <c r="BZ7" s="766"/>
      <c r="CA7" s="766"/>
      <c r="CB7" s="766"/>
      <c r="CC7" s="766"/>
      <c r="CD7" s="766"/>
      <c r="CE7" s="766"/>
      <c r="CF7" s="766"/>
      <c r="CG7" s="766"/>
      <c r="CH7" s="766"/>
      <c r="CI7" s="766"/>
      <c r="CJ7" s="766"/>
      <c r="CK7" s="766"/>
      <c r="CL7" s="766"/>
      <c r="CM7" s="766"/>
      <c r="CN7" s="766"/>
      <c r="CO7" s="766"/>
      <c r="CP7" s="766"/>
      <c r="CQ7" s="766"/>
      <c r="CR7" s="766"/>
      <c r="CS7" s="766"/>
      <c r="CT7" s="766"/>
      <c r="CU7" s="766"/>
      <c r="CV7" s="766"/>
      <c r="CW7" s="766"/>
      <c r="CX7" s="766"/>
      <c r="CY7" s="766"/>
      <c r="CZ7" s="766"/>
      <c r="DA7" s="766"/>
      <c r="DB7" s="766"/>
      <c r="DH7" s="155" t="str">
        <f>BA7</f>
        <v>ПАО "Россети Ленэнерго"</v>
      </c>
    </row>
    <row r="8" spans="1:112" ht="15" customHeight="1" outlineLevel="1" x14ac:dyDescent="0.25">
      <c r="A8" s="765" t="s">
        <v>44</v>
      </c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21"/>
      <c r="AV8" s="21"/>
      <c r="AW8" s="21"/>
      <c r="AX8" s="21"/>
      <c r="AY8" s="21"/>
      <c r="AZ8" s="21"/>
      <c r="BA8" s="765" t="s">
        <v>2</v>
      </c>
      <c r="BB8" s="765"/>
      <c r="BC8" s="765"/>
      <c r="BD8" s="765"/>
      <c r="BE8" s="765"/>
      <c r="BF8" s="765"/>
      <c r="BG8" s="765"/>
      <c r="BH8" s="765"/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H8" s="153"/>
    </row>
    <row r="9" spans="1:112" ht="61.5" customHeight="1" outlineLevel="1" x14ac:dyDescent="0.25">
      <c r="A9" s="764"/>
      <c r="B9" s="764"/>
      <c r="C9" s="764"/>
      <c r="D9" s="764"/>
      <c r="E9" s="764"/>
      <c r="F9" s="764"/>
      <c r="G9" s="764"/>
      <c r="H9" s="764"/>
      <c r="I9" s="764"/>
      <c r="J9" s="764"/>
      <c r="K9" s="764"/>
      <c r="L9" s="764"/>
      <c r="M9" s="764"/>
      <c r="N9" s="764"/>
      <c r="O9" s="764"/>
      <c r="P9" s="764"/>
      <c r="Q9" s="764"/>
      <c r="R9" s="764"/>
      <c r="S9" s="764"/>
      <c r="T9" s="764"/>
      <c r="U9" s="764"/>
      <c r="V9" s="764"/>
      <c r="W9" s="764"/>
      <c r="X9" s="764"/>
      <c r="Y9" s="764"/>
      <c r="Z9" s="764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764"/>
      <c r="AN9" s="764"/>
      <c r="AO9" s="764"/>
      <c r="AP9" s="764"/>
      <c r="AQ9" s="764"/>
      <c r="AR9" s="764"/>
      <c r="AS9" s="764"/>
      <c r="AT9" s="764"/>
      <c r="AU9" s="21"/>
      <c r="AV9" s="21"/>
      <c r="AW9" s="21"/>
      <c r="AX9" s="21"/>
      <c r="AY9" s="21"/>
      <c r="AZ9" s="21"/>
      <c r="BA9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B9" s="766"/>
      <c r="BC9" s="766"/>
      <c r="BD9" s="766"/>
      <c r="BE9" s="766"/>
      <c r="BF9" s="766"/>
      <c r="BG9" s="766"/>
      <c r="BH9" s="766"/>
      <c r="BI9" s="766"/>
      <c r="BJ9" s="766"/>
      <c r="BK9" s="766"/>
      <c r="BL9" s="766"/>
      <c r="BM9" s="766"/>
      <c r="BN9" s="766"/>
      <c r="BO9" s="766"/>
      <c r="BP9" s="766"/>
      <c r="BQ9" s="766"/>
      <c r="BR9" s="766"/>
      <c r="BS9" s="766"/>
      <c r="BT9" s="766"/>
      <c r="BU9" s="766"/>
      <c r="BV9" s="766"/>
      <c r="BW9" s="766"/>
      <c r="BX9" s="766"/>
      <c r="BY9" s="766"/>
      <c r="BZ9" s="766"/>
      <c r="CA9" s="766"/>
      <c r="CB9" s="766"/>
      <c r="CC9" s="766"/>
      <c r="CD9" s="766"/>
      <c r="CE9" s="766"/>
      <c r="CF9" s="766"/>
      <c r="CG9" s="766"/>
      <c r="CH9" s="766"/>
      <c r="CI9" s="766"/>
      <c r="CJ9" s="766"/>
      <c r="CK9" s="766"/>
      <c r="CL9" s="766"/>
      <c r="CM9" s="766"/>
      <c r="CN9" s="766"/>
      <c r="CO9" s="766"/>
      <c r="CP9" s="766"/>
      <c r="CQ9" s="766"/>
      <c r="CR9" s="766"/>
      <c r="CS9" s="766"/>
      <c r="CT9" s="766"/>
      <c r="CU9" s="766"/>
      <c r="CV9" s="766"/>
      <c r="CW9" s="766"/>
      <c r="CX9" s="766"/>
      <c r="CY9" s="766"/>
      <c r="CZ9" s="766"/>
      <c r="DA9" s="766"/>
      <c r="DB9" s="766"/>
      <c r="DH9" s="156" t="str">
        <f>BA9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10" spans="1:112" ht="14.4" customHeight="1" outlineLevel="1" x14ac:dyDescent="0.3">
      <c r="A10" s="765" t="s">
        <v>45</v>
      </c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21"/>
      <c r="AV10" s="21"/>
      <c r="AW10" s="21"/>
      <c r="AX10" s="21"/>
      <c r="AY10" s="21"/>
      <c r="AZ10" s="21"/>
      <c r="BA10" s="765" t="s">
        <v>38</v>
      </c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  <c r="CJ10" s="765"/>
      <c r="CK10" s="765"/>
      <c r="CL10" s="765"/>
      <c r="CM10" s="765"/>
      <c r="CN10" s="765"/>
      <c r="CO10" s="765"/>
      <c r="CP10" s="765"/>
      <c r="CQ10" s="765"/>
      <c r="CR10" s="765"/>
      <c r="CS10" s="765"/>
      <c r="CT10" s="765"/>
      <c r="CU10" s="765"/>
      <c r="CV10" s="765"/>
      <c r="CW10" s="765"/>
      <c r="CX10" s="765"/>
      <c r="CY10" s="765"/>
      <c r="CZ10" s="765"/>
      <c r="DA10" s="765"/>
      <c r="DB10" s="765"/>
    </row>
    <row r="11" spans="1:112" ht="13.8" outlineLevel="1" x14ac:dyDescent="0.25">
      <c r="A11" s="706"/>
      <c r="B11" s="706"/>
      <c r="C11" s="706"/>
      <c r="D11" s="706"/>
      <c r="E11" s="706"/>
      <c r="F11" s="706"/>
      <c r="G11" s="706"/>
      <c r="H11" s="706"/>
      <c r="I11" s="706"/>
      <c r="J11" s="706"/>
      <c r="K11" s="706"/>
      <c r="L11" s="706"/>
      <c r="M11" s="706"/>
      <c r="N11" s="706"/>
      <c r="O11" s="706"/>
      <c r="P11" s="706"/>
      <c r="Q11" s="706"/>
      <c r="R11" s="706"/>
      <c r="S11" s="706"/>
      <c r="T11" s="706"/>
      <c r="U11" s="706"/>
      <c r="V11" s="706"/>
      <c r="W11" s="706"/>
      <c r="X11" s="706"/>
      <c r="Y11" s="706"/>
      <c r="Z11" s="706"/>
      <c r="AA11" s="706"/>
      <c r="AB11" s="706"/>
      <c r="AC11" s="706"/>
      <c r="AD11" s="706"/>
      <c r="AE11" s="706"/>
      <c r="AF11" s="706"/>
      <c r="AG11" s="706"/>
      <c r="AH11" s="706"/>
      <c r="AI11" s="706"/>
      <c r="AJ11" s="706"/>
      <c r="AK11" s="706"/>
      <c r="AL11" s="706"/>
      <c r="AM11" s="706"/>
      <c r="AN11" s="706"/>
      <c r="AO11" s="706"/>
      <c r="AP11" s="706"/>
      <c r="AQ11" s="706"/>
      <c r="AR11" s="706"/>
      <c r="AS11" s="706"/>
      <c r="AT11" s="706"/>
      <c r="BA11" s="724">
        <f>ФОРМА!B13</f>
        <v>45649</v>
      </c>
      <c r="BB11" s="724"/>
      <c r="BC11" s="724"/>
      <c r="BD11" s="724"/>
      <c r="BE11" s="724"/>
      <c r="BF11" s="724"/>
      <c r="BG11" s="724"/>
      <c r="BH11" s="724"/>
      <c r="BI11" s="724"/>
      <c r="BJ11" s="724"/>
      <c r="BK11" s="724"/>
      <c r="BL11" s="724"/>
      <c r="BM11" s="724"/>
      <c r="BN11" s="724"/>
      <c r="BO11" s="724"/>
      <c r="BP11" s="724"/>
      <c r="BQ11" s="724"/>
      <c r="BR11" s="724"/>
      <c r="BS11" s="724"/>
      <c r="BT11" s="724"/>
      <c r="BU11" s="724"/>
      <c r="BV11" s="724"/>
      <c r="BW11" s="724"/>
      <c r="BX11" s="724"/>
      <c r="BY11" s="724"/>
      <c r="BZ11" s="724"/>
      <c r="CA11" s="724"/>
      <c r="CB11" s="724"/>
      <c r="CC11" s="724"/>
      <c r="CD11" s="724"/>
      <c r="CE11" s="724"/>
      <c r="CF11" s="724"/>
      <c r="CG11" s="724"/>
      <c r="CH11" s="724"/>
      <c r="CI11" s="724"/>
      <c r="CJ11" s="724"/>
      <c r="CK11" s="724"/>
      <c r="CL11" s="724"/>
      <c r="CM11" s="724"/>
      <c r="CN11" s="724"/>
      <c r="CO11" s="724"/>
      <c r="CP11" s="724"/>
      <c r="CQ11" s="724"/>
      <c r="CR11" s="724"/>
      <c r="CS11" s="724"/>
      <c r="CT11" s="724"/>
      <c r="CU11" s="724"/>
      <c r="CV11" s="724"/>
      <c r="CW11" s="724"/>
      <c r="CX11" s="724"/>
      <c r="CY11" s="724"/>
      <c r="CZ11" s="724"/>
      <c r="DA11" s="724"/>
      <c r="DB11" s="724"/>
      <c r="DC11" s="51"/>
      <c r="DH11" s="154"/>
    </row>
    <row r="12" spans="1:112" ht="14.4" customHeight="1" outlineLevel="1" x14ac:dyDescent="0.3">
      <c r="A12" s="765" t="s">
        <v>1</v>
      </c>
      <c r="B12" s="765"/>
      <c r="C12" s="765"/>
      <c r="D12" s="765"/>
      <c r="E12" s="765"/>
      <c r="F12" s="765"/>
      <c r="G12" s="765"/>
      <c r="H12" s="765"/>
      <c r="I12" s="765"/>
      <c r="J12" s="765"/>
      <c r="K12" s="765"/>
      <c r="L12" s="765"/>
      <c r="M12" s="765"/>
      <c r="N12" s="765"/>
      <c r="O12" s="765"/>
      <c r="P12" s="765"/>
      <c r="Q12" s="765"/>
      <c r="R12" s="765"/>
      <c r="S12" s="765"/>
      <c r="T12" s="765"/>
      <c r="U12" s="765"/>
      <c r="V12" s="765"/>
      <c r="W12" s="765"/>
      <c r="X12" s="765"/>
      <c r="Y12" s="765"/>
      <c r="Z12" s="765"/>
      <c r="AA12" s="765"/>
      <c r="AB12" s="765"/>
      <c r="AC12" s="765"/>
      <c r="AD12" s="765"/>
      <c r="AE12" s="765"/>
      <c r="AF12" s="765"/>
      <c r="AG12" s="765"/>
      <c r="AH12" s="765"/>
      <c r="AI12" s="765"/>
      <c r="AJ12" s="765"/>
      <c r="AK12" s="765"/>
      <c r="AL12" s="765"/>
      <c r="AM12" s="765"/>
      <c r="AN12" s="765"/>
      <c r="AO12" s="765"/>
      <c r="AP12" s="765"/>
      <c r="AQ12" s="765"/>
      <c r="AR12" s="765"/>
      <c r="AS12" s="765"/>
      <c r="AT12" s="765"/>
      <c r="AU12" s="21"/>
      <c r="AV12" s="21"/>
      <c r="AW12" s="21"/>
      <c r="AX12" s="21"/>
      <c r="AY12" s="21"/>
      <c r="AZ12" s="21"/>
      <c r="BA12" s="765" t="s">
        <v>3</v>
      </c>
      <c r="BB12" s="765"/>
      <c r="BC12" s="765"/>
      <c r="BD12" s="765"/>
      <c r="BE12" s="765"/>
      <c r="BF12" s="765"/>
      <c r="BG12" s="765"/>
      <c r="BH12" s="765"/>
      <c r="BI12" s="765"/>
      <c r="BJ12" s="765"/>
      <c r="BK12" s="765"/>
      <c r="BL12" s="765"/>
      <c r="BM12" s="765"/>
      <c r="BN12" s="765"/>
      <c r="BO12" s="765"/>
      <c r="BP12" s="765"/>
      <c r="BQ12" s="765"/>
      <c r="BR12" s="765"/>
      <c r="BS12" s="765"/>
      <c r="BT12" s="765"/>
      <c r="BU12" s="765"/>
      <c r="BV12" s="765"/>
      <c r="BW12" s="765"/>
      <c r="BX12" s="765"/>
      <c r="BY12" s="765"/>
      <c r="BZ12" s="765"/>
      <c r="CA12" s="765"/>
      <c r="CB12" s="765"/>
      <c r="CC12" s="765"/>
      <c r="CD12" s="765"/>
      <c r="CE12" s="765"/>
      <c r="CF12" s="765"/>
      <c r="CG12" s="765"/>
      <c r="CH12" s="765"/>
      <c r="CI12" s="765"/>
      <c r="CJ12" s="765"/>
      <c r="CK12" s="765"/>
      <c r="CL12" s="765"/>
      <c r="CM12" s="765"/>
      <c r="CN12" s="765"/>
      <c r="CO12" s="765"/>
      <c r="CP12" s="765"/>
      <c r="CQ12" s="765"/>
      <c r="CR12" s="765"/>
      <c r="CS12" s="765"/>
      <c r="CT12" s="765"/>
      <c r="CU12" s="765"/>
      <c r="CV12" s="765"/>
      <c r="CW12" s="765"/>
      <c r="CX12" s="765"/>
      <c r="CY12" s="765"/>
      <c r="CZ12" s="765"/>
      <c r="DA12" s="765"/>
      <c r="DB12" s="765"/>
    </row>
    <row r="13" spans="1:112" ht="49.2" customHeight="1" x14ac:dyDescent="0.3">
      <c r="A13" s="777" t="s">
        <v>497</v>
      </c>
      <c r="B13" s="778"/>
      <c r="C13" s="778"/>
      <c r="D13" s="778"/>
      <c r="E13" s="778"/>
      <c r="F13" s="778"/>
      <c r="G13" s="778"/>
      <c r="H13" s="778"/>
      <c r="I13" s="778"/>
      <c r="J13" s="778"/>
      <c r="K13" s="778"/>
      <c r="L13" s="778"/>
      <c r="M13" s="778"/>
      <c r="N13" s="778"/>
      <c r="O13" s="778"/>
      <c r="P13" s="778"/>
      <c r="Q13" s="778"/>
      <c r="R13" s="778"/>
      <c r="S13" s="778"/>
      <c r="T13" s="778"/>
      <c r="U13" s="778"/>
      <c r="V13" s="778"/>
      <c r="W13" s="778"/>
      <c r="X13" s="778"/>
      <c r="Y13" s="778"/>
      <c r="Z13" s="778"/>
      <c r="AA13" s="778"/>
      <c r="AB13" s="778"/>
      <c r="AC13" s="778"/>
      <c r="AD13" s="778"/>
      <c r="AE13" s="778"/>
      <c r="AF13" s="778"/>
      <c r="AG13" s="778"/>
      <c r="AH13" s="778"/>
      <c r="AI13" s="778"/>
      <c r="AJ13" s="778"/>
      <c r="AK13" s="778"/>
      <c r="AL13" s="778"/>
      <c r="AM13" s="778"/>
      <c r="AN13" s="778"/>
      <c r="AO13" s="778"/>
      <c r="AP13" s="778"/>
      <c r="AQ13" s="778"/>
      <c r="AR13" s="778"/>
      <c r="AS13" s="778"/>
      <c r="AT13" s="778"/>
      <c r="AU13" s="778"/>
      <c r="AV13" s="778"/>
      <c r="AW13" s="778"/>
      <c r="AX13" s="778"/>
      <c r="AY13" s="778"/>
      <c r="AZ13" s="778"/>
      <c r="BA13" s="778"/>
      <c r="BB13" s="778"/>
      <c r="BC13" s="778"/>
      <c r="BD13" s="778"/>
      <c r="BE13" s="778"/>
      <c r="BF13" s="778"/>
      <c r="BG13" s="778"/>
      <c r="BH13" s="778"/>
      <c r="BI13" s="778"/>
      <c r="BJ13" s="778"/>
      <c r="BK13" s="778"/>
      <c r="BL13" s="778"/>
      <c r="BM13" s="778"/>
      <c r="BN13" s="778"/>
      <c r="BO13" s="778"/>
      <c r="BP13" s="778"/>
      <c r="BQ13" s="778"/>
      <c r="BR13" s="778"/>
      <c r="BS13" s="778"/>
      <c r="BT13" s="778"/>
      <c r="BU13" s="778"/>
      <c r="BV13" s="778"/>
      <c r="BW13" s="778"/>
      <c r="BX13" s="778"/>
      <c r="BY13" s="778"/>
      <c r="BZ13" s="778"/>
      <c r="CA13" s="778"/>
      <c r="CB13" s="778"/>
      <c r="CC13" s="778"/>
      <c r="CD13" s="778"/>
      <c r="CE13" s="778"/>
      <c r="CF13" s="778"/>
      <c r="CG13" s="778"/>
      <c r="CH13" s="778"/>
      <c r="CI13" s="778"/>
      <c r="CJ13" s="778"/>
      <c r="CK13" s="778"/>
      <c r="CL13" s="778"/>
      <c r="CM13" s="778"/>
      <c r="CN13" s="778"/>
      <c r="CO13" s="778"/>
      <c r="CP13" s="778"/>
      <c r="CQ13" s="778"/>
      <c r="CR13" s="778"/>
      <c r="CS13" s="778"/>
      <c r="CT13" s="778"/>
      <c r="CU13" s="778"/>
      <c r="CV13" s="778"/>
      <c r="CW13" s="778"/>
      <c r="CX13" s="778"/>
      <c r="CY13" s="778"/>
      <c r="CZ13" s="778"/>
      <c r="DA13" s="778"/>
      <c r="DB13" s="778"/>
    </row>
    <row r="14" spans="1:112" ht="15" customHeight="1" x14ac:dyDescent="0.3">
      <c r="A14" s="808" t="s">
        <v>19</v>
      </c>
      <c r="B14" s="804"/>
      <c r="C14" s="804"/>
      <c r="D14" s="804"/>
      <c r="E14" s="804"/>
      <c r="F14" s="804"/>
      <c r="G14" s="804"/>
      <c r="H14" s="804"/>
      <c r="I14" s="805"/>
      <c r="J14" s="824" t="s">
        <v>32</v>
      </c>
      <c r="K14" s="825"/>
      <c r="L14" s="825"/>
      <c r="M14" s="825"/>
      <c r="N14" s="825"/>
      <c r="O14" s="825"/>
      <c r="P14" s="825"/>
      <c r="Q14" s="825"/>
      <c r="R14" s="825"/>
      <c r="S14" s="825"/>
      <c r="T14" s="825"/>
      <c r="U14" s="825"/>
      <c r="V14" s="825"/>
      <c r="W14" s="825"/>
      <c r="X14" s="825"/>
      <c r="Y14" s="825"/>
      <c r="Z14" s="825"/>
      <c r="AA14" s="825"/>
      <c r="AB14" s="825"/>
      <c r="AC14" s="825"/>
      <c r="AD14" s="825"/>
      <c r="AE14" s="825"/>
      <c r="AF14" s="825"/>
      <c r="AG14" s="825"/>
      <c r="AH14" s="825"/>
      <c r="AI14" s="825"/>
      <c r="AJ14" s="825"/>
      <c r="AK14" s="825"/>
      <c r="AL14" s="825"/>
      <c r="AM14" s="825"/>
      <c r="AN14" s="825"/>
      <c r="AO14" s="826"/>
      <c r="AP14" s="802" t="s">
        <v>33</v>
      </c>
      <c r="AQ14" s="728"/>
      <c r="AR14" s="728"/>
      <c r="AS14" s="728"/>
      <c r="AT14" s="728"/>
      <c r="AU14" s="728"/>
      <c r="AV14" s="728"/>
      <c r="AW14" s="728"/>
      <c r="AX14" s="728"/>
      <c r="AY14" s="728"/>
      <c r="AZ14" s="728"/>
      <c r="BA14" s="728"/>
      <c r="BB14" s="728"/>
      <c r="BC14" s="728"/>
      <c r="BD14" s="728"/>
      <c r="BE14" s="728"/>
      <c r="BF14" s="728"/>
      <c r="BG14" s="728"/>
      <c r="BH14" s="728"/>
      <c r="BI14" s="728"/>
      <c r="BJ14" s="728"/>
      <c r="BK14" s="728"/>
      <c r="BL14" s="728"/>
      <c r="BM14" s="728"/>
      <c r="BN14" s="728"/>
      <c r="BO14" s="728"/>
      <c r="BP14" s="728"/>
      <c r="BQ14" s="728"/>
      <c r="BR14" s="728"/>
      <c r="BS14" s="728"/>
      <c r="BT14" s="728"/>
      <c r="BU14" s="803"/>
      <c r="BV14" s="818" t="s">
        <v>34</v>
      </c>
      <c r="BW14" s="819"/>
      <c r="BX14" s="819"/>
      <c r="BY14" s="819"/>
      <c r="BZ14" s="819"/>
      <c r="CA14" s="819"/>
      <c r="CB14" s="819"/>
      <c r="CC14" s="819"/>
      <c r="CD14" s="819"/>
      <c r="CE14" s="819"/>
      <c r="CF14" s="819"/>
      <c r="CG14" s="819"/>
      <c r="CH14" s="819"/>
      <c r="CI14" s="819"/>
      <c r="CJ14" s="819"/>
      <c r="CK14" s="819"/>
      <c r="CL14" s="819"/>
      <c r="CM14" s="819"/>
      <c r="CN14" s="819"/>
      <c r="CO14" s="819"/>
      <c r="CP14" s="819"/>
      <c r="CQ14" s="819"/>
      <c r="CR14" s="819"/>
      <c r="CS14" s="819"/>
      <c r="CT14" s="819"/>
      <c r="CU14" s="819"/>
      <c r="CV14" s="819"/>
      <c r="CW14" s="819"/>
      <c r="CX14" s="819"/>
      <c r="CY14" s="819"/>
      <c r="CZ14" s="819"/>
      <c r="DA14" s="819"/>
      <c r="DB14" s="820"/>
    </row>
    <row r="15" spans="1:112" ht="15.75" customHeight="1" x14ac:dyDescent="0.3">
      <c r="A15" s="809" t="s">
        <v>20</v>
      </c>
      <c r="B15" s="806"/>
      <c r="C15" s="806"/>
      <c r="D15" s="806"/>
      <c r="E15" s="806"/>
      <c r="F15" s="806"/>
      <c r="G15" s="806"/>
      <c r="H15" s="806"/>
      <c r="I15" s="807"/>
      <c r="J15" s="827"/>
      <c r="K15" s="828"/>
      <c r="L15" s="828"/>
      <c r="M15" s="828"/>
      <c r="N15" s="828"/>
      <c r="O15" s="828"/>
      <c r="P15" s="828"/>
      <c r="Q15" s="828"/>
      <c r="R15" s="828"/>
      <c r="S15" s="828"/>
      <c r="T15" s="828"/>
      <c r="U15" s="828"/>
      <c r="V15" s="828"/>
      <c r="W15" s="828"/>
      <c r="X15" s="828"/>
      <c r="Y15" s="828"/>
      <c r="Z15" s="828"/>
      <c r="AA15" s="828"/>
      <c r="AB15" s="828"/>
      <c r="AC15" s="828"/>
      <c r="AD15" s="828"/>
      <c r="AE15" s="828"/>
      <c r="AF15" s="828"/>
      <c r="AG15" s="828"/>
      <c r="AH15" s="828"/>
      <c r="AI15" s="828"/>
      <c r="AJ15" s="828"/>
      <c r="AK15" s="828"/>
      <c r="AL15" s="828"/>
      <c r="AM15" s="828"/>
      <c r="AN15" s="828"/>
      <c r="AO15" s="829"/>
      <c r="AP15" s="802"/>
      <c r="AQ15" s="728"/>
      <c r="AR15" s="728"/>
      <c r="AS15" s="728"/>
      <c r="AT15" s="728"/>
      <c r="AU15" s="728"/>
      <c r="AV15" s="728"/>
      <c r="AW15" s="728"/>
      <c r="AX15" s="728"/>
      <c r="AY15" s="728"/>
      <c r="AZ15" s="728"/>
      <c r="BA15" s="728"/>
      <c r="BB15" s="728"/>
      <c r="BC15" s="728"/>
      <c r="BD15" s="728"/>
      <c r="BE15" s="728"/>
      <c r="BF15" s="728"/>
      <c r="BG15" s="728"/>
      <c r="BH15" s="728"/>
      <c r="BI15" s="728"/>
      <c r="BJ15" s="728"/>
      <c r="BK15" s="728"/>
      <c r="BL15" s="728"/>
      <c r="BM15" s="728"/>
      <c r="BN15" s="728"/>
      <c r="BO15" s="728"/>
      <c r="BP15" s="728"/>
      <c r="BQ15" s="728"/>
      <c r="BR15" s="728"/>
      <c r="BS15" s="728"/>
      <c r="BT15" s="728"/>
      <c r="BU15" s="803"/>
      <c r="BV15" s="821"/>
      <c r="BW15" s="822"/>
      <c r="BX15" s="822"/>
      <c r="BY15" s="822"/>
      <c r="BZ15" s="822"/>
      <c r="CA15" s="822"/>
      <c r="CB15" s="822"/>
      <c r="CC15" s="822"/>
      <c r="CD15" s="822"/>
      <c r="CE15" s="822"/>
      <c r="CF15" s="822"/>
      <c r="CG15" s="822"/>
      <c r="CH15" s="822"/>
      <c r="CI15" s="822"/>
      <c r="CJ15" s="822"/>
      <c r="CK15" s="822"/>
      <c r="CL15" s="822"/>
      <c r="CM15" s="822"/>
      <c r="CN15" s="822"/>
      <c r="CO15" s="822"/>
      <c r="CP15" s="822"/>
      <c r="CQ15" s="822"/>
      <c r="CR15" s="822"/>
      <c r="CS15" s="822"/>
      <c r="CT15" s="822"/>
      <c r="CU15" s="822"/>
      <c r="CV15" s="822"/>
      <c r="CW15" s="822"/>
      <c r="CX15" s="822"/>
      <c r="CY15" s="822"/>
      <c r="CZ15" s="822"/>
      <c r="DA15" s="822"/>
      <c r="DB15" s="823"/>
    </row>
    <row r="16" spans="1:112" ht="13.2" customHeight="1" x14ac:dyDescent="0.3">
      <c r="A16" s="786"/>
      <c r="B16" s="786"/>
      <c r="C16" s="786"/>
      <c r="D16" s="786"/>
      <c r="E16" s="786"/>
      <c r="F16" s="786"/>
      <c r="G16" s="786"/>
      <c r="H16" s="786"/>
      <c r="I16" s="786"/>
      <c r="J16" s="830" t="s">
        <v>1023</v>
      </c>
      <c r="K16" s="831"/>
      <c r="L16" s="831"/>
      <c r="M16" s="831"/>
      <c r="N16" s="831"/>
      <c r="O16" s="831"/>
      <c r="P16" s="831"/>
      <c r="Q16" s="831"/>
      <c r="R16" s="831"/>
      <c r="S16" s="831"/>
      <c r="T16" s="831"/>
      <c r="U16" s="831"/>
      <c r="V16" s="831"/>
      <c r="W16" s="831"/>
      <c r="X16" s="831"/>
      <c r="Y16" s="831"/>
      <c r="Z16" s="831"/>
      <c r="AA16" s="831"/>
      <c r="AB16" s="831"/>
      <c r="AC16" s="831"/>
      <c r="AD16" s="831"/>
      <c r="AE16" s="831"/>
      <c r="AF16" s="831"/>
      <c r="AG16" s="831"/>
      <c r="AH16" s="831"/>
      <c r="AI16" s="831"/>
      <c r="AJ16" s="831"/>
      <c r="AK16" s="831"/>
      <c r="AL16" s="831"/>
      <c r="AM16" s="831"/>
      <c r="AN16" s="831"/>
      <c r="AO16" s="832"/>
      <c r="AP16" s="801"/>
      <c r="AQ16" s="801"/>
      <c r="AR16" s="801"/>
      <c r="AS16" s="801"/>
      <c r="AT16" s="801"/>
      <c r="AU16" s="801"/>
      <c r="AV16" s="801"/>
      <c r="AW16" s="801"/>
      <c r="AX16" s="801"/>
      <c r="AY16" s="801"/>
      <c r="AZ16" s="801"/>
      <c r="BA16" s="801"/>
      <c r="BB16" s="801"/>
      <c r="BC16" s="801"/>
      <c r="BD16" s="801"/>
      <c r="BE16" s="801"/>
      <c r="BF16" s="801"/>
      <c r="BG16" s="801"/>
      <c r="BH16" s="801"/>
      <c r="BI16" s="801"/>
      <c r="BJ16" s="801"/>
      <c r="BK16" s="801"/>
      <c r="BL16" s="801"/>
      <c r="BM16" s="801"/>
      <c r="BN16" s="801"/>
      <c r="BO16" s="801"/>
      <c r="BP16" s="801"/>
      <c r="BQ16" s="801"/>
      <c r="BR16" s="801"/>
      <c r="BS16" s="801"/>
      <c r="BT16" s="801"/>
      <c r="BU16" s="801"/>
      <c r="BV16" s="800"/>
      <c r="BW16" s="800"/>
      <c r="BX16" s="800"/>
      <c r="BY16" s="800"/>
      <c r="BZ16" s="800"/>
      <c r="CA16" s="800"/>
      <c r="CB16" s="800"/>
      <c r="CC16" s="800"/>
      <c r="CD16" s="800"/>
      <c r="CE16" s="800"/>
      <c r="CF16" s="800"/>
      <c r="CG16" s="800"/>
      <c r="CH16" s="800"/>
      <c r="CI16" s="800"/>
      <c r="CJ16" s="800"/>
      <c r="CK16" s="800"/>
      <c r="CL16" s="800"/>
      <c r="CM16" s="800"/>
      <c r="CN16" s="800"/>
      <c r="CO16" s="800"/>
      <c r="CP16" s="800"/>
      <c r="CQ16" s="800"/>
      <c r="CR16" s="800"/>
      <c r="CS16" s="800"/>
      <c r="CT16" s="800"/>
      <c r="CU16" s="800"/>
      <c r="CV16" s="800"/>
      <c r="CW16" s="800"/>
      <c r="CX16" s="800"/>
      <c r="CY16" s="800"/>
      <c r="CZ16" s="800"/>
      <c r="DA16" s="800"/>
      <c r="DB16" s="800"/>
    </row>
    <row r="17" spans="1:112" ht="13.2" customHeight="1" x14ac:dyDescent="0.3">
      <c r="A17" s="786"/>
      <c r="B17" s="786"/>
      <c r="C17" s="786"/>
      <c r="D17" s="786"/>
      <c r="E17" s="786"/>
      <c r="F17" s="786"/>
      <c r="G17" s="786"/>
      <c r="H17" s="786"/>
      <c r="I17" s="786"/>
      <c r="J17" s="833"/>
      <c r="K17" s="834"/>
      <c r="L17" s="834"/>
      <c r="M17" s="834"/>
      <c r="N17" s="834"/>
      <c r="O17" s="834"/>
      <c r="P17" s="834"/>
      <c r="Q17" s="834"/>
      <c r="R17" s="834"/>
      <c r="S17" s="834"/>
      <c r="T17" s="834"/>
      <c r="U17" s="834"/>
      <c r="V17" s="834"/>
      <c r="W17" s="834"/>
      <c r="X17" s="834"/>
      <c r="Y17" s="834"/>
      <c r="Z17" s="834"/>
      <c r="AA17" s="834"/>
      <c r="AB17" s="834"/>
      <c r="AC17" s="834"/>
      <c r="AD17" s="834"/>
      <c r="AE17" s="834"/>
      <c r="AF17" s="834"/>
      <c r="AG17" s="834"/>
      <c r="AH17" s="834"/>
      <c r="AI17" s="834"/>
      <c r="AJ17" s="834"/>
      <c r="AK17" s="834"/>
      <c r="AL17" s="834"/>
      <c r="AM17" s="834"/>
      <c r="AN17" s="834"/>
      <c r="AO17" s="835"/>
      <c r="AP17" s="801"/>
      <c r="AQ17" s="801"/>
      <c r="AR17" s="801"/>
      <c r="AS17" s="801"/>
      <c r="AT17" s="801"/>
      <c r="AU17" s="801"/>
      <c r="AV17" s="801"/>
      <c r="AW17" s="801"/>
      <c r="AX17" s="801"/>
      <c r="AY17" s="801"/>
      <c r="AZ17" s="801"/>
      <c r="BA17" s="801"/>
      <c r="BB17" s="801"/>
      <c r="BC17" s="801"/>
      <c r="BD17" s="801"/>
      <c r="BE17" s="801"/>
      <c r="BF17" s="801"/>
      <c r="BG17" s="801"/>
      <c r="BH17" s="801"/>
      <c r="BI17" s="801"/>
      <c r="BJ17" s="801"/>
      <c r="BK17" s="801"/>
      <c r="BL17" s="801"/>
      <c r="BM17" s="801"/>
      <c r="BN17" s="801"/>
      <c r="BO17" s="801"/>
      <c r="BP17" s="801"/>
      <c r="BQ17" s="801"/>
      <c r="BR17" s="801"/>
      <c r="BS17" s="801"/>
      <c r="BT17" s="801"/>
      <c r="BU17" s="801"/>
      <c r="BV17" s="800"/>
      <c r="BW17" s="800"/>
      <c r="BX17" s="800"/>
      <c r="BY17" s="800"/>
      <c r="BZ17" s="800"/>
      <c r="CA17" s="800"/>
      <c r="CB17" s="800"/>
      <c r="CC17" s="800"/>
      <c r="CD17" s="800"/>
      <c r="CE17" s="800"/>
      <c r="CF17" s="800"/>
      <c r="CG17" s="800"/>
      <c r="CH17" s="800"/>
      <c r="CI17" s="800"/>
      <c r="CJ17" s="800"/>
      <c r="CK17" s="800"/>
      <c r="CL17" s="800"/>
      <c r="CM17" s="800"/>
      <c r="CN17" s="800"/>
      <c r="CO17" s="800"/>
      <c r="CP17" s="800"/>
      <c r="CQ17" s="800"/>
      <c r="CR17" s="800"/>
      <c r="CS17" s="800"/>
      <c r="CT17" s="800"/>
      <c r="CU17" s="800"/>
      <c r="CV17" s="800"/>
      <c r="CW17" s="800"/>
      <c r="CX17" s="800"/>
      <c r="CY17" s="800"/>
      <c r="CZ17" s="800"/>
      <c r="DA17" s="800"/>
      <c r="DB17" s="800"/>
    </row>
    <row r="18" spans="1:112" ht="13.2" customHeight="1" x14ac:dyDescent="0.3">
      <c r="A18" s="786"/>
      <c r="B18" s="786"/>
      <c r="C18" s="786"/>
      <c r="D18" s="786"/>
      <c r="E18" s="786"/>
      <c r="F18" s="786"/>
      <c r="G18" s="786"/>
      <c r="H18" s="786"/>
      <c r="I18" s="786"/>
      <c r="J18" s="833"/>
      <c r="K18" s="834"/>
      <c r="L18" s="834"/>
      <c r="M18" s="834"/>
      <c r="N18" s="834"/>
      <c r="O18" s="834"/>
      <c r="P18" s="834"/>
      <c r="Q18" s="834"/>
      <c r="R18" s="834"/>
      <c r="S18" s="834"/>
      <c r="T18" s="834"/>
      <c r="U18" s="834"/>
      <c r="V18" s="834"/>
      <c r="W18" s="834"/>
      <c r="X18" s="834"/>
      <c r="Y18" s="834"/>
      <c r="Z18" s="834"/>
      <c r="AA18" s="834"/>
      <c r="AB18" s="834"/>
      <c r="AC18" s="834"/>
      <c r="AD18" s="834"/>
      <c r="AE18" s="834"/>
      <c r="AF18" s="834"/>
      <c r="AG18" s="834"/>
      <c r="AH18" s="834"/>
      <c r="AI18" s="834"/>
      <c r="AJ18" s="834"/>
      <c r="AK18" s="834"/>
      <c r="AL18" s="834"/>
      <c r="AM18" s="834"/>
      <c r="AN18" s="834"/>
      <c r="AO18" s="835"/>
      <c r="AP18" s="801"/>
      <c r="AQ18" s="801"/>
      <c r="AR18" s="801"/>
      <c r="AS18" s="801"/>
      <c r="AT18" s="801"/>
      <c r="AU18" s="801"/>
      <c r="AV18" s="801"/>
      <c r="AW18" s="801"/>
      <c r="AX18" s="801"/>
      <c r="AY18" s="801"/>
      <c r="AZ18" s="801"/>
      <c r="BA18" s="801"/>
      <c r="BB18" s="801"/>
      <c r="BC18" s="801"/>
      <c r="BD18" s="801"/>
      <c r="BE18" s="801"/>
      <c r="BF18" s="801"/>
      <c r="BG18" s="801"/>
      <c r="BH18" s="801"/>
      <c r="BI18" s="801"/>
      <c r="BJ18" s="801"/>
      <c r="BK18" s="801"/>
      <c r="BL18" s="801"/>
      <c r="BM18" s="801"/>
      <c r="BN18" s="801"/>
      <c r="BO18" s="801"/>
      <c r="BP18" s="801"/>
      <c r="BQ18" s="801"/>
      <c r="BR18" s="801"/>
      <c r="BS18" s="801"/>
      <c r="BT18" s="801"/>
      <c r="BU18" s="801"/>
      <c r="BV18" s="800"/>
      <c r="BW18" s="800"/>
      <c r="BX18" s="800"/>
      <c r="BY18" s="800"/>
      <c r="BZ18" s="800"/>
      <c r="CA18" s="800"/>
      <c r="CB18" s="800"/>
      <c r="CC18" s="800"/>
      <c r="CD18" s="800"/>
      <c r="CE18" s="800"/>
      <c r="CF18" s="800"/>
      <c r="CG18" s="800"/>
      <c r="CH18" s="800"/>
      <c r="CI18" s="800"/>
      <c r="CJ18" s="800"/>
      <c r="CK18" s="800"/>
      <c r="CL18" s="800"/>
      <c r="CM18" s="800"/>
      <c r="CN18" s="800"/>
      <c r="CO18" s="800"/>
      <c r="CP18" s="800"/>
      <c r="CQ18" s="800"/>
      <c r="CR18" s="800"/>
      <c r="CS18" s="800"/>
      <c r="CT18" s="800"/>
      <c r="CU18" s="800"/>
      <c r="CV18" s="800"/>
      <c r="CW18" s="800"/>
      <c r="CX18" s="800"/>
      <c r="CY18" s="800"/>
      <c r="CZ18" s="800"/>
      <c r="DA18" s="800"/>
      <c r="DB18" s="800"/>
    </row>
    <row r="19" spans="1:112" ht="13.2" customHeight="1" x14ac:dyDescent="0.3">
      <c r="A19" s="786"/>
      <c r="B19" s="786"/>
      <c r="C19" s="786"/>
      <c r="D19" s="786"/>
      <c r="E19" s="786"/>
      <c r="F19" s="786"/>
      <c r="G19" s="786"/>
      <c r="H19" s="786"/>
      <c r="I19" s="786"/>
      <c r="J19" s="836"/>
      <c r="K19" s="837"/>
      <c r="L19" s="837"/>
      <c r="M19" s="837"/>
      <c r="N19" s="837"/>
      <c r="O19" s="837"/>
      <c r="P19" s="837"/>
      <c r="Q19" s="837"/>
      <c r="R19" s="837"/>
      <c r="S19" s="837"/>
      <c r="T19" s="837"/>
      <c r="U19" s="837"/>
      <c r="V19" s="837"/>
      <c r="W19" s="837"/>
      <c r="X19" s="837"/>
      <c r="Y19" s="837"/>
      <c r="Z19" s="837"/>
      <c r="AA19" s="837"/>
      <c r="AB19" s="837"/>
      <c r="AC19" s="837"/>
      <c r="AD19" s="837"/>
      <c r="AE19" s="837"/>
      <c r="AF19" s="837"/>
      <c r="AG19" s="837"/>
      <c r="AH19" s="837"/>
      <c r="AI19" s="837"/>
      <c r="AJ19" s="837"/>
      <c r="AK19" s="837"/>
      <c r="AL19" s="837"/>
      <c r="AM19" s="837"/>
      <c r="AN19" s="837"/>
      <c r="AO19" s="838"/>
      <c r="AP19" s="801"/>
      <c r="AQ19" s="801"/>
      <c r="AR19" s="801"/>
      <c r="AS19" s="801"/>
      <c r="AT19" s="801"/>
      <c r="AU19" s="801"/>
      <c r="AV19" s="801"/>
      <c r="AW19" s="801"/>
      <c r="AX19" s="801"/>
      <c r="AY19" s="801"/>
      <c r="AZ19" s="801"/>
      <c r="BA19" s="801"/>
      <c r="BB19" s="801"/>
      <c r="BC19" s="801"/>
      <c r="BD19" s="801"/>
      <c r="BE19" s="801"/>
      <c r="BF19" s="801"/>
      <c r="BG19" s="801"/>
      <c r="BH19" s="801"/>
      <c r="BI19" s="801"/>
      <c r="BJ19" s="801"/>
      <c r="BK19" s="801"/>
      <c r="BL19" s="801"/>
      <c r="BM19" s="801"/>
      <c r="BN19" s="801"/>
      <c r="BO19" s="801"/>
      <c r="BP19" s="801"/>
      <c r="BQ19" s="801"/>
      <c r="BR19" s="801"/>
      <c r="BS19" s="801"/>
      <c r="BT19" s="801"/>
      <c r="BU19" s="801"/>
      <c r="BV19" s="800"/>
      <c r="BW19" s="800"/>
      <c r="BX19" s="800"/>
      <c r="BY19" s="800"/>
      <c r="BZ19" s="800"/>
      <c r="CA19" s="800"/>
      <c r="CB19" s="800"/>
      <c r="CC19" s="800"/>
      <c r="CD19" s="800"/>
      <c r="CE19" s="800"/>
      <c r="CF19" s="800"/>
      <c r="CG19" s="800"/>
      <c r="CH19" s="800"/>
      <c r="CI19" s="800"/>
      <c r="CJ19" s="800"/>
      <c r="CK19" s="800"/>
      <c r="CL19" s="800"/>
      <c r="CM19" s="800"/>
      <c r="CN19" s="800"/>
      <c r="CO19" s="800"/>
      <c r="CP19" s="800"/>
      <c r="CQ19" s="800"/>
      <c r="CR19" s="800"/>
      <c r="CS19" s="800"/>
      <c r="CT19" s="800"/>
      <c r="CU19" s="800"/>
      <c r="CV19" s="800"/>
      <c r="CW19" s="800"/>
      <c r="CX19" s="800"/>
      <c r="CY19" s="800"/>
      <c r="CZ19" s="800"/>
      <c r="DA19" s="800"/>
      <c r="DB19" s="800"/>
    </row>
    <row r="20" spans="1:112" ht="13.2" customHeight="1" x14ac:dyDescent="0.3">
      <c r="A20" s="786"/>
      <c r="B20" s="786"/>
      <c r="C20" s="786"/>
      <c r="D20" s="786"/>
      <c r="E20" s="786"/>
      <c r="F20" s="786"/>
      <c r="G20" s="786"/>
      <c r="H20" s="786"/>
      <c r="I20" s="786"/>
      <c r="J20" s="799"/>
      <c r="K20" s="799"/>
      <c r="L20" s="799"/>
      <c r="M20" s="799"/>
      <c r="N20" s="799"/>
      <c r="O20" s="799"/>
      <c r="P20" s="799"/>
      <c r="Q20" s="799"/>
      <c r="R20" s="799"/>
      <c r="S20" s="799"/>
      <c r="T20" s="799"/>
      <c r="U20" s="799"/>
      <c r="V20" s="799"/>
      <c r="W20" s="799"/>
      <c r="X20" s="799"/>
      <c r="Y20" s="799"/>
      <c r="Z20" s="799"/>
      <c r="AA20" s="799"/>
      <c r="AB20" s="799"/>
      <c r="AC20" s="799"/>
      <c r="AD20" s="799"/>
      <c r="AE20" s="799"/>
      <c r="AF20" s="799"/>
      <c r="AG20" s="799"/>
      <c r="AH20" s="799"/>
      <c r="AI20" s="799"/>
      <c r="AJ20" s="799"/>
      <c r="AK20" s="799"/>
      <c r="AL20" s="799"/>
      <c r="AM20" s="799"/>
      <c r="AN20" s="799"/>
      <c r="AO20" s="799"/>
      <c r="AP20" s="801"/>
      <c r="AQ20" s="801"/>
      <c r="AR20" s="801"/>
      <c r="AS20" s="801"/>
      <c r="AT20" s="801"/>
      <c r="AU20" s="801"/>
      <c r="AV20" s="801"/>
      <c r="AW20" s="801"/>
      <c r="AX20" s="801"/>
      <c r="AY20" s="801"/>
      <c r="AZ20" s="801"/>
      <c r="BA20" s="801"/>
      <c r="BB20" s="801"/>
      <c r="BC20" s="801"/>
      <c r="BD20" s="801"/>
      <c r="BE20" s="801"/>
      <c r="BF20" s="801"/>
      <c r="BG20" s="801"/>
      <c r="BH20" s="801"/>
      <c r="BI20" s="801"/>
      <c r="BJ20" s="801"/>
      <c r="BK20" s="801"/>
      <c r="BL20" s="801"/>
      <c r="BM20" s="801"/>
      <c r="BN20" s="801"/>
      <c r="BO20" s="801"/>
      <c r="BP20" s="801"/>
      <c r="BQ20" s="801"/>
      <c r="BR20" s="801"/>
      <c r="BS20" s="801"/>
      <c r="BT20" s="801"/>
      <c r="BU20" s="801"/>
      <c r="BV20" s="800"/>
      <c r="BW20" s="800"/>
      <c r="BX20" s="800"/>
      <c r="BY20" s="800"/>
      <c r="BZ20" s="800"/>
      <c r="CA20" s="800"/>
      <c r="CB20" s="800"/>
      <c r="CC20" s="800"/>
      <c r="CD20" s="800"/>
      <c r="CE20" s="800"/>
      <c r="CF20" s="800"/>
      <c r="CG20" s="800"/>
      <c r="CH20" s="800"/>
      <c r="CI20" s="800"/>
      <c r="CJ20" s="800"/>
      <c r="CK20" s="800"/>
      <c r="CL20" s="800"/>
      <c r="CM20" s="800"/>
      <c r="CN20" s="800"/>
      <c r="CO20" s="800"/>
      <c r="CP20" s="800"/>
      <c r="CQ20" s="800"/>
      <c r="CR20" s="800"/>
      <c r="CS20" s="800"/>
      <c r="CT20" s="800"/>
      <c r="CU20" s="800"/>
      <c r="CV20" s="800"/>
      <c r="CW20" s="800"/>
      <c r="CX20" s="800"/>
      <c r="CY20" s="800"/>
      <c r="CZ20" s="800"/>
      <c r="DA20" s="800"/>
      <c r="DB20" s="800"/>
    </row>
    <row r="21" spans="1:112" ht="13.2" customHeight="1" x14ac:dyDescent="0.3">
      <c r="A21" s="786"/>
      <c r="B21" s="786"/>
      <c r="C21" s="786"/>
      <c r="D21" s="786"/>
      <c r="E21" s="786"/>
      <c r="F21" s="786"/>
      <c r="G21" s="786"/>
      <c r="H21" s="786"/>
      <c r="I21" s="786"/>
      <c r="J21" s="799"/>
      <c r="K21" s="799"/>
      <c r="L21" s="799"/>
      <c r="M21" s="799"/>
      <c r="N21" s="799"/>
      <c r="O21" s="799"/>
      <c r="P21" s="799"/>
      <c r="Q21" s="799"/>
      <c r="R21" s="799"/>
      <c r="S21" s="799"/>
      <c r="T21" s="799"/>
      <c r="U21" s="799"/>
      <c r="V21" s="799"/>
      <c r="W21" s="799"/>
      <c r="X21" s="799"/>
      <c r="Y21" s="799"/>
      <c r="Z21" s="799"/>
      <c r="AA21" s="799"/>
      <c r="AB21" s="799"/>
      <c r="AC21" s="799"/>
      <c r="AD21" s="799"/>
      <c r="AE21" s="799"/>
      <c r="AF21" s="799"/>
      <c r="AG21" s="799"/>
      <c r="AH21" s="799"/>
      <c r="AI21" s="799"/>
      <c r="AJ21" s="799"/>
      <c r="AK21" s="799"/>
      <c r="AL21" s="799"/>
      <c r="AM21" s="799"/>
      <c r="AN21" s="799"/>
      <c r="AO21" s="799"/>
      <c r="AP21" s="801"/>
      <c r="AQ21" s="801"/>
      <c r="AR21" s="801"/>
      <c r="AS21" s="801"/>
      <c r="AT21" s="801"/>
      <c r="AU21" s="801"/>
      <c r="AV21" s="801"/>
      <c r="AW21" s="801"/>
      <c r="AX21" s="801"/>
      <c r="AY21" s="801"/>
      <c r="AZ21" s="801"/>
      <c r="BA21" s="801"/>
      <c r="BB21" s="801"/>
      <c r="BC21" s="801"/>
      <c r="BD21" s="801"/>
      <c r="BE21" s="801"/>
      <c r="BF21" s="801"/>
      <c r="BG21" s="801"/>
      <c r="BH21" s="801"/>
      <c r="BI21" s="801"/>
      <c r="BJ21" s="801"/>
      <c r="BK21" s="801"/>
      <c r="BL21" s="801"/>
      <c r="BM21" s="801"/>
      <c r="BN21" s="801"/>
      <c r="BO21" s="801"/>
      <c r="BP21" s="801"/>
      <c r="BQ21" s="801"/>
      <c r="BR21" s="801"/>
      <c r="BS21" s="801"/>
      <c r="BT21" s="801"/>
      <c r="BU21" s="801"/>
      <c r="BV21" s="800"/>
      <c r="BW21" s="800"/>
      <c r="BX21" s="800"/>
      <c r="BY21" s="800"/>
      <c r="BZ21" s="800"/>
      <c r="CA21" s="800"/>
      <c r="CB21" s="800"/>
      <c r="CC21" s="800"/>
      <c r="CD21" s="800"/>
      <c r="CE21" s="800"/>
      <c r="CF21" s="800"/>
      <c r="CG21" s="800"/>
      <c r="CH21" s="800"/>
      <c r="CI21" s="800"/>
      <c r="CJ21" s="800"/>
      <c r="CK21" s="800"/>
      <c r="CL21" s="800"/>
      <c r="CM21" s="800"/>
      <c r="CN21" s="800"/>
      <c r="CO21" s="800"/>
      <c r="CP21" s="800"/>
      <c r="CQ21" s="800"/>
      <c r="CR21" s="800"/>
      <c r="CS21" s="800"/>
      <c r="CT21" s="800"/>
      <c r="CU21" s="800"/>
      <c r="CV21" s="800"/>
      <c r="CW21" s="800"/>
      <c r="CX21" s="800"/>
      <c r="CY21" s="800"/>
      <c r="CZ21" s="800"/>
      <c r="DA21" s="800"/>
      <c r="DB21" s="800"/>
    </row>
    <row r="22" spans="1:112" ht="13.2" customHeight="1" x14ac:dyDescent="0.25">
      <c r="A22" s="786"/>
      <c r="B22" s="786"/>
      <c r="C22" s="786"/>
      <c r="D22" s="786"/>
      <c r="E22" s="786"/>
      <c r="F22" s="786"/>
      <c r="G22" s="786"/>
      <c r="H22" s="786"/>
      <c r="I22" s="786"/>
      <c r="J22" s="799"/>
      <c r="K22" s="799"/>
      <c r="L22" s="799"/>
      <c r="M22" s="799"/>
      <c r="N22" s="799"/>
      <c r="O22" s="799"/>
      <c r="P22" s="799"/>
      <c r="Q22" s="799"/>
      <c r="R22" s="799"/>
      <c r="S22" s="799"/>
      <c r="T22" s="799"/>
      <c r="U22" s="799"/>
      <c r="V22" s="799"/>
      <c r="W22" s="799"/>
      <c r="X22" s="799"/>
      <c r="Y22" s="799"/>
      <c r="Z22" s="799"/>
      <c r="AA22" s="799"/>
      <c r="AB22" s="799"/>
      <c r="AC22" s="799"/>
      <c r="AD22" s="799"/>
      <c r="AE22" s="799"/>
      <c r="AF22" s="799"/>
      <c r="AG22" s="799"/>
      <c r="AH22" s="799"/>
      <c r="AI22" s="799"/>
      <c r="AJ22" s="799"/>
      <c r="AK22" s="799"/>
      <c r="AL22" s="799"/>
      <c r="AM22" s="799"/>
      <c r="AN22" s="799"/>
      <c r="AO22" s="799"/>
      <c r="AP22" s="801"/>
      <c r="AQ22" s="801"/>
      <c r="AR22" s="801"/>
      <c r="AS22" s="801"/>
      <c r="AT22" s="801"/>
      <c r="AU22" s="801"/>
      <c r="AV22" s="801"/>
      <c r="AW22" s="801"/>
      <c r="AX22" s="801"/>
      <c r="AY22" s="801"/>
      <c r="AZ22" s="801"/>
      <c r="BA22" s="801"/>
      <c r="BB22" s="801"/>
      <c r="BC22" s="801"/>
      <c r="BD22" s="801"/>
      <c r="BE22" s="801"/>
      <c r="BF22" s="801"/>
      <c r="BG22" s="801"/>
      <c r="BH22" s="801"/>
      <c r="BI22" s="801"/>
      <c r="BJ22" s="801"/>
      <c r="BK22" s="801"/>
      <c r="BL22" s="801"/>
      <c r="BM22" s="801"/>
      <c r="BN22" s="801"/>
      <c r="BO22" s="801"/>
      <c r="BP22" s="801"/>
      <c r="BQ22" s="801"/>
      <c r="BR22" s="801"/>
      <c r="BS22" s="801"/>
      <c r="BT22" s="801"/>
      <c r="BU22" s="801"/>
      <c r="BV22" s="800"/>
      <c r="BW22" s="800"/>
      <c r="BX22" s="800"/>
      <c r="BY22" s="800"/>
      <c r="BZ22" s="800"/>
      <c r="CA22" s="800"/>
      <c r="CB22" s="800"/>
      <c r="CC22" s="800"/>
      <c r="CD22" s="800"/>
      <c r="CE22" s="800"/>
      <c r="CF22" s="800"/>
      <c r="CG22" s="800"/>
      <c r="CH22" s="800"/>
      <c r="CI22" s="800"/>
      <c r="CJ22" s="800"/>
      <c r="CK22" s="800"/>
      <c r="CL22" s="800"/>
      <c r="CM22" s="800"/>
      <c r="CN22" s="800"/>
      <c r="CO22" s="800"/>
      <c r="CP22" s="800"/>
      <c r="CQ22" s="800"/>
      <c r="CR22" s="800"/>
      <c r="CS22" s="800"/>
      <c r="CT22" s="800"/>
      <c r="CU22" s="800"/>
      <c r="CV22" s="800"/>
      <c r="CW22" s="800"/>
      <c r="CX22" s="800"/>
      <c r="CY22" s="800"/>
      <c r="CZ22" s="800"/>
      <c r="DA22" s="800"/>
      <c r="DB22" s="800"/>
      <c r="DH22" s="154"/>
    </row>
    <row r="23" spans="1:112" ht="13.2" customHeight="1" x14ac:dyDescent="0.25">
      <c r="A23" s="786"/>
      <c r="B23" s="786"/>
      <c r="C23" s="786"/>
      <c r="D23" s="786"/>
      <c r="E23" s="786"/>
      <c r="F23" s="786"/>
      <c r="G23" s="786"/>
      <c r="H23" s="786"/>
      <c r="I23" s="786"/>
      <c r="J23" s="799"/>
      <c r="K23" s="799"/>
      <c r="L23" s="799"/>
      <c r="M23" s="799"/>
      <c r="N23" s="799"/>
      <c r="O23" s="799"/>
      <c r="P23" s="799"/>
      <c r="Q23" s="799"/>
      <c r="R23" s="799"/>
      <c r="S23" s="799"/>
      <c r="T23" s="799"/>
      <c r="U23" s="799"/>
      <c r="V23" s="799"/>
      <c r="W23" s="799"/>
      <c r="X23" s="799"/>
      <c r="Y23" s="799"/>
      <c r="Z23" s="799"/>
      <c r="AA23" s="799"/>
      <c r="AB23" s="799"/>
      <c r="AC23" s="799"/>
      <c r="AD23" s="799"/>
      <c r="AE23" s="799"/>
      <c r="AF23" s="799"/>
      <c r="AG23" s="799"/>
      <c r="AH23" s="799"/>
      <c r="AI23" s="799"/>
      <c r="AJ23" s="799"/>
      <c r="AK23" s="799"/>
      <c r="AL23" s="799"/>
      <c r="AM23" s="799"/>
      <c r="AN23" s="799"/>
      <c r="AO23" s="799"/>
      <c r="AP23" s="801"/>
      <c r="AQ23" s="801"/>
      <c r="AR23" s="801"/>
      <c r="AS23" s="801"/>
      <c r="AT23" s="801"/>
      <c r="AU23" s="801"/>
      <c r="AV23" s="801"/>
      <c r="AW23" s="801"/>
      <c r="AX23" s="801"/>
      <c r="AY23" s="801"/>
      <c r="AZ23" s="801"/>
      <c r="BA23" s="801"/>
      <c r="BB23" s="801"/>
      <c r="BC23" s="801"/>
      <c r="BD23" s="801"/>
      <c r="BE23" s="801"/>
      <c r="BF23" s="801"/>
      <c r="BG23" s="801"/>
      <c r="BH23" s="801"/>
      <c r="BI23" s="801"/>
      <c r="BJ23" s="801"/>
      <c r="BK23" s="801"/>
      <c r="BL23" s="801"/>
      <c r="BM23" s="801"/>
      <c r="BN23" s="801"/>
      <c r="BO23" s="801"/>
      <c r="BP23" s="801"/>
      <c r="BQ23" s="801"/>
      <c r="BR23" s="801"/>
      <c r="BS23" s="801"/>
      <c r="BT23" s="801"/>
      <c r="BU23" s="801"/>
      <c r="BV23" s="800"/>
      <c r="BW23" s="800"/>
      <c r="BX23" s="800"/>
      <c r="BY23" s="800"/>
      <c r="BZ23" s="800"/>
      <c r="CA23" s="800"/>
      <c r="CB23" s="800"/>
      <c r="CC23" s="800"/>
      <c r="CD23" s="800"/>
      <c r="CE23" s="800"/>
      <c r="CF23" s="800"/>
      <c r="CG23" s="800"/>
      <c r="CH23" s="800"/>
      <c r="CI23" s="800"/>
      <c r="CJ23" s="800"/>
      <c r="CK23" s="800"/>
      <c r="CL23" s="800"/>
      <c r="CM23" s="800"/>
      <c r="CN23" s="800"/>
      <c r="CO23" s="800"/>
      <c r="CP23" s="800"/>
      <c r="CQ23" s="800"/>
      <c r="CR23" s="800"/>
      <c r="CS23" s="800"/>
      <c r="CT23" s="800"/>
      <c r="CU23" s="800"/>
      <c r="CV23" s="800"/>
      <c r="CW23" s="800"/>
      <c r="CX23" s="800"/>
      <c r="CY23" s="800"/>
      <c r="CZ23" s="800"/>
      <c r="DA23" s="800"/>
      <c r="DB23" s="800"/>
      <c r="DH23" s="154"/>
    </row>
    <row r="24" spans="1:112" ht="13.2" customHeight="1" x14ac:dyDescent="0.3">
      <c r="A24" s="786"/>
      <c r="B24" s="786"/>
      <c r="C24" s="786"/>
      <c r="D24" s="786"/>
      <c r="E24" s="786"/>
      <c r="F24" s="786"/>
      <c r="G24" s="786"/>
      <c r="H24" s="786"/>
      <c r="I24" s="786"/>
      <c r="J24" s="799"/>
      <c r="K24" s="799"/>
      <c r="L24" s="799"/>
      <c r="M24" s="799"/>
      <c r="N24" s="799"/>
      <c r="O24" s="799"/>
      <c r="P24" s="799"/>
      <c r="Q24" s="799"/>
      <c r="R24" s="799"/>
      <c r="S24" s="799"/>
      <c r="T24" s="799"/>
      <c r="U24" s="799"/>
      <c r="V24" s="799"/>
      <c r="W24" s="799"/>
      <c r="X24" s="799"/>
      <c r="Y24" s="799"/>
      <c r="Z24" s="799"/>
      <c r="AA24" s="799"/>
      <c r="AB24" s="799"/>
      <c r="AC24" s="799"/>
      <c r="AD24" s="799"/>
      <c r="AE24" s="799"/>
      <c r="AF24" s="799"/>
      <c r="AG24" s="799"/>
      <c r="AH24" s="799"/>
      <c r="AI24" s="799"/>
      <c r="AJ24" s="799"/>
      <c r="AK24" s="799"/>
      <c r="AL24" s="799"/>
      <c r="AM24" s="799"/>
      <c r="AN24" s="799"/>
      <c r="AO24" s="799"/>
      <c r="AP24" s="801"/>
      <c r="AQ24" s="801"/>
      <c r="AR24" s="801"/>
      <c r="AS24" s="801"/>
      <c r="AT24" s="801"/>
      <c r="AU24" s="801"/>
      <c r="AV24" s="801"/>
      <c r="AW24" s="801"/>
      <c r="AX24" s="801"/>
      <c r="AY24" s="801"/>
      <c r="AZ24" s="801"/>
      <c r="BA24" s="801"/>
      <c r="BB24" s="801"/>
      <c r="BC24" s="801"/>
      <c r="BD24" s="801"/>
      <c r="BE24" s="801"/>
      <c r="BF24" s="801"/>
      <c r="BG24" s="801"/>
      <c r="BH24" s="801"/>
      <c r="BI24" s="801"/>
      <c r="BJ24" s="801"/>
      <c r="BK24" s="801"/>
      <c r="BL24" s="801"/>
      <c r="BM24" s="801"/>
      <c r="BN24" s="801"/>
      <c r="BO24" s="801"/>
      <c r="BP24" s="801"/>
      <c r="BQ24" s="801"/>
      <c r="BR24" s="801"/>
      <c r="BS24" s="801"/>
      <c r="BT24" s="801"/>
      <c r="BU24" s="801"/>
      <c r="BV24" s="800"/>
      <c r="BW24" s="800"/>
      <c r="BX24" s="800"/>
      <c r="BY24" s="800"/>
      <c r="BZ24" s="800"/>
      <c r="CA24" s="800"/>
      <c r="CB24" s="800"/>
      <c r="CC24" s="800"/>
      <c r="CD24" s="800"/>
      <c r="CE24" s="800"/>
      <c r="CF24" s="800"/>
      <c r="CG24" s="800"/>
      <c r="CH24" s="800"/>
      <c r="CI24" s="800"/>
      <c r="CJ24" s="800"/>
      <c r="CK24" s="800"/>
      <c r="CL24" s="800"/>
      <c r="CM24" s="800"/>
      <c r="CN24" s="800"/>
      <c r="CO24" s="800"/>
      <c r="CP24" s="800"/>
      <c r="CQ24" s="800"/>
      <c r="CR24" s="800"/>
      <c r="CS24" s="800"/>
      <c r="CT24" s="800"/>
      <c r="CU24" s="800"/>
      <c r="CV24" s="800"/>
      <c r="CW24" s="800"/>
      <c r="CX24" s="800"/>
      <c r="CY24" s="800"/>
      <c r="CZ24" s="800"/>
      <c r="DA24" s="800"/>
      <c r="DB24" s="800"/>
    </row>
    <row r="25" spans="1:112" ht="13.2" customHeight="1" x14ac:dyDescent="0.25">
      <c r="A25" s="786"/>
      <c r="B25" s="786"/>
      <c r="C25" s="786"/>
      <c r="D25" s="786"/>
      <c r="E25" s="786"/>
      <c r="F25" s="786"/>
      <c r="G25" s="786"/>
      <c r="H25" s="786"/>
      <c r="I25" s="786"/>
      <c r="J25" s="799"/>
      <c r="K25" s="799"/>
      <c r="L25" s="799"/>
      <c r="M25" s="799"/>
      <c r="N25" s="799"/>
      <c r="O25" s="799"/>
      <c r="P25" s="799"/>
      <c r="Q25" s="799"/>
      <c r="R25" s="799"/>
      <c r="S25" s="799"/>
      <c r="T25" s="799"/>
      <c r="U25" s="799"/>
      <c r="V25" s="799"/>
      <c r="W25" s="799"/>
      <c r="X25" s="799"/>
      <c r="Y25" s="799"/>
      <c r="Z25" s="799"/>
      <c r="AA25" s="799"/>
      <c r="AB25" s="799"/>
      <c r="AC25" s="799"/>
      <c r="AD25" s="799"/>
      <c r="AE25" s="799"/>
      <c r="AF25" s="799"/>
      <c r="AG25" s="799"/>
      <c r="AH25" s="799"/>
      <c r="AI25" s="799"/>
      <c r="AJ25" s="799"/>
      <c r="AK25" s="799"/>
      <c r="AL25" s="799"/>
      <c r="AM25" s="799"/>
      <c r="AN25" s="799"/>
      <c r="AO25" s="799"/>
      <c r="AP25" s="801"/>
      <c r="AQ25" s="801"/>
      <c r="AR25" s="801"/>
      <c r="AS25" s="801"/>
      <c r="AT25" s="801"/>
      <c r="AU25" s="801"/>
      <c r="AV25" s="801"/>
      <c r="AW25" s="801"/>
      <c r="AX25" s="801"/>
      <c r="AY25" s="801"/>
      <c r="AZ25" s="801"/>
      <c r="BA25" s="801"/>
      <c r="BB25" s="801"/>
      <c r="BC25" s="801"/>
      <c r="BD25" s="801"/>
      <c r="BE25" s="801"/>
      <c r="BF25" s="801"/>
      <c r="BG25" s="801"/>
      <c r="BH25" s="801"/>
      <c r="BI25" s="801"/>
      <c r="BJ25" s="801"/>
      <c r="BK25" s="801"/>
      <c r="BL25" s="801"/>
      <c r="BM25" s="801"/>
      <c r="BN25" s="801"/>
      <c r="BO25" s="801"/>
      <c r="BP25" s="801"/>
      <c r="BQ25" s="801"/>
      <c r="BR25" s="801"/>
      <c r="BS25" s="801"/>
      <c r="BT25" s="801"/>
      <c r="BU25" s="801"/>
      <c r="BV25" s="800"/>
      <c r="BW25" s="800"/>
      <c r="BX25" s="800"/>
      <c r="BY25" s="800"/>
      <c r="BZ25" s="800"/>
      <c r="CA25" s="800"/>
      <c r="CB25" s="800"/>
      <c r="CC25" s="800"/>
      <c r="CD25" s="800"/>
      <c r="CE25" s="800"/>
      <c r="CF25" s="800"/>
      <c r="CG25" s="800"/>
      <c r="CH25" s="800"/>
      <c r="CI25" s="800"/>
      <c r="CJ25" s="800"/>
      <c r="CK25" s="800"/>
      <c r="CL25" s="800"/>
      <c r="CM25" s="800"/>
      <c r="CN25" s="800"/>
      <c r="CO25" s="800"/>
      <c r="CP25" s="800"/>
      <c r="CQ25" s="800"/>
      <c r="CR25" s="800"/>
      <c r="CS25" s="800"/>
      <c r="CT25" s="800"/>
      <c r="CU25" s="800"/>
      <c r="CV25" s="800"/>
      <c r="CW25" s="800"/>
      <c r="CX25" s="800"/>
      <c r="CY25" s="800"/>
      <c r="CZ25" s="800"/>
      <c r="DA25" s="800"/>
      <c r="DB25" s="800"/>
      <c r="DH25" s="154"/>
    </row>
    <row r="26" spans="1:112" ht="13.2" customHeight="1" x14ac:dyDescent="0.3">
      <c r="A26" s="786"/>
      <c r="B26" s="786"/>
      <c r="C26" s="786"/>
      <c r="D26" s="786"/>
      <c r="E26" s="786"/>
      <c r="F26" s="786"/>
      <c r="G26" s="786"/>
      <c r="H26" s="786"/>
      <c r="I26" s="786"/>
      <c r="J26" s="799"/>
      <c r="K26" s="799"/>
      <c r="L26" s="799"/>
      <c r="M26" s="799"/>
      <c r="N26" s="799"/>
      <c r="O26" s="799"/>
      <c r="P26" s="799"/>
      <c r="Q26" s="799"/>
      <c r="R26" s="799"/>
      <c r="S26" s="799"/>
      <c r="T26" s="799"/>
      <c r="U26" s="799"/>
      <c r="V26" s="799"/>
      <c r="W26" s="799"/>
      <c r="X26" s="799"/>
      <c r="Y26" s="799"/>
      <c r="Z26" s="799"/>
      <c r="AA26" s="799"/>
      <c r="AB26" s="799"/>
      <c r="AC26" s="799"/>
      <c r="AD26" s="799"/>
      <c r="AE26" s="799"/>
      <c r="AF26" s="799"/>
      <c r="AG26" s="799"/>
      <c r="AH26" s="799"/>
      <c r="AI26" s="799"/>
      <c r="AJ26" s="799"/>
      <c r="AK26" s="799"/>
      <c r="AL26" s="799"/>
      <c r="AM26" s="799"/>
      <c r="AN26" s="799"/>
      <c r="AO26" s="799"/>
      <c r="AP26" s="801"/>
      <c r="AQ26" s="801"/>
      <c r="AR26" s="801"/>
      <c r="AS26" s="801"/>
      <c r="AT26" s="801"/>
      <c r="AU26" s="801"/>
      <c r="AV26" s="801"/>
      <c r="AW26" s="801"/>
      <c r="AX26" s="801"/>
      <c r="AY26" s="801"/>
      <c r="AZ26" s="801"/>
      <c r="BA26" s="801"/>
      <c r="BB26" s="801"/>
      <c r="BC26" s="801"/>
      <c r="BD26" s="801"/>
      <c r="BE26" s="801"/>
      <c r="BF26" s="801"/>
      <c r="BG26" s="801"/>
      <c r="BH26" s="801"/>
      <c r="BI26" s="801"/>
      <c r="BJ26" s="801"/>
      <c r="BK26" s="801"/>
      <c r="BL26" s="801"/>
      <c r="BM26" s="801"/>
      <c r="BN26" s="801"/>
      <c r="BO26" s="801"/>
      <c r="BP26" s="801"/>
      <c r="BQ26" s="801"/>
      <c r="BR26" s="801"/>
      <c r="BS26" s="801"/>
      <c r="BT26" s="801"/>
      <c r="BU26" s="801"/>
      <c r="BV26" s="800"/>
      <c r="BW26" s="800"/>
      <c r="BX26" s="800"/>
      <c r="BY26" s="800"/>
      <c r="BZ26" s="800"/>
      <c r="CA26" s="800"/>
      <c r="CB26" s="800"/>
      <c r="CC26" s="800"/>
      <c r="CD26" s="800"/>
      <c r="CE26" s="800"/>
      <c r="CF26" s="800"/>
      <c r="CG26" s="800"/>
      <c r="CH26" s="800"/>
      <c r="CI26" s="800"/>
      <c r="CJ26" s="800"/>
      <c r="CK26" s="800"/>
      <c r="CL26" s="800"/>
      <c r="CM26" s="800"/>
      <c r="CN26" s="800"/>
      <c r="CO26" s="800"/>
      <c r="CP26" s="800"/>
      <c r="CQ26" s="800"/>
      <c r="CR26" s="800"/>
      <c r="CS26" s="800"/>
      <c r="CT26" s="800"/>
      <c r="CU26" s="800"/>
      <c r="CV26" s="800"/>
      <c r="CW26" s="800"/>
      <c r="CX26" s="800"/>
      <c r="CY26" s="800"/>
      <c r="CZ26" s="800"/>
      <c r="DA26" s="800"/>
      <c r="DB26" s="800"/>
      <c r="DC26" s="571"/>
    </row>
    <row r="27" spans="1:112" ht="13.2" customHeight="1" x14ac:dyDescent="0.3">
      <c r="A27" s="786"/>
      <c r="B27" s="786"/>
      <c r="C27" s="786"/>
      <c r="D27" s="786"/>
      <c r="E27" s="786"/>
      <c r="F27" s="786"/>
      <c r="G27" s="786"/>
      <c r="H27" s="786"/>
      <c r="I27" s="786"/>
      <c r="J27" s="799"/>
      <c r="K27" s="799"/>
      <c r="L27" s="799"/>
      <c r="M27" s="799"/>
      <c r="N27" s="799"/>
      <c r="O27" s="799"/>
      <c r="P27" s="799"/>
      <c r="Q27" s="799"/>
      <c r="R27" s="799"/>
      <c r="S27" s="799"/>
      <c r="T27" s="799"/>
      <c r="U27" s="799"/>
      <c r="V27" s="799"/>
      <c r="W27" s="799"/>
      <c r="X27" s="799"/>
      <c r="Y27" s="799"/>
      <c r="Z27" s="799"/>
      <c r="AA27" s="799"/>
      <c r="AB27" s="799"/>
      <c r="AC27" s="799"/>
      <c r="AD27" s="799"/>
      <c r="AE27" s="799"/>
      <c r="AF27" s="799"/>
      <c r="AG27" s="799"/>
      <c r="AH27" s="799"/>
      <c r="AI27" s="799"/>
      <c r="AJ27" s="799"/>
      <c r="AK27" s="799"/>
      <c r="AL27" s="799"/>
      <c r="AM27" s="799"/>
      <c r="AN27" s="799"/>
      <c r="AO27" s="799"/>
      <c r="AP27" s="801"/>
      <c r="AQ27" s="801"/>
      <c r="AR27" s="801"/>
      <c r="AS27" s="801"/>
      <c r="AT27" s="801"/>
      <c r="AU27" s="801"/>
      <c r="AV27" s="801"/>
      <c r="AW27" s="801"/>
      <c r="AX27" s="801"/>
      <c r="AY27" s="801"/>
      <c r="AZ27" s="801"/>
      <c r="BA27" s="801"/>
      <c r="BB27" s="801"/>
      <c r="BC27" s="801"/>
      <c r="BD27" s="801"/>
      <c r="BE27" s="801"/>
      <c r="BF27" s="801"/>
      <c r="BG27" s="801"/>
      <c r="BH27" s="801"/>
      <c r="BI27" s="801"/>
      <c r="BJ27" s="801"/>
      <c r="BK27" s="801"/>
      <c r="BL27" s="801"/>
      <c r="BM27" s="801"/>
      <c r="BN27" s="801"/>
      <c r="BO27" s="801"/>
      <c r="BP27" s="801"/>
      <c r="BQ27" s="801"/>
      <c r="BR27" s="801"/>
      <c r="BS27" s="801"/>
      <c r="BT27" s="801"/>
      <c r="BU27" s="801"/>
      <c r="BV27" s="800"/>
      <c r="BW27" s="800"/>
      <c r="BX27" s="800"/>
      <c r="BY27" s="800"/>
      <c r="BZ27" s="800"/>
      <c r="CA27" s="800"/>
      <c r="CB27" s="800"/>
      <c r="CC27" s="800"/>
      <c r="CD27" s="800"/>
      <c r="CE27" s="800"/>
      <c r="CF27" s="800"/>
      <c r="CG27" s="800"/>
      <c r="CH27" s="800"/>
      <c r="CI27" s="800"/>
      <c r="CJ27" s="800"/>
      <c r="CK27" s="800"/>
      <c r="CL27" s="800"/>
      <c r="CM27" s="800"/>
      <c r="CN27" s="800"/>
      <c r="CO27" s="800"/>
      <c r="CP27" s="800"/>
      <c r="CQ27" s="800"/>
      <c r="CR27" s="800"/>
      <c r="CS27" s="800"/>
      <c r="CT27" s="800"/>
      <c r="CU27" s="800"/>
      <c r="CV27" s="800"/>
      <c r="CW27" s="800"/>
      <c r="CX27" s="800"/>
      <c r="CY27" s="800"/>
      <c r="CZ27" s="800"/>
      <c r="DA27" s="800"/>
      <c r="DB27" s="800"/>
      <c r="DC27" s="571"/>
    </row>
    <row r="28" spans="1:112" ht="15" customHeight="1" x14ac:dyDescent="0.25">
      <c r="A28" s="572">
        <v>1</v>
      </c>
      <c r="DC28" s="544" t="s">
        <v>1167</v>
      </c>
      <c r="DH28" s="158"/>
    </row>
    <row r="29" spans="1:112" ht="58.95" hidden="1" customHeight="1" outlineLevel="1" x14ac:dyDescent="0.3">
      <c r="A29" s="817" t="s">
        <v>732</v>
      </c>
      <c r="B29" s="817"/>
      <c r="C29" s="817"/>
      <c r="D29" s="817"/>
      <c r="E29" s="817"/>
      <c r="F29" s="817"/>
      <c r="G29" s="817"/>
      <c r="H29" s="817"/>
      <c r="I29" s="817"/>
      <c r="J29" s="817"/>
      <c r="K29" s="817"/>
      <c r="L29" s="817"/>
      <c r="M29" s="817"/>
      <c r="N29" s="817"/>
      <c r="O29" s="817"/>
      <c r="P29" s="817"/>
      <c r="Q29" s="817"/>
      <c r="R29" s="817"/>
      <c r="S29" s="817"/>
      <c r="T29" s="817"/>
      <c r="U29" s="817"/>
      <c r="V29" s="817"/>
      <c r="W29" s="817"/>
      <c r="X29" s="817"/>
      <c r="Y29" s="817"/>
      <c r="Z29" s="817"/>
      <c r="AA29" s="817"/>
      <c r="AF29" s="766" t="str">
        <f>ПОДПИСИ!B5</f>
        <v xml:space="preserve">Старший мастер Ломоносовского РЭС филиала ПАО "Россети Ленэнерго", "ГтЭС" </v>
      </c>
      <c r="AG29" s="766"/>
      <c r="AH29" s="766"/>
      <c r="AI29" s="766"/>
      <c r="AJ29" s="766"/>
      <c r="AK29" s="766"/>
      <c r="AL29" s="766"/>
      <c r="AM29" s="766"/>
      <c r="AN29" s="766"/>
      <c r="AO29" s="766"/>
      <c r="AP29" s="766"/>
      <c r="AQ29" s="766"/>
      <c r="AR29" s="766"/>
      <c r="AS29" s="766"/>
      <c r="AT29" s="766"/>
      <c r="AU29" s="766"/>
      <c r="AV29" s="766"/>
      <c r="AW29" s="766"/>
      <c r="AX29" s="766"/>
      <c r="AY29" s="766"/>
      <c r="AZ29" s="766"/>
      <c r="BA29" s="766"/>
      <c r="BB29" s="766"/>
      <c r="BC29" s="766"/>
      <c r="BD29" s="766"/>
      <c r="BE29" s="766"/>
      <c r="BF29" s="766"/>
      <c r="BG29" s="766"/>
      <c r="BH29" s="766"/>
      <c r="BI29" s="766"/>
      <c r="BJ29" s="766"/>
      <c r="BK29" s="23"/>
      <c r="BL29" s="23"/>
      <c r="BM29" s="23"/>
      <c r="BN29" s="23"/>
      <c r="BO29" s="706"/>
      <c r="BP29" s="706"/>
      <c r="BQ29" s="706"/>
      <c r="BR29" s="706"/>
      <c r="BS29" s="706"/>
      <c r="BT29" s="706"/>
      <c r="BU29" s="706"/>
      <c r="BV29" s="706"/>
      <c r="BW29" s="706"/>
      <c r="BX29" s="706"/>
      <c r="BY29" s="706"/>
      <c r="BZ29" s="706"/>
      <c r="CA29" s="706"/>
      <c r="CB29" s="706"/>
      <c r="CC29" s="706"/>
      <c r="CD29" s="706"/>
      <c r="CE29" s="23"/>
      <c r="CF29" s="23"/>
      <c r="CG29" s="23"/>
      <c r="CH29" s="23"/>
      <c r="CI29" s="706" t="str">
        <f>ПОДПИСИ!E5</f>
        <v>Е.М. Ширяев</v>
      </c>
      <c r="CJ29" s="706"/>
      <c r="CK29" s="706"/>
      <c r="CL29" s="706"/>
      <c r="CM29" s="706"/>
      <c r="CN29" s="706"/>
      <c r="CO29" s="706"/>
      <c r="CP29" s="706"/>
      <c r="CQ29" s="706"/>
      <c r="CR29" s="706"/>
      <c r="CS29" s="706"/>
      <c r="CT29" s="706"/>
      <c r="CU29" s="706"/>
      <c r="CV29" s="706"/>
      <c r="CW29" s="706"/>
      <c r="CX29" s="706"/>
      <c r="CY29" s="706"/>
      <c r="CZ29" s="706"/>
      <c r="DA29" s="706"/>
      <c r="DB29" s="706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t="13.8" hidden="1" outlineLevel="1" x14ac:dyDescent="0.25">
      <c r="AF30" s="725" t="s">
        <v>48</v>
      </c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O30" s="725" t="s">
        <v>49</v>
      </c>
      <c r="BP30" s="725"/>
      <c r="BQ30" s="725"/>
      <c r="BR30" s="725"/>
      <c r="BS30" s="725"/>
      <c r="BT30" s="725"/>
      <c r="BU30" s="725"/>
      <c r="BV30" s="725"/>
      <c r="BW30" s="725"/>
      <c r="BX30" s="725"/>
      <c r="BY30" s="725"/>
      <c r="BZ30" s="725"/>
      <c r="CA30" s="725"/>
      <c r="CB30" s="725"/>
      <c r="CC30" s="725"/>
      <c r="CD30" s="725"/>
      <c r="CI30" s="765" t="s">
        <v>50</v>
      </c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C30" s="544">
        <f>IF(DC29=1,1,0)</f>
        <v>0</v>
      </c>
      <c r="DH30" s="236"/>
    </row>
    <row r="31" spans="1:112" ht="58.95" customHeight="1" outlineLevel="1" x14ac:dyDescent="0.3">
      <c r="A31" s="817" t="s">
        <v>732</v>
      </c>
      <c r="B31" s="817"/>
      <c r="C31" s="817"/>
      <c r="D31" s="817"/>
      <c r="E31" s="817"/>
      <c r="F31" s="817"/>
      <c r="G31" s="817"/>
      <c r="H31" s="817"/>
      <c r="I31" s="817"/>
      <c r="J31" s="817"/>
      <c r="K31" s="817"/>
      <c r="L31" s="817"/>
      <c r="M31" s="817"/>
      <c r="N31" s="817"/>
      <c r="O31" s="817"/>
      <c r="P31" s="817"/>
      <c r="Q31" s="817"/>
      <c r="R31" s="817"/>
      <c r="S31" s="817"/>
      <c r="T31" s="817"/>
      <c r="U31" s="817"/>
      <c r="V31" s="817"/>
      <c r="W31" s="817"/>
      <c r="X31" s="817"/>
      <c r="Y31" s="817"/>
      <c r="Z31" s="817"/>
      <c r="AA31" s="817"/>
      <c r="AF31" s="766" t="str">
        <f>ПОДПИСИ!B6</f>
        <v xml:space="preserve">Старший мастер Ломоносовского РЭС филиала ПАО "Россети Ленэнерго", "ГтЭС" </v>
      </c>
      <c r="AG31" s="766"/>
      <c r="AH31" s="766"/>
      <c r="AI31" s="766"/>
      <c r="AJ31" s="766"/>
      <c r="AK31" s="766"/>
      <c r="AL31" s="766"/>
      <c r="AM31" s="766"/>
      <c r="AN31" s="766"/>
      <c r="AO31" s="766"/>
      <c r="AP31" s="766"/>
      <c r="AQ31" s="766"/>
      <c r="AR31" s="766"/>
      <c r="AS31" s="766"/>
      <c r="AT31" s="766"/>
      <c r="AU31" s="766"/>
      <c r="AV31" s="766"/>
      <c r="AW31" s="766"/>
      <c r="AX31" s="766"/>
      <c r="AY31" s="766"/>
      <c r="AZ31" s="766"/>
      <c r="BA31" s="766"/>
      <c r="BB31" s="766"/>
      <c r="BC31" s="766"/>
      <c r="BD31" s="766"/>
      <c r="BE31" s="766"/>
      <c r="BF31" s="766"/>
      <c r="BG31" s="766"/>
      <c r="BH31" s="766"/>
      <c r="BI31" s="766"/>
      <c r="BJ31" s="766"/>
      <c r="BK31" s="23"/>
      <c r="BL31" s="23"/>
      <c r="BM31" s="23"/>
      <c r="BN31" s="23"/>
      <c r="BO31" s="706"/>
      <c r="BP31" s="706"/>
      <c r="BQ31" s="706"/>
      <c r="BR31" s="706"/>
      <c r="BS31" s="706"/>
      <c r="BT31" s="706"/>
      <c r="BU31" s="706"/>
      <c r="BV31" s="706"/>
      <c r="BW31" s="706"/>
      <c r="BX31" s="706"/>
      <c r="BY31" s="706"/>
      <c r="BZ31" s="706"/>
      <c r="CA31" s="706"/>
      <c r="CB31" s="706"/>
      <c r="CC31" s="706"/>
      <c r="CD31" s="706"/>
      <c r="CE31" s="23"/>
      <c r="CF31" s="23"/>
      <c r="CG31" s="23"/>
      <c r="CH31" s="23"/>
      <c r="CI31" s="706" t="str">
        <f>ПОДПИСИ!E6</f>
        <v>Е.М. Ширяев</v>
      </c>
      <c r="CJ31" s="706"/>
      <c r="CK31" s="706"/>
      <c r="CL31" s="706"/>
      <c r="CM31" s="706"/>
      <c r="CN31" s="706"/>
      <c r="CO31" s="706"/>
      <c r="CP31" s="706"/>
      <c r="CQ31" s="706"/>
      <c r="CR31" s="706"/>
      <c r="CS31" s="706"/>
      <c r="CT31" s="706"/>
      <c r="CU31" s="706"/>
      <c r="CV31" s="706"/>
      <c r="CW31" s="706"/>
      <c r="CX31" s="706"/>
      <c r="CY31" s="706"/>
      <c r="CZ31" s="706"/>
      <c r="DA31" s="706"/>
      <c r="DB31" s="706"/>
      <c r="DC31" s="23">
        <f>IF(OR(ФОРМА!G16=1,ФОРМА!G16="+"),1,0)</f>
        <v>1</v>
      </c>
      <c r="DD31" s="23"/>
      <c r="DE31" s="23"/>
      <c r="DF31" s="23"/>
      <c r="DG31" s="23"/>
    </row>
    <row r="32" spans="1:112" s="21" customFormat="1" ht="13.8" outlineLevel="1" x14ac:dyDescent="0.25">
      <c r="AF32" s="725" t="s">
        <v>48</v>
      </c>
      <c r="AG32" s="725"/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/>
      <c r="AX32" s="725"/>
      <c r="AY32" s="725"/>
      <c r="AZ32" s="725"/>
      <c r="BA32" s="725"/>
      <c r="BB32" s="725"/>
      <c r="BC32" s="725"/>
      <c r="BD32" s="725"/>
      <c r="BE32" s="725"/>
      <c r="BF32" s="725"/>
      <c r="BG32" s="725"/>
      <c r="BH32" s="725"/>
      <c r="BI32" s="725"/>
      <c r="BJ32" s="725"/>
      <c r="BO32" s="725" t="s">
        <v>49</v>
      </c>
      <c r="BP32" s="725"/>
      <c r="BQ32" s="725"/>
      <c r="BR32" s="725"/>
      <c r="BS32" s="725"/>
      <c r="BT32" s="725"/>
      <c r="BU32" s="725"/>
      <c r="BV32" s="725"/>
      <c r="BW32" s="725"/>
      <c r="BX32" s="725"/>
      <c r="BY32" s="725"/>
      <c r="BZ32" s="725"/>
      <c r="CA32" s="725"/>
      <c r="CB32" s="725"/>
      <c r="CC32" s="725"/>
      <c r="CD32" s="725"/>
      <c r="CI32" s="765" t="s">
        <v>50</v>
      </c>
      <c r="CJ32" s="765"/>
      <c r="CK32" s="765"/>
      <c r="CL32" s="765"/>
      <c r="CM32" s="765"/>
      <c r="CN32" s="765"/>
      <c r="CO32" s="765"/>
      <c r="CP32" s="765"/>
      <c r="CQ32" s="765"/>
      <c r="CR32" s="765"/>
      <c r="CS32" s="765"/>
      <c r="CT32" s="765"/>
      <c r="CU32" s="765"/>
      <c r="CV32" s="765"/>
      <c r="CW32" s="765"/>
      <c r="CX32" s="765"/>
      <c r="CY32" s="765"/>
      <c r="CZ32" s="765"/>
      <c r="DA32" s="765"/>
      <c r="DB32" s="765"/>
      <c r="DC32" s="544">
        <f>IF(DC31=1,1,0)</f>
        <v>1</v>
      </c>
      <c r="DH32" s="236"/>
    </row>
    <row r="33" spans="1:112" ht="58.95" hidden="1" customHeight="1" x14ac:dyDescent="0.3">
      <c r="A33" s="817" t="s">
        <v>732</v>
      </c>
      <c r="B33" s="817"/>
      <c r="C33" s="817"/>
      <c r="D33" s="817"/>
      <c r="E33" s="817"/>
      <c r="F33" s="817"/>
      <c r="G33" s="817"/>
      <c r="H33" s="817"/>
      <c r="I33" s="817"/>
      <c r="J33" s="817"/>
      <c r="K33" s="817"/>
      <c r="L33" s="817"/>
      <c r="M33" s="817"/>
      <c r="N33" s="817"/>
      <c r="O33" s="817"/>
      <c r="P33" s="817"/>
      <c r="Q33" s="817"/>
      <c r="R33" s="817"/>
      <c r="S33" s="817"/>
      <c r="T33" s="817"/>
      <c r="U33" s="817"/>
      <c r="V33" s="817"/>
      <c r="W33" s="817"/>
      <c r="X33" s="817"/>
      <c r="Y33" s="817"/>
      <c r="Z33" s="817"/>
      <c r="AA33" s="817"/>
      <c r="AF33" s="766" t="str">
        <f>ПОДПИСИ!B7</f>
        <v xml:space="preserve">Старший мастер Ломоносовского РЭС филиала ПАО "Россети Ленэнерго", "ГтЭС" </v>
      </c>
      <c r="AG33" s="766"/>
      <c r="AH33" s="766"/>
      <c r="AI33" s="766"/>
      <c r="AJ33" s="766"/>
      <c r="AK33" s="766"/>
      <c r="AL33" s="766"/>
      <c r="AM33" s="766"/>
      <c r="AN33" s="766"/>
      <c r="AO33" s="766"/>
      <c r="AP33" s="766"/>
      <c r="AQ33" s="766"/>
      <c r="AR33" s="766"/>
      <c r="AS33" s="766"/>
      <c r="AT33" s="766"/>
      <c r="AU33" s="766"/>
      <c r="AV33" s="766"/>
      <c r="AW33" s="766"/>
      <c r="AX33" s="766"/>
      <c r="AY33" s="766"/>
      <c r="AZ33" s="766"/>
      <c r="BA33" s="766"/>
      <c r="BB33" s="766"/>
      <c r="BC33" s="766"/>
      <c r="BD33" s="766"/>
      <c r="BE33" s="766"/>
      <c r="BF33" s="766"/>
      <c r="BG33" s="766"/>
      <c r="BH33" s="766"/>
      <c r="BI33" s="766"/>
      <c r="BJ33" s="766"/>
      <c r="BK33" s="23"/>
      <c r="BL33" s="23"/>
      <c r="BM33" s="23"/>
      <c r="BN33" s="23"/>
      <c r="BO33" s="706"/>
      <c r="BP33" s="706"/>
      <c r="BQ33" s="706"/>
      <c r="BR33" s="706"/>
      <c r="BS33" s="706"/>
      <c r="BT33" s="706"/>
      <c r="BU33" s="706"/>
      <c r="BV33" s="706"/>
      <c r="BW33" s="706"/>
      <c r="BX33" s="706"/>
      <c r="BY33" s="706"/>
      <c r="BZ33" s="706"/>
      <c r="CA33" s="706"/>
      <c r="CB33" s="706"/>
      <c r="CC33" s="706"/>
      <c r="CD33" s="706"/>
      <c r="CE33" s="23"/>
      <c r="CF33" s="23"/>
      <c r="CG33" s="23"/>
      <c r="CH33" s="23"/>
      <c r="CI33" s="706" t="str">
        <f>ПОДПИСИ!E7</f>
        <v>Е.М. Ширяев</v>
      </c>
      <c r="CJ33" s="706"/>
      <c r="CK33" s="706"/>
      <c r="CL33" s="706"/>
      <c r="CM33" s="706"/>
      <c r="CN33" s="706"/>
      <c r="CO33" s="706"/>
      <c r="CP33" s="706"/>
      <c r="CQ33" s="706"/>
      <c r="CR33" s="706"/>
      <c r="CS33" s="706"/>
      <c r="CT33" s="706"/>
      <c r="CU33" s="706"/>
      <c r="CV33" s="706"/>
      <c r="CW33" s="706"/>
      <c r="CX33" s="706"/>
      <c r="CY33" s="706"/>
      <c r="CZ33" s="706"/>
      <c r="DA33" s="706"/>
      <c r="DB33" s="706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hidden="1" x14ac:dyDescent="0.25">
      <c r="AF34" s="725" t="s">
        <v>48</v>
      </c>
      <c r="AG34" s="725"/>
      <c r="AH34" s="725"/>
      <c r="AI34" s="725"/>
      <c r="AJ34" s="725"/>
      <c r="AK34" s="725"/>
      <c r="AL34" s="725"/>
      <c r="AM34" s="725"/>
      <c r="AN34" s="725"/>
      <c r="AO34" s="725"/>
      <c r="AP34" s="725"/>
      <c r="AQ34" s="725"/>
      <c r="AR34" s="725"/>
      <c r="AS34" s="725"/>
      <c r="AT34" s="725"/>
      <c r="AU34" s="725"/>
      <c r="AV34" s="725"/>
      <c r="AW34" s="725"/>
      <c r="AX34" s="725"/>
      <c r="AY34" s="725"/>
      <c r="AZ34" s="725"/>
      <c r="BA34" s="725"/>
      <c r="BB34" s="725"/>
      <c r="BC34" s="725"/>
      <c r="BD34" s="725"/>
      <c r="BE34" s="725"/>
      <c r="BF34" s="725"/>
      <c r="BG34" s="725"/>
      <c r="BH34" s="725"/>
      <c r="BI34" s="725"/>
      <c r="BJ34" s="725"/>
      <c r="BO34" s="725" t="s">
        <v>49</v>
      </c>
      <c r="BP34" s="725"/>
      <c r="BQ34" s="725"/>
      <c r="BR34" s="725"/>
      <c r="BS34" s="725"/>
      <c r="BT34" s="725"/>
      <c r="BU34" s="725"/>
      <c r="BV34" s="725"/>
      <c r="BW34" s="725"/>
      <c r="BX34" s="725"/>
      <c r="BY34" s="725"/>
      <c r="BZ34" s="725"/>
      <c r="CA34" s="725"/>
      <c r="CB34" s="725"/>
      <c r="CC34" s="725"/>
      <c r="CD34" s="725"/>
      <c r="CI34" s="765" t="s">
        <v>50</v>
      </c>
      <c r="CJ34" s="765"/>
      <c r="CK34" s="765"/>
      <c r="CL34" s="765"/>
      <c r="CM34" s="765"/>
      <c r="CN34" s="765"/>
      <c r="CO34" s="765"/>
      <c r="CP34" s="765"/>
      <c r="CQ34" s="765"/>
      <c r="CR34" s="765"/>
      <c r="CS34" s="765"/>
      <c r="CT34" s="765"/>
      <c r="CU34" s="765"/>
      <c r="CV34" s="765"/>
      <c r="CW34" s="765"/>
      <c r="CX34" s="765"/>
      <c r="CY34" s="765"/>
      <c r="CZ34" s="765"/>
      <c r="DA34" s="765"/>
      <c r="DB34" s="765"/>
      <c r="DC34" s="544">
        <f>IF(DC33=1,1,0)</f>
        <v>0</v>
      </c>
      <c r="DH34" s="236"/>
    </row>
    <row r="35" spans="1:112" ht="40.200000000000003" customHeight="1" x14ac:dyDescent="0.25">
      <c r="A35" s="817" t="s">
        <v>252</v>
      </c>
      <c r="B35" s="817"/>
      <c r="C35" s="817"/>
      <c r="D35" s="817"/>
      <c r="E35" s="817"/>
      <c r="F35" s="817"/>
      <c r="G35" s="817"/>
      <c r="H35" s="817"/>
      <c r="I35" s="817"/>
      <c r="J35" s="817"/>
      <c r="K35" s="817"/>
      <c r="L35" s="817"/>
      <c r="M35" s="817"/>
      <c r="N35" s="817"/>
      <c r="O35" s="817"/>
      <c r="P35" s="817"/>
      <c r="Q35" s="817"/>
      <c r="R35" s="817"/>
      <c r="S35" s="817"/>
      <c r="T35" s="817"/>
      <c r="U35" s="817"/>
      <c r="V35" s="817"/>
      <c r="W35" s="817"/>
      <c r="X35" s="817"/>
      <c r="Y35" s="817"/>
      <c r="Z35" s="817"/>
      <c r="AA35" s="817"/>
      <c r="AF35" s="766" t="str">
        <f>ПОДПИСИ!B15</f>
        <v>Директор по строительству ООО «СЭТ»</v>
      </c>
      <c r="AG35" s="766"/>
      <c r="AH35" s="766"/>
      <c r="AI35" s="766"/>
      <c r="AJ35" s="766"/>
      <c r="AK35" s="766"/>
      <c r="AL35" s="766"/>
      <c r="AM35" s="766"/>
      <c r="AN35" s="766"/>
      <c r="AO35" s="766"/>
      <c r="AP35" s="766"/>
      <c r="AQ35" s="766"/>
      <c r="AR35" s="766"/>
      <c r="AS35" s="766"/>
      <c r="AT35" s="766"/>
      <c r="AU35" s="766"/>
      <c r="AV35" s="766"/>
      <c r="AW35" s="766"/>
      <c r="AX35" s="766"/>
      <c r="AY35" s="766"/>
      <c r="AZ35" s="766"/>
      <c r="BA35" s="766"/>
      <c r="BB35" s="766"/>
      <c r="BC35" s="766"/>
      <c r="BD35" s="766"/>
      <c r="BE35" s="766"/>
      <c r="BF35" s="766"/>
      <c r="BG35" s="766"/>
      <c r="BH35" s="766"/>
      <c r="BI35" s="766"/>
      <c r="BJ35" s="766"/>
      <c r="BK35" s="23"/>
      <c r="BL35" s="23"/>
      <c r="BM35" s="23"/>
      <c r="BN35" s="23"/>
      <c r="BO35" s="706"/>
      <c r="BP35" s="706"/>
      <c r="BQ35" s="706"/>
      <c r="BR35" s="706"/>
      <c r="BS35" s="706"/>
      <c r="BT35" s="706"/>
      <c r="BU35" s="706"/>
      <c r="BV35" s="706"/>
      <c r="BW35" s="706"/>
      <c r="BX35" s="706"/>
      <c r="BY35" s="706"/>
      <c r="BZ35" s="706"/>
      <c r="CA35" s="706"/>
      <c r="CB35" s="706"/>
      <c r="CC35" s="706"/>
      <c r="CD35" s="706"/>
      <c r="CE35" s="23"/>
      <c r="CF35" s="23"/>
      <c r="CG35" s="23"/>
      <c r="CH35" s="23"/>
      <c r="CI35" s="706" t="str">
        <f>ПОДПИСИ!E15</f>
        <v>А.А. Потоцкий</v>
      </c>
      <c r="CJ35" s="706"/>
      <c r="CK35" s="706"/>
      <c r="CL35" s="706"/>
      <c r="CM35" s="706"/>
      <c r="CN35" s="706"/>
      <c r="CO35" s="706"/>
      <c r="CP35" s="706"/>
      <c r="CQ35" s="706"/>
      <c r="CR35" s="706"/>
      <c r="CS35" s="706"/>
      <c r="CT35" s="706"/>
      <c r="CU35" s="706"/>
      <c r="CV35" s="706"/>
      <c r="CW35" s="706"/>
      <c r="CX35" s="706"/>
      <c r="CY35" s="706"/>
      <c r="CZ35" s="706"/>
      <c r="DA35" s="706"/>
      <c r="DB35" s="706"/>
      <c r="DH35" s="154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25" t="s">
        <v>48</v>
      </c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21"/>
      <c r="BL36" s="21"/>
      <c r="BM36" s="21"/>
      <c r="BN36" s="21"/>
      <c r="BO36" s="725" t="s">
        <v>49</v>
      </c>
      <c r="BP36" s="725"/>
      <c r="BQ36" s="725"/>
      <c r="BR36" s="725"/>
      <c r="BS36" s="725"/>
      <c r="BT36" s="725"/>
      <c r="BU36" s="725"/>
      <c r="BV36" s="725"/>
      <c r="BW36" s="725"/>
      <c r="BX36" s="725"/>
      <c r="BY36" s="725"/>
      <c r="BZ36" s="725"/>
      <c r="CA36" s="725"/>
      <c r="CB36" s="725"/>
      <c r="CC36" s="725"/>
      <c r="CD36" s="725"/>
      <c r="CE36" s="21"/>
      <c r="CF36" s="21"/>
      <c r="CG36" s="21"/>
      <c r="CH36" s="21"/>
      <c r="CI36" s="765" t="s">
        <v>50</v>
      </c>
      <c r="CJ36" s="765"/>
      <c r="CK36" s="765"/>
      <c r="CL36" s="765"/>
      <c r="CM36" s="765"/>
      <c r="CN36" s="765"/>
      <c r="CO36" s="765"/>
      <c r="CP36" s="765"/>
      <c r="CQ36" s="765"/>
      <c r="CR36" s="765"/>
      <c r="CS36" s="765"/>
      <c r="CT36" s="765"/>
      <c r="CU36" s="765"/>
      <c r="CV36" s="765"/>
      <c r="CW36" s="765"/>
      <c r="CX36" s="765"/>
      <c r="CY36" s="765"/>
      <c r="CZ36" s="765"/>
      <c r="DA36" s="765"/>
      <c r="DB36" s="765"/>
    </row>
    <row r="37" spans="1:112" ht="13.95" customHeight="1" x14ac:dyDescent="0.25">
      <c r="DH37" s="154"/>
    </row>
    <row r="38" spans="1:112" ht="42.6" customHeight="1" x14ac:dyDescent="0.25">
      <c r="A38" s="817" t="s">
        <v>701</v>
      </c>
      <c r="B38" s="817"/>
      <c r="C38" s="817"/>
      <c r="D38" s="817"/>
      <c r="E38" s="817"/>
      <c r="F38" s="817"/>
      <c r="G38" s="817"/>
      <c r="H38" s="817"/>
      <c r="I38" s="817"/>
      <c r="J38" s="817"/>
      <c r="K38" s="817"/>
      <c r="L38" s="817"/>
      <c r="M38" s="817"/>
      <c r="N38" s="817"/>
      <c r="O38" s="817"/>
      <c r="P38" s="817"/>
      <c r="Q38" s="817"/>
      <c r="R38" s="817"/>
      <c r="S38" s="817"/>
      <c r="T38" s="817"/>
      <c r="U38" s="817"/>
      <c r="V38" s="817"/>
      <c r="W38" s="817"/>
      <c r="X38" s="817"/>
      <c r="Y38" s="817"/>
      <c r="Z38" s="817"/>
      <c r="AA38" s="817"/>
      <c r="AF38" s="766" t="str">
        <f>IF(ПОДПИСИ!B12=0," ",ПОДПИСИ!B12)</f>
        <v>Начальник участка ООО «СЭТ»</v>
      </c>
      <c r="AG38" s="766"/>
      <c r="AH38" s="766"/>
      <c r="AI38" s="766"/>
      <c r="AJ38" s="766"/>
      <c r="AK38" s="766"/>
      <c r="AL38" s="766"/>
      <c r="AM38" s="766"/>
      <c r="AN38" s="766"/>
      <c r="AO38" s="766"/>
      <c r="AP38" s="766"/>
      <c r="AQ38" s="766"/>
      <c r="AR38" s="766"/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23"/>
      <c r="BL38" s="23"/>
      <c r="BM38" s="23"/>
      <c r="BN38" s="23"/>
      <c r="BO38" s="706"/>
      <c r="BP38" s="706"/>
      <c r="BQ38" s="706"/>
      <c r="BR38" s="706"/>
      <c r="BS38" s="706"/>
      <c r="BT38" s="706"/>
      <c r="BU38" s="706"/>
      <c r="BV38" s="706"/>
      <c r="BW38" s="706"/>
      <c r="BX38" s="706"/>
      <c r="BY38" s="706"/>
      <c r="BZ38" s="706"/>
      <c r="CA38" s="706"/>
      <c r="CB38" s="706"/>
      <c r="CC38" s="706"/>
      <c r="CD38" s="706"/>
      <c r="CE38" s="23"/>
      <c r="CF38" s="23"/>
      <c r="CG38" s="23"/>
      <c r="CH38" s="23"/>
      <c r="CI38" s="706" t="str">
        <f>IF(ПОДПИСИ!E12=0," ",ПОДПИСИ!E12)</f>
        <v xml:space="preserve">М.А. Нугуманов </v>
      </c>
      <c r="CJ38" s="706"/>
      <c r="CK38" s="706"/>
      <c r="CL38" s="706"/>
      <c r="CM38" s="706"/>
      <c r="CN38" s="706"/>
      <c r="CO38" s="706"/>
      <c r="CP38" s="706"/>
      <c r="CQ38" s="706"/>
      <c r="CR38" s="706"/>
      <c r="CS38" s="706"/>
      <c r="CT38" s="706"/>
      <c r="CU38" s="706"/>
      <c r="CV38" s="706"/>
      <c r="CW38" s="706"/>
      <c r="CX38" s="706"/>
      <c r="CY38" s="706"/>
      <c r="CZ38" s="706"/>
      <c r="DA38" s="706"/>
      <c r="DB38" s="706"/>
      <c r="DH38" s="154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25" t="s">
        <v>48</v>
      </c>
      <c r="AG39" s="725"/>
      <c r="AH39" s="725"/>
      <c r="AI39" s="725"/>
      <c r="AJ39" s="725"/>
      <c r="AK39" s="725"/>
      <c r="AL39" s="725"/>
      <c r="AM39" s="725"/>
      <c r="AN39" s="725"/>
      <c r="AO39" s="725"/>
      <c r="AP39" s="725"/>
      <c r="AQ39" s="725"/>
      <c r="AR39" s="725"/>
      <c r="AS39" s="725"/>
      <c r="AT39" s="725"/>
      <c r="AU39" s="725"/>
      <c r="AV39" s="725"/>
      <c r="AW39" s="725"/>
      <c r="AX39" s="725"/>
      <c r="AY39" s="725"/>
      <c r="AZ39" s="725"/>
      <c r="BA39" s="725"/>
      <c r="BB39" s="725"/>
      <c r="BC39" s="725"/>
      <c r="BD39" s="725"/>
      <c r="BE39" s="725"/>
      <c r="BF39" s="725"/>
      <c r="BG39" s="725"/>
      <c r="BH39" s="725"/>
      <c r="BI39" s="725"/>
      <c r="BJ39" s="725"/>
      <c r="BK39" s="21"/>
      <c r="BL39" s="21"/>
      <c r="BM39" s="21"/>
      <c r="BN39" s="21"/>
      <c r="BO39" s="725" t="s">
        <v>49</v>
      </c>
      <c r="BP39" s="725"/>
      <c r="BQ39" s="725"/>
      <c r="BR39" s="725"/>
      <c r="BS39" s="725"/>
      <c r="BT39" s="725"/>
      <c r="BU39" s="725"/>
      <c r="BV39" s="725"/>
      <c r="BW39" s="725"/>
      <c r="BX39" s="725"/>
      <c r="BY39" s="725"/>
      <c r="BZ39" s="725"/>
      <c r="CA39" s="725"/>
      <c r="CB39" s="725"/>
      <c r="CC39" s="725"/>
      <c r="CD39" s="725"/>
      <c r="CE39" s="21"/>
      <c r="CF39" s="21"/>
      <c r="CG39" s="21"/>
      <c r="CH39" s="21"/>
      <c r="CI39" s="765" t="s">
        <v>50</v>
      </c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  <c r="DH39" s="154"/>
    </row>
    <row r="40" spans="1:112" ht="13.95" customHeight="1" x14ac:dyDescent="0.25">
      <c r="DH40" s="154"/>
    </row>
    <row r="41" spans="1:112" ht="13.8" x14ac:dyDescent="0.25">
      <c r="DH41" s="154"/>
    </row>
    <row r="43" spans="1:112" ht="13.95" customHeight="1" x14ac:dyDescent="0.25">
      <c r="DH43" s="154"/>
    </row>
    <row r="44" spans="1:112" ht="13.8" x14ac:dyDescent="0.25">
      <c r="DH44" s="159"/>
    </row>
    <row r="45" spans="1:112" ht="13.8" x14ac:dyDescent="0.25">
      <c r="DH45" s="154"/>
    </row>
    <row r="46" spans="1:112" ht="13.8" x14ac:dyDescent="0.25">
      <c r="DH46" s="160"/>
    </row>
    <row r="47" spans="1:112" ht="13.8" x14ac:dyDescent="0.25">
      <c r="DH47" s="154"/>
    </row>
    <row r="48" spans="1:112" x14ac:dyDescent="0.3">
      <c r="DH48" s="161"/>
    </row>
    <row r="49" spans="112:112" ht="13.8" x14ac:dyDescent="0.25">
      <c r="DH49" s="154"/>
    </row>
    <row r="50" spans="112:112" ht="13.8" x14ac:dyDescent="0.25">
      <c r="DH50" s="160"/>
    </row>
    <row r="51" spans="112:112" ht="13.8" x14ac:dyDescent="0.25">
      <c r="DH51" s="154"/>
    </row>
    <row r="52" spans="112:112" ht="13.8" x14ac:dyDescent="0.25">
      <c r="DH52" s="159"/>
    </row>
    <row r="53" spans="112:112" ht="13.8" x14ac:dyDescent="0.25">
      <c r="DH53" s="154"/>
    </row>
    <row r="54" spans="112:112" ht="13.8" x14ac:dyDescent="0.25">
      <c r="DH54" s="159"/>
    </row>
    <row r="55" spans="112:112" ht="13.8" x14ac:dyDescent="0.25">
      <c r="DH55" s="154"/>
    </row>
    <row r="57" spans="112:112" ht="13.8" x14ac:dyDescent="0.25">
      <c r="DH57" s="154"/>
    </row>
    <row r="59" spans="112:112" ht="13.8" x14ac:dyDescent="0.25">
      <c r="DH59" s="154"/>
    </row>
    <row r="60" spans="112:112" ht="13.8" x14ac:dyDescent="0.25">
      <c r="DH60" s="154"/>
    </row>
    <row r="62" spans="112:112" ht="13.8" x14ac:dyDescent="0.25">
      <c r="DH62" s="154"/>
    </row>
    <row r="63" spans="112:112" ht="13.8" x14ac:dyDescent="0.25">
      <c r="DH63" s="154"/>
    </row>
    <row r="64" spans="112:112" ht="13.8" x14ac:dyDescent="0.25">
      <c r="DH64" s="154"/>
    </row>
    <row r="65" spans="112:112" ht="13.8" x14ac:dyDescent="0.25">
      <c r="DH65" s="154"/>
    </row>
    <row r="66" spans="112:112" ht="13.8" x14ac:dyDescent="0.25">
      <c r="DH66" s="154"/>
    </row>
    <row r="67" spans="112:112" ht="13.8" x14ac:dyDescent="0.25">
      <c r="DH67" s="154"/>
    </row>
    <row r="68" spans="112:112" ht="13.8" x14ac:dyDescent="0.25">
      <c r="DH68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116" priority="8" operator="equal">
      <formula>0</formula>
    </cfRule>
  </conditionalFormatting>
  <conditionalFormatting sqref="AU5:BA12">
    <cfRule type="cellIs" dxfId="115" priority="7" operator="equal">
      <formula>0</formula>
    </cfRule>
  </conditionalFormatting>
  <conditionalFormatting sqref="CI29:DB29">
    <cfRule type="cellIs" dxfId="114" priority="9" operator="equal">
      <formula>0</formula>
    </cfRule>
  </conditionalFormatting>
  <conditionalFormatting sqref="CI31:DB31">
    <cfRule type="cellIs" dxfId="113" priority="2" operator="equal">
      <formula>0</formula>
    </cfRule>
  </conditionalFormatting>
  <conditionalFormatting sqref="CI33:DB33">
    <cfRule type="cellIs" dxfId="112" priority="1" operator="equal">
      <formula>0</formula>
    </cfRule>
  </conditionalFormatting>
  <conditionalFormatting sqref="CI35:DB35">
    <cfRule type="cellIs" dxfId="111" priority="4" operator="equal">
      <formula>0</formula>
    </cfRule>
  </conditionalFormatting>
  <conditionalFormatting sqref="CI38:DB38">
    <cfRule type="cellIs" dxfId="110" priority="3" operator="equal">
      <formula>0</formula>
    </cfRule>
  </conditionalFormatting>
  <conditionalFormatting sqref="DH2:DH7">
    <cfRule type="cellIs" dxfId="109" priority="6" operator="equal">
      <formula>0</formula>
    </cfRule>
  </conditionalFormatting>
  <conditionalFormatting sqref="DH9">
    <cfRule type="cellIs" dxfId="108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14" filterMode="1">
    <tabColor rgb="FF92D050"/>
  </sheetPr>
  <dimension ref="A1:BG86"/>
  <sheetViews>
    <sheetView view="pageBreakPreview" topLeftCell="A10" zoomScale="70" zoomScaleNormal="100" zoomScaleSheetLayoutView="70" workbookViewId="0">
      <selection activeCell="C13" sqref="L13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3.6640625" style="19" customWidth="1"/>
    <col min="13" max="13" width="53.44140625" style="19" customWidth="1"/>
    <col min="14" max="14" width="15.6640625" style="19" customWidth="1"/>
    <col min="15" max="15" width="53.6640625" style="157" customWidth="1"/>
    <col min="16" max="16384" width="9.109375" style="19"/>
  </cols>
  <sheetData>
    <row r="1" spans="1:59" outlineLevel="1" x14ac:dyDescent="0.3">
      <c r="A1" s="768"/>
      <c r="B1" s="768"/>
      <c r="C1" s="768"/>
      <c r="J1" s="20" t="s">
        <v>58</v>
      </c>
      <c r="K1" s="840">
        <v>0</v>
      </c>
      <c r="L1" s="840"/>
      <c r="M1"/>
      <c r="N1"/>
      <c r="O1" s="154"/>
    </row>
    <row r="2" spans="1:59" ht="13.8" outlineLevel="1" x14ac:dyDescent="0.25">
      <c r="A2" s="768"/>
      <c r="B2" s="768"/>
      <c r="C2" s="768"/>
      <c r="J2" s="58" t="s">
        <v>35</v>
      </c>
      <c r="K2" s="794">
        <v>0</v>
      </c>
      <c r="L2" s="794"/>
      <c r="M2" s="839"/>
      <c r="N2" s="839"/>
      <c r="O2" s="143"/>
    </row>
    <row r="3" spans="1:59" ht="13.8" outlineLevel="1" x14ac:dyDescent="0.25">
      <c r="A3" s="768"/>
      <c r="B3" s="768"/>
      <c r="C3" s="768"/>
      <c r="J3" s="58" t="s">
        <v>56</v>
      </c>
      <c r="O3" s="155"/>
    </row>
    <row r="4" spans="1:59" ht="13.8" outlineLevel="1" x14ac:dyDescent="0.25">
      <c r="A4" s="768"/>
      <c r="B4" s="768"/>
      <c r="C4" s="768"/>
      <c r="I4" s="810">
        <f>ФОРМА!B13</f>
        <v>45649</v>
      </c>
      <c r="J4" s="841"/>
      <c r="O4" s="143"/>
    </row>
    <row r="5" spans="1:59" ht="15.75" customHeight="1" outlineLevel="1" x14ac:dyDescent="0.25">
      <c r="A5" s="768"/>
      <c r="B5" s="768"/>
      <c r="C5" s="768"/>
      <c r="D5" s="23"/>
      <c r="E5" s="706" t="s">
        <v>71</v>
      </c>
      <c r="F5" s="706"/>
      <c r="G5" s="706"/>
      <c r="H5" s="706"/>
      <c r="I5" s="706"/>
      <c r="J5" s="706"/>
      <c r="O5" s="155"/>
    </row>
    <row r="6" spans="1:59" s="50" customFormat="1" ht="15" customHeight="1" outlineLevel="1" x14ac:dyDescent="0.25">
      <c r="A6" s="765"/>
      <c r="B6" s="765"/>
      <c r="C6" s="765"/>
      <c r="D6" s="21"/>
      <c r="E6" s="725" t="s">
        <v>0</v>
      </c>
      <c r="F6" s="725"/>
      <c r="G6" s="725"/>
      <c r="H6" s="725"/>
      <c r="I6" s="725"/>
      <c r="J6" s="725"/>
      <c r="O6" s="143"/>
    </row>
    <row r="7" spans="1:59" ht="13.8" outlineLevel="1" x14ac:dyDescent="0.25">
      <c r="A7" s="706" t="str">
        <f>ФОРМА!B4</f>
        <v>ООО «СЭТ»</v>
      </c>
      <c r="B7" s="706"/>
      <c r="C7" s="706"/>
      <c r="D7" s="23"/>
      <c r="E7" s="766" t="str">
        <f>ФОРМА!B2</f>
        <v>ПАО "Россети Ленэнерго"</v>
      </c>
      <c r="F7" s="766"/>
      <c r="G7" s="766"/>
      <c r="H7" s="766"/>
      <c r="I7" s="766"/>
      <c r="J7" s="766"/>
      <c r="O7" s="155" t="str">
        <f>E7</f>
        <v>ПАО "Россети Ленэнерго"</v>
      </c>
    </row>
    <row r="8" spans="1:59" ht="15" customHeight="1" outlineLevel="1" x14ac:dyDescent="0.25">
      <c r="A8" s="725" t="s">
        <v>44</v>
      </c>
      <c r="B8" s="725"/>
      <c r="C8" s="725"/>
      <c r="D8" s="21"/>
      <c r="E8" s="725" t="s">
        <v>2</v>
      </c>
      <c r="F8" s="725"/>
      <c r="G8" s="725"/>
      <c r="H8" s="725"/>
      <c r="I8" s="725"/>
      <c r="J8" s="725"/>
      <c r="O8" s="153"/>
    </row>
    <row r="9" spans="1:59" ht="60.75" customHeight="1" outlineLevel="1" x14ac:dyDescent="0.25">
      <c r="A9" s="706"/>
      <c r="B9" s="706"/>
      <c r="C9" s="706"/>
      <c r="D9" s="23"/>
      <c r="E9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F9" s="766"/>
      <c r="G9" s="766"/>
      <c r="H9" s="766"/>
      <c r="I9" s="766"/>
      <c r="J9" s="766"/>
      <c r="O9" s="156" t="str">
        <f>E9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G9" s="19" t="s">
        <v>64</v>
      </c>
    </row>
    <row r="10" spans="1:59" outlineLevel="1" x14ac:dyDescent="0.3">
      <c r="A10" s="725" t="s">
        <v>45</v>
      </c>
      <c r="B10" s="725"/>
      <c r="C10" s="725"/>
      <c r="D10" s="21"/>
      <c r="E10" s="765" t="s">
        <v>38</v>
      </c>
      <c r="F10" s="765"/>
      <c r="G10" s="765"/>
      <c r="H10" s="765"/>
      <c r="I10" s="765"/>
      <c r="J10" s="765"/>
    </row>
    <row r="11" spans="1:59" ht="13.8" outlineLevel="1" x14ac:dyDescent="0.25">
      <c r="A11" s="706"/>
      <c r="B11" s="706"/>
      <c r="C11" s="706"/>
      <c r="D11" s="23"/>
      <c r="E11" s="724">
        <f>ФОРМА!B13</f>
        <v>45649</v>
      </c>
      <c r="F11" s="706"/>
      <c r="G11" s="706"/>
      <c r="H11" s="706"/>
      <c r="I11" s="706"/>
      <c r="J11" s="706"/>
      <c r="O11" s="154"/>
    </row>
    <row r="12" spans="1:59" ht="14.4" customHeight="1" outlineLevel="1" x14ac:dyDescent="0.3">
      <c r="A12" s="725" t="s">
        <v>1</v>
      </c>
      <c r="B12" s="725"/>
      <c r="C12" s="725"/>
      <c r="D12" s="21"/>
      <c r="E12" s="725" t="s">
        <v>3</v>
      </c>
      <c r="F12" s="725"/>
      <c r="G12" s="725"/>
      <c r="H12" s="725"/>
      <c r="I12" s="725"/>
      <c r="J12" s="725"/>
    </row>
    <row r="13" spans="1:59" ht="31.2" customHeight="1" x14ac:dyDescent="0.3">
      <c r="A13" s="777" t="s">
        <v>498</v>
      </c>
      <c r="B13" s="778"/>
      <c r="C13" s="778"/>
      <c r="D13" s="778"/>
      <c r="E13" s="778"/>
      <c r="F13" s="778"/>
      <c r="G13" s="778"/>
      <c r="H13" s="778"/>
      <c r="I13" s="778"/>
      <c r="J13" s="778"/>
    </row>
    <row r="14" spans="1:59" ht="45" customHeight="1" x14ac:dyDescent="0.3">
      <c r="A14" s="59" t="s">
        <v>19</v>
      </c>
      <c r="B14" s="255" t="s">
        <v>88</v>
      </c>
      <c r="C14" s="786" t="s">
        <v>36</v>
      </c>
      <c r="D14" s="786"/>
      <c r="E14" s="786"/>
      <c r="F14" s="842" t="s">
        <v>93</v>
      </c>
      <c r="G14" s="785"/>
      <c r="H14" s="786" t="s">
        <v>59</v>
      </c>
      <c r="I14" s="786"/>
      <c r="J14" s="268" t="s">
        <v>27</v>
      </c>
    </row>
    <row r="15" spans="1:59" ht="27.6" customHeight="1" x14ac:dyDescent="0.3">
      <c r="A15" s="843" t="str">
        <f>M15</f>
        <v>ВЛ 10кВ ДТ-9 (оп.20-115)</v>
      </c>
      <c r="B15" s="844"/>
      <c r="C15" s="844"/>
      <c r="D15" s="844"/>
      <c r="E15" s="844"/>
      <c r="F15" s="844"/>
      <c r="G15" s="844"/>
      <c r="H15" s="844"/>
      <c r="I15" s="844"/>
      <c r="J15" s="845"/>
      <c r="K15" s="19">
        <v>1</v>
      </c>
      <c r="L15" s="19">
        <v>1</v>
      </c>
      <c r="M15" s="19" t="s">
        <v>1373</v>
      </c>
    </row>
    <row r="16" spans="1:59" ht="72.75" customHeight="1" x14ac:dyDescent="0.25">
      <c r="A16" s="612" t="str">
        <f>CONCATENATE(K16,".",L16)</f>
        <v>1.2</v>
      </c>
      <c r="B16" s="270" t="str">
        <f t="shared" ref="B16" si="0">M16</f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16" s="846" t="str">
        <f t="shared" ref="C16" si="1">CONCATENATE(N16)</f>
        <v>КМЧ РЛК</v>
      </c>
      <c r="D16" s="846" t="s">
        <v>851</v>
      </c>
      <c r="E16" s="846" t="s">
        <v>851</v>
      </c>
      <c r="F16" s="846"/>
      <c r="G16" s="846"/>
      <c r="H16" s="846" t="str">
        <f>CONCATENATE(P16," ",O16)</f>
        <v>1 компл.</v>
      </c>
      <c r="I16" s="846">
        <f>1</f>
        <v>1</v>
      </c>
      <c r="J16" s="109"/>
      <c r="K16" s="19">
        <f>K15</f>
        <v>1</v>
      </c>
      <c r="L16" s="19">
        <f>L15+1</f>
        <v>2</v>
      </c>
      <c r="M16" s="605" t="s">
        <v>1206</v>
      </c>
      <c r="N16" s="583" t="s">
        <v>1201</v>
      </c>
      <c r="O16" s="606" t="s">
        <v>1192</v>
      </c>
      <c r="P16" s="584">
        <v>1</v>
      </c>
    </row>
    <row r="17" spans="1:18" ht="27.6" x14ac:dyDescent="0.25">
      <c r="A17" s="612" t="str">
        <f t="shared" ref="A17:A23" si="2">CONCATENATE(K17,".",L17)</f>
        <v>1.3</v>
      </c>
      <c r="B17" s="270" t="str">
        <f t="shared" ref="B17:B23" si="3">M17</f>
        <v>Привод разъединителя РЛК.1б-10.IV/400УХЛ1</v>
      </c>
      <c r="C17" s="846" t="str">
        <f t="shared" ref="C17:C23" si="4">CONCATENATE(N17)</f>
        <v>ПР-01-07 УХЛ1</v>
      </c>
      <c r="D17" s="846" t="s">
        <v>851</v>
      </c>
      <c r="E17" s="846" t="s">
        <v>851</v>
      </c>
      <c r="F17" s="846"/>
      <c r="G17" s="846"/>
      <c r="H17" s="846" t="str">
        <f t="shared" ref="H17:H23" si="5">CONCATENATE(P17," ",O17)</f>
        <v>1 шт.</v>
      </c>
      <c r="I17" s="846">
        <f>1</f>
        <v>1</v>
      </c>
      <c r="J17" s="109"/>
      <c r="K17" s="19">
        <f t="shared" ref="K17:K23" si="6">K16</f>
        <v>1</v>
      </c>
      <c r="L17" s="19">
        <f t="shared" ref="L17:L23" si="7">L16+1</f>
        <v>3</v>
      </c>
      <c r="M17" s="607" t="s">
        <v>1202</v>
      </c>
      <c r="N17" s="606" t="s">
        <v>1203</v>
      </c>
      <c r="O17" s="606" t="s">
        <v>1175</v>
      </c>
      <c r="P17" s="608">
        <v>1</v>
      </c>
    </row>
    <row r="18" spans="1:18" ht="27.6" x14ac:dyDescent="0.25">
      <c r="A18" s="612" t="str">
        <f t="shared" si="2"/>
        <v>1.4</v>
      </c>
      <c r="B18" s="270" t="str">
        <f t="shared" ref="B18" si="8">M18</f>
        <v>Разъединитель линейный качающего типа, с полимерными изоляторами</v>
      </c>
      <c r="C18" s="846" t="str">
        <f t="shared" ref="C18" si="9">CONCATENATE(N18)</f>
        <v>РЛК.1б-10.IV/630 УХЛ1</v>
      </c>
      <c r="D18" s="846" t="s">
        <v>851</v>
      </c>
      <c r="E18" s="846" t="s">
        <v>851</v>
      </c>
      <c r="F18" s="846"/>
      <c r="G18" s="846"/>
      <c r="H18" s="846" t="str">
        <f t="shared" si="5"/>
        <v>1 шт.</v>
      </c>
      <c r="I18" s="846">
        <f>1</f>
        <v>1</v>
      </c>
      <c r="J18" s="109"/>
      <c r="K18" s="19">
        <f t="shared" si="6"/>
        <v>1</v>
      </c>
      <c r="L18" s="19">
        <f t="shared" si="7"/>
        <v>4</v>
      </c>
      <c r="M18" s="607" t="s">
        <v>1367</v>
      </c>
      <c r="N18" s="606" t="s">
        <v>1368</v>
      </c>
      <c r="O18" s="606" t="s">
        <v>1175</v>
      </c>
      <c r="P18" s="608">
        <v>1</v>
      </c>
    </row>
    <row r="19" spans="1:18" ht="27.6" x14ac:dyDescent="0.25">
      <c r="A19" s="612" t="str">
        <f t="shared" si="2"/>
        <v>1.5</v>
      </c>
      <c r="B19" s="270" t="str">
        <f t="shared" si="3"/>
        <v>Разрядник мультикамерный</v>
      </c>
      <c r="C19" s="846" t="str">
        <f t="shared" si="4"/>
        <v>РМК-20-IV-УХЛ1</v>
      </c>
      <c r="D19" s="846" t="s">
        <v>851</v>
      </c>
      <c r="E19" s="846" t="s">
        <v>851</v>
      </c>
      <c r="F19" s="846"/>
      <c r="G19" s="846"/>
      <c r="H19" s="846" t="str">
        <f t="shared" si="5"/>
        <v>108 шт.</v>
      </c>
      <c r="I19" s="846">
        <f>1</f>
        <v>1</v>
      </c>
      <c r="J19" s="109"/>
      <c r="K19" s="19">
        <f t="shared" si="6"/>
        <v>1</v>
      </c>
      <c r="L19" s="19">
        <f t="shared" si="7"/>
        <v>5</v>
      </c>
      <c r="M19" s="609" t="s">
        <v>1204</v>
      </c>
      <c r="N19" s="610" t="s">
        <v>1205</v>
      </c>
      <c r="O19" s="606" t="s">
        <v>1175</v>
      </c>
      <c r="P19" s="608">
        <v>108</v>
      </c>
    </row>
    <row r="20" spans="1:18" ht="27.6" x14ac:dyDescent="0.25">
      <c r="A20" s="612" t="str">
        <f t="shared" si="2"/>
        <v>1.6</v>
      </c>
      <c r="B20" s="270" t="str">
        <f t="shared" si="3"/>
        <v>Разрядник мультикамерный экранного типа</v>
      </c>
      <c r="C20" s="846" t="str">
        <f t="shared" si="4"/>
        <v>РМКЭ-10-IV-УХЛ1</v>
      </c>
      <c r="D20" s="846" t="s">
        <v>851</v>
      </c>
      <c r="E20" s="846" t="s">
        <v>851</v>
      </c>
      <c r="F20" s="846"/>
      <c r="G20" s="846"/>
      <c r="H20" s="846" t="str">
        <f t="shared" si="5"/>
        <v>30 шт.</v>
      </c>
      <c r="I20" s="846">
        <f>1</f>
        <v>1</v>
      </c>
      <c r="J20" s="109"/>
      <c r="K20" s="19">
        <f t="shared" si="6"/>
        <v>1</v>
      </c>
      <c r="L20" s="19">
        <f t="shared" si="7"/>
        <v>6</v>
      </c>
      <c r="M20" s="609" t="s">
        <v>1369</v>
      </c>
      <c r="N20" s="606" t="s">
        <v>1370</v>
      </c>
      <c r="O20" s="606" t="s">
        <v>1175</v>
      </c>
      <c r="P20" s="608">
        <v>30</v>
      </c>
    </row>
    <row r="21" spans="1:18" ht="27.6" x14ac:dyDescent="0.25">
      <c r="A21" s="612" t="str">
        <f t="shared" si="2"/>
        <v>1.7</v>
      </c>
      <c r="B21" s="270" t="str">
        <f t="shared" si="3"/>
        <v>Устройство для наложения защитного заземления</v>
      </c>
      <c r="C21" s="846" t="str">
        <f t="shared" si="4"/>
        <v>CE 3</v>
      </c>
      <c r="D21" s="846" t="s">
        <v>851</v>
      </c>
      <c r="E21" s="846" t="s">
        <v>851</v>
      </c>
      <c r="F21" s="846"/>
      <c r="G21" s="846"/>
      <c r="H21" s="846" t="str">
        <f t="shared" si="5"/>
        <v>63 шт.</v>
      </c>
      <c r="I21" s="846">
        <f>1</f>
        <v>1</v>
      </c>
      <c r="J21" s="109"/>
      <c r="K21" s="19">
        <f t="shared" si="6"/>
        <v>1</v>
      </c>
      <c r="L21" s="19">
        <f t="shared" si="7"/>
        <v>7</v>
      </c>
      <c r="M21" s="607" t="s">
        <v>1371</v>
      </c>
      <c r="N21" s="606" t="s">
        <v>1372</v>
      </c>
      <c r="O21" s="606" t="s">
        <v>1175</v>
      </c>
      <c r="P21" s="608">
        <v>63</v>
      </c>
    </row>
    <row r="22" spans="1:18" ht="13.8" x14ac:dyDescent="0.25">
      <c r="A22" s="612" t="str">
        <f t="shared" si="2"/>
        <v>1.8</v>
      </c>
      <c r="B22" s="270" t="str">
        <f t="shared" si="3"/>
        <v>Провод линии</v>
      </c>
      <c r="C22" s="846" t="str">
        <f t="shared" si="4"/>
        <v>СИП-3 1х120</v>
      </c>
      <c r="D22" s="846" t="s">
        <v>851</v>
      </c>
      <c r="E22" s="846" t="s">
        <v>851</v>
      </c>
      <c r="F22" s="846"/>
      <c r="G22" s="846"/>
      <c r="H22" s="846" t="str">
        <f t="shared" si="5"/>
        <v>18315 м</v>
      </c>
      <c r="I22" s="846">
        <f>1</f>
        <v>1</v>
      </c>
      <c r="J22" s="109"/>
      <c r="K22" s="19">
        <f t="shared" si="6"/>
        <v>1</v>
      </c>
      <c r="L22" s="19">
        <f t="shared" si="7"/>
        <v>8</v>
      </c>
      <c r="M22" s="600" t="s">
        <v>1374</v>
      </c>
      <c r="N22" s="584" t="s">
        <v>1375</v>
      </c>
      <c r="O22" s="606" t="s">
        <v>1143</v>
      </c>
      <c r="P22" s="608">
        <f>ROUND(5842*3*1.045,)</f>
        <v>18315</v>
      </c>
      <c r="Q22" s="19">
        <f>P22/1.045/3</f>
        <v>5842.1052631578959</v>
      </c>
    </row>
    <row r="23" spans="1:18" ht="13.8" x14ac:dyDescent="0.25">
      <c r="A23" s="612" t="str">
        <f t="shared" si="2"/>
        <v>1.9</v>
      </c>
      <c r="B23" s="270" t="str">
        <f t="shared" si="3"/>
        <v>Провод ошиновки разьединителя</v>
      </c>
      <c r="C23" s="846" t="str">
        <f t="shared" si="4"/>
        <v>СИП-3 1х120</v>
      </c>
      <c r="D23" s="846" t="s">
        <v>851</v>
      </c>
      <c r="E23" s="846" t="s">
        <v>851</v>
      </c>
      <c r="F23" s="846"/>
      <c r="G23" s="846"/>
      <c r="H23" s="846" t="str">
        <f t="shared" si="5"/>
        <v>63 м</v>
      </c>
      <c r="I23" s="846">
        <f>1</f>
        <v>1</v>
      </c>
      <c r="J23" s="109"/>
      <c r="K23" s="19">
        <f t="shared" si="6"/>
        <v>1</v>
      </c>
      <c r="L23" s="19">
        <f t="shared" si="7"/>
        <v>9</v>
      </c>
      <c r="M23" s="600" t="s">
        <v>1376</v>
      </c>
      <c r="N23" s="584" t="s">
        <v>1375</v>
      </c>
      <c r="O23" s="606" t="s">
        <v>1143</v>
      </c>
      <c r="P23" s="608">
        <v>63</v>
      </c>
    </row>
    <row r="24" spans="1:18" ht="22.8" x14ac:dyDescent="0.3">
      <c r="A24" s="576" t="s">
        <v>1168</v>
      </c>
      <c r="B24" s="573"/>
      <c r="C24" s="574"/>
      <c r="D24" s="574"/>
      <c r="E24" s="574"/>
      <c r="F24" s="574"/>
      <c r="G24" s="574"/>
      <c r="H24" s="574"/>
      <c r="I24" s="574"/>
      <c r="J24" s="575"/>
      <c r="K24" s="19" t="s">
        <v>1167</v>
      </c>
    </row>
    <row r="25" spans="1:18" s="239" customFormat="1" ht="69.900000000000006" customHeight="1" outlineLevel="1" x14ac:dyDescent="0.3">
      <c r="A25" s="770" t="s">
        <v>733</v>
      </c>
      <c r="B25" s="770"/>
      <c r="C25" s="219"/>
      <c r="D25" s="766" t="str">
        <f>ПОДПИСИ!B5</f>
        <v xml:space="preserve">Старший мастер Ломоносовского РЭС филиала ПАО "Россети Ленэнерго", "ГтЭС" </v>
      </c>
      <c r="E25" s="766"/>
      <c r="F25" s="766"/>
      <c r="G25" s="19"/>
      <c r="H25" s="54"/>
      <c r="I25" s="23"/>
      <c r="J25" s="48" t="str">
        <f>ПОДПИСИ!E5</f>
        <v>Е.М. Ширяев</v>
      </c>
      <c r="K25" s="239">
        <f>IF(OR(ФОРМА!I16=1,ФОРМА!I16="+"),1,0)</f>
        <v>0</v>
      </c>
      <c r="N25" s="239">
        <f>18324/3</f>
        <v>6108</v>
      </c>
      <c r="O25" s="240"/>
    </row>
    <row r="26" spans="1:18" s="239" customFormat="1" ht="9" customHeight="1" outlineLevel="1" x14ac:dyDescent="0.3">
      <c r="A26" s="219"/>
      <c r="B26" s="219"/>
      <c r="C26" s="219"/>
      <c r="D26" s="710" t="s">
        <v>48</v>
      </c>
      <c r="E26" s="710"/>
      <c r="F26" s="710"/>
      <c r="G26" s="219"/>
      <c r="H26" s="237" t="s">
        <v>49</v>
      </c>
      <c r="I26" s="221"/>
      <c r="J26" s="237" t="s">
        <v>50</v>
      </c>
      <c r="K26" s="544">
        <f>IF(K25=1,1,0)</f>
        <v>0</v>
      </c>
      <c r="O26" s="240"/>
    </row>
    <row r="27" spans="1:18" s="239" customFormat="1" ht="60" hidden="1" customHeight="1" outlineLevel="1" x14ac:dyDescent="0.3">
      <c r="A27" s="770" t="s">
        <v>733</v>
      </c>
      <c r="B27" s="770"/>
      <c r="C27" s="219"/>
      <c r="D27" s="766" t="str">
        <f>ПОДПИСИ!B6</f>
        <v xml:space="preserve">Старший мастер Ломоносовского РЭС филиала ПАО "Россети Ленэнерго", "ГтЭС" </v>
      </c>
      <c r="E27" s="766"/>
      <c r="F27" s="766"/>
      <c r="G27" s="19"/>
      <c r="H27" s="54"/>
      <c r="I27" s="23"/>
      <c r="J27" s="48" t="str">
        <f>ПОДПИСИ!E6</f>
        <v>Е.М. Ширяев</v>
      </c>
      <c r="K27" s="239">
        <f>IF(OR(ФОРМА!G16=1,ФОРМА!G16="+"),1,0)</f>
        <v>1</v>
      </c>
      <c r="O27" s="240"/>
    </row>
    <row r="28" spans="1:18" s="239" customFormat="1" ht="15" hidden="1" customHeight="1" outlineLevel="1" x14ac:dyDescent="0.3">
      <c r="A28" s="219"/>
      <c r="B28" s="219"/>
      <c r="C28" s="219"/>
      <c r="D28" s="710" t="s">
        <v>48</v>
      </c>
      <c r="E28" s="710"/>
      <c r="F28" s="710"/>
      <c r="G28" s="219"/>
      <c r="H28" s="237" t="s">
        <v>49</v>
      </c>
      <c r="I28" s="221"/>
      <c r="J28" s="237" t="s">
        <v>50</v>
      </c>
      <c r="K28" s="544">
        <f>IF(K27=1,1,0)</f>
        <v>1</v>
      </c>
      <c r="O28" s="240"/>
    </row>
    <row r="29" spans="1:18" s="239" customFormat="1" ht="55.95" hidden="1" customHeight="1" x14ac:dyDescent="0.3">
      <c r="A29" s="770" t="s">
        <v>733</v>
      </c>
      <c r="B29" s="770"/>
      <c r="C29" s="219"/>
      <c r="D29" s="766" t="str">
        <f>ПОДПИСИ!B7</f>
        <v xml:space="preserve">Старший мастер Ломоносовского РЭС филиала ПАО "Россети Ленэнерго", "ГтЭС" </v>
      </c>
      <c r="E29" s="766"/>
      <c r="F29" s="766"/>
      <c r="G29" s="19"/>
      <c r="H29" s="54"/>
      <c r="I29" s="23"/>
      <c r="J29" s="48" t="str">
        <f>ПОДПИСИ!E7</f>
        <v>Е.М. Ширяев</v>
      </c>
      <c r="K29" s="239">
        <f>IF(OR(ФОРМА!H16=1,ФОРМА!H16="+"),1,0)</f>
        <v>0</v>
      </c>
      <c r="O29" s="240"/>
    </row>
    <row r="30" spans="1:18" s="239" customFormat="1" ht="15" hidden="1" customHeight="1" x14ac:dyDescent="0.3">
      <c r="A30" s="219"/>
      <c r="B30" s="219"/>
      <c r="C30" s="219"/>
      <c r="D30" s="710" t="s">
        <v>48</v>
      </c>
      <c r="E30" s="710"/>
      <c r="F30" s="710"/>
      <c r="G30" s="219"/>
      <c r="H30" s="237" t="s">
        <v>49</v>
      </c>
      <c r="I30" s="221"/>
      <c r="J30" s="237" t="s">
        <v>50</v>
      </c>
      <c r="K30" s="544">
        <f>IF(K29=1,1,0)</f>
        <v>0</v>
      </c>
      <c r="O30" s="240"/>
    </row>
    <row r="31" spans="1:18" s="239" customFormat="1" ht="49.5" customHeight="1" x14ac:dyDescent="0.3">
      <c r="A31" s="770" t="s">
        <v>712</v>
      </c>
      <c r="B31" s="770"/>
      <c r="C31" s="19"/>
      <c r="D31" s="766" t="str">
        <f>ПОДПИСИ!B15</f>
        <v>Директор по строительству ООО «СЭТ»</v>
      </c>
      <c r="E31" s="766"/>
      <c r="F31" s="766"/>
      <c r="G31" s="19"/>
      <c r="H31" s="54"/>
      <c r="I31" s="23"/>
      <c r="J31" s="48" t="str">
        <f>ПОДПИСИ!E15</f>
        <v>А.А. Потоцкий</v>
      </c>
      <c r="O31" s="240"/>
    </row>
    <row r="32" spans="1:18" ht="15" customHeight="1" x14ac:dyDescent="0.3">
      <c r="D32" s="725" t="s">
        <v>48</v>
      </c>
      <c r="E32" s="725"/>
      <c r="F32" s="725"/>
      <c r="H32" s="46" t="s">
        <v>49</v>
      </c>
      <c r="I32" s="21"/>
      <c r="J32" s="46" t="s">
        <v>50</v>
      </c>
      <c r="P32" s="21"/>
      <c r="Q32" s="21"/>
      <c r="R32" s="21"/>
    </row>
    <row r="33" spans="1:18" ht="38.4" customHeight="1" x14ac:dyDescent="0.3">
      <c r="A33" s="770" t="s">
        <v>710</v>
      </c>
      <c r="B33" s="771"/>
      <c r="D33" s="766" t="str">
        <f>ПОДПИСИ!B12</f>
        <v>Начальник участка ООО «СЭТ»</v>
      </c>
      <c r="E33" s="766"/>
      <c r="F33" s="766"/>
      <c r="H33" s="54"/>
      <c r="I33" s="23"/>
      <c r="J33" s="48" t="str">
        <f>ПОДПИСИ!E12</f>
        <v xml:space="preserve">М.А. Нугуманов </v>
      </c>
    </row>
    <row r="34" spans="1:18" ht="15" customHeight="1" x14ac:dyDescent="0.3">
      <c r="A34" s="219"/>
      <c r="B34" s="219"/>
      <c r="C34" s="219"/>
      <c r="D34" s="710" t="s">
        <v>48</v>
      </c>
      <c r="E34" s="710"/>
      <c r="F34" s="710"/>
      <c r="G34" s="219"/>
      <c r="H34" s="237" t="s">
        <v>49</v>
      </c>
      <c r="I34" s="221"/>
      <c r="J34" s="237" t="s">
        <v>50</v>
      </c>
      <c r="P34" s="21"/>
      <c r="Q34" s="21"/>
      <c r="R34" s="21"/>
    </row>
    <row r="35" spans="1:18" s="219" customFormat="1" ht="9.6" x14ac:dyDescent="0.2">
      <c r="D35" s="226"/>
      <c r="E35" s="226"/>
      <c r="F35" s="226"/>
      <c r="H35" s="226"/>
      <c r="I35" s="221"/>
      <c r="J35" s="226"/>
      <c r="O35" s="238"/>
      <c r="P35" s="221"/>
      <c r="Q35" s="221"/>
      <c r="R35" s="221"/>
    </row>
    <row r="36" spans="1:18" s="219" customFormat="1" ht="13.8" x14ac:dyDescent="0.25">
      <c r="A36" s="770" t="s">
        <v>530</v>
      </c>
      <c r="B36" s="770"/>
      <c r="C36" s="19"/>
      <c r="D36" s="766" t="e">
        <f>IF(ПОДПИСИ!#REF!=0," ",ПОДПИСИ!#REF!)</f>
        <v>#REF!</v>
      </c>
      <c r="E36" s="766"/>
      <c r="F36" s="766"/>
      <c r="G36" s="19"/>
      <c r="H36" s="54"/>
      <c r="I36" s="23"/>
      <c r="J36" s="48" t="e">
        <f>IF(ПОДПИСИ!#REF!=0," ",ПОДПИСИ!#REF!)</f>
        <v>#REF!</v>
      </c>
      <c r="O36" s="238"/>
      <c r="P36" s="221"/>
      <c r="Q36" s="221"/>
      <c r="R36" s="221"/>
    </row>
    <row r="37" spans="1:18" ht="15" customHeight="1" x14ac:dyDescent="0.25">
      <c r="A37" s="219"/>
      <c r="B37" s="219"/>
      <c r="C37" s="219"/>
      <c r="D37" s="710" t="s">
        <v>48</v>
      </c>
      <c r="E37" s="710"/>
      <c r="F37" s="710"/>
      <c r="G37" s="219"/>
      <c r="H37" s="237" t="s">
        <v>49</v>
      </c>
      <c r="I37" s="221"/>
      <c r="J37" s="237" t="s">
        <v>50</v>
      </c>
      <c r="O37" s="154"/>
    </row>
    <row r="38" spans="1:18" s="219" customFormat="1" ht="13.8" x14ac:dyDescent="0.25">
      <c r="A38" s="796"/>
      <c r="B38" s="796"/>
      <c r="C38" s="19"/>
      <c r="D38" s="766" t="e">
        <f>IF(ПОДПИСИ!#REF!=0," ",ПОДПИСИ!#REF!)</f>
        <v>#REF!</v>
      </c>
      <c r="E38" s="766"/>
      <c r="F38" s="766"/>
      <c r="G38" s="19"/>
      <c r="H38" s="54"/>
      <c r="I38" s="23"/>
      <c r="J38" s="48" t="e">
        <f>IF(ПОДПИСИ!#REF!=0," ",ПОДПИСИ!#REF!)</f>
        <v>#REF!</v>
      </c>
      <c r="O38" s="238"/>
    </row>
    <row r="39" spans="1:18" ht="13.8" x14ac:dyDescent="0.25">
      <c r="A39" s="219"/>
      <c r="B39" s="219"/>
      <c r="C39" s="219"/>
      <c r="D39" s="710" t="s">
        <v>48</v>
      </c>
      <c r="E39" s="710"/>
      <c r="F39" s="710"/>
      <c r="G39" s="219"/>
      <c r="H39" s="237" t="s">
        <v>49</v>
      </c>
      <c r="I39" s="221"/>
      <c r="J39" s="237" t="s">
        <v>50</v>
      </c>
      <c r="O39" s="154"/>
    </row>
    <row r="40" spans="1:18" s="219" customFormat="1" ht="13.8" x14ac:dyDescent="0.25">
      <c r="A40" s="19"/>
      <c r="B40" s="19"/>
      <c r="C40" s="19"/>
      <c r="D40" s="19"/>
      <c r="E40" s="19"/>
      <c r="F40" s="19"/>
      <c r="G40" s="19"/>
      <c r="H40" s="19"/>
      <c r="I40" s="19"/>
      <c r="J40" s="19"/>
      <c r="O40" s="238"/>
    </row>
    <row r="42" spans="1:18" ht="13.8" x14ac:dyDescent="0.25">
      <c r="O42" s="158"/>
    </row>
    <row r="43" spans="1:18" ht="13.8" x14ac:dyDescent="0.25">
      <c r="O43" s="154"/>
    </row>
    <row r="44" spans="1:18" ht="13.8" x14ac:dyDescent="0.25">
      <c r="O44" s="154"/>
    </row>
    <row r="47" spans="1:18" ht="13.8" x14ac:dyDescent="0.25">
      <c r="O47" s="154"/>
    </row>
    <row r="48" spans="1:18" ht="13.8" x14ac:dyDescent="0.25">
      <c r="O48" s="154"/>
    </row>
    <row r="50" spans="15:15" ht="13.8" x14ac:dyDescent="0.25">
      <c r="O50" s="154"/>
    </row>
    <row r="51" spans="15:15" ht="13.8" x14ac:dyDescent="0.25">
      <c r="O51" s="154"/>
    </row>
    <row r="52" spans="15:15" ht="13.8" x14ac:dyDescent="0.25">
      <c r="O52" s="154"/>
    </row>
    <row r="53" spans="15:15" ht="13.8" x14ac:dyDescent="0.25">
      <c r="O53" s="154"/>
    </row>
    <row r="54" spans="15:15" ht="13.8" x14ac:dyDescent="0.25">
      <c r="O54" s="154"/>
    </row>
    <row r="56" spans="15:15" ht="13.8" x14ac:dyDescent="0.25">
      <c r="O56" s="154"/>
    </row>
    <row r="57" spans="15:15" ht="13.8" x14ac:dyDescent="0.25">
      <c r="O57" s="159"/>
    </row>
    <row r="58" spans="15:15" ht="13.8" x14ac:dyDescent="0.25">
      <c r="O58" s="154"/>
    </row>
    <row r="59" spans="15:15" ht="13.8" x14ac:dyDescent="0.25">
      <c r="O59" s="160"/>
    </row>
    <row r="60" spans="15:15" ht="13.8" x14ac:dyDescent="0.25">
      <c r="O60" s="154"/>
    </row>
    <row r="61" spans="15:15" x14ac:dyDescent="0.3">
      <c r="O61" s="161"/>
    </row>
    <row r="62" spans="15:15" ht="13.8" x14ac:dyDescent="0.25">
      <c r="O62" s="154"/>
    </row>
    <row r="63" spans="15:15" ht="13.8" x14ac:dyDescent="0.25">
      <c r="O63" s="160"/>
    </row>
    <row r="64" spans="15:15" ht="13.8" x14ac:dyDescent="0.25">
      <c r="O64" s="154"/>
    </row>
    <row r="65" spans="15:15" ht="13.8" x14ac:dyDescent="0.25">
      <c r="O65" s="159"/>
    </row>
    <row r="66" spans="15:15" ht="13.8" x14ac:dyDescent="0.25">
      <c r="O66" s="154"/>
    </row>
    <row r="67" spans="15:15" ht="13.8" x14ac:dyDescent="0.25">
      <c r="O67" s="159"/>
    </row>
    <row r="68" spans="15:15" ht="13.8" x14ac:dyDescent="0.25">
      <c r="O68" s="154"/>
    </row>
    <row r="70" spans="15:15" ht="13.8" x14ac:dyDescent="0.25">
      <c r="O70" s="154"/>
    </row>
    <row r="72" spans="15:15" ht="13.8" x14ac:dyDescent="0.25">
      <c r="O72" s="154"/>
    </row>
    <row r="73" spans="15:15" ht="13.8" x14ac:dyDescent="0.25">
      <c r="O73" s="154"/>
    </row>
    <row r="75" spans="15:15" ht="13.8" x14ac:dyDescent="0.25">
      <c r="O75" s="154"/>
    </row>
    <row r="76" spans="15:15" ht="13.8" x14ac:dyDescent="0.25">
      <c r="O76" s="154"/>
    </row>
    <row r="77" spans="15:15" ht="13.8" x14ac:dyDescent="0.25">
      <c r="O77" s="154"/>
    </row>
    <row r="78" spans="15:15" ht="13.8" x14ac:dyDescent="0.25">
      <c r="O78" s="154"/>
    </row>
    <row r="79" spans="15:15" ht="13.8" x14ac:dyDescent="0.25">
      <c r="O79" s="154"/>
    </row>
    <row r="80" spans="15:15" ht="13.8" x14ac:dyDescent="0.25">
      <c r="O80" s="154"/>
    </row>
    <row r="81" spans="15:15" ht="13.8" x14ac:dyDescent="0.25">
      <c r="O81" s="154"/>
    </row>
    <row r="82" spans="15:15" ht="13.8" x14ac:dyDescent="0.25">
      <c r="O82" s="154"/>
    </row>
    <row r="83" spans="15:15" ht="13.8" x14ac:dyDescent="0.25">
      <c r="O83" s="154"/>
    </row>
    <row r="84" spans="15:15" ht="13.8" x14ac:dyDescent="0.25">
      <c r="O84" s="154"/>
    </row>
    <row r="85" spans="15:15" ht="13.8" x14ac:dyDescent="0.25">
      <c r="O85" s="154"/>
    </row>
    <row r="86" spans="15:15" ht="13.8" x14ac:dyDescent="0.25">
      <c r="O86" s="154"/>
    </row>
  </sheetData>
  <autoFilter ref="A24:K31" xr:uid="{00000000-0001-0000-0800-000000000000}">
    <filterColumn colId="10">
      <filters blank="1">
        <filter val="1"/>
      </filters>
    </filterColumn>
  </autoFilter>
  <mergeCells count="74">
    <mergeCell ref="F18:G18"/>
    <mergeCell ref="H18:I18"/>
    <mergeCell ref="H22:I22"/>
    <mergeCell ref="C23:E23"/>
    <mergeCell ref="F23:G23"/>
    <mergeCell ref="H23:I23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  <mergeCell ref="D26:F26"/>
    <mergeCell ref="A25:B25"/>
    <mergeCell ref="H14:I14"/>
    <mergeCell ref="C14:E14"/>
    <mergeCell ref="F14:G14"/>
    <mergeCell ref="A15:J15"/>
    <mergeCell ref="C17:E17"/>
    <mergeCell ref="F17:G17"/>
    <mergeCell ref="H17:I17"/>
    <mergeCell ref="D25:F25"/>
    <mergeCell ref="C22:E22"/>
    <mergeCell ref="F22:G22"/>
    <mergeCell ref="C16:E16"/>
    <mergeCell ref="F16:G16"/>
    <mergeCell ref="H16:I16"/>
    <mergeCell ref="C18:E18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A38:B38"/>
    <mergeCell ref="A36:B36"/>
    <mergeCell ref="A33:B33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39:F39"/>
    <mergeCell ref="D37:F37"/>
    <mergeCell ref="D36:F36"/>
    <mergeCell ref="D34:F34"/>
    <mergeCell ref="D33:F33"/>
    <mergeCell ref="D38:F38"/>
    <mergeCell ref="A27:B27"/>
    <mergeCell ref="D27:F27"/>
    <mergeCell ref="D28:F28"/>
    <mergeCell ref="D32:F32"/>
    <mergeCell ref="D31:F31"/>
    <mergeCell ref="A31:B31"/>
    <mergeCell ref="A29:B29"/>
    <mergeCell ref="D29:F29"/>
    <mergeCell ref="D30:F30"/>
  </mergeCells>
  <phoneticPr fontId="75" type="noConversion"/>
  <conditionalFormatting sqref="A1:A12">
    <cfRule type="cellIs" dxfId="107" priority="7" operator="equal">
      <formula>0</formula>
    </cfRule>
  </conditionalFormatting>
  <conditionalFormatting sqref="D25:D31 H27:J27 I28:J28 H29:J29 I30:J30">
    <cfRule type="cellIs" dxfId="106" priority="1" operator="equal">
      <formula>0</formula>
    </cfRule>
  </conditionalFormatting>
  <conditionalFormatting sqref="D37">
    <cfRule type="cellIs" dxfId="105" priority="8" operator="equal">
      <formula>0</formula>
    </cfRule>
  </conditionalFormatting>
  <conditionalFormatting sqref="D39">
    <cfRule type="cellIs" dxfId="104" priority="4" operator="equal">
      <formula>0</formula>
    </cfRule>
  </conditionalFormatting>
  <conditionalFormatting sqref="D5:E12 H31:J31 H33:J33 D33:D35 I34:J35 P34:R36">
    <cfRule type="cellIs" dxfId="103" priority="33" operator="equal">
      <formula>0</formula>
    </cfRule>
  </conditionalFormatting>
  <conditionalFormatting sqref="H25:J25 I26:J26">
    <cfRule type="cellIs" dxfId="102" priority="2" operator="equal">
      <formula>0</formula>
    </cfRule>
  </conditionalFormatting>
  <conditionalFormatting sqref="O2:O7">
    <cfRule type="cellIs" dxfId="101" priority="6" operator="equal">
      <formula>0</formula>
    </cfRule>
  </conditionalFormatting>
  <conditionalFormatting sqref="O9">
    <cfRule type="cellIs" dxfId="100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5" filterMode="1">
    <tabColor rgb="FF92D050"/>
    <pageSetUpPr fitToPage="1"/>
  </sheetPr>
  <dimension ref="A1:BH82"/>
  <sheetViews>
    <sheetView view="pageBreakPreview" topLeftCell="A8" zoomScale="70" zoomScaleNormal="100" zoomScaleSheetLayoutView="70" workbookViewId="0">
      <selection activeCell="B30" sqref="B30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3" width="31.109375" style="19" customWidth="1"/>
    <col min="14" max="14" width="19.5546875" style="19" customWidth="1"/>
    <col min="15" max="15" width="15.6640625" style="19" customWidth="1"/>
    <col min="16" max="16" width="54.33203125" style="157" customWidth="1"/>
    <col min="17" max="16384" width="9.109375" style="19"/>
  </cols>
  <sheetData>
    <row r="1" spans="1:60" outlineLevel="1" x14ac:dyDescent="0.3">
      <c r="A1" s="768"/>
      <c r="B1" s="768"/>
      <c r="C1" s="768"/>
      <c r="J1" s="20" t="s">
        <v>58</v>
      </c>
      <c r="K1" s="840">
        <v>0</v>
      </c>
      <c r="L1" s="840"/>
      <c r="M1"/>
      <c r="N1"/>
      <c r="O1"/>
      <c r="P1" s="154"/>
    </row>
    <row r="2" spans="1:60" outlineLevel="1" x14ac:dyDescent="0.3">
      <c r="A2" s="768"/>
      <c r="B2" s="768"/>
      <c r="C2" s="768"/>
      <c r="J2" s="58" t="s">
        <v>35</v>
      </c>
      <c r="K2" s="794">
        <v>0</v>
      </c>
      <c r="L2" s="794"/>
      <c r="M2" s="839"/>
      <c r="N2" s="839"/>
      <c r="O2"/>
      <c r="P2" s="143"/>
    </row>
    <row r="3" spans="1:60" ht="13.8" outlineLevel="1" x14ac:dyDescent="0.25">
      <c r="A3" s="768"/>
      <c r="B3" s="768"/>
      <c r="C3" s="768"/>
      <c r="J3" s="58" t="s">
        <v>56</v>
      </c>
      <c r="P3" s="155"/>
    </row>
    <row r="4" spans="1:60" ht="13.8" outlineLevel="1" x14ac:dyDescent="0.25">
      <c r="A4" s="768"/>
      <c r="B4" s="768"/>
      <c r="C4" s="768"/>
      <c r="I4" s="810">
        <f>ФОРМА!B13</f>
        <v>45649</v>
      </c>
      <c r="J4" s="841"/>
      <c r="P4" s="143"/>
    </row>
    <row r="5" spans="1:60" ht="15.75" customHeight="1" outlineLevel="1" x14ac:dyDescent="0.25">
      <c r="A5" s="768"/>
      <c r="B5" s="768"/>
      <c r="C5" s="768"/>
      <c r="D5" s="23"/>
      <c r="E5" s="706" t="s">
        <v>71</v>
      </c>
      <c r="F5" s="706"/>
      <c r="G5" s="706"/>
      <c r="H5" s="706"/>
      <c r="I5" s="706"/>
      <c r="J5" s="706"/>
      <c r="P5" s="155"/>
    </row>
    <row r="6" spans="1:60" s="50" customFormat="1" ht="15" customHeight="1" outlineLevel="1" x14ac:dyDescent="0.25">
      <c r="A6" s="765"/>
      <c r="B6" s="765"/>
      <c r="C6" s="765"/>
      <c r="D6" s="21"/>
      <c r="E6" s="725" t="s">
        <v>0</v>
      </c>
      <c r="F6" s="725"/>
      <c r="G6" s="725"/>
      <c r="H6" s="725"/>
      <c r="I6" s="725"/>
      <c r="J6" s="725"/>
      <c r="P6" s="143"/>
    </row>
    <row r="7" spans="1:60" ht="13.8" outlineLevel="1" x14ac:dyDescent="0.25">
      <c r="A7" s="706" t="str">
        <f>ФОРМА!B4</f>
        <v>ООО «СЭТ»</v>
      </c>
      <c r="B7" s="706"/>
      <c r="C7" s="706"/>
      <c r="D7" s="23"/>
      <c r="E7" s="766" t="str">
        <f>ФОРМА!B2</f>
        <v>ПАО "Россети Ленэнерго"</v>
      </c>
      <c r="F7" s="766"/>
      <c r="G7" s="766"/>
      <c r="H7" s="766"/>
      <c r="I7" s="766"/>
      <c r="J7" s="766"/>
      <c r="P7" s="155" t="str">
        <f>E7</f>
        <v>ПАО "Россети Ленэнерго"</v>
      </c>
    </row>
    <row r="8" spans="1:60" ht="13.8" outlineLevel="1" x14ac:dyDescent="0.25">
      <c r="A8" s="725" t="s">
        <v>44</v>
      </c>
      <c r="B8" s="725"/>
      <c r="C8" s="725"/>
      <c r="D8" s="21"/>
      <c r="E8" s="725" t="s">
        <v>2</v>
      </c>
      <c r="F8" s="725"/>
      <c r="G8" s="725"/>
      <c r="H8" s="725"/>
      <c r="I8" s="725"/>
      <c r="J8" s="725"/>
      <c r="P8" s="153"/>
    </row>
    <row r="9" spans="1:60" ht="45.75" customHeight="1" outlineLevel="1" x14ac:dyDescent="0.25">
      <c r="A9" s="706"/>
      <c r="B9" s="706"/>
      <c r="C9" s="706"/>
      <c r="D9" s="23"/>
      <c r="E9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F9" s="766"/>
      <c r="G9" s="766"/>
      <c r="H9" s="766"/>
      <c r="I9" s="766"/>
      <c r="J9" s="766"/>
      <c r="P9" s="156" t="str">
        <f>E9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H9" s="19" t="s">
        <v>64</v>
      </c>
    </row>
    <row r="10" spans="1:60" outlineLevel="1" x14ac:dyDescent="0.3">
      <c r="A10" s="725" t="s">
        <v>45</v>
      </c>
      <c r="B10" s="725"/>
      <c r="C10" s="725"/>
      <c r="D10" s="21"/>
      <c r="E10" s="765" t="s">
        <v>38</v>
      </c>
      <c r="F10" s="765"/>
      <c r="G10" s="765"/>
      <c r="H10" s="765"/>
      <c r="I10" s="765"/>
      <c r="J10" s="765"/>
    </row>
    <row r="11" spans="1:60" ht="13.8" outlineLevel="1" x14ac:dyDescent="0.25">
      <c r="A11" s="706"/>
      <c r="B11" s="706"/>
      <c r="C11" s="706"/>
      <c r="D11" s="23"/>
      <c r="E11" s="724">
        <f>ФОРМА!B13</f>
        <v>45649</v>
      </c>
      <c r="F11" s="706"/>
      <c r="G11" s="706"/>
      <c r="H11" s="706"/>
      <c r="I11" s="706"/>
      <c r="J11" s="706"/>
      <c r="P11" s="154"/>
    </row>
    <row r="12" spans="1:60" ht="14.4" customHeight="1" outlineLevel="1" x14ac:dyDescent="0.3">
      <c r="A12" s="725" t="s">
        <v>1</v>
      </c>
      <c r="B12" s="725"/>
      <c r="C12" s="725"/>
      <c r="D12" s="21"/>
      <c r="E12" s="725" t="s">
        <v>3</v>
      </c>
      <c r="F12" s="725"/>
      <c r="G12" s="725"/>
      <c r="H12" s="725"/>
      <c r="I12" s="725"/>
      <c r="J12" s="725"/>
    </row>
    <row r="13" spans="1:60" ht="34.5" customHeight="1" x14ac:dyDescent="0.3">
      <c r="A13" s="777" t="s">
        <v>481</v>
      </c>
      <c r="B13" s="778"/>
      <c r="C13" s="778"/>
      <c r="D13" s="778"/>
      <c r="E13" s="778"/>
      <c r="F13" s="778"/>
      <c r="G13" s="778"/>
      <c r="H13" s="778"/>
      <c r="I13" s="778"/>
      <c r="J13" s="778"/>
    </row>
    <row r="14" spans="1:60" ht="40.5" customHeight="1" x14ac:dyDescent="0.3">
      <c r="A14" s="59" t="s">
        <v>19</v>
      </c>
      <c r="B14" s="106" t="s">
        <v>88</v>
      </c>
      <c r="C14" s="781" t="s">
        <v>36</v>
      </c>
      <c r="D14" s="782"/>
      <c r="E14" s="783"/>
      <c r="F14" s="853" t="s">
        <v>93</v>
      </c>
      <c r="G14" s="854"/>
      <c r="H14" s="786" t="s">
        <v>59</v>
      </c>
      <c r="I14" s="786"/>
      <c r="J14" s="59" t="s">
        <v>27</v>
      </c>
    </row>
    <row r="15" spans="1:60" ht="16.2" x14ac:dyDescent="0.3">
      <c r="A15" s="855" t="str">
        <f>M15</f>
        <v>ВЛ 10кВ ДТ-9 (оп.20-115)</v>
      </c>
      <c r="B15" s="856"/>
      <c r="C15" s="856"/>
      <c r="D15" s="856"/>
      <c r="E15" s="856"/>
      <c r="F15" s="856"/>
      <c r="G15" s="856"/>
      <c r="H15" s="856"/>
      <c r="I15" s="856"/>
      <c r="J15" s="857"/>
      <c r="M15" s="587" t="s">
        <v>1373</v>
      </c>
      <c r="N15" s="367"/>
      <c r="O15" s="367"/>
    </row>
    <row r="16" spans="1:60" x14ac:dyDescent="0.25">
      <c r="A16" s="588" t="s">
        <v>1168</v>
      </c>
      <c r="B16" s="850" t="str">
        <f>CONCATENATE(M16)</f>
        <v>Ж/б изделия</v>
      </c>
      <c r="C16" s="851"/>
      <c r="D16" s="851"/>
      <c r="E16" s="851"/>
      <c r="F16" s="851"/>
      <c r="G16" s="851"/>
      <c r="H16" s="851"/>
      <c r="I16" s="851"/>
      <c r="J16" s="852"/>
      <c r="K16" s="19">
        <v>1</v>
      </c>
      <c r="L16" s="19">
        <v>1</v>
      </c>
      <c r="M16" s="601" t="s">
        <v>1377</v>
      </c>
      <c r="N16" s="595"/>
      <c r="O16" s="595"/>
      <c r="P16" s="595"/>
    </row>
    <row r="17" spans="1:16" ht="13.8" x14ac:dyDescent="0.25">
      <c r="A17" s="271" t="s">
        <v>96</v>
      </c>
      <c r="B17" s="270" t="str">
        <f t="shared" ref="B17:B57" si="0">CONCATENATE(M17)</f>
        <v xml:space="preserve">Стойка железобетонная </v>
      </c>
      <c r="C17" s="847" t="str">
        <f t="shared" ref="C17:C57" si="1">CONCATENATE(N17)</f>
        <v>СВ110-3,5 (у)</v>
      </c>
      <c r="D17" s="848"/>
      <c r="E17" s="849"/>
      <c r="F17" s="847"/>
      <c r="G17" s="849"/>
      <c r="H17" s="847" t="str">
        <f>CONCATENATE(P17," ",O17)</f>
        <v>6 шт.</v>
      </c>
      <c r="I17" s="849">
        <v>20</v>
      </c>
      <c r="J17" s="402"/>
      <c r="K17" s="19">
        <f>K16</f>
        <v>1</v>
      </c>
      <c r="L17" s="19">
        <f>L16+1</f>
        <v>2</v>
      </c>
      <c r="M17" s="607" t="s">
        <v>1378</v>
      </c>
      <c r="N17" s="584" t="s">
        <v>1207</v>
      </c>
      <c r="O17" s="584" t="s">
        <v>1175</v>
      </c>
      <c r="P17" s="584">
        <v>6</v>
      </c>
    </row>
    <row r="18" spans="1:16" x14ac:dyDescent="0.25">
      <c r="A18" s="588" t="s">
        <v>1200</v>
      </c>
      <c r="B18" s="850" t="str">
        <f>CONCATENATE(M18)</f>
        <v>Стальные конструкции</v>
      </c>
      <c r="C18" s="851"/>
      <c r="D18" s="851"/>
      <c r="E18" s="851"/>
      <c r="F18" s="851"/>
      <c r="G18" s="851"/>
      <c r="H18" s="851"/>
      <c r="I18" s="851"/>
      <c r="J18" s="852"/>
      <c r="K18" s="19">
        <v>2</v>
      </c>
      <c r="M18" s="607" t="s">
        <v>1208</v>
      </c>
      <c r="N18" s="610"/>
      <c r="O18" s="610"/>
      <c r="P18" s="613"/>
    </row>
    <row r="19" spans="1:16" ht="13.8" x14ac:dyDescent="0.25">
      <c r="A19" s="612" t="str">
        <f>CONCATENATE(K19,".",L19)</f>
        <v>2.1</v>
      </c>
      <c r="B19" s="270" t="str">
        <f t="shared" si="0"/>
        <v>Заземляющий проводник</v>
      </c>
      <c r="C19" s="847" t="str">
        <f t="shared" si="1"/>
        <v>ЗП1</v>
      </c>
      <c r="D19" s="848"/>
      <c r="E19" s="849"/>
      <c r="F19" s="847"/>
      <c r="G19" s="849"/>
      <c r="H19" s="847" t="str">
        <f t="shared" ref="H19:H28" si="2">CONCATENATE(P19," ",O19)</f>
        <v>38,9 м</v>
      </c>
      <c r="I19" s="849">
        <v>20</v>
      </c>
      <c r="J19" s="402"/>
      <c r="K19" s="19">
        <f t="shared" ref="K19:K57" si="3">K18</f>
        <v>2</v>
      </c>
      <c r="L19" s="19">
        <f t="shared" ref="L19:L57" si="4">L18+1</f>
        <v>1</v>
      </c>
      <c r="M19" s="607" t="s">
        <v>1209</v>
      </c>
      <c r="N19" s="610" t="s">
        <v>850</v>
      </c>
      <c r="O19" s="610" t="s">
        <v>1143</v>
      </c>
      <c r="P19" s="614">
        <v>38.9</v>
      </c>
    </row>
    <row r="20" spans="1:16" ht="13.8" x14ac:dyDescent="0.25">
      <c r="A20" s="612" t="str">
        <f t="shared" ref="A20:A57" si="5">CONCATENATE(K20,".",L20)</f>
        <v>2.2</v>
      </c>
      <c r="B20" s="270" t="str">
        <f t="shared" si="0"/>
        <v>Траверса</v>
      </c>
      <c r="C20" s="847" t="str">
        <f t="shared" si="1"/>
        <v>ТМ63</v>
      </c>
      <c r="D20" s="848"/>
      <c r="E20" s="849"/>
      <c r="F20" s="847"/>
      <c r="G20" s="849"/>
      <c r="H20" s="847" t="str">
        <f t="shared" si="2"/>
        <v>2 шт.</v>
      </c>
      <c r="I20" s="849">
        <v>20</v>
      </c>
      <c r="J20" s="402"/>
      <c r="K20" s="19">
        <f t="shared" si="3"/>
        <v>2</v>
      </c>
      <c r="L20" s="19">
        <f t="shared" si="4"/>
        <v>2</v>
      </c>
      <c r="M20" s="607" t="s">
        <v>1211</v>
      </c>
      <c r="N20" s="610" t="s">
        <v>1379</v>
      </c>
      <c r="O20" s="584" t="s">
        <v>1175</v>
      </c>
      <c r="P20" s="584">
        <v>2</v>
      </c>
    </row>
    <row r="21" spans="1:16" ht="13.8" x14ac:dyDescent="0.25">
      <c r="A21" s="612" t="str">
        <f t="shared" si="5"/>
        <v>2.3</v>
      </c>
      <c r="B21" s="270" t="str">
        <f t="shared" si="0"/>
        <v>Траверса</v>
      </c>
      <c r="C21" s="847" t="str">
        <f t="shared" si="1"/>
        <v>ТМ65</v>
      </c>
      <c r="D21" s="848"/>
      <c r="E21" s="849"/>
      <c r="F21" s="847"/>
      <c r="G21" s="849"/>
      <c r="H21" s="847" t="str">
        <f t="shared" si="2"/>
        <v>6 шт.</v>
      </c>
      <c r="I21" s="849">
        <v>20</v>
      </c>
      <c r="J21" s="402"/>
      <c r="K21" s="19">
        <f t="shared" si="3"/>
        <v>2</v>
      </c>
      <c r="L21" s="19">
        <f t="shared" si="4"/>
        <v>3</v>
      </c>
      <c r="M21" s="607" t="s">
        <v>1211</v>
      </c>
      <c r="N21" s="610" t="s">
        <v>1380</v>
      </c>
      <c r="O21" s="584" t="s">
        <v>1175</v>
      </c>
      <c r="P21" s="584">
        <v>6</v>
      </c>
    </row>
    <row r="22" spans="1:16" ht="13.8" x14ac:dyDescent="0.25">
      <c r="A22" s="612" t="str">
        <f t="shared" si="5"/>
        <v>2.4</v>
      </c>
      <c r="B22" s="270" t="str">
        <f t="shared" si="0"/>
        <v>Траверса</v>
      </c>
      <c r="C22" s="847" t="str">
        <f t="shared" si="1"/>
        <v>ТМ66</v>
      </c>
      <c r="D22" s="848"/>
      <c r="E22" s="849"/>
      <c r="F22" s="847"/>
      <c r="G22" s="849"/>
      <c r="H22" s="847" t="str">
        <f t="shared" si="2"/>
        <v>5 шт.</v>
      </c>
      <c r="I22" s="849">
        <v>20</v>
      </c>
      <c r="J22" s="402"/>
      <c r="K22" s="19">
        <f t="shared" si="3"/>
        <v>2</v>
      </c>
      <c r="L22" s="19">
        <f t="shared" si="4"/>
        <v>4</v>
      </c>
      <c r="M22" s="607" t="s">
        <v>1211</v>
      </c>
      <c r="N22" s="610" t="s">
        <v>1381</v>
      </c>
      <c r="O22" s="584" t="s">
        <v>1175</v>
      </c>
      <c r="P22" s="584">
        <v>5</v>
      </c>
    </row>
    <row r="23" spans="1:16" ht="13.8" x14ac:dyDescent="0.25">
      <c r="A23" s="612" t="str">
        <f t="shared" si="5"/>
        <v>2.5</v>
      </c>
      <c r="B23" s="270" t="str">
        <f t="shared" si="0"/>
        <v>Траверса</v>
      </c>
      <c r="C23" s="847" t="str">
        <f t="shared" si="1"/>
        <v>ТМ67</v>
      </c>
      <c r="D23" s="848"/>
      <c r="E23" s="849"/>
      <c r="F23" s="847"/>
      <c r="G23" s="849"/>
      <c r="H23" s="847" t="str">
        <f t="shared" si="2"/>
        <v>1 шт.</v>
      </c>
      <c r="I23" s="849">
        <v>20</v>
      </c>
      <c r="J23" s="402"/>
      <c r="K23" s="19">
        <f t="shared" si="3"/>
        <v>2</v>
      </c>
      <c r="L23" s="19">
        <f t="shared" si="4"/>
        <v>5</v>
      </c>
      <c r="M23" s="607" t="s">
        <v>1211</v>
      </c>
      <c r="N23" s="610" t="s">
        <v>1382</v>
      </c>
      <c r="O23" s="584" t="s">
        <v>1175</v>
      </c>
      <c r="P23" s="584">
        <v>1</v>
      </c>
    </row>
    <row r="24" spans="1:16" ht="13.8" x14ac:dyDescent="0.25">
      <c r="A24" s="612" t="str">
        <f t="shared" si="5"/>
        <v>2.6</v>
      </c>
      <c r="B24" s="270" t="str">
        <f t="shared" si="0"/>
        <v>Траверса</v>
      </c>
      <c r="C24" s="847" t="str">
        <f t="shared" si="1"/>
        <v>ТМ68</v>
      </c>
      <c r="D24" s="848"/>
      <c r="E24" s="849"/>
      <c r="F24" s="847"/>
      <c r="G24" s="849"/>
      <c r="H24" s="847" t="str">
        <f t="shared" si="2"/>
        <v>1 шт.</v>
      </c>
      <c r="I24" s="849">
        <v>20</v>
      </c>
      <c r="J24" s="402"/>
      <c r="K24" s="19">
        <f t="shared" si="3"/>
        <v>2</v>
      </c>
      <c r="L24" s="19">
        <f t="shared" si="4"/>
        <v>6</v>
      </c>
      <c r="M24" s="607" t="s">
        <v>1211</v>
      </c>
      <c r="N24" s="610" t="s">
        <v>1383</v>
      </c>
      <c r="O24" s="584" t="s">
        <v>1175</v>
      </c>
      <c r="P24" s="584">
        <v>1</v>
      </c>
    </row>
    <row r="25" spans="1:16" ht="13.8" x14ac:dyDescent="0.25">
      <c r="A25" s="612" t="str">
        <f t="shared" si="5"/>
        <v>2.7</v>
      </c>
      <c r="B25" s="270" t="str">
        <f t="shared" si="0"/>
        <v>Траверса</v>
      </c>
      <c r="C25" s="847" t="str">
        <f t="shared" si="1"/>
        <v>ТМ73</v>
      </c>
      <c r="D25" s="848"/>
      <c r="E25" s="849"/>
      <c r="F25" s="847"/>
      <c r="G25" s="849"/>
      <c r="H25" s="847" t="str">
        <f t="shared" si="2"/>
        <v>2 шт.</v>
      </c>
      <c r="I25" s="849">
        <v>20</v>
      </c>
      <c r="J25" s="402"/>
      <c r="K25" s="19">
        <f t="shared" si="3"/>
        <v>2</v>
      </c>
      <c r="L25" s="19">
        <f t="shared" si="4"/>
        <v>7</v>
      </c>
      <c r="M25" s="607" t="s">
        <v>1211</v>
      </c>
      <c r="N25" s="610" t="s">
        <v>1384</v>
      </c>
      <c r="O25" s="584" t="s">
        <v>1175</v>
      </c>
      <c r="P25" s="584">
        <v>2</v>
      </c>
    </row>
    <row r="26" spans="1:16" ht="13.8" x14ac:dyDescent="0.25">
      <c r="A26" s="612" t="str">
        <f t="shared" si="5"/>
        <v>2.8</v>
      </c>
      <c r="B26" s="270" t="str">
        <f t="shared" si="0"/>
        <v>Траверса</v>
      </c>
      <c r="C26" s="847" t="str">
        <f t="shared" si="1"/>
        <v>ТМ74</v>
      </c>
      <c r="D26" s="848"/>
      <c r="E26" s="849"/>
      <c r="F26" s="847"/>
      <c r="G26" s="849"/>
      <c r="H26" s="847" t="str">
        <f t="shared" si="2"/>
        <v>2 шт.</v>
      </c>
      <c r="I26" s="849">
        <v>20</v>
      </c>
      <c r="J26" s="402"/>
      <c r="K26" s="19">
        <f t="shared" si="3"/>
        <v>2</v>
      </c>
      <c r="L26" s="19">
        <f t="shared" si="4"/>
        <v>8</v>
      </c>
      <c r="M26" s="607" t="s">
        <v>1211</v>
      </c>
      <c r="N26" s="610" t="s">
        <v>1385</v>
      </c>
      <c r="O26" s="584" t="s">
        <v>1175</v>
      </c>
      <c r="P26" s="584">
        <v>2</v>
      </c>
    </row>
    <row r="27" spans="1:16" ht="13.8" x14ac:dyDescent="0.25">
      <c r="A27" s="612" t="str">
        <f t="shared" si="5"/>
        <v>2.9</v>
      </c>
      <c r="B27" s="270" t="str">
        <f t="shared" si="0"/>
        <v>Крепление подкоса</v>
      </c>
      <c r="C27" s="847" t="str">
        <f t="shared" si="1"/>
        <v>У52</v>
      </c>
      <c r="D27" s="848"/>
      <c r="E27" s="849"/>
      <c r="F27" s="847"/>
      <c r="G27" s="849"/>
      <c r="H27" s="847" t="str">
        <f t="shared" si="2"/>
        <v>5 шт.</v>
      </c>
      <c r="I27" s="849">
        <v>20</v>
      </c>
      <c r="J27" s="402"/>
      <c r="K27" s="19">
        <f t="shared" si="3"/>
        <v>2</v>
      </c>
      <c r="L27" s="19">
        <f t="shared" si="4"/>
        <v>9</v>
      </c>
      <c r="M27" s="607" t="s">
        <v>1212</v>
      </c>
      <c r="N27" s="610" t="s">
        <v>1386</v>
      </c>
      <c r="O27" s="584" t="s">
        <v>1175</v>
      </c>
      <c r="P27" s="584">
        <v>5</v>
      </c>
    </row>
    <row r="28" spans="1:16" ht="13.8" x14ac:dyDescent="0.25">
      <c r="A28" s="612" t="str">
        <f t="shared" si="5"/>
        <v>2.10</v>
      </c>
      <c r="B28" s="270" t="str">
        <f t="shared" si="0"/>
        <v>Хомут</v>
      </c>
      <c r="C28" s="847" t="str">
        <f t="shared" si="1"/>
        <v>Х51</v>
      </c>
      <c r="D28" s="848"/>
      <c r="E28" s="849"/>
      <c r="F28" s="847"/>
      <c r="G28" s="849"/>
      <c r="H28" s="847" t="str">
        <f t="shared" si="2"/>
        <v>7 шт.</v>
      </c>
      <c r="I28" s="849">
        <v>20</v>
      </c>
      <c r="J28" s="402"/>
      <c r="K28" s="19">
        <f t="shared" si="3"/>
        <v>2</v>
      </c>
      <c r="L28" s="19">
        <f t="shared" si="4"/>
        <v>10</v>
      </c>
      <c r="M28" s="607" t="s">
        <v>1213</v>
      </c>
      <c r="N28" s="610" t="s">
        <v>1387</v>
      </c>
      <c r="O28" s="584" t="s">
        <v>1175</v>
      </c>
      <c r="P28" s="584">
        <v>7</v>
      </c>
    </row>
    <row r="29" spans="1:16" x14ac:dyDescent="0.25">
      <c r="A29" s="611" t="str">
        <f t="shared" si="5"/>
        <v>3.</v>
      </c>
      <c r="B29" s="850" t="str">
        <f>CONCATENATE(M29)</f>
        <v>Линейная арматура</v>
      </c>
      <c r="C29" s="851"/>
      <c r="D29" s="851"/>
      <c r="E29" s="851"/>
      <c r="F29" s="851"/>
      <c r="G29" s="851"/>
      <c r="H29" s="851"/>
      <c r="I29" s="851"/>
      <c r="J29" s="852"/>
      <c r="K29" s="19">
        <v>3</v>
      </c>
      <c r="M29" s="607" t="s">
        <v>1214</v>
      </c>
      <c r="N29" s="584"/>
      <c r="O29" s="610"/>
      <c r="P29" s="615"/>
    </row>
    <row r="30" spans="1:16" ht="13.8" x14ac:dyDescent="0.25">
      <c r="A30" s="612" t="str">
        <f t="shared" si="5"/>
        <v>3.1</v>
      </c>
      <c r="B30" s="270" t="str">
        <f t="shared" si="0"/>
        <v>Зажим плашечный</v>
      </c>
      <c r="C30" s="847" t="str">
        <f t="shared" si="1"/>
        <v>ПС-2-1</v>
      </c>
      <c r="D30" s="848"/>
      <c r="E30" s="849"/>
      <c r="F30" s="847"/>
      <c r="G30" s="849"/>
      <c r="H30" s="847" t="str">
        <f>CONCATENATE(P30," ",O30)</f>
        <v>184 шт.</v>
      </c>
      <c r="I30" s="849">
        <v>20</v>
      </c>
      <c r="J30" s="402"/>
      <c r="K30" s="19">
        <f t="shared" si="3"/>
        <v>3</v>
      </c>
      <c r="L30" s="19">
        <f t="shared" si="4"/>
        <v>1</v>
      </c>
      <c r="M30" s="607" t="s">
        <v>1210</v>
      </c>
      <c r="N30" s="610" t="s">
        <v>1388</v>
      </c>
      <c r="O30" s="584" t="s">
        <v>1175</v>
      </c>
      <c r="P30" s="584">
        <v>184</v>
      </c>
    </row>
    <row r="31" spans="1:16" ht="13.8" x14ac:dyDescent="0.25">
      <c r="A31" s="612" t="str">
        <f t="shared" si="5"/>
        <v>3.2</v>
      </c>
      <c r="B31" s="270" t="str">
        <f t="shared" si="0"/>
        <v>Вязка спиральная</v>
      </c>
      <c r="C31" s="847" t="str">
        <f t="shared" si="1"/>
        <v>СВ 120</v>
      </c>
      <c r="D31" s="848"/>
      <c r="E31" s="849"/>
      <c r="F31" s="847"/>
      <c r="G31" s="849"/>
      <c r="H31" s="847" t="str">
        <f>CONCATENATE(P31," ",O31)</f>
        <v>676 шт.</v>
      </c>
      <c r="I31" s="849">
        <v>20</v>
      </c>
      <c r="J31" s="402"/>
      <c r="K31" s="19">
        <f t="shared" si="3"/>
        <v>3</v>
      </c>
      <c r="L31" s="19">
        <f t="shared" si="4"/>
        <v>2</v>
      </c>
      <c r="M31" s="607" t="s">
        <v>1228</v>
      </c>
      <c r="N31" s="584" t="s">
        <v>1229</v>
      </c>
      <c r="O31" s="584" t="s">
        <v>1175</v>
      </c>
      <c r="P31" s="584">
        <v>676</v>
      </c>
    </row>
    <row r="32" spans="1:16" ht="15" customHeight="1" x14ac:dyDescent="0.25">
      <c r="A32" s="612" t="str">
        <f t="shared" si="5"/>
        <v>3.3</v>
      </c>
      <c r="B32" s="270" t="str">
        <f t="shared" si="0"/>
        <v>Метал. лента 20x0,7x1000 мм</v>
      </c>
      <c r="C32" s="847" t="str">
        <f t="shared" si="1"/>
        <v>F 207</v>
      </c>
      <c r="D32" s="848"/>
      <c r="E32" s="849"/>
      <c r="F32" s="847"/>
      <c r="G32" s="849"/>
      <c r="H32" s="847" t="str">
        <f>CONCATENATE(P32," ",O32)</f>
        <v>1440 шт.</v>
      </c>
      <c r="I32" s="849">
        <v>20</v>
      </c>
      <c r="J32" s="402"/>
      <c r="K32" s="19">
        <f t="shared" si="3"/>
        <v>3</v>
      </c>
      <c r="L32" s="19">
        <f t="shared" si="4"/>
        <v>3</v>
      </c>
      <c r="M32" s="600" t="s">
        <v>1389</v>
      </c>
      <c r="N32" s="584" t="s">
        <v>1215</v>
      </c>
      <c r="O32" s="584" t="s">
        <v>1175</v>
      </c>
      <c r="P32" s="584">
        <v>1440</v>
      </c>
    </row>
    <row r="33" spans="1:16" ht="13.8" x14ac:dyDescent="0.25">
      <c r="A33" s="612" t="str">
        <f t="shared" si="5"/>
        <v>3.4</v>
      </c>
      <c r="B33" s="270" t="str">
        <f t="shared" ref="B33" si="6">CONCATENATE(M33)</f>
        <v>Изолятор штыревой</v>
      </c>
      <c r="C33" s="847" t="str">
        <f t="shared" ref="C33" si="7">CONCATENATE(N33)</f>
        <v>ПШИ20</v>
      </c>
      <c r="D33" s="848"/>
      <c r="E33" s="849"/>
      <c r="F33" s="847"/>
      <c r="G33" s="849"/>
      <c r="H33" s="847" t="str">
        <f>CONCATENATE(P33," ",O33)</f>
        <v>33 шт.</v>
      </c>
      <c r="I33" s="849">
        <v>20</v>
      </c>
      <c r="J33" s="402"/>
      <c r="K33" s="19">
        <f t="shared" si="3"/>
        <v>3</v>
      </c>
      <c r="L33" s="19">
        <f t="shared" si="4"/>
        <v>4</v>
      </c>
      <c r="M33" s="600" t="s">
        <v>1216</v>
      </c>
      <c r="N33" s="584" t="s">
        <v>1390</v>
      </c>
      <c r="O33" s="584" t="s">
        <v>1175</v>
      </c>
      <c r="P33" s="584">
        <v>33</v>
      </c>
    </row>
    <row r="34" spans="1:16" ht="13.8" x14ac:dyDescent="0.25">
      <c r="A34" s="612" t="str">
        <f t="shared" si="5"/>
        <v>3.5</v>
      </c>
      <c r="B34" s="270" t="str">
        <f t="shared" si="0"/>
        <v>Бугель для фиксации ленты</v>
      </c>
      <c r="C34" s="847" t="str">
        <f t="shared" si="1"/>
        <v>NB 20</v>
      </c>
      <c r="D34" s="848"/>
      <c r="E34" s="849"/>
      <c r="F34" s="847"/>
      <c r="G34" s="849"/>
      <c r="H34" s="847" t="str">
        <f t="shared" ref="H34:H57" si="8">CONCATENATE(P34," ",O34)</f>
        <v>960 шт.</v>
      </c>
      <c r="I34" s="849">
        <v>20</v>
      </c>
      <c r="J34" s="402"/>
      <c r="K34" s="19">
        <f t="shared" si="3"/>
        <v>3</v>
      </c>
      <c r="L34" s="19">
        <f t="shared" si="4"/>
        <v>5</v>
      </c>
      <c r="M34" s="600" t="s">
        <v>1217</v>
      </c>
      <c r="N34" s="584" t="s">
        <v>1218</v>
      </c>
      <c r="O34" s="584" t="s">
        <v>1175</v>
      </c>
      <c r="P34" s="584">
        <v>960</v>
      </c>
    </row>
    <row r="35" spans="1:16" ht="27.6" x14ac:dyDescent="0.25">
      <c r="A35" s="612" t="str">
        <f t="shared" si="5"/>
        <v>3.6</v>
      </c>
      <c r="B35" s="270" t="str">
        <f t="shared" si="0"/>
        <v>Натяжная изолирующая подвеска:</v>
      </c>
      <c r="C35" s="847" t="str">
        <f t="shared" si="1"/>
        <v/>
      </c>
      <c r="D35" s="848"/>
      <c r="E35" s="849"/>
      <c r="F35" s="847"/>
      <c r="G35" s="849"/>
      <c r="H35" s="847" t="str">
        <f t="shared" si="8"/>
        <v xml:space="preserve"> </v>
      </c>
      <c r="I35" s="849">
        <v>20</v>
      </c>
      <c r="J35" s="402"/>
      <c r="K35" s="19">
        <f t="shared" si="3"/>
        <v>3</v>
      </c>
      <c r="L35" s="19">
        <f t="shared" si="4"/>
        <v>6</v>
      </c>
      <c r="M35" s="600" t="s">
        <v>1391</v>
      </c>
      <c r="N35" s="584"/>
      <c r="O35" s="584"/>
      <c r="P35" s="584"/>
    </row>
    <row r="36" spans="1:16" ht="13.8" x14ac:dyDescent="0.25">
      <c r="A36" s="612" t="str">
        <f t="shared" si="5"/>
        <v>3.7</v>
      </c>
      <c r="B36" s="270" t="str">
        <f t="shared" si="0"/>
        <v>Зажим анкерный</v>
      </c>
      <c r="C36" s="847" t="str">
        <f t="shared" si="1"/>
        <v>PAZ 3</v>
      </c>
      <c r="D36" s="848"/>
      <c r="E36" s="849"/>
      <c r="F36" s="847"/>
      <c r="G36" s="849"/>
      <c r="H36" s="847" t="str">
        <f t="shared" si="8"/>
        <v>168 шт.</v>
      </c>
      <c r="I36" s="849">
        <v>20</v>
      </c>
      <c r="J36" s="402"/>
      <c r="K36" s="19">
        <f t="shared" si="3"/>
        <v>3</v>
      </c>
      <c r="L36" s="19">
        <f t="shared" si="4"/>
        <v>7</v>
      </c>
      <c r="M36" s="600" t="s">
        <v>1219</v>
      </c>
      <c r="N36" s="584" t="s">
        <v>1220</v>
      </c>
      <c r="O36" s="584" t="s">
        <v>1175</v>
      </c>
      <c r="P36" s="584">
        <v>168</v>
      </c>
    </row>
    <row r="37" spans="1:16" ht="13.8" x14ac:dyDescent="0.25">
      <c r="A37" s="612" t="str">
        <f t="shared" si="5"/>
        <v>3.8</v>
      </c>
      <c r="B37" s="270" t="str">
        <f t="shared" si="0"/>
        <v>Изолятор подвесной</v>
      </c>
      <c r="C37" s="847" t="str">
        <f t="shared" si="1"/>
        <v>SML 70/20ГС</v>
      </c>
      <c r="D37" s="848"/>
      <c r="E37" s="849"/>
      <c r="F37" s="847"/>
      <c r="G37" s="849"/>
      <c r="H37" s="847" t="str">
        <f t="shared" si="8"/>
        <v>168 шт.</v>
      </c>
      <c r="I37" s="849">
        <v>20</v>
      </c>
      <c r="J37" s="402"/>
      <c r="K37" s="19">
        <f t="shared" si="3"/>
        <v>3</v>
      </c>
      <c r="L37" s="19">
        <f t="shared" si="4"/>
        <v>8</v>
      </c>
      <c r="M37" s="607" t="s">
        <v>1221</v>
      </c>
      <c r="N37" s="610" t="s">
        <v>1222</v>
      </c>
      <c r="O37" s="584" t="s">
        <v>1175</v>
      </c>
      <c r="P37" s="584">
        <v>168</v>
      </c>
    </row>
    <row r="38" spans="1:16" ht="13.8" x14ac:dyDescent="0.25">
      <c r="A38" s="612" t="str">
        <f t="shared" si="5"/>
        <v>3.9</v>
      </c>
      <c r="B38" s="270" t="str">
        <f t="shared" si="0"/>
        <v>Зажим ответвительный</v>
      </c>
      <c r="C38" s="847" t="str">
        <f t="shared" si="1"/>
        <v>RP 150</v>
      </c>
      <c r="D38" s="848"/>
      <c r="E38" s="849"/>
      <c r="F38" s="847"/>
      <c r="G38" s="849"/>
      <c r="H38" s="847" t="str">
        <f t="shared" si="8"/>
        <v>99 шт.</v>
      </c>
      <c r="I38" s="849">
        <v>20</v>
      </c>
      <c r="J38" s="402"/>
      <c r="K38" s="19">
        <f t="shared" si="3"/>
        <v>3</v>
      </c>
      <c r="L38" s="19">
        <f t="shared" si="4"/>
        <v>9</v>
      </c>
      <c r="M38" s="607" t="s">
        <v>1223</v>
      </c>
      <c r="N38" s="610" t="s">
        <v>1224</v>
      </c>
      <c r="O38" s="584" t="s">
        <v>1175</v>
      </c>
      <c r="P38" s="584">
        <v>99</v>
      </c>
    </row>
    <row r="39" spans="1:16" ht="13.8" x14ac:dyDescent="0.25">
      <c r="A39" s="612" t="str">
        <f t="shared" si="5"/>
        <v>3.10</v>
      </c>
      <c r="B39" s="270" t="str">
        <f t="shared" si="0"/>
        <v xml:space="preserve">Зажим аппаратный </v>
      </c>
      <c r="C39" s="847" t="str">
        <f t="shared" si="1"/>
        <v>А2А-120</v>
      </c>
      <c r="D39" s="848"/>
      <c r="E39" s="849"/>
      <c r="F39" s="847"/>
      <c r="G39" s="849"/>
      <c r="H39" s="847" t="str">
        <f t="shared" si="8"/>
        <v>42 шт.</v>
      </c>
      <c r="I39" s="849">
        <v>20</v>
      </c>
      <c r="J39" s="402"/>
      <c r="K39" s="19">
        <f t="shared" si="3"/>
        <v>3</v>
      </c>
      <c r="L39" s="19">
        <f t="shared" si="4"/>
        <v>10</v>
      </c>
      <c r="M39" s="607" t="s">
        <v>1392</v>
      </c>
      <c r="N39" s="610" t="s">
        <v>1225</v>
      </c>
      <c r="O39" s="584" t="s">
        <v>1175</v>
      </c>
      <c r="P39" s="584">
        <v>42</v>
      </c>
    </row>
    <row r="40" spans="1:16" ht="13.8" x14ac:dyDescent="0.25">
      <c r="A40" s="612" t="str">
        <f t="shared" si="5"/>
        <v>3.11</v>
      </c>
      <c r="B40" s="270" t="str">
        <f t="shared" si="0"/>
        <v>Колпачок</v>
      </c>
      <c r="C40" s="847" t="str">
        <f t="shared" si="1"/>
        <v>К9</v>
      </c>
      <c r="D40" s="848"/>
      <c r="E40" s="849"/>
      <c r="F40" s="847"/>
      <c r="G40" s="849"/>
      <c r="H40" s="847" t="str">
        <f t="shared" si="8"/>
        <v>33 шт.</v>
      </c>
      <c r="I40" s="849">
        <v>20</v>
      </c>
      <c r="J40" s="402"/>
      <c r="K40" s="19">
        <f t="shared" si="3"/>
        <v>3</v>
      </c>
      <c r="L40" s="19">
        <f t="shared" si="4"/>
        <v>11</v>
      </c>
      <c r="M40" s="600" t="s">
        <v>1226</v>
      </c>
      <c r="N40" s="584" t="s">
        <v>1227</v>
      </c>
      <c r="O40" s="584" t="s">
        <v>1175</v>
      </c>
      <c r="P40" s="584">
        <v>33</v>
      </c>
    </row>
    <row r="41" spans="1:16" x14ac:dyDescent="0.25">
      <c r="A41" s="611" t="str">
        <f t="shared" si="5"/>
        <v>4.</v>
      </c>
      <c r="B41" s="850" t="str">
        <f>CONCATENATE(M41)</f>
        <v>Заземление</v>
      </c>
      <c r="C41" s="851"/>
      <c r="D41" s="851"/>
      <c r="E41" s="851"/>
      <c r="F41" s="851"/>
      <c r="G41" s="851"/>
      <c r="H41" s="851"/>
      <c r="I41" s="851"/>
      <c r="J41" s="852"/>
      <c r="K41" s="19">
        <v>4</v>
      </c>
      <c r="M41" s="600" t="s">
        <v>1393</v>
      </c>
      <c r="N41" s="584"/>
      <c r="O41" s="610"/>
      <c r="P41" s="615"/>
    </row>
    <row r="42" spans="1:16" ht="15" customHeight="1" x14ac:dyDescent="0.25">
      <c r="A42" s="612" t="str">
        <f t="shared" si="5"/>
        <v>4.1</v>
      </c>
      <c r="B42" s="270" t="str">
        <f t="shared" si="0"/>
        <v>Горизонтальный заземлитель</v>
      </c>
      <c r="C42" s="847" t="str">
        <f t="shared" si="1"/>
        <v>ст. 4x40 L=9000</v>
      </c>
      <c r="D42" s="848"/>
      <c r="E42" s="849"/>
      <c r="F42" s="847"/>
      <c r="G42" s="849"/>
      <c r="H42" s="847" t="str">
        <f t="shared" si="8"/>
        <v>1 шт.</v>
      </c>
      <c r="I42" s="849">
        <v>20</v>
      </c>
      <c r="J42" s="402"/>
      <c r="K42" s="19">
        <f t="shared" si="3"/>
        <v>4</v>
      </c>
      <c r="L42" s="19">
        <f t="shared" si="4"/>
        <v>1</v>
      </c>
      <c r="M42" s="600" t="s">
        <v>368</v>
      </c>
      <c r="N42" s="584" t="s">
        <v>1394</v>
      </c>
      <c r="O42" s="584" t="s">
        <v>1175</v>
      </c>
      <c r="P42" s="584">
        <v>1</v>
      </c>
    </row>
    <row r="43" spans="1:16" ht="13.8" x14ac:dyDescent="0.25">
      <c r="A43" s="612" t="str">
        <f t="shared" si="5"/>
        <v>4.2</v>
      </c>
      <c r="B43" s="270" t="str">
        <f t="shared" si="0"/>
        <v xml:space="preserve">Выпуск стальной </v>
      </c>
      <c r="C43" s="847" t="str">
        <f t="shared" si="1"/>
        <v>ст. 4x40 L =1300</v>
      </c>
      <c r="D43" s="848"/>
      <c r="E43" s="849"/>
      <c r="F43" s="847"/>
      <c r="G43" s="849"/>
      <c r="H43" s="847" t="str">
        <f t="shared" si="8"/>
        <v>1 шт.</v>
      </c>
      <c r="I43" s="849">
        <v>20</v>
      </c>
      <c r="J43" s="402"/>
      <c r="K43" s="19">
        <f t="shared" si="3"/>
        <v>4</v>
      </c>
      <c r="L43" s="19">
        <f t="shared" si="4"/>
        <v>2</v>
      </c>
      <c r="M43" s="600" t="s">
        <v>1395</v>
      </c>
      <c r="N43" s="584" t="s">
        <v>1396</v>
      </c>
      <c r="O43" s="584" t="s">
        <v>1175</v>
      </c>
      <c r="P43" s="584">
        <v>1</v>
      </c>
    </row>
    <row r="44" spans="1:16" ht="13.8" x14ac:dyDescent="0.25">
      <c r="A44" s="612" t="str">
        <f t="shared" si="5"/>
        <v>4.3</v>
      </c>
      <c r="B44" s="270" t="str">
        <f t="shared" si="0"/>
        <v xml:space="preserve">Видимый спуск стальной </v>
      </c>
      <c r="C44" s="847" t="str">
        <f t="shared" si="1"/>
        <v>Д 10 ц L=7800</v>
      </c>
      <c r="D44" s="848"/>
      <c r="E44" s="849"/>
      <c r="F44" s="847"/>
      <c r="G44" s="849"/>
      <c r="H44" s="847" t="str">
        <f t="shared" si="8"/>
        <v>2 шт.</v>
      </c>
      <c r="I44" s="849">
        <v>20</v>
      </c>
      <c r="J44" s="402"/>
      <c r="K44" s="19">
        <f t="shared" si="3"/>
        <v>4</v>
      </c>
      <c r="L44" s="19">
        <f t="shared" si="4"/>
        <v>3</v>
      </c>
      <c r="M44" s="600" t="s">
        <v>1397</v>
      </c>
      <c r="N44" s="584" t="s">
        <v>1398</v>
      </c>
      <c r="O44" s="584" t="s">
        <v>1175</v>
      </c>
      <c r="P44" s="584">
        <v>2</v>
      </c>
    </row>
    <row r="45" spans="1:16" ht="13.8" x14ac:dyDescent="0.25">
      <c r="A45" s="612" t="str">
        <f t="shared" si="5"/>
        <v>4.4</v>
      </c>
      <c r="B45" s="270" t="str">
        <f t="shared" si="0"/>
        <v>Вертикальный заземлитель</v>
      </c>
      <c r="C45" s="847" t="str">
        <f t="shared" si="1"/>
        <v>ст. 63х6 L=3000</v>
      </c>
      <c r="D45" s="848"/>
      <c r="E45" s="849"/>
      <c r="F45" s="847"/>
      <c r="G45" s="849"/>
      <c r="H45" s="847" t="str">
        <f t="shared" si="8"/>
        <v>4 шт.</v>
      </c>
      <c r="I45" s="849">
        <v>20</v>
      </c>
      <c r="J45" s="402"/>
      <c r="K45" s="19">
        <f t="shared" si="3"/>
        <v>4</v>
      </c>
      <c r="L45" s="19">
        <f t="shared" si="4"/>
        <v>4</v>
      </c>
      <c r="M45" s="607" t="s">
        <v>367</v>
      </c>
      <c r="N45" s="610" t="s">
        <v>1399</v>
      </c>
      <c r="O45" s="584" t="s">
        <v>1175</v>
      </c>
      <c r="P45" s="584">
        <v>4</v>
      </c>
    </row>
    <row r="46" spans="1:16" ht="13.8" x14ac:dyDescent="0.25">
      <c r="A46" s="612" t="str">
        <f t="shared" si="5"/>
        <v>4.5</v>
      </c>
      <c r="B46" s="270" t="str">
        <f t="shared" ref="B46" si="9">CONCATENATE(M46)</f>
        <v>Зажим плашечный</v>
      </c>
      <c r="C46" s="847" t="str">
        <f t="shared" ref="C46" si="10">CONCATENATE(N46)</f>
        <v>ПС-2-1</v>
      </c>
      <c r="D46" s="848"/>
      <c r="E46" s="849"/>
      <c r="F46" s="847"/>
      <c r="G46" s="849"/>
      <c r="H46" s="847" t="str">
        <f t="shared" si="8"/>
        <v>1 шт.</v>
      </c>
      <c r="I46" s="849">
        <v>20</v>
      </c>
      <c r="J46" s="402"/>
      <c r="K46" s="19">
        <f t="shared" si="3"/>
        <v>4</v>
      </c>
      <c r="L46" s="19">
        <f t="shared" si="4"/>
        <v>5</v>
      </c>
      <c r="M46" s="607" t="s">
        <v>1210</v>
      </c>
      <c r="N46" s="610" t="s">
        <v>1388</v>
      </c>
      <c r="O46" s="584" t="s">
        <v>1175</v>
      </c>
      <c r="P46" s="584">
        <v>1</v>
      </c>
    </row>
    <row r="47" spans="1:16" hidden="1" x14ac:dyDescent="0.25">
      <c r="A47" s="611" t="str">
        <f t="shared" si="5"/>
        <v>5.</v>
      </c>
      <c r="B47" s="850" t="str">
        <f>CONCATENATE(M47)</f>
        <v>Провод</v>
      </c>
      <c r="C47" s="851"/>
      <c r="D47" s="851"/>
      <c r="E47" s="851"/>
      <c r="F47" s="851"/>
      <c r="G47" s="851"/>
      <c r="H47" s="851"/>
      <c r="I47" s="851"/>
      <c r="J47" s="852"/>
      <c r="K47" s="19">
        <v>5</v>
      </c>
      <c r="M47" s="607" t="s">
        <v>1365</v>
      </c>
      <c r="N47" s="610"/>
      <c r="O47" s="610"/>
      <c r="P47" s="615"/>
    </row>
    <row r="48" spans="1:16" ht="13.8" hidden="1" x14ac:dyDescent="0.25">
      <c r="A48" s="612" t="str">
        <f t="shared" si="5"/>
        <v>5.1</v>
      </c>
      <c r="B48" s="270" t="str">
        <f t="shared" si="0"/>
        <v>Провод линии</v>
      </c>
      <c r="C48" s="847" t="str">
        <f t="shared" si="1"/>
        <v>СИП-3 1х120</v>
      </c>
      <c r="D48" s="848"/>
      <c r="E48" s="849"/>
      <c r="F48" s="847"/>
      <c r="G48" s="849"/>
      <c r="H48" s="847" t="str">
        <f t="shared" si="8"/>
        <v>18324 м</v>
      </c>
      <c r="I48" s="849">
        <v>20</v>
      </c>
      <c r="J48" s="402"/>
      <c r="K48" s="19">
        <f t="shared" si="3"/>
        <v>5</v>
      </c>
      <c r="L48" s="19">
        <f t="shared" si="4"/>
        <v>1</v>
      </c>
      <c r="M48" s="600" t="s">
        <v>1374</v>
      </c>
      <c r="N48" s="584" t="s">
        <v>1375</v>
      </c>
      <c r="O48" s="606" t="s">
        <v>1143</v>
      </c>
      <c r="P48" s="608">
        <v>18324</v>
      </c>
    </row>
    <row r="49" spans="1:16" ht="27.6" hidden="1" x14ac:dyDescent="0.25">
      <c r="A49" s="612" t="str">
        <f t="shared" si="5"/>
        <v>5.2</v>
      </c>
      <c r="B49" s="270" t="str">
        <f t="shared" si="0"/>
        <v>Провод ошиновки разьединителя</v>
      </c>
      <c r="C49" s="847" t="str">
        <f t="shared" si="1"/>
        <v>СИП-3 1х120</v>
      </c>
      <c r="D49" s="848"/>
      <c r="E49" s="849"/>
      <c r="F49" s="847"/>
      <c r="G49" s="849"/>
      <c r="H49" s="847" t="str">
        <f t="shared" si="8"/>
        <v>63 м</v>
      </c>
      <c r="I49" s="849">
        <v>20</v>
      </c>
      <c r="J49" s="402"/>
      <c r="K49" s="19">
        <f t="shared" si="3"/>
        <v>5</v>
      </c>
      <c r="L49" s="19">
        <f t="shared" si="4"/>
        <v>2</v>
      </c>
      <c r="M49" s="600" t="s">
        <v>1376</v>
      </c>
      <c r="N49" s="584" t="s">
        <v>1375</v>
      </c>
      <c r="O49" s="606" t="s">
        <v>1143</v>
      </c>
      <c r="P49" s="608">
        <v>63</v>
      </c>
    </row>
    <row r="50" spans="1:16" x14ac:dyDescent="0.25">
      <c r="A50" s="611" t="str">
        <f t="shared" si="5"/>
        <v>5.</v>
      </c>
      <c r="B50" s="850" t="str">
        <f>CONCATENATE(M50)</f>
        <v>Стандартные изделия</v>
      </c>
      <c r="C50" s="851"/>
      <c r="D50" s="851"/>
      <c r="E50" s="851"/>
      <c r="F50" s="851"/>
      <c r="G50" s="851"/>
      <c r="H50" s="851"/>
      <c r="I50" s="851"/>
      <c r="J50" s="852"/>
      <c r="K50" s="19">
        <v>5</v>
      </c>
      <c r="M50" s="607" t="s">
        <v>1230</v>
      </c>
      <c r="N50" s="610"/>
      <c r="O50" s="610"/>
      <c r="P50" s="615"/>
    </row>
    <row r="51" spans="1:16" ht="13.8" x14ac:dyDescent="0.25">
      <c r="A51" s="612" t="str">
        <f t="shared" si="5"/>
        <v>5.1</v>
      </c>
      <c r="B51" s="270" t="str">
        <f t="shared" ref="B51" si="11">CONCATENATE(M51)</f>
        <v>Болт</v>
      </c>
      <c r="C51" s="847" t="str">
        <f t="shared" ref="C51" si="12">CONCATENATE(N51)</f>
        <v>М20х260</v>
      </c>
      <c r="D51" s="848"/>
      <c r="E51" s="849"/>
      <c r="F51" s="847"/>
      <c r="G51" s="849"/>
      <c r="H51" s="847" t="str">
        <f t="shared" si="8"/>
        <v>12 шт.</v>
      </c>
      <c r="I51" s="849">
        <v>20</v>
      </c>
      <c r="J51" s="402"/>
      <c r="K51" s="19">
        <f t="shared" si="3"/>
        <v>5</v>
      </c>
      <c r="L51" s="19">
        <f t="shared" si="4"/>
        <v>1</v>
      </c>
      <c r="M51" s="607" t="s">
        <v>1400</v>
      </c>
      <c r="N51" s="610" t="s">
        <v>1401</v>
      </c>
      <c r="O51" s="584" t="s">
        <v>1175</v>
      </c>
      <c r="P51" s="584">
        <v>12</v>
      </c>
    </row>
    <row r="52" spans="1:16" ht="13.8" x14ac:dyDescent="0.25">
      <c r="A52" s="612" t="str">
        <f t="shared" si="5"/>
        <v>5.2</v>
      </c>
      <c r="B52" s="270" t="str">
        <f>CONCATENATE(M52)</f>
        <v>Гайка</v>
      </c>
      <c r="C52" s="847" t="str">
        <f t="shared" si="1"/>
        <v>М20</v>
      </c>
      <c r="D52" s="848"/>
      <c r="E52" s="849"/>
      <c r="F52" s="847"/>
      <c r="G52" s="849"/>
      <c r="H52" s="847" t="str">
        <f t="shared" si="8"/>
        <v>19 шт.</v>
      </c>
      <c r="I52" s="849">
        <v>20</v>
      </c>
      <c r="J52" s="402"/>
      <c r="K52" s="19">
        <f t="shared" si="3"/>
        <v>5</v>
      </c>
      <c r="L52" s="19">
        <f t="shared" si="4"/>
        <v>2</v>
      </c>
      <c r="M52" s="607" t="s">
        <v>1402</v>
      </c>
      <c r="N52" s="610" t="s">
        <v>1403</v>
      </c>
      <c r="O52" s="584" t="s">
        <v>1175</v>
      </c>
      <c r="P52" s="584">
        <v>19</v>
      </c>
    </row>
    <row r="53" spans="1:16" ht="13.8" x14ac:dyDescent="0.25">
      <c r="A53" s="612" t="str">
        <f t="shared" si="5"/>
        <v>5.3</v>
      </c>
      <c r="B53" s="270" t="str">
        <f>CONCATENATE(M53)</f>
        <v>Метизы</v>
      </c>
      <c r="C53" s="847" t="str">
        <f t="shared" ref="C53" si="13">CONCATENATE(N53)</f>
        <v/>
      </c>
      <c r="D53" s="848"/>
      <c r="E53" s="849"/>
      <c r="F53" s="847"/>
      <c r="G53" s="849"/>
      <c r="H53" s="847" t="str">
        <f t="shared" si="8"/>
        <v>20 кг</v>
      </c>
      <c r="I53" s="849">
        <v>20</v>
      </c>
      <c r="J53" s="402"/>
      <c r="K53" s="19">
        <f t="shared" si="3"/>
        <v>5</v>
      </c>
      <c r="L53" s="19">
        <f t="shared" si="4"/>
        <v>3</v>
      </c>
      <c r="M53" s="607" t="s">
        <v>926</v>
      </c>
      <c r="N53" s="600"/>
      <c r="O53" s="584" t="s">
        <v>1233</v>
      </c>
      <c r="P53" s="584">
        <v>20</v>
      </c>
    </row>
    <row r="54" spans="1:16" x14ac:dyDescent="0.25">
      <c r="A54" s="611" t="str">
        <f t="shared" si="5"/>
        <v>6.</v>
      </c>
      <c r="B54" s="850" t="str">
        <f>CONCATENATE(M54)</f>
        <v>Прочее</v>
      </c>
      <c r="C54" s="851"/>
      <c r="D54" s="851"/>
      <c r="E54" s="851"/>
      <c r="F54" s="851"/>
      <c r="G54" s="851"/>
      <c r="H54" s="851"/>
      <c r="I54" s="851"/>
      <c r="J54" s="852"/>
      <c r="K54" s="19">
        <v>6</v>
      </c>
      <c r="M54" s="607" t="s">
        <v>1231</v>
      </c>
      <c r="N54" s="601"/>
      <c r="O54" s="610"/>
      <c r="P54" s="616"/>
    </row>
    <row r="55" spans="1:16" ht="45" customHeight="1" x14ac:dyDescent="0.25">
      <c r="A55" s="612" t="str">
        <f t="shared" si="5"/>
        <v>6.1</v>
      </c>
      <c r="B55" s="270" t="str">
        <f t="shared" si="0"/>
        <v>Знак безопасности из металла оцинкованного толщиной не менее 0,5 мм, покрытого пленкой</v>
      </c>
      <c r="C55" s="847" t="str">
        <f t="shared" si="1"/>
        <v>ЗБ "Не влезай, убьет!"</v>
      </c>
      <c r="D55" s="848"/>
      <c r="E55" s="849"/>
      <c r="F55" s="847"/>
      <c r="G55" s="849"/>
      <c r="H55" s="847" t="str">
        <f t="shared" si="8"/>
        <v>120 шт.</v>
      </c>
      <c r="I55" s="849">
        <v>20</v>
      </c>
      <c r="J55" s="402"/>
      <c r="K55" s="19">
        <f t="shared" si="3"/>
        <v>6</v>
      </c>
      <c r="L55" s="19">
        <f t="shared" si="4"/>
        <v>1</v>
      </c>
      <c r="M55" s="607" t="s">
        <v>1232</v>
      </c>
      <c r="N55" s="584" t="s">
        <v>1404</v>
      </c>
      <c r="O55" s="584" t="s">
        <v>1175</v>
      </c>
      <c r="P55" s="584">
        <v>120</v>
      </c>
    </row>
    <row r="56" spans="1:16" ht="45" customHeight="1" x14ac:dyDescent="0.25">
      <c r="A56" s="612" t="str">
        <f t="shared" si="5"/>
        <v>6.2</v>
      </c>
      <c r="B56" s="270" t="str">
        <f t="shared" ref="B56" si="14">CONCATENATE(M56)</f>
        <v>Знак безопасности из металла оцинкованного толщиной не менее 0,5 мм, покрытого пленкой</v>
      </c>
      <c r="C56" s="847" t="str">
        <f t="shared" ref="C56" si="15">CONCATENATE(N56)</f>
        <v>ЗБ "Охранная зона ЛЭП 10 кВ - 10 метров"</v>
      </c>
      <c r="D56" s="848"/>
      <c r="E56" s="849"/>
      <c r="F56" s="847"/>
      <c r="G56" s="849"/>
      <c r="H56" s="847" t="str">
        <f t="shared" si="8"/>
        <v>120 шт.</v>
      </c>
      <c r="I56" s="849">
        <v>20</v>
      </c>
      <c r="J56" s="402"/>
      <c r="K56" s="19">
        <f t="shared" si="3"/>
        <v>6</v>
      </c>
      <c r="L56" s="19">
        <f t="shared" si="4"/>
        <v>2</v>
      </c>
      <c r="M56" s="607" t="s">
        <v>1232</v>
      </c>
      <c r="N56" s="610" t="s">
        <v>1405</v>
      </c>
      <c r="O56" s="584" t="s">
        <v>1175</v>
      </c>
      <c r="P56" s="584">
        <v>120</v>
      </c>
    </row>
    <row r="57" spans="1:16" ht="13.8" x14ac:dyDescent="0.25">
      <c r="A57" s="612" t="str">
        <f t="shared" si="5"/>
        <v>6.3</v>
      </c>
      <c r="B57" s="270" t="str">
        <f t="shared" si="0"/>
        <v>Цинкосодержащая краска</v>
      </c>
      <c r="C57" s="847" t="str">
        <f t="shared" si="1"/>
        <v>2 кг/м²</v>
      </c>
      <c r="D57" s="848"/>
      <c r="E57" s="849"/>
      <c r="F57" s="847"/>
      <c r="G57" s="849"/>
      <c r="H57" s="847" t="str">
        <f t="shared" si="8"/>
        <v>1 кг</v>
      </c>
      <c r="I57" s="849">
        <v>20</v>
      </c>
      <c r="J57" s="402"/>
      <c r="K57" s="19">
        <f t="shared" si="3"/>
        <v>6</v>
      </c>
      <c r="L57" s="19">
        <f t="shared" si="4"/>
        <v>3</v>
      </c>
      <c r="M57" s="607" t="s">
        <v>1406</v>
      </c>
      <c r="N57" s="610" t="s">
        <v>1407</v>
      </c>
      <c r="O57" s="584" t="s">
        <v>1233</v>
      </c>
      <c r="P57" s="584">
        <v>1</v>
      </c>
    </row>
    <row r="58" spans="1:16" ht="13.5" customHeight="1" x14ac:dyDescent="0.25">
      <c r="A58" s="572">
        <v>1</v>
      </c>
      <c r="K58" s="19" t="s">
        <v>1167</v>
      </c>
      <c r="P58" s="160"/>
    </row>
    <row r="59" spans="1:16" ht="50.4" hidden="1" customHeight="1" outlineLevel="1" x14ac:dyDescent="0.25">
      <c r="A59" s="770" t="s">
        <v>732</v>
      </c>
      <c r="B59" s="771"/>
      <c r="D59" s="766" t="str">
        <f>ПОДПИСИ!B5</f>
        <v xml:space="preserve">Старший мастер Ломоносовского РЭС филиала ПАО "Россети Ленэнерго", "ГтЭС" </v>
      </c>
      <c r="E59" s="766"/>
      <c r="F59" s="766"/>
      <c r="H59" s="54"/>
      <c r="I59" s="23"/>
      <c r="J59" s="48" t="str">
        <f>ПОДПИСИ!E5</f>
        <v>Е.М. Ширяев</v>
      </c>
      <c r="K59" s="19">
        <f>IF(OR(ФОРМА!I16=1,ФОРМА!I16="+"),1,0)</f>
        <v>0</v>
      </c>
      <c r="P59" s="160"/>
    </row>
    <row r="60" spans="1:16" ht="13.8" hidden="1" outlineLevel="1" x14ac:dyDescent="0.25">
      <c r="A60" s="27"/>
      <c r="B60" s="27"/>
      <c r="D60" s="725" t="s">
        <v>48</v>
      </c>
      <c r="E60" s="725"/>
      <c r="F60" s="725"/>
      <c r="H60" s="46" t="s">
        <v>49</v>
      </c>
      <c r="I60" s="21"/>
      <c r="J60" s="46" t="s">
        <v>50</v>
      </c>
      <c r="K60" s="544">
        <f>IF(K59=1,1,0)</f>
        <v>0</v>
      </c>
      <c r="P60" s="160"/>
    </row>
    <row r="61" spans="1:16" ht="45" customHeight="1" outlineLevel="1" x14ac:dyDescent="0.25">
      <c r="A61" s="770" t="s">
        <v>732</v>
      </c>
      <c r="B61" s="771"/>
      <c r="D61" s="766" t="str">
        <f>ПОДПИСИ!B6</f>
        <v xml:space="preserve">Старший мастер Ломоносовского РЭС филиала ПАО "Россети Ленэнерго", "ГтЭС" </v>
      </c>
      <c r="E61" s="766"/>
      <c r="F61" s="766"/>
      <c r="H61" s="54"/>
      <c r="I61" s="23"/>
      <c r="J61" s="48" t="str">
        <f>ПОДПИСИ!E6</f>
        <v>Е.М. Ширяев</v>
      </c>
      <c r="K61" s="19">
        <f>IF(OR(ФОРМА!G16=1,ФОРМА!G16="+"),1,0)</f>
        <v>1</v>
      </c>
      <c r="P61" s="160"/>
    </row>
    <row r="62" spans="1:16" ht="13.8" outlineLevel="1" x14ac:dyDescent="0.25">
      <c r="A62" s="27"/>
      <c r="B62" s="27"/>
      <c r="D62" s="725" t="s">
        <v>48</v>
      </c>
      <c r="E62" s="725"/>
      <c r="F62" s="725"/>
      <c r="H62" s="46" t="s">
        <v>49</v>
      </c>
      <c r="I62" s="21"/>
      <c r="J62" s="46" t="s">
        <v>50</v>
      </c>
      <c r="K62" s="544">
        <f>IF(K61=1,1,0)</f>
        <v>1</v>
      </c>
      <c r="P62" s="160"/>
    </row>
    <row r="63" spans="1:16" ht="45.6" hidden="1" customHeight="1" x14ac:dyDescent="0.25">
      <c r="A63" s="770" t="s">
        <v>732</v>
      </c>
      <c r="B63" s="771"/>
      <c r="D63" s="766" t="str">
        <f>ПОДПИСИ!B7</f>
        <v xml:space="preserve">Старший мастер Ломоносовского РЭС филиала ПАО "Россети Ленэнерго", "ГтЭС" </v>
      </c>
      <c r="E63" s="766"/>
      <c r="F63" s="766"/>
      <c r="H63" s="54"/>
      <c r="I63" s="23"/>
      <c r="J63" s="48" t="str">
        <f>ПОДПИСИ!E7</f>
        <v>Е.М. Ширяев</v>
      </c>
      <c r="K63" s="19">
        <f>IF(OR(ФОРМА!H16=1,ФОРМА!H16="+"),1,0)</f>
        <v>0</v>
      </c>
      <c r="P63" s="160"/>
    </row>
    <row r="64" spans="1:16" ht="13.8" hidden="1" x14ac:dyDescent="0.25">
      <c r="A64" s="27"/>
      <c r="B64" s="27"/>
      <c r="D64" s="725" t="s">
        <v>48</v>
      </c>
      <c r="E64" s="725"/>
      <c r="F64" s="725"/>
      <c r="H64" s="46" t="s">
        <v>49</v>
      </c>
      <c r="I64" s="21"/>
      <c r="J64" s="46" t="s">
        <v>50</v>
      </c>
      <c r="K64" s="544">
        <f>IF(K63=1,1,0)</f>
        <v>0</v>
      </c>
      <c r="P64" s="160"/>
    </row>
    <row r="65" spans="1:16" ht="44.4" customHeight="1" x14ac:dyDescent="0.25">
      <c r="A65" s="770" t="s">
        <v>712</v>
      </c>
      <c r="B65" s="770"/>
      <c r="D65" s="766" t="str">
        <f>ПОДПИСИ!B15</f>
        <v>Директор по строительству ООО «СЭТ»</v>
      </c>
      <c r="E65" s="766"/>
      <c r="F65" s="766"/>
      <c r="H65" s="54"/>
      <c r="I65" s="23"/>
      <c r="J65" s="48" t="str">
        <f>ПОДПИСИ!E15</f>
        <v>А.А. Потоцкий</v>
      </c>
      <c r="P65" s="154"/>
    </row>
    <row r="66" spans="1:16" ht="15" customHeight="1" x14ac:dyDescent="0.25">
      <c r="D66" s="725" t="s">
        <v>48</v>
      </c>
      <c r="E66" s="725"/>
      <c r="F66" s="725"/>
      <c r="H66" s="46" t="s">
        <v>49</v>
      </c>
      <c r="I66" s="21"/>
      <c r="J66" s="46" t="s">
        <v>50</v>
      </c>
      <c r="P66" s="159"/>
    </row>
    <row r="67" spans="1:16" ht="80.25" hidden="1" customHeight="1" outlineLevel="1" x14ac:dyDescent="0.25">
      <c r="A67" s="796" t="s">
        <v>452</v>
      </c>
      <c r="B67" s="796"/>
      <c r="D67" s="766" t="e">
        <f>ПОДПИСИ!#REF!</f>
        <v>#REF!</v>
      </c>
      <c r="E67" s="766"/>
      <c r="F67" s="766"/>
      <c r="H67" s="54"/>
      <c r="I67" s="23"/>
      <c r="J67" s="48" t="e">
        <f>ПОДПИСИ!#REF!</f>
        <v>#REF!</v>
      </c>
      <c r="P67" s="154"/>
    </row>
    <row r="68" spans="1:16" ht="15" hidden="1" customHeight="1" outlineLevel="1" x14ac:dyDescent="0.3">
      <c r="A68" s="699"/>
      <c r="B68" s="699"/>
      <c r="D68" s="725" t="s">
        <v>48</v>
      </c>
      <c r="E68" s="725"/>
      <c r="F68" s="725"/>
      <c r="H68" s="46" t="s">
        <v>49</v>
      </c>
      <c r="I68" s="21"/>
      <c r="J68" s="46" t="s">
        <v>50</v>
      </c>
    </row>
    <row r="69" spans="1:16" ht="43.5" customHeight="1" collapsed="1" x14ac:dyDescent="0.25">
      <c r="A69" s="770" t="s">
        <v>16</v>
      </c>
      <c r="B69" s="770"/>
      <c r="D69" s="766" t="str">
        <f>IF(ПОДПИСИ!B12=0," ",ПОДПИСИ!B12)</f>
        <v>Начальник участка ООО «СЭТ»</v>
      </c>
      <c r="E69" s="766"/>
      <c r="F69" s="766"/>
      <c r="H69" s="54"/>
      <c r="I69" s="23"/>
      <c r="J69" s="48" t="str">
        <f>IF(ПОДПИСИ!E12=0," ",ПОДПИСИ!E12)</f>
        <v xml:space="preserve">М.А. Нугуманов </v>
      </c>
      <c r="P69" s="154"/>
    </row>
    <row r="70" spans="1:16" x14ac:dyDescent="0.3">
      <c r="D70" s="725" t="s">
        <v>48</v>
      </c>
      <c r="E70" s="725"/>
      <c r="F70" s="725"/>
      <c r="H70" s="46" t="s">
        <v>49</v>
      </c>
      <c r="I70" s="21"/>
      <c r="J70" s="46" t="s">
        <v>50</v>
      </c>
    </row>
    <row r="71" spans="1:16" ht="13.8" x14ac:dyDescent="0.25">
      <c r="P71" s="154"/>
    </row>
    <row r="72" spans="1:16" ht="13.8" x14ac:dyDescent="0.25">
      <c r="P72" s="154"/>
    </row>
    <row r="73" spans="1:16" ht="13.8" x14ac:dyDescent="0.25">
      <c r="P73" s="154"/>
    </row>
    <row r="74" spans="1:16" ht="13.8" x14ac:dyDescent="0.25">
      <c r="P74" s="154"/>
    </row>
    <row r="75" spans="1:16" ht="13.8" x14ac:dyDescent="0.25">
      <c r="P75" s="154"/>
    </row>
    <row r="76" spans="1:16" ht="13.8" x14ac:dyDescent="0.25">
      <c r="P76" s="154"/>
    </row>
    <row r="77" spans="1:16" ht="13.8" x14ac:dyDescent="0.25">
      <c r="P77" s="154"/>
    </row>
    <row r="78" spans="1:16" ht="13.8" x14ac:dyDescent="0.25">
      <c r="P78" s="154"/>
    </row>
    <row r="79" spans="1:16" ht="13.8" x14ac:dyDescent="0.25">
      <c r="P79" s="154"/>
    </row>
    <row r="80" spans="1:16" ht="13.8" x14ac:dyDescent="0.25">
      <c r="P80" s="154"/>
    </row>
    <row r="81" spans="16:16" ht="13.8" x14ac:dyDescent="0.25">
      <c r="P81" s="154"/>
    </row>
    <row r="82" spans="16:16" ht="13.8" x14ac:dyDescent="0.25">
      <c r="P82" s="154"/>
    </row>
  </sheetData>
  <autoFilter ref="A58:K65" xr:uid="{00000000-0001-0000-0900-000000000000}">
    <filterColumn colId="10">
      <filters blank="1">
        <filter val="1"/>
      </filters>
    </filterColumn>
  </autoFilter>
  <mergeCells count="160">
    <mergeCell ref="B16:J16"/>
    <mergeCell ref="B18:J18"/>
    <mergeCell ref="C48:E48"/>
    <mergeCell ref="F48:G48"/>
    <mergeCell ref="H48:I48"/>
    <mergeCell ref="C49:E49"/>
    <mergeCell ref="F49:G49"/>
    <mergeCell ref="H49:I49"/>
    <mergeCell ref="C55:E55"/>
    <mergeCell ref="F55:G55"/>
    <mergeCell ref="H55:I55"/>
    <mergeCell ref="C39:E39"/>
    <mergeCell ref="F39:G39"/>
    <mergeCell ref="H39:I39"/>
    <mergeCell ref="C40:E40"/>
    <mergeCell ref="F40:G40"/>
    <mergeCell ref="H40:I40"/>
    <mergeCell ref="C35:E35"/>
    <mergeCell ref="H35:I35"/>
    <mergeCell ref="C36:E36"/>
    <mergeCell ref="F36:G36"/>
    <mergeCell ref="H36:I36"/>
    <mergeCell ref="C37:E37"/>
    <mergeCell ref="F37:G37"/>
    <mergeCell ref="H37:I37"/>
    <mergeCell ref="D64:F64"/>
    <mergeCell ref="D59:F59"/>
    <mergeCell ref="D60:F60"/>
    <mergeCell ref="C51:E51"/>
    <mergeCell ref="F51:G51"/>
    <mergeCell ref="B50:J50"/>
    <mergeCell ref="B47:J47"/>
    <mergeCell ref="C57:E57"/>
    <mergeCell ref="F57:G57"/>
    <mergeCell ref="H57:I57"/>
    <mergeCell ref="C52:E52"/>
    <mergeCell ref="F52:G52"/>
    <mergeCell ref="H52:I52"/>
    <mergeCell ref="A69:B69"/>
    <mergeCell ref="A68:B68"/>
    <mergeCell ref="A67:B67"/>
    <mergeCell ref="A65:B65"/>
    <mergeCell ref="A59:B59"/>
    <mergeCell ref="A61:B61"/>
    <mergeCell ref="D70:F70"/>
    <mergeCell ref="D67:F67"/>
    <mergeCell ref="D68:F68"/>
    <mergeCell ref="D65:F65"/>
    <mergeCell ref="D66:F66"/>
    <mergeCell ref="D69:F69"/>
    <mergeCell ref="D61:F61"/>
    <mergeCell ref="D62:F62"/>
    <mergeCell ref="A63:B63"/>
    <mergeCell ref="D63:F63"/>
    <mergeCell ref="F34:G34"/>
    <mergeCell ref="C34:E34"/>
    <mergeCell ref="C42:E42"/>
    <mergeCell ref="F42:G42"/>
    <mergeCell ref="C43:E43"/>
    <mergeCell ref="F43:G43"/>
    <mergeCell ref="C44:E44"/>
    <mergeCell ref="F44:G44"/>
    <mergeCell ref="C45:E45"/>
    <mergeCell ref="F45:G45"/>
    <mergeCell ref="F35:G35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F24:G24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30:G30"/>
    <mergeCell ref="H30:I30"/>
    <mergeCell ref="C30:E30"/>
    <mergeCell ref="C28:E28"/>
    <mergeCell ref="F28:G28"/>
    <mergeCell ref="H28:I28"/>
    <mergeCell ref="C33:E33"/>
    <mergeCell ref="F33:G33"/>
    <mergeCell ref="H33:I33"/>
    <mergeCell ref="C46:E46"/>
    <mergeCell ref="F46:G46"/>
    <mergeCell ref="H46:I46"/>
    <mergeCell ref="B29:J29"/>
    <mergeCell ref="B41:J41"/>
    <mergeCell ref="C56:E56"/>
    <mergeCell ref="F56:G56"/>
    <mergeCell ref="H56:I56"/>
    <mergeCell ref="C53:E53"/>
    <mergeCell ref="F53:G53"/>
    <mergeCell ref="H53:I53"/>
    <mergeCell ref="B54:J54"/>
    <mergeCell ref="H34:I34"/>
    <mergeCell ref="H42:I42"/>
    <mergeCell ref="H43:I43"/>
    <mergeCell ref="H44:I44"/>
    <mergeCell ref="H45:I45"/>
    <mergeCell ref="H51:I51"/>
    <mergeCell ref="C38:E38"/>
    <mergeCell ref="F38:G38"/>
    <mergeCell ref="H38:I38"/>
  </mergeCells>
  <conditionalFormatting sqref="A1:A12 D59:D65">
    <cfRule type="cellIs" dxfId="99" priority="5" operator="equal">
      <formula>0</formula>
    </cfRule>
  </conditionalFormatting>
  <conditionalFormatting sqref="D70">
    <cfRule type="cellIs" dxfId="98" priority="7" operator="equal">
      <formula>0</formula>
    </cfRule>
  </conditionalFormatting>
  <conditionalFormatting sqref="D5:E12 H65:J65">
    <cfRule type="cellIs" dxfId="97" priority="8" operator="equal">
      <formula>0</formula>
    </cfRule>
  </conditionalFormatting>
  <conditionalFormatting sqref="H59:J59 I60:J60">
    <cfRule type="cellIs" dxfId="96" priority="2" operator="equal">
      <formula>0</formula>
    </cfRule>
  </conditionalFormatting>
  <conditionalFormatting sqref="H61:J61 I62:J62 H63:J63 I64:J64">
    <cfRule type="cellIs" dxfId="95" priority="1" operator="equal">
      <formula>0</formula>
    </cfRule>
  </conditionalFormatting>
  <conditionalFormatting sqref="H67:J67 D67:D68 I68:J68">
    <cfRule type="cellIs" dxfId="94" priority="6" operator="equal">
      <formula>0</formula>
    </cfRule>
  </conditionalFormatting>
  <conditionalFormatting sqref="P2:P7">
    <cfRule type="cellIs" dxfId="93" priority="4" operator="equal">
      <formula>0</formula>
    </cfRule>
  </conditionalFormatting>
  <conditionalFormatting sqref="P9">
    <cfRule type="cellIs" dxfId="92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 codeName="Лист16">
    <tabColor rgb="FF92D050"/>
    <pageSetUpPr fitToPage="1"/>
  </sheetPr>
  <dimension ref="A1:DH46"/>
  <sheetViews>
    <sheetView view="pageBreakPreview" topLeftCell="A10" zoomScale="60" zoomScaleNormal="100" workbookViewId="0">
      <selection activeCell="C13" sqref="L13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6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174</v>
      </c>
      <c r="DH1" s="140"/>
    </row>
    <row r="2" spans="1:112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19"/>
      <c r="AU2" s="19"/>
      <c r="AV2" s="19"/>
      <c r="AW2" s="19"/>
      <c r="AX2" s="19"/>
      <c r="AY2" s="19"/>
      <c r="AZ2" s="19"/>
      <c r="BA2" s="19"/>
      <c r="BB2" s="706" t="str">
        <f>ФОРМА!G2</f>
        <v>Санкт-Петербург</v>
      </c>
      <c r="BC2" s="706"/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H2" s="141"/>
    </row>
    <row r="3" spans="1:112" s="2" customFormat="1" ht="12" customHeight="1" outlineLevel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21"/>
      <c r="AU3" s="21"/>
      <c r="AV3" s="21"/>
      <c r="AW3" s="21"/>
      <c r="AX3" s="21"/>
      <c r="AY3" s="21"/>
      <c r="AZ3" s="21"/>
      <c r="BA3" s="21"/>
      <c r="BB3" s="765" t="s">
        <v>0</v>
      </c>
      <c r="BC3" s="765"/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outlineLevel="1" x14ac:dyDescent="0.3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19"/>
      <c r="AU4" s="19"/>
      <c r="AV4" s="19"/>
      <c r="AW4" s="19"/>
      <c r="AX4" s="19"/>
      <c r="AY4" s="19"/>
      <c r="AZ4" s="19"/>
      <c r="BA4" s="19"/>
      <c r="BB4" s="766" t="str">
        <f>ФОРМА!B2</f>
        <v>ПАО "Россети Ленэнерго"</v>
      </c>
      <c r="BC4" s="766"/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143" t="str">
        <f>BB4</f>
        <v>ПАО "Россети Ленэнерго"</v>
      </c>
    </row>
    <row r="5" spans="1:112" ht="15" customHeight="1" outlineLevel="1" x14ac:dyDescent="0.3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21"/>
      <c r="AU5" s="21"/>
      <c r="AV5" s="21"/>
      <c r="AW5" s="21"/>
      <c r="AX5" s="21"/>
      <c r="AY5" s="21"/>
      <c r="AZ5" s="21"/>
      <c r="BA5" s="21"/>
      <c r="BB5" s="765" t="s">
        <v>2</v>
      </c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62.25" customHeight="1" outlineLevel="1" x14ac:dyDescent="0.3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21"/>
      <c r="AU6" s="21"/>
      <c r="AV6" s="21"/>
      <c r="AW6" s="21"/>
      <c r="AX6" s="21"/>
      <c r="AY6" s="21"/>
      <c r="AZ6" s="21"/>
      <c r="BA6" s="21"/>
      <c r="BB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66"/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outlineLevel="1" x14ac:dyDescent="0.3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21"/>
      <c r="AU7" s="21"/>
      <c r="AV7" s="21"/>
      <c r="AW7" s="21"/>
      <c r="AX7" s="21"/>
      <c r="AY7" s="21"/>
      <c r="AZ7" s="21"/>
      <c r="BA7" s="21"/>
      <c r="BB7" s="765" t="s">
        <v>38</v>
      </c>
      <c r="BC7" s="765"/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outlineLevel="1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19"/>
      <c r="AU8" s="19"/>
      <c r="AV8" s="19"/>
      <c r="AW8" s="19"/>
      <c r="AX8" s="19"/>
      <c r="AY8" s="19"/>
      <c r="AZ8" s="19"/>
      <c r="BA8" s="19"/>
      <c r="BB8" s="724">
        <f>ФОРМА!B13</f>
        <v>45649</v>
      </c>
      <c r="BC8" s="724"/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14"/>
      <c r="DH8" s="144"/>
    </row>
    <row r="9" spans="1:112" outlineLevel="1" x14ac:dyDescent="0.3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21"/>
      <c r="AU9" s="21"/>
      <c r="AV9" s="21"/>
      <c r="AW9" s="21"/>
      <c r="AX9" s="21"/>
      <c r="AY9" s="21"/>
      <c r="AZ9" s="21"/>
      <c r="BA9" s="21"/>
      <c r="BB9" s="765" t="s">
        <v>3</v>
      </c>
      <c r="BC9" s="765"/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ht="37.5" customHeight="1" x14ac:dyDescent="0.3">
      <c r="A10" s="726" t="s">
        <v>1024</v>
      </c>
      <c r="B10" s="727"/>
      <c r="C10" s="727"/>
      <c r="D10" s="727"/>
      <c r="E10" s="727"/>
      <c r="F10" s="727"/>
      <c r="G10" s="727"/>
      <c r="H10" s="727"/>
      <c r="I10" s="727"/>
      <c r="J10" s="727"/>
      <c r="K10" s="727"/>
      <c r="L10" s="727"/>
      <c r="M10" s="727"/>
      <c r="N10" s="727"/>
      <c r="O10" s="727"/>
      <c r="P10" s="727"/>
      <c r="Q10" s="727"/>
      <c r="R10" s="727"/>
      <c r="S10" s="727"/>
      <c r="T10" s="727"/>
      <c r="U10" s="727"/>
      <c r="V10" s="727"/>
      <c r="W10" s="727"/>
      <c r="X10" s="727"/>
      <c r="Y10" s="727"/>
      <c r="Z10" s="727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  <c r="BX10" s="727"/>
      <c r="BY10" s="727"/>
      <c r="BZ10" s="727"/>
      <c r="CA10" s="727"/>
      <c r="CB10" s="727"/>
      <c r="CC10" s="727"/>
      <c r="CD10" s="727"/>
      <c r="CE10" s="727"/>
      <c r="CF10" s="727"/>
      <c r="CG10" s="727"/>
      <c r="CH10" s="727"/>
      <c r="CI10" s="727"/>
      <c r="CJ10" s="727"/>
      <c r="CK10" s="727"/>
      <c r="CL10" s="727"/>
      <c r="CM10" s="727"/>
      <c r="CN10" s="727"/>
      <c r="CO10" s="727"/>
      <c r="CP10" s="727"/>
      <c r="CQ10" s="727"/>
      <c r="CR10" s="727"/>
      <c r="CS10" s="727"/>
      <c r="CT10" s="727"/>
      <c r="CU10" s="727"/>
      <c r="CV10" s="727"/>
      <c r="CW10" s="727"/>
      <c r="CX10" s="727"/>
      <c r="CY10" s="727"/>
      <c r="CZ10" s="727"/>
      <c r="DA10" s="727"/>
      <c r="DB10" s="727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0"/>
    </row>
    <row r="12" spans="1:112" ht="30" customHeight="1" x14ac:dyDescent="0.3">
      <c r="A12" s="796" t="s">
        <v>703</v>
      </c>
      <c r="B12" s="796"/>
      <c r="C12" s="796"/>
      <c r="D12" s="796"/>
      <c r="E12" s="796"/>
      <c r="F12" s="796"/>
      <c r="G12" s="796"/>
      <c r="H12" s="796"/>
      <c r="I12" s="796"/>
      <c r="J12" s="796"/>
      <c r="K12" s="796"/>
      <c r="L12" s="796"/>
      <c r="M12" s="796"/>
      <c r="N12" s="796"/>
      <c r="O12" s="796"/>
      <c r="P12" s="796"/>
      <c r="Q12" s="796"/>
      <c r="R12" s="796"/>
      <c r="S12" s="796"/>
      <c r="T12" s="796"/>
      <c r="U12" s="796"/>
      <c r="V12" s="796"/>
      <c r="W12" s="796"/>
      <c r="X12" s="796"/>
      <c r="Y12" s="796"/>
      <c r="Z12" s="796"/>
      <c r="AA12" s="796"/>
      <c r="AB12" s="796"/>
      <c r="AC12" s="796"/>
      <c r="AD12" s="796"/>
      <c r="AE12" s="796"/>
      <c r="AF12" s="796"/>
      <c r="AG12" s="796"/>
      <c r="AH12" s="796"/>
      <c r="AI12" s="19"/>
      <c r="AJ12" s="19"/>
      <c r="AK12" s="766" t="str">
        <f>ПОДПИСИ!B21</f>
        <v xml:space="preserve"> </v>
      </c>
      <c r="AL12" s="766"/>
      <c r="AM12" s="766"/>
      <c r="AN12" s="766"/>
      <c r="AO12" s="766"/>
      <c r="AP12" s="766"/>
      <c r="AQ12" s="766"/>
      <c r="AR12" s="766"/>
      <c r="AS12" s="766"/>
      <c r="AT12" s="766"/>
      <c r="AU12" s="766"/>
      <c r="AV12" s="766"/>
      <c r="AW12" s="766"/>
      <c r="AX12" s="766"/>
      <c r="AY12" s="766"/>
      <c r="AZ12" s="766"/>
      <c r="BA12" s="766"/>
      <c r="BB12" s="766"/>
      <c r="BC12" s="766"/>
      <c r="BD12" s="766"/>
      <c r="BE12" s="766"/>
      <c r="BF12" s="766"/>
      <c r="BG12" s="766"/>
      <c r="BH12" s="766"/>
      <c r="BI12" s="766"/>
      <c r="BJ12" s="766"/>
      <c r="BK12" s="766"/>
      <c r="BL12" s="766"/>
      <c r="BM12" s="766"/>
      <c r="BN12" s="766"/>
      <c r="BO12" s="766"/>
      <c r="BP12" s="766"/>
      <c r="BQ12" s="766"/>
      <c r="BR12" s="766"/>
      <c r="BS12" s="766"/>
      <c r="BT12" s="766"/>
      <c r="BU12" s="766"/>
      <c r="BV12" s="766"/>
      <c r="BW12" s="766"/>
      <c r="BX12" s="766"/>
      <c r="BY12" s="766"/>
      <c r="BZ12" s="766"/>
      <c r="CA12" s="766"/>
      <c r="CB12" s="766"/>
      <c r="CC12" s="766"/>
      <c r="CD12" s="766"/>
      <c r="CE12" s="766"/>
      <c r="CF12" s="766"/>
      <c r="CG12" s="766"/>
      <c r="CH12" s="766"/>
      <c r="CI12" s="766"/>
      <c r="CJ12" s="766"/>
      <c r="CK12" s="766"/>
      <c r="CL12" s="766"/>
      <c r="CM12" s="766"/>
      <c r="CN12" s="766"/>
      <c r="CO12" s="766"/>
      <c r="CP12" s="766"/>
      <c r="CQ12" s="766"/>
      <c r="CR12" s="766"/>
      <c r="CS12" s="766"/>
      <c r="CT12" s="766"/>
      <c r="CU12" s="766"/>
      <c r="CV12" s="766"/>
      <c r="CW12" s="766"/>
      <c r="CX12" s="766"/>
      <c r="CY12" s="766"/>
      <c r="CZ12" s="766"/>
      <c r="DA12" s="766"/>
      <c r="DB12" s="766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65" t="s">
        <v>5</v>
      </c>
      <c r="AL13" s="765"/>
      <c r="AM13" s="765"/>
      <c r="AN13" s="765"/>
      <c r="AO13" s="765"/>
      <c r="AP13" s="765"/>
      <c r="AQ13" s="765"/>
      <c r="AR13" s="765"/>
      <c r="AS13" s="765"/>
      <c r="AT13" s="765"/>
      <c r="AU13" s="765"/>
      <c r="AV13" s="765"/>
      <c r="AW13" s="765"/>
      <c r="AX13" s="765"/>
      <c r="AY13" s="765"/>
      <c r="AZ13" s="765"/>
      <c r="BA13" s="765"/>
      <c r="BB13" s="765"/>
      <c r="BC13" s="765"/>
      <c r="BD13" s="765"/>
      <c r="BE13" s="765"/>
      <c r="BF13" s="765"/>
      <c r="BG13" s="765"/>
      <c r="BH13" s="765"/>
      <c r="BI13" s="765"/>
      <c r="BJ13" s="765"/>
      <c r="BK13" s="765"/>
      <c r="BL13" s="765"/>
      <c r="BM13" s="765"/>
      <c r="BN13" s="765"/>
      <c r="BO13" s="765"/>
      <c r="BP13" s="765"/>
      <c r="BQ13" s="765"/>
      <c r="BR13" s="765"/>
      <c r="BS13" s="765"/>
      <c r="BT13" s="765"/>
      <c r="BU13" s="765"/>
      <c r="BV13" s="765"/>
      <c r="BW13" s="765"/>
      <c r="BX13" s="765"/>
      <c r="BY13" s="765"/>
      <c r="BZ13" s="765"/>
      <c r="CA13" s="765"/>
      <c r="CB13" s="765"/>
      <c r="CC13" s="765"/>
      <c r="CD13" s="765"/>
      <c r="CE13" s="765"/>
      <c r="CF13" s="765"/>
      <c r="CG13" s="765"/>
      <c r="CH13" s="765"/>
      <c r="CI13" s="765"/>
      <c r="CJ13" s="765"/>
      <c r="CK13" s="765"/>
      <c r="CL13" s="765"/>
      <c r="CM13" s="765"/>
      <c r="CN13" s="765"/>
      <c r="CO13" s="765"/>
      <c r="CP13" s="765"/>
      <c r="CQ13" s="765"/>
      <c r="CR13" s="765"/>
      <c r="CS13" s="765"/>
      <c r="CT13" s="765"/>
      <c r="CU13" s="765"/>
      <c r="CV13" s="765"/>
      <c r="CW13" s="765"/>
      <c r="CX13" s="765"/>
      <c r="CY13" s="765"/>
      <c r="CZ13" s="765"/>
      <c r="DA13" s="765"/>
      <c r="DB13" s="765"/>
    </row>
    <row r="14" spans="1:112" x14ac:dyDescent="0.3">
      <c r="A14" s="763" t="str">
        <f>ПОДПИСИ!C21</f>
        <v xml:space="preserve"> </v>
      </c>
      <c r="B14" s="763"/>
      <c r="C14" s="763"/>
      <c r="D14" s="763"/>
      <c r="E14" s="763"/>
      <c r="F14" s="763"/>
      <c r="G14" s="763"/>
      <c r="H14" s="763"/>
      <c r="I14" s="763"/>
      <c r="J14" s="763"/>
      <c r="K14" s="763"/>
      <c r="L14" s="763"/>
      <c r="M14" s="763"/>
      <c r="N14" s="763"/>
      <c r="O14" s="763"/>
      <c r="P14" s="763"/>
      <c r="Q14" s="763"/>
      <c r="R14" s="763"/>
      <c r="S14" s="763"/>
      <c r="T14" s="763"/>
      <c r="U14" s="763"/>
      <c r="V14" s="763"/>
      <c r="W14" s="763"/>
      <c r="X14" s="763"/>
      <c r="Y14" s="763"/>
      <c r="Z14" s="763"/>
      <c r="AA14" s="763"/>
      <c r="AB14" s="763"/>
      <c r="AC14" s="763"/>
      <c r="AD14" s="763"/>
      <c r="AE14" s="763"/>
      <c r="AF14" s="763"/>
      <c r="AG14" s="763"/>
      <c r="AH14" s="763"/>
      <c r="AI14" s="763"/>
      <c r="AJ14" s="763"/>
      <c r="AK14" s="763"/>
      <c r="AL14" s="763"/>
      <c r="AM14" s="763"/>
      <c r="AN14" s="763"/>
      <c r="AO14" s="763"/>
      <c r="AP14" s="763"/>
      <c r="AQ14" s="763"/>
      <c r="AR14" s="763"/>
      <c r="AS14" s="763"/>
      <c r="AT14" s="763"/>
      <c r="AU14" s="763"/>
      <c r="AV14" s="763"/>
      <c r="AW14" s="763"/>
      <c r="AX14" s="763"/>
      <c r="AY14" s="763"/>
      <c r="AZ14" s="763"/>
      <c r="BA14" s="763"/>
      <c r="BB14" s="763"/>
      <c r="BC14" s="763"/>
      <c r="BD14" s="763"/>
      <c r="BE14" s="763"/>
      <c r="BF14" s="763"/>
      <c r="BG14" s="763"/>
      <c r="BH14" s="763"/>
      <c r="BI14" s="763"/>
      <c r="BJ14" s="763"/>
      <c r="BK14" s="763"/>
      <c r="BL14" s="763"/>
      <c r="BM14" s="763"/>
      <c r="BN14" s="763"/>
      <c r="BO14" s="763"/>
      <c r="BP14" s="763"/>
      <c r="BQ14" s="763"/>
      <c r="BR14" s="763"/>
      <c r="BS14" s="763"/>
      <c r="BT14" s="763"/>
      <c r="BU14" s="763"/>
      <c r="BV14" s="763"/>
      <c r="BW14" s="763"/>
      <c r="BX14" s="763"/>
      <c r="BY14" s="763"/>
      <c r="BZ14" s="763"/>
      <c r="CA14" s="763"/>
      <c r="CB14" s="763"/>
      <c r="CC14" s="763"/>
      <c r="CD14" s="763"/>
      <c r="CE14" s="763"/>
      <c r="CF14" s="763"/>
      <c r="CG14" s="763"/>
      <c r="CH14" s="763"/>
      <c r="CI14" s="763"/>
      <c r="CJ14" s="763"/>
      <c r="CK14" s="763"/>
      <c r="CL14" s="763"/>
      <c r="CM14" s="763"/>
      <c r="CN14" s="763"/>
      <c r="CO14" s="763"/>
      <c r="CP14" s="763"/>
      <c r="CQ14" s="763"/>
      <c r="CR14" s="763"/>
      <c r="CS14" s="763"/>
      <c r="CT14" s="763"/>
      <c r="CU14" s="763"/>
      <c r="CV14" s="763"/>
      <c r="CW14" s="763"/>
      <c r="CX14" s="763"/>
      <c r="CY14" s="763"/>
      <c r="CZ14" s="763"/>
      <c r="DA14" s="763"/>
      <c r="DB14" s="763"/>
    </row>
    <row r="15" spans="1:112" ht="11.1" customHeight="1" x14ac:dyDescent="0.3">
      <c r="A15" s="725"/>
      <c r="B15" s="725"/>
      <c r="C15" s="725"/>
      <c r="D15" s="725"/>
      <c r="E15" s="725"/>
      <c r="F15" s="725"/>
      <c r="G15" s="725"/>
      <c r="H15" s="725"/>
      <c r="I15" s="725"/>
      <c r="J15" s="725"/>
      <c r="K15" s="725"/>
      <c r="L15" s="725"/>
      <c r="M15" s="725"/>
      <c r="N15" s="725"/>
      <c r="O15" s="725"/>
      <c r="P15" s="725"/>
      <c r="Q15" s="725"/>
      <c r="R15" s="725"/>
      <c r="S15" s="725"/>
      <c r="T15" s="725"/>
      <c r="U15" s="725"/>
      <c r="V15" s="725"/>
      <c r="W15" s="725"/>
      <c r="X15" s="725"/>
      <c r="Y15" s="725"/>
      <c r="Z15" s="725"/>
      <c r="AA15" s="725"/>
      <c r="AB15" s="725"/>
      <c r="AC15" s="725"/>
      <c r="AD15" s="725"/>
      <c r="AE15" s="725"/>
      <c r="AF15" s="725"/>
      <c r="AG15" s="725"/>
      <c r="AH15" s="725"/>
      <c r="AI15" s="725"/>
      <c r="AJ15" s="725"/>
      <c r="AK15" s="725"/>
      <c r="AL15" s="725"/>
      <c r="AM15" s="725"/>
      <c r="AN15" s="725"/>
      <c r="AO15" s="725"/>
      <c r="AP15" s="725"/>
      <c r="AQ15" s="725"/>
      <c r="AR15" s="725"/>
      <c r="AS15" s="725"/>
      <c r="AT15" s="725"/>
      <c r="AU15" s="725"/>
      <c r="AV15" s="725"/>
      <c r="AW15" s="725"/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/>
      <c r="BO15" s="725"/>
      <c r="BP15" s="725"/>
      <c r="BQ15" s="725"/>
      <c r="BR15" s="725"/>
      <c r="BS15" s="725"/>
      <c r="BT15" s="725"/>
      <c r="BU15" s="725"/>
      <c r="BV15" s="725"/>
      <c r="BW15" s="725"/>
      <c r="BX15" s="725"/>
      <c r="BY15" s="725"/>
      <c r="BZ15" s="725"/>
      <c r="CA15" s="725"/>
      <c r="CB15" s="725"/>
      <c r="CC15" s="725"/>
      <c r="CD15" s="725"/>
      <c r="CE15" s="725"/>
      <c r="CF15" s="725"/>
      <c r="CG15" s="725"/>
      <c r="CH15" s="725"/>
      <c r="CI15" s="725"/>
      <c r="CJ15" s="725"/>
      <c r="CK15" s="725"/>
      <c r="CL15" s="725"/>
      <c r="CM15" s="725"/>
      <c r="CN15" s="725"/>
      <c r="CO15" s="725"/>
      <c r="CP15" s="725"/>
      <c r="CQ15" s="725"/>
      <c r="CR15" s="725"/>
      <c r="CS15" s="725"/>
      <c r="CT15" s="725"/>
      <c r="CU15" s="725"/>
      <c r="CV15" s="725"/>
      <c r="CW15" s="725"/>
      <c r="CX15" s="725"/>
      <c r="CY15" s="725"/>
      <c r="CZ15" s="725"/>
      <c r="DA15" s="725"/>
      <c r="DB15" s="725"/>
    </row>
    <row r="16" spans="1:112" ht="27" customHeight="1" x14ac:dyDescent="0.3">
      <c r="A16" s="796" t="s">
        <v>13</v>
      </c>
      <c r="B16" s="796"/>
      <c r="C16" s="796"/>
      <c r="D16" s="796"/>
      <c r="E16" s="796"/>
      <c r="F16" s="796"/>
      <c r="G16" s="796"/>
      <c r="H16" s="796"/>
      <c r="I16" s="796"/>
      <c r="J16" s="796"/>
      <c r="K16" s="796"/>
      <c r="L16" s="796"/>
      <c r="M16" s="796"/>
      <c r="N16" s="796"/>
      <c r="O16" s="796"/>
      <c r="P16" s="796"/>
      <c r="Q16" s="796"/>
      <c r="R16" s="796"/>
      <c r="S16" s="796"/>
      <c r="T16" s="796"/>
      <c r="U16" s="796"/>
      <c r="V16" s="796"/>
      <c r="W16" s="796"/>
      <c r="X16" s="796"/>
      <c r="Y16" s="796"/>
      <c r="Z16" s="796"/>
      <c r="AA16" s="796"/>
      <c r="AB16" s="796"/>
      <c r="AC16" s="796"/>
      <c r="AD16" s="796"/>
      <c r="AE16" s="796"/>
      <c r="AF16" s="796"/>
      <c r="AG16" s="796"/>
      <c r="AH16" s="796"/>
      <c r="AI16" s="23"/>
      <c r="AJ16" s="23"/>
      <c r="AK16" s="706" t="str">
        <f>ПОДПИСИ!B12</f>
        <v>Начальник участка ООО «СЭТ»</v>
      </c>
      <c r="AL16" s="706"/>
      <c r="AM16" s="706"/>
      <c r="AN16" s="706"/>
      <c r="AO16" s="706"/>
      <c r="AP16" s="706"/>
      <c r="AQ16" s="706"/>
      <c r="AR16" s="706"/>
      <c r="AS16" s="706"/>
      <c r="AT16" s="706"/>
      <c r="AU16" s="706"/>
      <c r="AV16" s="706"/>
      <c r="AW16" s="706"/>
      <c r="AX16" s="706"/>
      <c r="AY16" s="706"/>
      <c r="AZ16" s="706"/>
      <c r="BA16" s="706"/>
      <c r="BB16" s="706"/>
      <c r="BC16" s="706"/>
      <c r="BD16" s="706"/>
      <c r="BE16" s="706"/>
      <c r="BF16" s="706"/>
      <c r="BG16" s="706"/>
      <c r="BH16" s="706"/>
      <c r="BI16" s="706"/>
      <c r="BJ16" s="706"/>
      <c r="BK16" s="706"/>
      <c r="BL16" s="706"/>
      <c r="BM16" s="706"/>
      <c r="BN16" s="706"/>
      <c r="BO16" s="706"/>
      <c r="BP16" s="706"/>
      <c r="BQ16" s="706"/>
      <c r="BR16" s="706"/>
      <c r="BS16" s="706"/>
      <c r="BT16" s="706"/>
      <c r="BU16" s="706"/>
      <c r="BV16" s="706"/>
      <c r="BW16" s="706"/>
      <c r="BX16" s="706"/>
      <c r="BY16" s="706"/>
      <c r="BZ16" s="706"/>
      <c r="CA16" s="706"/>
      <c r="CB16" s="706"/>
      <c r="CC16" s="706"/>
      <c r="CD16" s="706"/>
      <c r="CE16" s="706"/>
      <c r="CF16" s="706"/>
      <c r="CG16" s="706"/>
      <c r="CH16" s="706"/>
      <c r="CI16" s="706"/>
      <c r="CJ16" s="706"/>
      <c r="CK16" s="706"/>
      <c r="CL16" s="706"/>
      <c r="CM16" s="706"/>
      <c r="CN16" s="706"/>
      <c r="CO16" s="706"/>
      <c r="CP16" s="706"/>
      <c r="CQ16" s="706"/>
      <c r="CR16" s="706"/>
      <c r="CS16" s="706"/>
      <c r="CT16" s="706"/>
      <c r="CU16" s="706"/>
      <c r="CV16" s="706"/>
      <c r="CW16" s="706"/>
      <c r="CX16" s="706"/>
      <c r="CY16" s="706"/>
      <c r="CZ16" s="706"/>
      <c r="DA16" s="706"/>
      <c r="DB16" s="706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25" t="s">
        <v>5</v>
      </c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  <c r="BX17" s="725"/>
      <c r="BY17" s="725"/>
      <c r="BZ17" s="725"/>
      <c r="CA17" s="725"/>
      <c r="CB17" s="725"/>
      <c r="CC17" s="725"/>
      <c r="CD17" s="725"/>
      <c r="CE17" s="725"/>
      <c r="CF17" s="725"/>
      <c r="CG17" s="725"/>
      <c r="CH17" s="725"/>
      <c r="CI17" s="725"/>
      <c r="CJ17" s="725"/>
      <c r="CK17" s="725"/>
      <c r="CL17" s="725"/>
      <c r="CM17" s="725"/>
      <c r="CN17" s="725"/>
      <c r="CO17" s="725"/>
      <c r="CP17" s="725"/>
      <c r="CQ17" s="725"/>
      <c r="CR17" s="725"/>
      <c r="CS17" s="725"/>
      <c r="CT17" s="725"/>
      <c r="CU17" s="725"/>
      <c r="CV17" s="725"/>
      <c r="CW17" s="725"/>
      <c r="CX17" s="725"/>
      <c r="CY17" s="725"/>
      <c r="CZ17" s="725"/>
      <c r="DA17" s="725"/>
      <c r="DB17" s="725"/>
    </row>
    <row r="18" spans="1:112" x14ac:dyDescent="0.3">
      <c r="A18" s="763" t="str">
        <f>ПОДПИСИ!C12</f>
        <v>Нугуманов М.А.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3.6" customHeight="1" x14ac:dyDescent="0.3">
      <c r="A19" s="725"/>
      <c r="B19" s="725"/>
      <c r="C19" s="725"/>
      <c r="D19" s="725"/>
      <c r="E19" s="725"/>
      <c r="F19" s="725"/>
      <c r="G19" s="725"/>
      <c r="H19" s="725"/>
      <c r="I19" s="725"/>
      <c r="J19" s="725"/>
      <c r="K19" s="725"/>
      <c r="L19" s="725"/>
      <c r="M19" s="725"/>
      <c r="N19" s="725"/>
      <c r="O19" s="725"/>
      <c r="P19" s="725"/>
      <c r="Q19" s="725"/>
      <c r="R19" s="725"/>
      <c r="S19" s="725"/>
      <c r="T19" s="725"/>
      <c r="U19" s="725"/>
      <c r="V19" s="725"/>
      <c r="W19" s="725"/>
      <c r="X19" s="725"/>
      <c r="Y19" s="725"/>
      <c r="Z19" s="725"/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  <c r="BX19" s="725"/>
      <c r="BY19" s="725"/>
      <c r="BZ19" s="725"/>
      <c r="CA19" s="725"/>
      <c r="CB19" s="725"/>
      <c r="CC19" s="725"/>
      <c r="CD19" s="725"/>
      <c r="CE19" s="725"/>
      <c r="CF19" s="725"/>
      <c r="CG19" s="725"/>
      <c r="CH19" s="725"/>
      <c r="CI19" s="725"/>
      <c r="CJ19" s="725"/>
      <c r="CK19" s="725"/>
      <c r="CL19" s="725"/>
      <c r="CM19" s="725"/>
      <c r="CN19" s="725"/>
      <c r="CO19" s="725"/>
      <c r="CP19" s="725"/>
      <c r="CQ19" s="725"/>
      <c r="CR19" s="725"/>
      <c r="CS19" s="725"/>
      <c r="CT19" s="725"/>
      <c r="CU19" s="725"/>
      <c r="CV19" s="725"/>
      <c r="CW19" s="725"/>
      <c r="CX19" s="725"/>
      <c r="CY19" s="725"/>
      <c r="CZ19" s="725"/>
      <c r="DA19" s="725"/>
      <c r="DB19" s="725"/>
    </row>
    <row r="20" spans="1:112" x14ac:dyDescent="0.3">
      <c r="A20" s="762" t="s">
        <v>176</v>
      </c>
      <c r="B20" s="762"/>
      <c r="C20" s="762"/>
      <c r="D20" s="762"/>
      <c r="E20" s="762"/>
      <c r="F20" s="762"/>
      <c r="G20" s="762"/>
      <c r="H20" s="762"/>
      <c r="I20" s="762"/>
      <c r="J20" s="762"/>
      <c r="K20" s="762"/>
      <c r="L20" s="762"/>
      <c r="M20" s="762"/>
      <c r="N20" s="762"/>
      <c r="O20" s="762"/>
      <c r="P20" s="762"/>
      <c r="Q20" s="762"/>
      <c r="R20" s="762"/>
      <c r="S20" s="762"/>
      <c r="T20" s="762"/>
      <c r="U20" s="762"/>
      <c r="V20" s="762"/>
      <c r="W20" s="762"/>
      <c r="X20" s="762"/>
      <c r="Y20" s="762"/>
      <c r="Z20" s="762"/>
      <c r="AA20" s="762"/>
      <c r="AB20" s="762"/>
      <c r="AC20" s="762"/>
      <c r="AD20" s="762"/>
      <c r="AE20" s="762"/>
      <c r="AF20" s="762"/>
      <c r="AG20" s="762"/>
      <c r="AH20" s="762"/>
      <c r="AI20" s="762"/>
      <c r="AJ20" s="762"/>
      <c r="AK20" s="762"/>
      <c r="AL20" s="762"/>
      <c r="AM20" s="762"/>
      <c r="AN20" s="762"/>
      <c r="AO20" s="762"/>
      <c r="AP20" s="762"/>
      <c r="AQ20" s="762"/>
      <c r="AR20" s="762"/>
      <c r="AS20" s="762"/>
      <c r="AT20" s="762"/>
      <c r="AU20" s="762"/>
      <c r="AV20" s="762"/>
      <c r="AW20" s="762"/>
      <c r="AX20" s="762"/>
      <c r="AY20" s="762"/>
      <c r="AZ20" s="762"/>
      <c r="BA20" s="762"/>
      <c r="BB20" s="762"/>
      <c r="BC20" s="762"/>
      <c r="BD20" s="762"/>
      <c r="BE20" s="762"/>
      <c r="BF20" s="762"/>
      <c r="BG20" s="762"/>
      <c r="BH20" s="762"/>
      <c r="BI20" s="762"/>
      <c r="BJ20" s="762"/>
      <c r="BK20" s="762"/>
      <c r="BL20" s="762"/>
      <c r="BM20" s="762"/>
      <c r="BN20" s="762"/>
      <c r="BO20" s="762"/>
      <c r="BP20" s="762"/>
      <c r="BQ20" s="762"/>
      <c r="BR20" s="762"/>
      <c r="BS20" s="762"/>
      <c r="BT20" s="762"/>
      <c r="BU20" s="762"/>
      <c r="BV20" s="762"/>
      <c r="BW20" s="762"/>
      <c r="BX20" s="762"/>
      <c r="BY20" s="762"/>
      <c r="BZ20" s="762"/>
      <c r="CA20" s="762"/>
      <c r="CB20" s="762"/>
      <c r="CC20" s="762"/>
      <c r="CD20" s="762"/>
      <c r="CE20" s="762"/>
      <c r="CF20" s="762"/>
      <c r="CG20" s="762"/>
      <c r="CH20" s="762"/>
      <c r="CI20" s="762"/>
      <c r="CJ20" s="762"/>
      <c r="CK20" s="762"/>
      <c r="CL20" s="762"/>
      <c r="CM20" s="762"/>
      <c r="CN20" s="762"/>
      <c r="CO20" s="762"/>
      <c r="CP20" s="762"/>
      <c r="CQ20" s="762"/>
      <c r="CR20" s="762"/>
      <c r="CS20" s="762"/>
      <c r="CT20" s="762"/>
      <c r="CU20" s="762"/>
      <c r="CV20" s="762"/>
      <c r="CW20" s="762"/>
      <c r="CX20" s="762"/>
      <c r="CY20" s="762"/>
      <c r="CZ20" s="762"/>
      <c r="DA20" s="762"/>
      <c r="DB20" s="762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7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06" t="str">
        <f>ФОРМА!B4</f>
        <v>ООО «СЭТ»</v>
      </c>
      <c r="S22" s="706"/>
      <c r="T22" s="706"/>
      <c r="U22" s="706"/>
      <c r="V22" s="706"/>
      <c r="W22" s="706"/>
      <c r="X22" s="706"/>
      <c r="Y22" s="706"/>
      <c r="Z22" s="706"/>
      <c r="AA22" s="706"/>
      <c r="AB22" s="706"/>
      <c r="AC22" s="706"/>
      <c r="AD22" s="706"/>
      <c r="AE22" s="706"/>
      <c r="AF22" s="706"/>
      <c r="AG22" s="706"/>
      <c r="AH22" s="706"/>
      <c r="AI22" s="706"/>
      <c r="AJ22" s="706"/>
      <c r="AK22" s="706"/>
      <c r="AL22" s="706"/>
      <c r="AM22" s="706"/>
      <c r="AN22" s="706"/>
      <c r="AO22" s="706"/>
      <c r="AP22" s="706"/>
      <c r="AQ22" s="706"/>
      <c r="AR22" s="706"/>
      <c r="AS22" s="706"/>
      <c r="AT22" s="706"/>
      <c r="AU22" s="706"/>
      <c r="AV22" s="706"/>
      <c r="AW22" s="706"/>
      <c r="AX22" s="706"/>
      <c r="AY22" s="706"/>
      <c r="AZ22" s="706"/>
      <c r="BA22" s="706"/>
      <c r="BB22" s="706"/>
      <c r="BC22" s="706"/>
      <c r="BD22" s="706"/>
      <c r="BE22" s="706"/>
      <c r="BF22" s="706"/>
      <c r="BG22" s="706"/>
      <c r="BH22" s="706"/>
      <c r="BI22" s="706"/>
      <c r="BJ22" s="706"/>
      <c r="BK22" s="706"/>
      <c r="BL22" s="706"/>
      <c r="BM22" s="706"/>
      <c r="BN22" s="706"/>
      <c r="BO22" s="706"/>
      <c r="BP22" s="706"/>
      <c r="BQ22" s="706"/>
      <c r="BR22" s="706"/>
      <c r="BS22" s="706"/>
      <c r="BT22" s="706"/>
      <c r="BU22" s="706"/>
      <c r="BV22" s="706"/>
      <c r="BW22" s="706"/>
      <c r="BX22" s="706"/>
      <c r="BY22" s="706"/>
      <c r="BZ22" s="706"/>
      <c r="CA22" s="706"/>
      <c r="CB22" s="706"/>
      <c r="CC22" s="706"/>
      <c r="CD22" s="706"/>
      <c r="CE22" s="706"/>
      <c r="CF22" s="706"/>
      <c r="CG22" s="706"/>
      <c r="CH22" s="706"/>
      <c r="CI22" s="706"/>
      <c r="CJ22" s="706"/>
      <c r="CK22" s="706"/>
      <c r="CL22" s="706"/>
      <c r="CM22" s="706"/>
      <c r="CN22" s="706"/>
      <c r="CO22" s="706"/>
      <c r="CP22" s="706"/>
      <c r="CQ22" s="706"/>
      <c r="CR22" s="706"/>
      <c r="CS22" s="706"/>
      <c r="CT22" s="706"/>
      <c r="CU22" s="706"/>
      <c r="CV22" s="706"/>
      <c r="CW22" s="706"/>
      <c r="CX22" s="706"/>
      <c r="CY22" s="706"/>
      <c r="CZ22" s="706"/>
      <c r="DA22" s="706"/>
      <c r="DB22" s="706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25" t="s">
        <v>8</v>
      </c>
      <c r="S23" s="725"/>
      <c r="T23" s="725"/>
      <c r="U23" s="725"/>
      <c r="V23" s="725"/>
      <c r="W23" s="725"/>
      <c r="X23" s="725"/>
      <c r="Y23" s="725"/>
      <c r="Z23" s="725"/>
      <c r="AA23" s="725"/>
      <c r="AB23" s="725"/>
      <c r="AC23" s="725"/>
      <c r="AD23" s="725"/>
      <c r="AE23" s="725"/>
      <c r="AF23" s="725"/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  <c r="BX23" s="725"/>
      <c r="BY23" s="725"/>
      <c r="BZ23" s="725"/>
      <c r="CA23" s="725"/>
      <c r="CB23" s="725"/>
      <c r="CC23" s="725"/>
      <c r="CD23" s="725"/>
      <c r="CE23" s="725"/>
      <c r="CF23" s="725"/>
      <c r="CG23" s="725"/>
      <c r="CH23" s="725"/>
      <c r="CI23" s="725"/>
      <c r="CJ23" s="725"/>
      <c r="CK23" s="725"/>
      <c r="CL23" s="725"/>
      <c r="CM23" s="725"/>
      <c r="CN23" s="725"/>
      <c r="CO23" s="725"/>
      <c r="CP23" s="725"/>
      <c r="CQ23" s="725"/>
      <c r="CR23" s="725"/>
      <c r="CS23" s="725"/>
      <c r="CT23" s="725"/>
      <c r="CU23" s="725"/>
      <c r="CV23" s="725"/>
      <c r="CW23" s="725"/>
      <c r="CX23" s="725"/>
      <c r="CY23" s="725"/>
      <c r="CZ23" s="725"/>
      <c r="DA23" s="725"/>
      <c r="DB23" s="725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0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0"/>
    </row>
    <row r="26" spans="1:112" x14ac:dyDescent="0.3">
      <c r="A26" s="762" t="s">
        <v>99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0"/>
    </row>
    <row r="28" spans="1:112" ht="110.4" customHeight="1" x14ac:dyDescent="0.3">
      <c r="A28" s="758" t="str">
        <f>ФОРМА!B12</f>
        <v>1. Строительство ВЛЗ-10кВ проводом СИП-3 1х120 направлением от сущ. оп.№20 ВЛ-10 кВ ф. Дт-9 до ТП-625 по существующим опорам длиной Lстр = 1447м;
2. Строительство ВЛЗ-10кВ проводом СИП-3 1х120 направлением от ТП-625 до ТП-716 по существующим опорам длиной Lстр = 218м;
3. Строительство ВЛЗ-10кВ проводом СИП-3 1х120 направлением от ТП-716 до сущ. оп.№137 ВЛ-10 кВ ф. Дт-9 по существующим опорам длиной Lстр = 4177м;
4. Установка одностоечной опоры №85/1 - 1 шт;
5. Монтаж разъединителя РЛК.1б-10.IV/630 УХЛ1 на нов.оп.№85/1 - 1 шт.</v>
      </c>
      <c r="B28" s="758"/>
      <c r="C28" s="758"/>
      <c r="D28" s="758"/>
      <c r="E28" s="758"/>
      <c r="F28" s="758"/>
      <c r="G28" s="758"/>
      <c r="H28" s="758"/>
      <c r="I28" s="758"/>
      <c r="J28" s="758"/>
      <c r="K28" s="758"/>
      <c r="L28" s="758"/>
      <c r="M28" s="758"/>
      <c r="N28" s="758"/>
      <c r="O28" s="758"/>
      <c r="P28" s="758"/>
      <c r="Q28" s="758"/>
      <c r="R28" s="758"/>
      <c r="S28" s="758"/>
      <c r="T28" s="758"/>
      <c r="U28" s="758"/>
      <c r="V28" s="758"/>
      <c r="W28" s="758"/>
      <c r="X28" s="758"/>
      <c r="Y28" s="758"/>
      <c r="Z28" s="758"/>
      <c r="AA28" s="758"/>
      <c r="AB28" s="758"/>
      <c r="AC28" s="758"/>
      <c r="AD28" s="758"/>
      <c r="AE28" s="758"/>
      <c r="AF28" s="758"/>
      <c r="AG28" s="758"/>
      <c r="AH28" s="758"/>
      <c r="AI28" s="758"/>
      <c r="AJ28" s="758"/>
      <c r="AK28" s="758"/>
      <c r="AL28" s="758"/>
      <c r="AM28" s="758"/>
      <c r="AN28" s="758"/>
      <c r="AO28" s="758"/>
      <c r="AP28" s="758"/>
      <c r="AQ28" s="758"/>
      <c r="AR28" s="758"/>
      <c r="AS28" s="758"/>
      <c r="AT28" s="758"/>
      <c r="AU28" s="758"/>
      <c r="AV28" s="758"/>
      <c r="AW28" s="758"/>
      <c r="AX28" s="758"/>
      <c r="AY28" s="758"/>
      <c r="AZ28" s="758"/>
      <c r="BA28" s="758"/>
      <c r="BB28" s="758"/>
      <c r="BC28" s="758"/>
      <c r="BD28" s="758"/>
      <c r="BE28" s="758"/>
      <c r="BF28" s="758"/>
      <c r="BG28" s="758"/>
      <c r="BH28" s="758"/>
      <c r="BI28" s="758"/>
      <c r="BJ28" s="758"/>
      <c r="BK28" s="758"/>
      <c r="BL28" s="758"/>
      <c r="BM28" s="758"/>
      <c r="BN28" s="758"/>
      <c r="BO28" s="758"/>
      <c r="BP28" s="758"/>
      <c r="BQ28" s="758"/>
      <c r="BR28" s="758"/>
      <c r="BS28" s="758"/>
      <c r="BT28" s="758"/>
      <c r="BU28" s="758"/>
      <c r="BV28" s="758"/>
      <c r="BW28" s="758"/>
      <c r="BX28" s="758"/>
      <c r="BY28" s="758"/>
      <c r="BZ28" s="758"/>
      <c r="CA28" s="758"/>
      <c r="CB28" s="758"/>
      <c r="CC28" s="758"/>
      <c r="CD28" s="758"/>
      <c r="CE28" s="758"/>
      <c r="CF28" s="758"/>
      <c r="CG28" s="758"/>
      <c r="CH28" s="758"/>
      <c r="CI28" s="758"/>
      <c r="CJ28" s="758"/>
      <c r="CK28" s="758"/>
      <c r="CL28" s="758"/>
      <c r="CM28" s="758"/>
      <c r="CN28" s="758"/>
      <c r="CO28" s="758"/>
      <c r="CP28" s="758"/>
      <c r="CQ28" s="758"/>
      <c r="CR28" s="758"/>
      <c r="CS28" s="758"/>
      <c r="CT28" s="758"/>
      <c r="CU28" s="758"/>
      <c r="CV28" s="758"/>
      <c r="CW28" s="758"/>
      <c r="CX28" s="758"/>
      <c r="CY28" s="758"/>
      <c r="CZ28" s="758"/>
      <c r="DA28" s="758"/>
      <c r="DB28" s="758"/>
    </row>
    <row r="29" spans="1:112" ht="11.1" customHeight="1" x14ac:dyDescent="0.3">
      <c r="A29" s="761" t="s">
        <v>177</v>
      </c>
      <c r="B29" s="761"/>
      <c r="C29" s="761"/>
      <c r="D29" s="761"/>
      <c r="E29" s="761"/>
      <c r="F29" s="761"/>
      <c r="G29" s="761"/>
      <c r="H29" s="761"/>
      <c r="I29" s="761"/>
      <c r="J29" s="761"/>
      <c r="K29" s="761"/>
      <c r="L29" s="761"/>
      <c r="M29" s="761"/>
      <c r="N29" s="761"/>
      <c r="O29" s="761"/>
      <c r="P29" s="761"/>
      <c r="Q29" s="761"/>
      <c r="R29" s="761"/>
      <c r="S29" s="761"/>
      <c r="T29" s="761"/>
      <c r="U29" s="761"/>
      <c r="V29" s="761"/>
      <c r="W29" s="761"/>
      <c r="X29" s="761"/>
      <c r="Y29" s="761"/>
      <c r="Z29" s="761"/>
      <c r="AA29" s="761"/>
      <c r="AB29" s="761"/>
      <c r="AC29" s="761"/>
      <c r="AD29" s="761"/>
      <c r="AE29" s="761"/>
      <c r="AF29" s="761"/>
      <c r="AG29" s="761"/>
      <c r="AH29" s="761"/>
      <c r="AI29" s="761"/>
      <c r="AJ29" s="761"/>
      <c r="AK29" s="761"/>
      <c r="AL29" s="761"/>
      <c r="AM29" s="761"/>
      <c r="AN29" s="761"/>
      <c r="AO29" s="761"/>
      <c r="AP29" s="761"/>
      <c r="AQ29" s="761"/>
      <c r="AR29" s="761"/>
      <c r="AS29" s="761"/>
      <c r="AT29" s="761"/>
      <c r="AU29" s="761"/>
      <c r="AV29" s="761"/>
      <c r="AW29" s="761"/>
      <c r="AX29" s="761"/>
      <c r="AY29" s="761"/>
      <c r="AZ29" s="761"/>
      <c r="BA29" s="761"/>
      <c r="BB29" s="761"/>
      <c r="BC29" s="761"/>
      <c r="BD29" s="761"/>
      <c r="BE29" s="761"/>
      <c r="BF29" s="761"/>
      <c r="BG29" s="761"/>
      <c r="BH29" s="761"/>
      <c r="BI29" s="761"/>
      <c r="BJ29" s="761"/>
      <c r="BK29" s="761"/>
      <c r="BL29" s="761"/>
      <c r="BM29" s="761"/>
      <c r="BN29" s="761"/>
      <c r="BO29" s="761"/>
      <c r="BP29" s="761"/>
      <c r="BQ29" s="761"/>
      <c r="BR29" s="761"/>
      <c r="BS29" s="761"/>
      <c r="BT29" s="761"/>
      <c r="BU29" s="761"/>
      <c r="BV29" s="761"/>
      <c r="BW29" s="761"/>
      <c r="BX29" s="761"/>
      <c r="BY29" s="761"/>
      <c r="BZ29" s="761"/>
      <c r="CA29" s="761"/>
      <c r="CB29" s="761"/>
      <c r="CC29" s="761"/>
      <c r="CD29" s="761"/>
      <c r="CE29" s="761"/>
      <c r="CF29" s="761"/>
      <c r="CG29" s="761"/>
      <c r="CH29" s="761"/>
      <c r="CI29" s="761"/>
      <c r="CJ29" s="761"/>
      <c r="CK29" s="761"/>
      <c r="CL29" s="761"/>
      <c r="CM29" s="761"/>
      <c r="CN29" s="761"/>
      <c r="CO29" s="761"/>
      <c r="CP29" s="761"/>
      <c r="CQ29" s="761"/>
      <c r="CR29" s="761"/>
      <c r="CS29" s="761"/>
      <c r="CT29" s="761"/>
      <c r="CU29" s="761"/>
      <c r="CV29" s="761"/>
      <c r="CW29" s="761"/>
      <c r="CX29" s="761"/>
      <c r="CY29" s="761"/>
      <c r="CZ29" s="761"/>
      <c r="DA29" s="761"/>
      <c r="DB29" s="761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8"/>
    </row>
    <row r="31" spans="1:112" x14ac:dyDescent="0.3">
      <c r="A31" s="762" t="s">
        <v>98</v>
      </c>
      <c r="B31" s="762"/>
      <c r="C31" s="762"/>
      <c r="D31" s="762"/>
      <c r="E31" s="762"/>
      <c r="F31" s="762"/>
      <c r="G31" s="762"/>
      <c r="H31" s="762"/>
      <c r="I31" s="762"/>
      <c r="J31" s="762"/>
      <c r="K31" s="762"/>
      <c r="L31" s="762"/>
      <c r="M31" s="762"/>
      <c r="N31" s="762"/>
      <c r="O31" s="762"/>
      <c r="P31" s="762"/>
      <c r="Q31" s="762"/>
      <c r="R31" s="762"/>
      <c r="S31" s="762"/>
      <c r="T31" s="762"/>
      <c r="U31" s="762"/>
      <c r="V31" s="762"/>
      <c r="W31" s="762"/>
      <c r="X31" s="762"/>
      <c r="Y31" s="762"/>
      <c r="Z31" s="762"/>
      <c r="AA31" s="762"/>
      <c r="AB31" s="762"/>
      <c r="AC31" s="762"/>
      <c r="AD31" s="762"/>
      <c r="AE31" s="762"/>
      <c r="AF31" s="762"/>
      <c r="AG31" s="762"/>
      <c r="AH31" s="762"/>
      <c r="AI31" s="762"/>
      <c r="AJ31" s="762"/>
      <c r="AK31" s="762"/>
      <c r="AL31" s="762"/>
      <c r="AM31" s="762"/>
      <c r="AN31" s="762"/>
      <c r="AO31" s="762"/>
      <c r="AP31" s="762"/>
      <c r="AQ31" s="762"/>
      <c r="AR31" s="762"/>
      <c r="AS31" s="762"/>
      <c r="AT31" s="762"/>
      <c r="AU31" s="762"/>
      <c r="AV31" s="762"/>
      <c r="AW31" s="762"/>
      <c r="AX31" s="762"/>
      <c r="AY31" s="762"/>
      <c r="AZ31" s="762"/>
      <c r="BA31" s="762"/>
      <c r="BB31" s="762"/>
      <c r="BC31" s="762"/>
      <c r="BD31" s="762"/>
      <c r="BE31" s="762"/>
      <c r="BF31" s="762"/>
      <c r="BG31" s="762"/>
      <c r="BH31" s="762"/>
      <c r="BI31" s="762"/>
      <c r="BJ31" s="762"/>
      <c r="BK31" s="762"/>
      <c r="BL31" s="762"/>
      <c r="BM31" s="762"/>
      <c r="BN31" s="762"/>
      <c r="BO31" s="762"/>
      <c r="BP31" s="762"/>
      <c r="BQ31" s="762"/>
      <c r="BR31" s="762"/>
      <c r="BS31" s="762"/>
      <c r="BT31" s="762"/>
      <c r="BU31" s="762"/>
      <c r="BV31" s="762"/>
      <c r="BW31" s="762"/>
      <c r="BX31" s="762"/>
      <c r="BY31" s="762"/>
      <c r="BZ31" s="762"/>
      <c r="CA31" s="762"/>
      <c r="CB31" s="762"/>
      <c r="CC31" s="762"/>
      <c r="CD31" s="762"/>
      <c r="CE31" s="762"/>
      <c r="CF31" s="762"/>
      <c r="CG31" s="762"/>
      <c r="CH31" s="762"/>
      <c r="CI31" s="762"/>
      <c r="CJ31" s="762"/>
      <c r="CK31" s="762"/>
      <c r="CL31" s="762"/>
      <c r="CM31" s="762"/>
      <c r="CN31" s="762"/>
      <c r="CO31" s="762"/>
      <c r="CP31" s="762"/>
      <c r="CQ31" s="762"/>
      <c r="CR31" s="762"/>
      <c r="CS31" s="762"/>
      <c r="CT31" s="762"/>
      <c r="CU31" s="762"/>
      <c r="CV31" s="762"/>
      <c r="CW31" s="762"/>
      <c r="CX31" s="762"/>
      <c r="CY31" s="762"/>
      <c r="CZ31" s="762"/>
      <c r="DA31" s="762"/>
      <c r="DB31" s="762"/>
      <c r="DH31" s="140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0"/>
    </row>
    <row r="33" spans="1:112" x14ac:dyDescent="0.3">
      <c r="A33" s="759" t="str">
        <f>IF(ФОРМА!B9=0," ",CONCATENATE(ФОРМА!B8,", шифр ",ФОРМА!B9))</f>
        <v>ООО «СЭТ», шифр ГтЭС-ДТ-9</v>
      </c>
      <c r="B33" s="759"/>
      <c r="C33" s="759"/>
      <c r="D33" s="759"/>
      <c r="E33" s="759"/>
      <c r="F33" s="759"/>
      <c r="G33" s="759"/>
      <c r="H33" s="759"/>
      <c r="I33" s="759"/>
      <c r="J33" s="759"/>
      <c r="K33" s="759"/>
      <c r="L33" s="759"/>
      <c r="M33" s="759"/>
      <c r="N33" s="759"/>
      <c r="O33" s="759"/>
      <c r="P33" s="759"/>
      <c r="Q33" s="759"/>
      <c r="R33" s="759"/>
      <c r="S33" s="759"/>
      <c r="T33" s="759"/>
      <c r="U33" s="759"/>
      <c r="V33" s="759"/>
      <c r="W33" s="759"/>
      <c r="X33" s="759"/>
      <c r="Y33" s="759"/>
      <c r="Z33" s="759"/>
      <c r="AA33" s="759"/>
      <c r="AB33" s="759"/>
      <c r="AC33" s="759"/>
      <c r="AD33" s="759"/>
      <c r="AE33" s="759"/>
      <c r="AF33" s="759"/>
      <c r="AG33" s="759"/>
      <c r="AH33" s="759"/>
      <c r="AI33" s="759"/>
      <c r="AJ33" s="759"/>
      <c r="AK33" s="759"/>
      <c r="AL33" s="759"/>
      <c r="AM33" s="759"/>
      <c r="AN33" s="759"/>
      <c r="AO33" s="759"/>
      <c r="AP33" s="759"/>
      <c r="AQ33" s="759"/>
      <c r="AR33" s="759"/>
      <c r="AS33" s="759"/>
      <c r="AT33" s="759"/>
      <c r="AU33" s="759"/>
      <c r="AV33" s="759"/>
      <c r="AW33" s="759"/>
      <c r="AX33" s="759"/>
      <c r="AY33" s="759"/>
      <c r="AZ33" s="759"/>
      <c r="BA33" s="759"/>
      <c r="BB33" s="759"/>
      <c r="BC33" s="759"/>
      <c r="BD33" s="759"/>
      <c r="BE33" s="759"/>
      <c r="BF33" s="759"/>
      <c r="BG33" s="759"/>
      <c r="BH33" s="759"/>
      <c r="BI33" s="759"/>
      <c r="BJ33" s="759"/>
      <c r="BK33" s="759"/>
      <c r="BL33" s="759"/>
      <c r="BM33" s="759"/>
      <c r="BN33" s="759"/>
      <c r="BO33" s="759"/>
      <c r="BP33" s="759"/>
      <c r="BQ33" s="759"/>
      <c r="BR33" s="759"/>
      <c r="BS33" s="759"/>
      <c r="BT33" s="759"/>
      <c r="BU33" s="759"/>
      <c r="BV33" s="759"/>
      <c r="BW33" s="759"/>
      <c r="BX33" s="759"/>
      <c r="BY33" s="759"/>
      <c r="BZ33" s="759"/>
      <c r="CA33" s="759"/>
      <c r="CB33" s="759"/>
      <c r="CC33" s="759"/>
      <c r="CD33" s="759"/>
      <c r="CE33" s="759"/>
      <c r="CF33" s="759"/>
      <c r="CG33" s="759"/>
      <c r="CH33" s="759"/>
      <c r="CI33" s="759"/>
      <c r="CJ33" s="759"/>
      <c r="CK33" s="759"/>
      <c r="CL33" s="759"/>
      <c r="CM33" s="759"/>
      <c r="CN33" s="759"/>
      <c r="CO33" s="759"/>
      <c r="CP33" s="759"/>
      <c r="CQ33" s="759"/>
      <c r="CR33" s="759"/>
      <c r="CS33" s="759"/>
      <c r="CT33" s="759"/>
      <c r="CU33" s="759"/>
      <c r="CV33" s="759"/>
      <c r="CW33" s="759"/>
      <c r="CX33" s="759"/>
      <c r="CY33" s="759"/>
      <c r="CZ33" s="759"/>
      <c r="DA33" s="759"/>
      <c r="DB33" s="759"/>
    </row>
    <row r="34" spans="1:112" ht="11.1" customHeight="1" x14ac:dyDescent="0.3">
      <c r="A34" s="760" t="s">
        <v>10</v>
      </c>
      <c r="B34" s="760"/>
      <c r="C34" s="760"/>
      <c r="D34" s="760"/>
      <c r="E34" s="760"/>
      <c r="F34" s="760"/>
      <c r="G34" s="760"/>
      <c r="H34" s="760"/>
      <c r="I34" s="760"/>
      <c r="J34" s="760"/>
      <c r="K34" s="760"/>
      <c r="L34" s="760"/>
      <c r="M34" s="760"/>
      <c r="N34" s="760"/>
      <c r="O34" s="760"/>
      <c r="P34" s="760"/>
      <c r="Q34" s="760"/>
      <c r="R34" s="760"/>
      <c r="S34" s="760"/>
      <c r="T34" s="760"/>
      <c r="U34" s="760"/>
      <c r="V34" s="760"/>
      <c r="W34" s="760"/>
      <c r="X34" s="760"/>
      <c r="Y34" s="760"/>
      <c r="Z34" s="760"/>
      <c r="AA34" s="760"/>
      <c r="AB34" s="760"/>
      <c r="AC34" s="760"/>
      <c r="AD34" s="760"/>
      <c r="AE34" s="760"/>
      <c r="AF34" s="760"/>
      <c r="AG34" s="760"/>
      <c r="AH34" s="760"/>
      <c r="AI34" s="760"/>
      <c r="AJ34" s="760"/>
      <c r="AK34" s="760"/>
      <c r="AL34" s="760"/>
      <c r="AM34" s="760"/>
      <c r="AN34" s="760"/>
      <c r="AO34" s="760"/>
      <c r="AP34" s="760"/>
      <c r="AQ34" s="760"/>
      <c r="AR34" s="760"/>
      <c r="AS34" s="760"/>
      <c r="AT34" s="760"/>
      <c r="AU34" s="760"/>
      <c r="AV34" s="760"/>
      <c r="AW34" s="760"/>
      <c r="AX34" s="760"/>
      <c r="AY34" s="760"/>
      <c r="AZ34" s="760"/>
      <c r="BA34" s="760"/>
      <c r="BB34" s="760"/>
      <c r="BC34" s="760"/>
      <c r="BD34" s="760"/>
      <c r="BE34" s="760"/>
      <c r="BF34" s="760"/>
      <c r="BG34" s="760"/>
      <c r="BH34" s="760"/>
      <c r="BI34" s="760"/>
      <c r="BJ34" s="760"/>
      <c r="BK34" s="760"/>
      <c r="BL34" s="760"/>
      <c r="BM34" s="760"/>
      <c r="BN34" s="760"/>
      <c r="BO34" s="760"/>
      <c r="BP34" s="760"/>
      <c r="BQ34" s="760"/>
      <c r="BR34" s="760"/>
      <c r="BS34" s="760"/>
      <c r="BT34" s="760"/>
      <c r="BU34" s="760"/>
      <c r="BV34" s="760"/>
      <c r="BW34" s="760"/>
      <c r="BX34" s="760"/>
      <c r="BY34" s="760"/>
      <c r="BZ34" s="760"/>
      <c r="CA34" s="760"/>
      <c r="CB34" s="760"/>
      <c r="CC34" s="760"/>
      <c r="CD34" s="760"/>
      <c r="CE34" s="760"/>
      <c r="CF34" s="760"/>
      <c r="CG34" s="760"/>
      <c r="CH34" s="760"/>
      <c r="CI34" s="760"/>
      <c r="CJ34" s="760"/>
      <c r="CK34" s="760"/>
      <c r="CL34" s="760"/>
      <c r="CM34" s="760"/>
      <c r="CN34" s="760"/>
      <c r="CO34" s="760"/>
      <c r="CP34" s="760"/>
      <c r="CQ34" s="760"/>
      <c r="CR34" s="760"/>
      <c r="CS34" s="760"/>
      <c r="CT34" s="760"/>
      <c r="CU34" s="760"/>
      <c r="CV34" s="760"/>
      <c r="CW34" s="760"/>
      <c r="CX34" s="760"/>
      <c r="CY34" s="760"/>
      <c r="CZ34" s="760"/>
      <c r="DA34" s="760"/>
      <c r="DB34" s="760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0"/>
    </row>
    <row r="36" spans="1:112" x14ac:dyDescent="0.3">
      <c r="A36" s="757" t="s">
        <v>42</v>
      </c>
      <c r="B36" s="757"/>
      <c r="C36" s="757"/>
      <c r="D36" s="757"/>
      <c r="E36" s="757"/>
      <c r="F36" s="757"/>
      <c r="G36" s="757"/>
      <c r="H36" s="757"/>
      <c r="I36" s="757"/>
      <c r="J36" s="757"/>
      <c r="K36" s="757"/>
      <c r="L36" s="757"/>
      <c r="M36" s="757"/>
      <c r="N36" s="757"/>
      <c r="O36" s="757"/>
      <c r="P36" s="757"/>
      <c r="Q36" s="757"/>
      <c r="R36" s="757"/>
      <c r="S36" s="757"/>
      <c r="T36" s="757"/>
      <c r="U36" s="757"/>
      <c r="V36" s="757"/>
      <c r="W36" s="757"/>
      <c r="X36" s="757"/>
      <c r="Y36" s="757"/>
      <c r="Z36" s="757"/>
      <c r="AA36" s="757"/>
      <c r="AB36" s="757"/>
      <c r="AC36" s="757"/>
      <c r="AD36" s="757"/>
      <c r="AE36" s="757"/>
      <c r="AF36" s="757"/>
      <c r="AG36" s="757"/>
      <c r="AH36" s="757"/>
      <c r="AI36" s="757"/>
      <c r="AJ36" s="757"/>
      <c r="AK36" s="757"/>
      <c r="AL36" s="757"/>
      <c r="AM36" s="757"/>
      <c r="AN36" s="757"/>
      <c r="AO36" s="757"/>
      <c r="AP36" s="757"/>
      <c r="AQ36" s="757"/>
      <c r="AR36" s="757"/>
      <c r="AS36" s="757"/>
      <c r="AT36" s="757"/>
      <c r="AU36" s="757"/>
      <c r="AV36" s="757"/>
      <c r="AW36" s="757"/>
      <c r="AX36" s="757"/>
      <c r="AY36" s="757"/>
      <c r="AZ36" s="757"/>
      <c r="BA36" s="757"/>
      <c r="BB36" s="757"/>
      <c r="BC36" s="757"/>
      <c r="BD36" s="757"/>
      <c r="BE36" s="757"/>
      <c r="BF36" s="757"/>
      <c r="BG36" s="757"/>
      <c r="BH36" s="757"/>
      <c r="BI36" s="757"/>
      <c r="BJ36" s="757"/>
      <c r="BK36" s="757"/>
      <c r="BL36" s="757"/>
      <c r="BM36" s="757"/>
      <c r="BN36" s="757"/>
      <c r="BO36" s="757"/>
      <c r="BP36" s="757"/>
      <c r="BQ36" s="757"/>
      <c r="BR36" s="757"/>
      <c r="BS36" s="757"/>
      <c r="BT36" s="757"/>
      <c r="BU36" s="757"/>
      <c r="BV36" s="757"/>
      <c r="BW36" s="757"/>
      <c r="BX36" s="757"/>
      <c r="BY36" s="757"/>
      <c r="BZ36" s="757"/>
      <c r="CA36" s="757"/>
      <c r="CB36" s="757"/>
      <c r="CC36" s="757"/>
      <c r="CD36" s="757"/>
      <c r="CE36" s="757"/>
      <c r="CF36" s="757"/>
      <c r="CG36" s="757"/>
      <c r="CH36" s="757"/>
      <c r="CI36" s="757"/>
      <c r="CJ36" s="757"/>
      <c r="CK36" s="757"/>
      <c r="CL36" s="757"/>
      <c r="CM36" s="757"/>
      <c r="CN36" s="757"/>
      <c r="CO36" s="757"/>
      <c r="CP36" s="757"/>
      <c r="CQ36" s="757"/>
      <c r="CR36" s="757"/>
      <c r="CS36" s="757"/>
      <c r="CT36" s="757"/>
      <c r="CU36" s="757"/>
      <c r="CV36" s="757"/>
      <c r="CW36" s="757"/>
      <c r="CX36" s="757"/>
      <c r="CY36" s="757"/>
      <c r="CZ36" s="757"/>
      <c r="DA36" s="757"/>
      <c r="DB36" s="757"/>
    </row>
    <row r="37" spans="1:112" x14ac:dyDescent="0.3">
      <c r="A37" s="19" t="s">
        <v>441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0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2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442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0"/>
    </row>
    <row r="41" spans="1:112" ht="15" customHeight="1" x14ac:dyDescent="0.3">
      <c r="A41" s="26" t="s">
        <v>1025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1026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0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0"/>
    </row>
    <row r="44" spans="1:112" ht="29.4" customHeight="1" x14ac:dyDescent="0.3">
      <c r="A44" s="770" t="s">
        <v>66</v>
      </c>
      <c r="B44" s="770"/>
      <c r="C44" s="770"/>
      <c r="D44" s="770"/>
      <c r="E44" s="770"/>
      <c r="F44" s="770"/>
      <c r="G44" s="770"/>
      <c r="H44" s="770"/>
      <c r="I44" s="770"/>
      <c r="J44" s="769"/>
      <c r="K44" s="769"/>
      <c r="L44" s="769"/>
      <c r="M44" s="769"/>
      <c r="N44" s="769"/>
      <c r="O44" s="769"/>
      <c r="P44" s="769"/>
      <c r="Q44" s="769"/>
      <c r="R44" s="769"/>
      <c r="S44" s="769"/>
      <c r="T44" s="769"/>
      <c r="U44" s="769"/>
      <c r="V44" s="769"/>
      <c r="W44" s="769"/>
      <c r="X44" s="769"/>
      <c r="Y44" s="769"/>
      <c r="AB44" s="706" t="str">
        <f>IF(ПОДПИСИ!E12=0," ",ПОДПИСИ!E12)</f>
        <v xml:space="preserve">М.А. Нугуманов </v>
      </c>
      <c r="AC44" s="706"/>
      <c r="AD44" s="706"/>
      <c r="AE44" s="706"/>
      <c r="AF44" s="706"/>
      <c r="AG44" s="706"/>
      <c r="AH44" s="706"/>
      <c r="AI44" s="706"/>
      <c r="AJ44" s="706"/>
      <c r="AK44" s="706"/>
      <c r="AL44" s="706"/>
      <c r="AM44" s="706"/>
      <c r="AN44" s="706"/>
      <c r="AO44" s="706"/>
      <c r="AP44" s="706"/>
      <c r="AQ44" s="706"/>
      <c r="AR44" s="706"/>
      <c r="AS44" s="706"/>
      <c r="AT44" s="706"/>
      <c r="AU44" s="706"/>
      <c r="AV44" s="706"/>
      <c r="AW44" s="706"/>
      <c r="BF44" s="726" t="s">
        <v>17</v>
      </c>
      <c r="BG44" s="726"/>
      <c r="BH44" s="726"/>
      <c r="BI44" s="726"/>
      <c r="BJ44" s="726"/>
      <c r="BK44" s="726"/>
      <c r="BL44" s="726"/>
      <c r="BM44" s="726"/>
      <c r="BN44" s="726"/>
      <c r="BO44" s="726"/>
      <c r="BP44" s="726"/>
      <c r="BQ44" s="769"/>
      <c r="BR44" s="769"/>
      <c r="BS44" s="769"/>
      <c r="BT44" s="769"/>
      <c r="BU44" s="769"/>
      <c r="BV44" s="769"/>
      <c r="BW44" s="769"/>
      <c r="BX44" s="769"/>
      <c r="BY44" s="769"/>
      <c r="BZ44" s="769"/>
      <c r="CA44" s="769"/>
      <c r="CB44" s="769"/>
      <c r="CC44" s="769"/>
      <c r="CD44" s="769"/>
      <c r="CG44" s="706" t="str">
        <f>ПОДПИСИ!E21</f>
        <v xml:space="preserve"> </v>
      </c>
      <c r="CH44" s="706"/>
      <c r="CI44" s="706"/>
      <c r="CJ44" s="706"/>
      <c r="CK44" s="706"/>
      <c r="CL44" s="706"/>
      <c r="CM44" s="706"/>
      <c r="CN44" s="706"/>
      <c r="CO44" s="706"/>
      <c r="CP44" s="706"/>
      <c r="CQ44" s="706"/>
      <c r="CR44" s="706"/>
      <c r="CS44" s="706"/>
      <c r="CT44" s="706"/>
      <c r="CU44" s="706"/>
      <c r="CV44" s="706"/>
      <c r="CW44" s="706"/>
      <c r="CX44" s="706"/>
      <c r="CY44" s="706"/>
      <c r="CZ44" s="706"/>
      <c r="DA44" s="706"/>
      <c r="DB44" s="706"/>
      <c r="DH44" s="140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725" t="s">
        <v>11</v>
      </c>
      <c r="K45" s="725"/>
      <c r="L45" s="725"/>
      <c r="M45" s="725"/>
      <c r="N45" s="725"/>
      <c r="O45" s="725"/>
      <c r="P45" s="725"/>
      <c r="Q45" s="725"/>
      <c r="R45" s="725"/>
      <c r="S45" s="725"/>
      <c r="T45" s="725"/>
      <c r="U45" s="725"/>
      <c r="V45" s="725"/>
      <c r="W45" s="725"/>
      <c r="X45" s="725"/>
      <c r="Y45" s="725"/>
      <c r="Z45" s="21"/>
      <c r="AA45" s="21"/>
      <c r="AB45" s="765" t="s">
        <v>50</v>
      </c>
      <c r="AC45" s="765"/>
      <c r="AD45" s="765"/>
      <c r="AE45" s="765"/>
      <c r="AF45" s="765"/>
      <c r="AG45" s="765"/>
      <c r="AH45" s="765"/>
      <c r="AI45" s="765"/>
      <c r="AJ45" s="765"/>
      <c r="AK45" s="765"/>
      <c r="AL45" s="765"/>
      <c r="AM45" s="765"/>
      <c r="AN45" s="765"/>
      <c r="AO45" s="765"/>
      <c r="AP45" s="765"/>
      <c r="AQ45" s="765"/>
      <c r="AR45" s="765"/>
      <c r="AS45" s="765"/>
      <c r="AT45" s="765"/>
      <c r="AU45" s="765"/>
      <c r="AV45" s="765"/>
      <c r="AW45" s="765"/>
      <c r="BC45" s="19"/>
      <c r="BD45" s="19"/>
      <c r="BE45" s="19"/>
      <c r="BF45" s="19"/>
      <c r="BG45" s="19"/>
      <c r="BQ45" s="725" t="s">
        <v>11</v>
      </c>
      <c r="BR45" s="725"/>
      <c r="BS45" s="725"/>
      <c r="BT45" s="725"/>
      <c r="BU45" s="725"/>
      <c r="BV45" s="725"/>
      <c r="BW45" s="725"/>
      <c r="BX45" s="725"/>
      <c r="BY45" s="725"/>
      <c r="BZ45" s="725"/>
      <c r="CA45" s="725"/>
      <c r="CB45" s="725"/>
      <c r="CC45" s="725"/>
      <c r="CD45" s="725"/>
      <c r="CG45" s="725" t="s">
        <v>50</v>
      </c>
      <c r="CH45" s="725"/>
      <c r="CI45" s="725"/>
      <c r="CJ45" s="725"/>
      <c r="CK45" s="725"/>
      <c r="CL45" s="725"/>
      <c r="CM45" s="725"/>
      <c r="CN45" s="725"/>
      <c r="CO45" s="725"/>
      <c r="CP45" s="725"/>
      <c r="CQ45" s="725"/>
      <c r="CR45" s="725"/>
      <c r="CS45" s="725"/>
      <c r="CT45" s="725"/>
      <c r="CU45" s="725"/>
      <c r="CV45" s="725"/>
      <c r="CW45" s="725"/>
      <c r="CX45" s="725"/>
      <c r="CY45" s="725"/>
      <c r="CZ45" s="725"/>
      <c r="DA45" s="725"/>
      <c r="DB45" s="725"/>
    </row>
    <row r="46" spans="1:112" x14ac:dyDescent="0.3">
      <c r="A46" s="796" t="s">
        <v>92</v>
      </c>
      <c r="B46" s="796"/>
      <c r="C46" s="796"/>
      <c r="D46" s="796"/>
      <c r="E46" s="796"/>
      <c r="F46" s="796"/>
      <c r="G46" s="796"/>
      <c r="H46" s="796"/>
      <c r="I46" s="796"/>
      <c r="J46" s="796"/>
      <c r="K46" s="796"/>
      <c r="BF46" s="796" t="s">
        <v>92</v>
      </c>
      <c r="BG46" s="796"/>
      <c r="BH46" s="796"/>
      <c r="BI46" s="796"/>
      <c r="BJ46" s="796"/>
      <c r="BK46" s="796"/>
      <c r="BL46" s="796"/>
      <c r="BM46" s="796"/>
      <c r="BN46" s="796"/>
      <c r="BO46" s="796"/>
      <c r="BP46" s="796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91" priority="3" operator="equal">
      <formula>0</formula>
    </cfRule>
  </conditionalFormatting>
  <conditionalFormatting sqref="DH2:DH7">
    <cfRule type="cellIs" dxfId="90" priority="2" operator="equal">
      <formula>0</formula>
    </cfRule>
  </conditionalFormatting>
  <conditionalFormatting sqref="DH9">
    <cfRule type="cellIs" dxfId="8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92D050"/>
    <pageSetUpPr fitToPage="1"/>
  </sheetPr>
  <dimension ref="A1:DH75"/>
  <sheetViews>
    <sheetView view="pageBreakPreview" topLeftCell="A6" zoomScale="85" zoomScaleNormal="100" zoomScaleSheetLayoutView="85" workbookViewId="0">
      <selection activeCell="A13" sqref="A13:W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BC2" s="706" t="str">
        <f>ФОРМА!G2</f>
        <v>Санкт-Петербург</v>
      </c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H2" s="141"/>
    </row>
    <row r="3" spans="1:112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65" t="s">
        <v>0</v>
      </c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BC4" s="766" t="str">
        <f>ФОРМА!B2</f>
        <v>ПАО "Россети Ленэнерго"</v>
      </c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765"/>
      <c r="AV5" s="21"/>
      <c r="AW5" s="21"/>
      <c r="AX5" s="21"/>
      <c r="AY5" s="21"/>
      <c r="AZ5" s="21"/>
      <c r="BA5" s="21"/>
      <c r="BB5" s="21"/>
      <c r="BC5" s="765" t="s">
        <v>2</v>
      </c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60.75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764"/>
      <c r="AV6" s="21"/>
      <c r="AW6" s="21"/>
      <c r="AX6" s="21"/>
      <c r="AY6" s="21"/>
      <c r="AZ6" s="21"/>
      <c r="BA6" s="21"/>
      <c r="BB6" s="21"/>
      <c r="BC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AV7" s="21"/>
      <c r="AW7" s="21"/>
      <c r="AX7" s="21"/>
      <c r="AY7" s="21"/>
      <c r="AZ7" s="21"/>
      <c r="BA7" s="21"/>
      <c r="BB7" s="21"/>
      <c r="BC7" s="765" t="s">
        <v>38</v>
      </c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ht="13.8" x14ac:dyDescent="0.25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BC8" s="724">
        <f>ФОРМА!B13</f>
        <v>45649</v>
      </c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51"/>
      <c r="DH8" s="144"/>
    </row>
    <row r="9" spans="1:112" s="24" customFormat="1" ht="15" customHeight="1" x14ac:dyDescent="0.2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21"/>
      <c r="AW9" s="21"/>
      <c r="AX9" s="21"/>
      <c r="AY9" s="21"/>
      <c r="AZ9" s="21"/>
      <c r="BA9" s="21"/>
      <c r="BB9" s="21"/>
      <c r="BC9" s="765" t="s">
        <v>3</v>
      </c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5.75" customHeight="1" x14ac:dyDescent="0.25">
      <c r="A11" s="777" t="s">
        <v>1426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H11" s="140"/>
    </row>
    <row r="12" spans="1:112" ht="22.5" customHeight="1" x14ac:dyDescent="0.3">
      <c r="A12" s="860" t="s">
        <v>179</v>
      </c>
      <c r="B12" s="860"/>
      <c r="C12" s="860"/>
      <c r="D12" s="860"/>
      <c r="E12" s="860"/>
      <c r="F12" s="860"/>
      <c r="G12" s="860"/>
      <c r="H12" s="860"/>
      <c r="I12" s="860"/>
      <c r="J12" s="860"/>
      <c r="K12" s="860"/>
      <c r="L12" s="860"/>
      <c r="M12" s="860"/>
      <c r="N12" s="860"/>
      <c r="O12" s="860"/>
      <c r="P12" s="860"/>
      <c r="Q12" s="860"/>
      <c r="R12" s="860"/>
      <c r="S12" s="860"/>
      <c r="T12" s="860"/>
      <c r="U12" s="860"/>
      <c r="V12" s="860"/>
      <c r="W12" s="860"/>
      <c r="X12" s="860"/>
      <c r="Y12" s="860"/>
      <c r="Z12" s="860"/>
      <c r="AA12" s="860"/>
      <c r="AB12" s="860"/>
      <c r="AC12" s="860"/>
      <c r="AD12" s="860"/>
      <c r="AE12" s="860"/>
      <c r="AF12" s="860"/>
      <c r="AG12" s="860"/>
      <c r="AH12" s="860"/>
      <c r="AI12" s="860"/>
      <c r="AJ12" s="860"/>
      <c r="AK12" s="860"/>
      <c r="AL12" s="860"/>
      <c r="AM12" s="860"/>
      <c r="AN12" s="860"/>
      <c r="AO12" s="860"/>
      <c r="AP12" s="860"/>
      <c r="AQ12" s="860"/>
      <c r="AR12" s="860"/>
      <c r="AS12" s="860"/>
      <c r="AT12" s="860"/>
      <c r="AU12" s="860"/>
      <c r="AV12" s="860"/>
      <c r="AW12" s="860"/>
      <c r="AX12" s="860"/>
      <c r="AY12" s="860"/>
      <c r="AZ12" s="860"/>
      <c r="BA12" s="860"/>
      <c r="BB12" s="860"/>
      <c r="BC12" s="860"/>
      <c r="BD12" s="860"/>
      <c r="BE12" s="860"/>
      <c r="BF12" s="860"/>
      <c r="BG12" s="860"/>
      <c r="BH12" s="860"/>
      <c r="BI12" s="860"/>
      <c r="BJ12" s="860"/>
      <c r="BK12" s="860"/>
      <c r="BL12" s="860"/>
      <c r="BM12" s="860"/>
      <c r="BN12" s="860"/>
      <c r="BO12" s="860"/>
      <c r="BP12" s="860"/>
      <c r="BQ12" s="860"/>
      <c r="BR12" s="860"/>
      <c r="BS12" s="860"/>
      <c r="BT12" s="860"/>
      <c r="BU12" s="860"/>
      <c r="BV12" s="860"/>
      <c r="BW12" s="860"/>
      <c r="BX12" s="860"/>
      <c r="BY12" s="860"/>
      <c r="BZ12" s="860"/>
      <c r="CA12" s="860"/>
      <c r="CB12" s="860"/>
      <c r="CC12" s="860"/>
      <c r="CD12" s="860"/>
      <c r="CE12" s="860"/>
      <c r="CF12" s="860"/>
      <c r="CG12" s="860"/>
      <c r="CH12" s="860"/>
      <c r="CI12" s="860"/>
      <c r="CJ12" s="860"/>
      <c r="CK12" s="860"/>
      <c r="CL12" s="860"/>
      <c r="CM12" s="860"/>
      <c r="CN12" s="860"/>
      <c r="CO12" s="860"/>
      <c r="CP12" s="860"/>
      <c r="CQ12" s="860"/>
      <c r="CR12" s="860"/>
      <c r="CS12" s="860"/>
      <c r="CT12" s="860"/>
      <c r="CU12" s="860"/>
      <c r="CV12" s="860"/>
      <c r="CW12" s="860"/>
      <c r="CX12" s="860"/>
      <c r="CY12" s="860"/>
      <c r="CZ12" s="860"/>
      <c r="DA12" s="860"/>
      <c r="DB12" s="860"/>
    </row>
    <row r="13" spans="1:112" ht="63" customHeight="1" x14ac:dyDescent="0.3">
      <c r="A13" s="859" t="s">
        <v>180</v>
      </c>
      <c r="B13" s="859"/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8" t="s">
        <v>181</v>
      </c>
      <c r="Y13" s="858"/>
      <c r="Z13" s="858"/>
      <c r="AA13" s="858"/>
      <c r="AB13" s="858"/>
      <c r="AC13" s="858"/>
      <c r="AD13" s="858"/>
      <c r="AE13" s="858"/>
      <c r="AF13" s="858"/>
      <c r="AG13" s="858"/>
      <c r="AH13" s="858"/>
      <c r="AI13" s="858"/>
      <c r="AJ13" s="858"/>
      <c r="AK13" s="858"/>
      <c r="AL13" s="858"/>
      <c r="AM13" s="858"/>
      <c r="AN13" s="858"/>
      <c r="AO13" s="858"/>
      <c r="AP13" s="858" t="s">
        <v>182</v>
      </c>
      <c r="AQ13" s="858"/>
      <c r="AR13" s="858"/>
      <c r="AS13" s="858"/>
      <c r="AT13" s="858"/>
      <c r="AU13" s="858"/>
      <c r="AV13" s="858"/>
      <c r="AW13" s="858"/>
      <c r="AX13" s="858"/>
      <c r="AY13" s="858"/>
      <c r="AZ13" s="858"/>
      <c r="BA13" s="858"/>
      <c r="BB13" s="858"/>
      <c r="BC13" s="858"/>
      <c r="BD13" s="858"/>
      <c r="BE13" s="858"/>
      <c r="BF13" s="858"/>
      <c r="BG13" s="858"/>
      <c r="BH13" s="858"/>
      <c r="BI13" s="858"/>
      <c r="BJ13" s="858"/>
      <c r="BK13" s="858"/>
      <c r="BL13" s="858" t="s">
        <v>183</v>
      </c>
      <c r="BM13" s="858"/>
      <c r="BN13" s="858"/>
      <c r="BO13" s="858"/>
      <c r="BP13" s="858"/>
      <c r="BQ13" s="858"/>
      <c r="BR13" s="858"/>
      <c r="BS13" s="858"/>
      <c r="BT13" s="858"/>
      <c r="BU13" s="858"/>
      <c r="BV13" s="858"/>
      <c r="BW13" s="858"/>
      <c r="BX13" s="858"/>
      <c r="BY13" s="858"/>
      <c r="BZ13" s="858"/>
      <c r="CA13" s="858"/>
      <c r="CB13" s="858"/>
      <c r="CC13" s="858"/>
      <c r="CD13" s="858"/>
      <c r="CE13" s="858"/>
      <c r="CF13" s="858"/>
      <c r="CG13" s="858" t="s">
        <v>184</v>
      </c>
      <c r="CH13" s="858"/>
      <c r="CI13" s="858"/>
      <c r="CJ13" s="858"/>
      <c r="CK13" s="858"/>
      <c r="CL13" s="858"/>
      <c r="CM13" s="858"/>
      <c r="CN13" s="858"/>
      <c r="CO13" s="858"/>
      <c r="CP13" s="858"/>
      <c r="CQ13" s="858"/>
      <c r="CR13" s="858"/>
      <c r="CS13" s="858"/>
      <c r="CT13" s="858"/>
      <c r="CU13" s="858"/>
      <c r="CV13" s="858"/>
      <c r="CW13" s="858"/>
      <c r="CX13" s="858"/>
      <c r="CY13" s="858"/>
      <c r="CZ13" s="858"/>
      <c r="DA13" s="858"/>
      <c r="DB13" s="858"/>
    </row>
    <row r="14" spans="1:112" ht="30" customHeight="1" x14ac:dyDescent="0.3">
      <c r="A14" s="700" t="s">
        <v>859</v>
      </c>
      <c r="B14" s="701"/>
      <c r="C14" s="701"/>
      <c r="D14" s="701"/>
      <c r="E14" s="701"/>
      <c r="F14" s="701"/>
      <c r="G14" s="701"/>
      <c r="H14" s="701"/>
      <c r="I14" s="701"/>
      <c r="J14" s="701"/>
      <c r="K14" s="701"/>
      <c r="L14" s="701"/>
      <c r="M14" s="701"/>
      <c r="N14" s="701"/>
      <c r="O14" s="701"/>
      <c r="P14" s="701"/>
      <c r="Q14" s="701"/>
      <c r="R14" s="701"/>
      <c r="S14" s="701"/>
      <c r="T14" s="701"/>
      <c r="U14" s="701"/>
      <c r="V14" s="701"/>
      <c r="W14" s="702"/>
      <c r="X14" s="697">
        <v>3</v>
      </c>
      <c r="Y14" s="697"/>
      <c r="Z14" s="697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 t="s">
        <v>856</v>
      </c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 t="s">
        <v>1428</v>
      </c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  <c r="BX14" s="697"/>
      <c r="BY14" s="697"/>
      <c r="BZ14" s="697"/>
      <c r="CA14" s="697"/>
      <c r="CB14" s="697"/>
      <c r="CC14" s="697"/>
      <c r="CD14" s="697"/>
      <c r="CE14" s="697"/>
      <c r="CF14" s="697"/>
      <c r="CG14" s="717"/>
      <c r="CH14" s="717"/>
      <c r="CI14" s="717"/>
      <c r="CJ14" s="717"/>
      <c r="CK14" s="717"/>
      <c r="CL14" s="717"/>
      <c r="CM14" s="717"/>
      <c r="CN14" s="717"/>
      <c r="CO14" s="717"/>
      <c r="CP14" s="717"/>
      <c r="CQ14" s="717"/>
      <c r="CR14" s="717"/>
      <c r="CS14" s="717"/>
      <c r="CT14" s="717"/>
      <c r="CU14" s="717"/>
      <c r="CV14" s="717"/>
      <c r="CW14" s="717"/>
      <c r="CX14" s="717"/>
      <c r="CY14" s="717"/>
      <c r="CZ14" s="717"/>
      <c r="DA14" s="717"/>
      <c r="DB14" s="717"/>
    </row>
    <row r="15" spans="1:112" ht="30" customHeight="1" x14ac:dyDescent="0.3">
      <c r="A15" s="700" t="s">
        <v>858</v>
      </c>
      <c r="B15" s="701"/>
      <c r="C15" s="701"/>
      <c r="D15" s="701"/>
      <c r="E15" s="701"/>
      <c r="F15" s="701"/>
      <c r="G15" s="701"/>
      <c r="H15" s="701"/>
      <c r="I15" s="701"/>
      <c r="J15" s="701"/>
      <c r="K15" s="701"/>
      <c r="L15" s="701"/>
      <c r="M15" s="701"/>
      <c r="N15" s="701"/>
      <c r="O15" s="701"/>
      <c r="P15" s="701"/>
      <c r="Q15" s="701"/>
      <c r="R15" s="701"/>
      <c r="S15" s="701"/>
      <c r="T15" s="701"/>
      <c r="U15" s="701"/>
      <c r="V15" s="701"/>
      <c r="W15" s="702"/>
      <c r="X15" s="697">
        <v>22</v>
      </c>
      <c r="Y15" s="697"/>
      <c r="Z15" s="697"/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 t="s">
        <v>860</v>
      </c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 t="s">
        <v>1429</v>
      </c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  <c r="BX15" s="697"/>
      <c r="BY15" s="697"/>
      <c r="BZ15" s="697"/>
      <c r="CA15" s="697"/>
      <c r="CB15" s="697"/>
      <c r="CC15" s="697"/>
      <c r="CD15" s="697"/>
      <c r="CE15" s="697"/>
      <c r="CF15" s="697"/>
      <c r="CG15" s="717"/>
      <c r="CH15" s="717"/>
      <c r="CI15" s="717"/>
      <c r="CJ15" s="717"/>
      <c r="CK15" s="717"/>
      <c r="CL15" s="717"/>
      <c r="CM15" s="717"/>
      <c r="CN15" s="717"/>
      <c r="CO15" s="717"/>
      <c r="CP15" s="717"/>
      <c r="CQ15" s="717"/>
      <c r="CR15" s="717"/>
      <c r="CS15" s="717"/>
      <c r="CT15" s="717"/>
      <c r="CU15" s="717"/>
      <c r="CV15" s="717"/>
      <c r="CW15" s="717"/>
      <c r="CX15" s="717"/>
      <c r="CY15" s="717"/>
      <c r="CZ15" s="717"/>
      <c r="DA15" s="717"/>
      <c r="DB15" s="717"/>
    </row>
    <row r="16" spans="1:112" ht="30" customHeight="1" x14ac:dyDescent="0.3">
      <c r="A16" s="700" t="s">
        <v>857</v>
      </c>
      <c r="B16" s="701"/>
      <c r="C16" s="701"/>
      <c r="D16" s="701"/>
      <c r="E16" s="701"/>
      <c r="F16" s="701"/>
      <c r="G16" s="701"/>
      <c r="H16" s="701"/>
      <c r="I16" s="701"/>
      <c r="J16" s="701"/>
      <c r="K16" s="701"/>
      <c r="L16" s="701"/>
      <c r="M16" s="701"/>
      <c r="N16" s="701"/>
      <c r="O16" s="701"/>
      <c r="P16" s="701"/>
      <c r="Q16" s="701"/>
      <c r="R16" s="701"/>
      <c r="S16" s="701"/>
      <c r="T16" s="701"/>
      <c r="U16" s="701"/>
      <c r="V16" s="701"/>
      <c r="W16" s="702"/>
      <c r="X16" s="697">
        <v>1</v>
      </c>
      <c r="Y16" s="697"/>
      <c r="Z16" s="697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 t="s">
        <v>861</v>
      </c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 t="s">
        <v>1430</v>
      </c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  <c r="BX16" s="697"/>
      <c r="BY16" s="697"/>
      <c r="BZ16" s="697"/>
      <c r="CA16" s="697"/>
      <c r="CB16" s="697"/>
      <c r="CC16" s="697"/>
      <c r="CD16" s="697"/>
      <c r="CE16" s="697"/>
      <c r="CF16" s="697"/>
      <c r="CG16" s="717"/>
      <c r="CH16" s="717"/>
      <c r="CI16" s="717"/>
      <c r="CJ16" s="717"/>
      <c r="CK16" s="717"/>
      <c r="CL16" s="717"/>
      <c r="CM16" s="717"/>
      <c r="CN16" s="717"/>
      <c r="CO16" s="717"/>
      <c r="CP16" s="717"/>
      <c r="CQ16" s="717"/>
      <c r="CR16" s="717"/>
      <c r="CS16" s="717"/>
      <c r="CT16" s="717"/>
      <c r="CU16" s="717"/>
      <c r="CV16" s="717"/>
      <c r="CW16" s="717"/>
      <c r="CX16" s="717"/>
      <c r="CY16" s="717"/>
      <c r="CZ16" s="717"/>
      <c r="DA16" s="717"/>
      <c r="DB16" s="717"/>
    </row>
    <row r="17" spans="1:112" ht="30" customHeight="1" x14ac:dyDescent="0.3">
      <c r="A17" s="700" t="s">
        <v>1427</v>
      </c>
      <c r="B17" s="701"/>
      <c r="C17" s="701"/>
      <c r="D17" s="701"/>
      <c r="E17" s="701"/>
      <c r="F17" s="701"/>
      <c r="G17" s="701"/>
      <c r="H17" s="701"/>
      <c r="I17" s="701"/>
      <c r="J17" s="701"/>
      <c r="K17" s="701"/>
      <c r="L17" s="701"/>
      <c r="M17" s="701"/>
      <c r="N17" s="701"/>
      <c r="O17" s="701"/>
      <c r="P17" s="701"/>
      <c r="Q17" s="701"/>
      <c r="R17" s="701"/>
      <c r="S17" s="701"/>
      <c r="T17" s="701"/>
      <c r="U17" s="701"/>
      <c r="V17" s="701"/>
      <c r="W17" s="702"/>
      <c r="X17" s="697">
        <v>6</v>
      </c>
      <c r="Y17" s="697"/>
      <c r="Z17" s="697"/>
      <c r="AA17" s="697"/>
      <c r="AB17" s="697"/>
      <c r="AC17" s="697"/>
      <c r="AD17" s="697"/>
      <c r="AE17" s="697"/>
      <c r="AF17" s="697"/>
      <c r="AG17" s="697"/>
      <c r="AH17" s="697"/>
      <c r="AI17" s="697"/>
      <c r="AJ17" s="697"/>
      <c r="AK17" s="697"/>
      <c r="AL17" s="697"/>
      <c r="AM17" s="697"/>
      <c r="AN17" s="697"/>
      <c r="AO17" s="697"/>
      <c r="AP17" s="697" t="s">
        <v>1417</v>
      </c>
      <c r="AQ17" s="697"/>
      <c r="AR17" s="697"/>
      <c r="AS17" s="697"/>
      <c r="AT17" s="697"/>
      <c r="AU17" s="697"/>
      <c r="AV17" s="697"/>
      <c r="AW17" s="697"/>
      <c r="AX17" s="697"/>
      <c r="AY17" s="697"/>
      <c r="AZ17" s="697"/>
      <c r="BA17" s="697"/>
      <c r="BB17" s="697"/>
      <c r="BC17" s="697"/>
      <c r="BD17" s="697"/>
      <c r="BE17" s="697"/>
      <c r="BF17" s="697"/>
      <c r="BG17" s="697"/>
      <c r="BH17" s="697"/>
      <c r="BI17" s="697"/>
      <c r="BJ17" s="697"/>
      <c r="BK17" s="697"/>
      <c r="BL17" s="697" t="s">
        <v>1431</v>
      </c>
      <c r="BM17" s="697"/>
      <c r="BN17" s="697"/>
      <c r="BO17" s="697"/>
      <c r="BP17" s="697"/>
      <c r="BQ17" s="697"/>
      <c r="BR17" s="697"/>
      <c r="BS17" s="697"/>
      <c r="BT17" s="697"/>
      <c r="BU17" s="697"/>
      <c r="BV17" s="697"/>
      <c r="BW17" s="697"/>
      <c r="BX17" s="697"/>
      <c r="BY17" s="697"/>
      <c r="BZ17" s="697"/>
      <c r="CA17" s="697"/>
      <c r="CB17" s="697"/>
      <c r="CC17" s="697"/>
      <c r="CD17" s="697"/>
      <c r="CE17" s="697"/>
      <c r="CF17" s="697"/>
      <c r="CG17" s="717"/>
      <c r="CH17" s="717"/>
      <c r="CI17" s="717"/>
      <c r="CJ17" s="717"/>
      <c r="CK17" s="717"/>
      <c r="CL17" s="717"/>
      <c r="CM17" s="717"/>
      <c r="CN17" s="717"/>
      <c r="CO17" s="717"/>
      <c r="CP17" s="717"/>
      <c r="CQ17" s="717"/>
      <c r="CR17" s="717"/>
      <c r="CS17" s="717"/>
      <c r="CT17" s="717"/>
      <c r="CU17" s="717"/>
      <c r="CV17" s="717"/>
      <c r="CW17" s="717"/>
      <c r="CX17" s="717"/>
      <c r="CY17" s="717"/>
      <c r="CZ17" s="717"/>
      <c r="DA17" s="717"/>
      <c r="DB17" s="717"/>
    </row>
    <row r="18" spans="1:112" ht="30" customHeight="1" x14ac:dyDescent="0.3">
      <c r="A18" s="700" t="s">
        <v>859</v>
      </c>
      <c r="B18" s="701"/>
      <c r="C18" s="701"/>
      <c r="D18" s="701"/>
      <c r="E18" s="701"/>
      <c r="F18" s="701"/>
      <c r="G18" s="701"/>
      <c r="H18" s="701"/>
      <c r="I18" s="701"/>
      <c r="J18" s="701"/>
      <c r="K18" s="701"/>
      <c r="L18" s="701"/>
      <c r="M18" s="701"/>
      <c r="N18" s="701"/>
      <c r="O18" s="701"/>
      <c r="P18" s="701"/>
      <c r="Q18" s="701"/>
      <c r="R18" s="701"/>
      <c r="S18" s="701"/>
      <c r="T18" s="701"/>
      <c r="U18" s="701"/>
      <c r="V18" s="701"/>
      <c r="W18" s="702"/>
      <c r="X18" s="697">
        <v>1</v>
      </c>
      <c r="Y18" s="697"/>
      <c r="Z18" s="697"/>
      <c r="AA18" s="697"/>
      <c r="AB18" s="697"/>
      <c r="AC18" s="697"/>
      <c r="AD18" s="697"/>
      <c r="AE18" s="697"/>
      <c r="AF18" s="697"/>
      <c r="AG18" s="697"/>
      <c r="AH18" s="697"/>
      <c r="AI18" s="697"/>
      <c r="AJ18" s="697"/>
      <c r="AK18" s="697"/>
      <c r="AL18" s="697"/>
      <c r="AM18" s="697"/>
      <c r="AN18" s="697"/>
      <c r="AO18" s="697"/>
      <c r="AP18" s="697" t="s">
        <v>1418</v>
      </c>
      <c r="AQ18" s="697"/>
      <c r="AR18" s="697"/>
      <c r="AS18" s="697"/>
      <c r="AT18" s="697"/>
      <c r="AU18" s="697"/>
      <c r="AV18" s="697"/>
      <c r="AW18" s="697"/>
      <c r="AX18" s="697"/>
      <c r="AY18" s="697"/>
      <c r="AZ18" s="697"/>
      <c r="BA18" s="697"/>
      <c r="BB18" s="697"/>
      <c r="BC18" s="697"/>
      <c r="BD18" s="697"/>
      <c r="BE18" s="697"/>
      <c r="BF18" s="697"/>
      <c r="BG18" s="697"/>
      <c r="BH18" s="697"/>
      <c r="BI18" s="697"/>
      <c r="BJ18" s="697"/>
      <c r="BK18" s="697"/>
      <c r="BL18" s="697" t="s">
        <v>1431</v>
      </c>
      <c r="BM18" s="697"/>
      <c r="BN18" s="697"/>
      <c r="BO18" s="697"/>
      <c r="BP18" s="697"/>
      <c r="BQ18" s="697"/>
      <c r="BR18" s="697"/>
      <c r="BS18" s="697"/>
      <c r="BT18" s="697"/>
      <c r="BU18" s="697"/>
      <c r="BV18" s="697"/>
      <c r="BW18" s="697"/>
      <c r="BX18" s="697"/>
      <c r="BY18" s="697"/>
      <c r="BZ18" s="697"/>
      <c r="CA18" s="697"/>
      <c r="CB18" s="697"/>
      <c r="CC18" s="697"/>
      <c r="CD18" s="697"/>
      <c r="CE18" s="697"/>
      <c r="CF18" s="697"/>
      <c r="CG18" s="717"/>
      <c r="CH18" s="717"/>
      <c r="CI18" s="717"/>
      <c r="CJ18" s="717"/>
      <c r="CK18" s="717"/>
      <c r="CL18" s="717"/>
      <c r="CM18" s="717"/>
      <c r="CN18" s="717"/>
      <c r="CO18" s="717"/>
      <c r="CP18" s="717"/>
      <c r="CQ18" s="717"/>
      <c r="CR18" s="717"/>
      <c r="CS18" s="717"/>
      <c r="CT18" s="717"/>
      <c r="CU18" s="717"/>
      <c r="CV18" s="717"/>
      <c r="CW18" s="717"/>
      <c r="CX18" s="717"/>
      <c r="CY18" s="717"/>
      <c r="CZ18" s="717"/>
      <c r="DA18" s="717"/>
      <c r="DB18" s="717"/>
    </row>
    <row r="19" spans="1:112" ht="15" customHeight="1" x14ac:dyDescent="0.3">
      <c r="A19" s="875" t="s">
        <v>185</v>
      </c>
      <c r="B19" s="876"/>
      <c r="C19" s="876"/>
      <c r="D19" s="876"/>
      <c r="E19" s="876"/>
      <c r="F19" s="876"/>
      <c r="G19" s="876"/>
      <c r="H19" s="876"/>
      <c r="I19" s="876"/>
      <c r="J19" s="876"/>
      <c r="K19" s="876"/>
      <c r="L19" s="876"/>
      <c r="M19" s="876"/>
      <c r="N19" s="876"/>
      <c r="O19" s="876"/>
      <c r="P19" s="876"/>
      <c r="Q19" s="876"/>
      <c r="R19" s="876"/>
      <c r="S19" s="876"/>
      <c r="T19" s="876"/>
      <c r="U19" s="876"/>
      <c r="V19" s="876"/>
      <c r="W19" s="877"/>
      <c r="X19" s="717">
        <f>SUM(X14:AN18)</f>
        <v>33</v>
      </c>
      <c r="Y19" s="717"/>
      <c r="Z19" s="717"/>
      <c r="AA19" s="717"/>
      <c r="AB19" s="717"/>
      <c r="AC19" s="717"/>
      <c r="AD19" s="717"/>
      <c r="AE19" s="717"/>
      <c r="AF19" s="717"/>
      <c r="AG19" s="717"/>
      <c r="AH19" s="717"/>
      <c r="AI19" s="717"/>
      <c r="AJ19" s="717"/>
      <c r="AK19" s="717"/>
      <c r="AL19" s="717"/>
      <c r="AM19" s="717"/>
      <c r="AN19" s="717"/>
      <c r="AO19" s="717"/>
      <c r="AP19" s="878" t="s">
        <v>1484</v>
      </c>
      <c r="AQ19" s="879"/>
      <c r="AR19" s="879"/>
      <c r="AS19" s="879"/>
      <c r="AT19" s="879"/>
      <c r="AU19" s="879"/>
      <c r="AV19" s="879"/>
      <c r="AW19" s="879"/>
      <c r="AX19" s="879"/>
      <c r="AY19" s="879"/>
      <c r="AZ19" s="879"/>
      <c r="BA19" s="879"/>
      <c r="BB19" s="879"/>
      <c r="BC19" s="879"/>
      <c r="BD19" s="879"/>
      <c r="BE19" s="879"/>
      <c r="BF19" s="879"/>
      <c r="BG19" s="879"/>
      <c r="BH19" s="879"/>
      <c r="BI19" s="879"/>
      <c r="BJ19" s="879"/>
      <c r="BK19" s="879"/>
      <c r="BL19" s="879"/>
      <c r="BM19" s="879"/>
      <c r="BN19" s="879"/>
      <c r="BO19" s="879"/>
      <c r="BP19" s="879"/>
      <c r="BQ19" s="879"/>
      <c r="BR19" s="879"/>
      <c r="BS19" s="879"/>
      <c r="BT19" s="879"/>
      <c r="BU19" s="879"/>
      <c r="BV19" s="879"/>
      <c r="BW19" s="879"/>
      <c r="BX19" s="879"/>
      <c r="BY19" s="879"/>
      <c r="BZ19" s="879"/>
      <c r="CA19" s="879"/>
      <c r="CB19" s="879"/>
      <c r="CC19" s="879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79"/>
      <c r="CU19" s="879"/>
      <c r="CV19" s="879"/>
      <c r="CW19" s="879"/>
      <c r="CX19" s="879"/>
      <c r="CY19" s="879"/>
      <c r="CZ19" s="879"/>
      <c r="DA19" s="879"/>
      <c r="DB19" s="880"/>
    </row>
    <row r="20" spans="1:112" ht="15" customHeight="1" x14ac:dyDescent="0.3">
      <c r="A20" s="50" t="s">
        <v>186</v>
      </c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21"/>
      <c r="DA20" s="21"/>
      <c r="DB20" s="21"/>
    </row>
    <row r="21" spans="1:112" ht="15" customHeight="1" x14ac:dyDescent="0.3">
      <c r="A21" s="19" t="s">
        <v>444</v>
      </c>
      <c r="DD21" s="56"/>
      <c r="DE21" s="57"/>
      <c r="DF21" s="57"/>
    </row>
    <row r="22" spans="1:112" s="24" customFormat="1" ht="15" customHeight="1" x14ac:dyDescent="0.3">
      <c r="A22" s="19" t="s">
        <v>443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DD22" s="56"/>
      <c r="DE22" s="57"/>
      <c r="DF22" s="57"/>
      <c r="DH22" s="146"/>
    </row>
    <row r="23" spans="1:112" ht="15" customHeight="1" x14ac:dyDescent="0.25">
      <c r="A23" s="19" t="s">
        <v>187</v>
      </c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3"/>
      <c r="BU23" s="23"/>
      <c r="BV23" s="23"/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D23" s="56"/>
      <c r="DE23" s="57"/>
      <c r="DF23" s="57"/>
      <c r="DH23" s="147"/>
    </row>
    <row r="24" spans="1:112" ht="15" customHeight="1" x14ac:dyDescent="0.3">
      <c r="A24" s="19" t="s">
        <v>188</v>
      </c>
      <c r="B24" s="50"/>
      <c r="C24" s="50"/>
      <c r="D24" s="50"/>
      <c r="E24" s="50"/>
      <c r="F24" s="50"/>
      <c r="G24" s="50"/>
      <c r="H24" s="50"/>
      <c r="I24" s="50"/>
      <c r="J24" s="865">
        <v>10</v>
      </c>
      <c r="K24" s="865"/>
      <c r="L24" s="865"/>
      <c r="M24" s="865"/>
      <c r="N24" s="865"/>
      <c r="O24" s="865"/>
      <c r="P24" s="865"/>
      <c r="Q24" s="865"/>
      <c r="R24" s="865"/>
      <c r="S24" s="865"/>
      <c r="T24" s="865"/>
      <c r="U24" s="861" t="s">
        <v>189</v>
      </c>
      <c r="V24" s="861"/>
      <c r="W24" s="861"/>
      <c r="X24" s="861"/>
      <c r="Y24" s="861"/>
      <c r="Z24" s="861"/>
      <c r="AA24" s="861"/>
      <c r="AB24" s="861"/>
      <c r="AC24" s="861"/>
      <c r="AD24" s="861"/>
      <c r="AE24" s="861"/>
      <c r="AF24" s="861"/>
      <c r="AG24" s="861"/>
      <c r="AH24" s="861"/>
      <c r="AI24" s="861"/>
      <c r="AJ24" s="861"/>
      <c r="AK24" s="861"/>
      <c r="AL24" s="861"/>
      <c r="AM24" s="861"/>
      <c r="AN24" s="861"/>
      <c r="AO24" s="861"/>
      <c r="AP24" s="861"/>
      <c r="AQ24" s="861"/>
      <c r="AR24" s="861"/>
      <c r="AS24" s="861"/>
      <c r="AT24" s="861"/>
      <c r="AU24" s="861"/>
      <c r="AV24" s="861"/>
      <c r="AW24" s="861"/>
      <c r="AX24" s="861"/>
      <c r="AY24" s="861"/>
      <c r="AZ24" s="861"/>
      <c r="BA24" s="861"/>
      <c r="BB24" s="865" t="s">
        <v>735</v>
      </c>
      <c r="BC24" s="865"/>
      <c r="BD24" s="865"/>
      <c r="BE24" s="865"/>
      <c r="BF24" s="865"/>
      <c r="BG24" s="865"/>
      <c r="BH24" s="865"/>
      <c r="BI24" s="865"/>
      <c r="BJ24" s="865"/>
      <c r="BK24" s="865"/>
      <c r="BL24" s="865"/>
      <c r="BM24" s="861" t="s">
        <v>190</v>
      </c>
      <c r="BN24" s="861"/>
      <c r="BO24" s="861"/>
      <c r="BP24" s="861"/>
      <c r="BQ24" s="861"/>
      <c r="BR24" s="861"/>
      <c r="BS24" s="861"/>
      <c r="BT24" s="861"/>
      <c r="BU24" s="861"/>
      <c r="BV24" s="861"/>
      <c r="BW24" s="861"/>
      <c r="BX24" s="861"/>
      <c r="BY24" s="865" t="s">
        <v>1432</v>
      </c>
      <c r="BZ24" s="865"/>
      <c r="CA24" s="865"/>
      <c r="CB24" s="865"/>
      <c r="CC24" s="865"/>
      <c r="CD24" s="865"/>
      <c r="CE24" s="865"/>
      <c r="CF24" s="865"/>
      <c r="CG24" s="865"/>
      <c r="CH24" s="865"/>
      <c r="CI24" s="865"/>
      <c r="CJ24" s="865"/>
      <c r="CK24" s="865"/>
      <c r="CL24" s="865"/>
      <c r="CM24" s="865"/>
      <c r="CN24" s="865"/>
      <c r="CO24" s="865"/>
      <c r="CP24" s="865"/>
      <c r="CQ24" s="865"/>
      <c r="CR24" s="865"/>
      <c r="CS24" s="865"/>
      <c r="CT24" s="865"/>
      <c r="CU24" s="50"/>
      <c r="CV24" s="50" t="s">
        <v>191</v>
      </c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 x14ac:dyDescent="0.3">
      <c r="A25" s="699" t="s">
        <v>704</v>
      </c>
      <c r="B25" s="699"/>
      <c r="C25" s="699"/>
      <c r="D25" s="699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706">
        <v>4536.3</v>
      </c>
      <c r="Y25" s="706"/>
      <c r="Z25" s="706"/>
      <c r="AA25" s="706"/>
      <c r="AB25" s="706"/>
      <c r="AC25" s="706"/>
      <c r="AD25" s="706"/>
      <c r="AE25" s="706"/>
      <c r="AF25" s="706"/>
      <c r="AG25" s="706"/>
      <c r="AH25" s="699" t="s">
        <v>194</v>
      </c>
      <c r="AI25" s="699"/>
      <c r="AJ25" s="699"/>
      <c r="AK25" s="699"/>
      <c r="AL25" s="699"/>
      <c r="AM25" s="699"/>
      <c r="AN25" s="699"/>
      <c r="AO25" s="699"/>
      <c r="AP25" s="699"/>
      <c r="AQ25" s="699"/>
      <c r="AR25" s="699"/>
      <c r="AS25" s="699"/>
      <c r="AT25" s="699"/>
      <c r="AU25" s="699"/>
      <c r="AV25" s="699"/>
      <c r="AW25" s="699"/>
      <c r="AX25" s="699"/>
      <c r="AY25" s="699"/>
      <c r="AZ25" s="699"/>
      <c r="BA25" s="699"/>
      <c r="BB25" s="699"/>
      <c r="BC25" s="699"/>
      <c r="BD25" s="699"/>
      <c r="BE25" s="699"/>
      <c r="BF25" s="699"/>
      <c r="BG25" s="699"/>
      <c r="BH25" s="699"/>
      <c r="BI25" s="699"/>
      <c r="BJ25" s="699"/>
      <c r="BK25" s="699"/>
      <c r="BL25" s="699"/>
      <c r="BM25" s="699"/>
      <c r="BN25" s="881"/>
      <c r="BO25" s="881"/>
      <c r="BP25" s="881"/>
      <c r="BQ25" s="881"/>
      <c r="BR25" s="881"/>
      <c r="BS25" s="881"/>
      <c r="BT25" s="881"/>
      <c r="BU25" s="881"/>
      <c r="BV25" s="881"/>
      <c r="BW25" s="881"/>
      <c r="BX25" s="881"/>
      <c r="BY25" s="861"/>
      <c r="BZ25" s="861"/>
      <c r="CA25" s="861"/>
      <c r="CB25" s="861"/>
      <c r="CC25" s="861"/>
      <c r="CD25" s="861"/>
      <c r="CE25" s="861"/>
      <c r="CF25" s="861"/>
      <c r="CG25" s="861"/>
      <c r="CH25" s="861"/>
      <c r="CI25" s="861"/>
      <c r="CJ25" s="861"/>
      <c r="CK25" s="768"/>
      <c r="CL25" s="768"/>
      <c r="CM25" s="768"/>
      <c r="CN25" s="768"/>
      <c r="CO25" s="768"/>
      <c r="CP25" s="768"/>
      <c r="CQ25" s="768"/>
      <c r="CR25" s="768"/>
      <c r="CS25" s="768"/>
      <c r="CT25" s="768"/>
      <c r="CU25" s="768"/>
      <c r="CV25" s="50"/>
      <c r="DD25" s="56"/>
      <c r="DE25" s="57"/>
      <c r="DF25" s="57"/>
    </row>
    <row r="26" spans="1:112" ht="10.5" customHeight="1" x14ac:dyDescent="0.3">
      <c r="A26" s="699"/>
      <c r="B26" s="699"/>
      <c r="C26" s="699"/>
      <c r="D26" s="699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768"/>
      <c r="Y26" s="768"/>
      <c r="Z26" s="768"/>
      <c r="AA26" s="768"/>
      <c r="AB26" s="768"/>
      <c r="AC26" s="768"/>
      <c r="AD26" s="768"/>
      <c r="AE26" s="768"/>
      <c r="AF26" s="768"/>
      <c r="AG26" s="768"/>
      <c r="AH26" s="699"/>
      <c r="AI26" s="699"/>
      <c r="AJ26" s="699"/>
      <c r="AK26" s="699"/>
      <c r="DD26" s="56"/>
      <c r="DE26" s="57"/>
      <c r="DF26" s="57"/>
    </row>
    <row r="27" spans="1:112" ht="15" customHeight="1" x14ac:dyDescent="0.3">
      <c r="A27" s="50" t="s">
        <v>192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865" t="s">
        <v>65</v>
      </c>
      <c r="AE27" s="865"/>
      <c r="AF27" s="865"/>
      <c r="AG27" s="865"/>
      <c r="AH27" s="865"/>
      <c r="AI27" s="865"/>
      <c r="AJ27" s="865"/>
      <c r="AK27" s="865"/>
      <c r="AL27" s="865"/>
      <c r="AM27" s="865"/>
      <c r="AN27" s="865"/>
      <c r="AO27" s="865"/>
      <c r="AP27" s="865"/>
      <c r="AQ27" s="865"/>
      <c r="AR27" s="865"/>
      <c r="AS27" s="865"/>
      <c r="AT27" s="865"/>
      <c r="AU27" s="865"/>
      <c r="AV27" s="865"/>
      <c r="AW27" s="865"/>
      <c r="AX27" s="865"/>
      <c r="AY27" s="865"/>
      <c r="AZ27" s="865"/>
      <c r="BA27" s="865"/>
      <c r="BB27" s="865"/>
      <c r="BC27" s="50"/>
      <c r="BD27" s="50" t="s">
        <v>193</v>
      </c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865" t="s">
        <v>65</v>
      </c>
      <c r="BX27" s="865"/>
      <c r="BY27" s="865"/>
      <c r="BZ27" s="865"/>
      <c r="CA27" s="865"/>
      <c r="CB27" s="865"/>
      <c r="CC27" s="865"/>
      <c r="CD27" s="865"/>
      <c r="CE27" s="865"/>
      <c r="CF27" s="865"/>
      <c r="CG27" s="865"/>
      <c r="CH27" s="865"/>
      <c r="CI27" s="865"/>
      <c r="CJ27" s="865"/>
      <c r="CK27" s="865"/>
      <c r="CL27" s="865"/>
      <c r="CM27" s="50"/>
      <c r="CN27" s="50" t="s">
        <v>194</v>
      </c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D27" s="56"/>
      <c r="DE27" s="57"/>
      <c r="DF27" s="57"/>
    </row>
    <row r="28" spans="1:112" ht="15" customHeight="1" x14ac:dyDescent="0.25">
      <c r="A28" s="19" t="s">
        <v>195</v>
      </c>
      <c r="CC28" s="23"/>
      <c r="DD28" s="56"/>
      <c r="DE28" s="57"/>
      <c r="DF28" s="57"/>
      <c r="DH28" s="140"/>
    </row>
    <row r="29" spans="1:112" ht="15" customHeight="1" x14ac:dyDescent="0.25">
      <c r="A29" s="19" t="s">
        <v>196</v>
      </c>
      <c r="DD29" s="56"/>
      <c r="DE29" s="57"/>
      <c r="DF29" s="57"/>
      <c r="DH29" s="140"/>
    </row>
    <row r="30" spans="1:112" ht="15" customHeight="1" x14ac:dyDescent="0.3">
      <c r="A30" s="19" t="s">
        <v>197</v>
      </c>
    </row>
    <row r="31" spans="1:112" ht="15" customHeight="1" x14ac:dyDescent="0.25">
      <c r="A31" s="19" t="s">
        <v>198</v>
      </c>
      <c r="DH31" s="140"/>
    </row>
    <row r="32" spans="1:112" ht="15" customHeight="1" x14ac:dyDescent="0.3">
      <c r="A32" s="864" t="s">
        <v>205</v>
      </c>
      <c r="B32" s="864"/>
      <c r="C32" s="864"/>
      <c r="D32" s="864"/>
      <c r="E32" s="864"/>
      <c r="F32" s="864"/>
      <c r="G32" s="864"/>
      <c r="H32" s="864"/>
      <c r="I32" s="864"/>
      <c r="J32" s="864"/>
      <c r="K32" s="864"/>
      <c r="L32" s="864"/>
      <c r="M32" s="864"/>
      <c r="N32" s="864"/>
      <c r="O32" s="864"/>
      <c r="P32" s="864"/>
      <c r="Q32" s="864"/>
      <c r="R32" s="864"/>
      <c r="S32" s="864"/>
      <c r="T32" s="864"/>
      <c r="U32" s="864"/>
      <c r="V32" s="864"/>
      <c r="W32" s="864"/>
      <c r="X32" s="864"/>
      <c r="Y32" s="864"/>
      <c r="Z32" s="864"/>
      <c r="AA32" s="864"/>
      <c r="AB32" s="864"/>
      <c r="AC32" s="864"/>
      <c r="AD32" s="864"/>
      <c r="AE32" s="864"/>
      <c r="AF32" s="864"/>
      <c r="AG32" s="864"/>
      <c r="AH32" s="864"/>
      <c r="AI32" s="864"/>
      <c r="AJ32" s="864"/>
      <c r="AK32" s="864"/>
      <c r="AL32" s="864"/>
      <c r="AM32" s="864"/>
      <c r="AN32" s="864"/>
      <c r="AO32" s="864"/>
      <c r="AP32" s="864"/>
      <c r="AQ32" s="864"/>
      <c r="AR32" s="864"/>
      <c r="AS32" s="864"/>
      <c r="AT32" s="864"/>
      <c r="AU32" s="864"/>
      <c r="AV32" s="864"/>
      <c r="AW32" s="864"/>
      <c r="AX32" s="864"/>
      <c r="AY32" s="864"/>
      <c r="AZ32" s="864"/>
      <c r="BA32" s="864"/>
      <c r="BB32" s="864"/>
      <c r="BC32" s="864"/>
      <c r="BD32" s="864"/>
      <c r="BE32" s="864"/>
      <c r="BF32" s="864"/>
      <c r="BG32" s="864"/>
      <c r="BH32" s="864"/>
      <c r="BI32" s="864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2"/>
      <c r="CK32" s="52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2"/>
      <c r="CY32" s="52"/>
      <c r="CZ32" s="52"/>
      <c r="DA32" s="52"/>
      <c r="DB32" s="52"/>
    </row>
    <row r="33" spans="1:112" ht="29.25" customHeight="1" x14ac:dyDescent="0.3">
      <c r="A33" s="868" t="s">
        <v>693</v>
      </c>
      <c r="B33" s="869"/>
      <c r="C33" s="869"/>
      <c r="D33" s="869"/>
      <c r="E33" s="869"/>
      <c r="F33" s="869"/>
      <c r="G33" s="869"/>
      <c r="H33" s="869"/>
      <c r="I33" s="869"/>
      <c r="J33" s="869"/>
      <c r="K33" s="869"/>
      <c r="L33" s="869"/>
      <c r="M33" s="869"/>
      <c r="N33" s="869"/>
      <c r="O33" s="869"/>
      <c r="P33" s="869"/>
      <c r="Q33" s="869"/>
      <c r="R33" s="869"/>
      <c r="S33" s="869"/>
      <c r="T33" s="869"/>
      <c r="U33" s="869"/>
      <c r="V33" s="870"/>
      <c r="W33" s="868" t="s">
        <v>199</v>
      </c>
      <c r="X33" s="869"/>
      <c r="Y33" s="869"/>
      <c r="Z33" s="869"/>
      <c r="AA33" s="869"/>
      <c r="AB33" s="869"/>
      <c r="AC33" s="869"/>
      <c r="AD33" s="869"/>
      <c r="AE33" s="869"/>
      <c r="AF33" s="869"/>
      <c r="AG33" s="869"/>
      <c r="AH33" s="869"/>
      <c r="AI33" s="869"/>
      <c r="AJ33" s="869"/>
      <c r="AK33" s="869"/>
      <c r="AL33" s="869"/>
      <c r="AM33" s="869"/>
      <c r="AN33" s="869"/>
      <c r="AO33" s="869"/>
      <c r="AP33" s="869"/>
      <c r="AQ33" s="869"/>
      <c r="AR33" s="869"/>
      <c r="AS33" s="870"/>
      <c r="AT33" s="868" t="s">
        <v>200</v>
      </c>
      <c r="AU33" s="869"/>
      <c r="AV33" s="869"/>
      <c r="AW33" s="869"/>
      <c r="AX33" s="869"/>
      <c r="AY33" s="869"/>
      <c r="AZ33" s="869"/>
      <c r="BA33" s="869"/>
      <c r="BB33" s="869"/>
      <c r="BC33" s="869"/>
      <c r="BD33" s="869"/>
      <c r="BE33" s="869"/>
      <c r="BF33" s="869"/>
      <c r="BG33" s="869"/>
      <c r="BH33" s="869"/>
      <c r="BI33" s="869"/>
      <c r="BJ33" s="869"/>
      <c r="BK33" s="869"/>
      <c r="BL33" s="869"/>
      <c r="BM33" s="869"/>
      <c r="BN33" s="869"/>
      <c r="BO33" s="869"/>
      <c r="BP33" s="869"/>
      <c r="BQ33" s="869"/>
      <c r="BR33" s="870"/>
      <c r="BS33" s="866" t="s">
        <v>201</v>
      </c>
      <c r="BT33" s="866"/>
      <c r="BU33" s="866"/>
      <c r="BV33" s="866"/>
      <c r="BW33" s="866"/>
      <c r="BX33" s="866"/>
      <c r="BY33" s="866"/>
      <c r="BZ33" s="866"/>
      <c r="CA33" s="866"/>
      <c r="CB33" s="866"/>
      <c r="CC33" s="866"/>
      <c r="CD33" s="866"/>
      <c r="CE33" s="866"/>
      <c r="CF33" s="866"/>
      <c r="CG33" s="866"/>
      <c r="CH33" s="866"/>
      <c r="CI33" s="866"/>
      <c r="CJ33" s="866"/>
      <c r="CK33" s="866"/>
      <c r="CL33" s="866"/>
      <c r="CM33" s="866"/>
      <c r="CN33" s="866"/>
      <c r="CO33" s="866"/>
      <c r="CP33" s="866"/>
      <c r="CQ33" s="866"/>
      <c r="CR33" s="866"/>
      <c r="CS33" s="866"/>
      <c r="CT33" s="866"/>
      <c r="CU33" s="866"/>
      <c r="CV33" s="866"/>
      <c r="CW33" s="866"/>
      <c r="CX33" s="866"/>
      <c r="CY33" s="866"/>
      <c r="CZ33" s="866"/>
      <c r="DA33" s="866"/>
      <c r="DB33" s="866"/>
    </row>
    <row r="34" spans="1:112" ht="39.75" customHeight="1" x14ac:dyDescent="0.25">
      <c r="A34" s="871"/>
      <c r="B34" s="872"/>
      <c r="C34" s="872"/>
      <c r="D34" s="872"/>
      <c r="E34" s="872"/>
      <c r="F34" s="872"/>
      <c r="G34" s="872"/>
      <c r="H34" s="872"/>
      <c r="I34" s="872"/>
      <c r="J34" s="872"/>
      <c r="K34" s="872"/>
      <c r="L34" s="872"/>
      <c r="M34" s="872"/>
      <c r="N34" s="872"/>
      <c r="O34" s="872"/>
      <c r="P34" s="872"/>
      <c r="Q34" s="872"/>
      <c r="R34" s="872"/>
      <c r="S34" s="872"/>
      <c r="T34" s="872"/>
      <c r="U34" s="872"/>
      <c r="V34" s="873"/>
      <c r="W34" s="871"/>
      <c r="X34" s="872"/>
      <c r="Y34" s="872"/>
      <c r="Z34" s="872"/>
      <c r="AA34" s="872"/>
      <c r="AB34" s="872"/>
      <c r="AC34" s="872"/>
      <c r="AD34" s="872"/>
      <c r="AE34" s="872"/>
      <c r="AF34" s="872"/>
      <c r="AG34" s="872"/>
      <c r="AH34" s="872"/>
      <c r="AI34" s="872"/>
      <c r="AJ34" s="872"/>
      <c r="AK34" s="872"/>
      <c r="AL34" s="872"/>
      <c r="AM34" s="872"/>
      <c r="AN34" s="872"/>
      <c r="AO34" s="872"/>
      <c r="AP34" s="872"/>
      <c r="AQ34" s="872"/>
      <c r="AR34" s="872"/>
      <c r="AS34" s="873"/>
      <c r="AT34" s="871"/>
      <c r="AU34" s="872"/>
      <c r="AV34" s="872"/>
      <c r="AW34" s="872"/>
      <c r="AX34" s="872"/>
      <c r="AY34" s="872"/>
      <c r="AZ34" s="872"/>
      <c r="BA34" s="872"/>
      <c r="BB34" s="872"/>
      <c r="BC34" s="872"/>
      <c r="BD34" s="872"/>
      <c r="BE34" s="872"/>
      <c r="BF34" s="872"/>
      <c r="BG34" s="872"/>
      <c r="BH34" s="872"/>
      <c r="BI34" s="872"/>
      <c r="BJ34" s="872"/>
      <c r="BK34" s="872"/>
      <c r="BL34" s="872"/>
      <c r="BM34" s="872"/>
      <c r="BN34" s="872"/>
      <c r="BO34" s="872"/>
      <c r="BP34" s="872"/>
      <c r="BQ34" s="872"/>
      <c r="BR34" s="873"/>
      <c r="BS34" s="874" t="s">
        <v>202</v>
      </c>
      <c r="BT34" s="874"/>
      <c r="BU34" s="874"/>
      <c r="BV34" s="874"/>
      <c r="BW34" s="874"/>
      <c r="BX34" s="874"/>
      <c r="BY34" s="874"/>
      <c r="BZ34" s="874"/>
      <c r="CA34" s="874"/>
      <c r="CB34" s="874"/>
      <c r="CC34" s="874"/>
      <c r="CD34" s="874"/>
      <c r="CE34" s="874"/>
      <c r="CF34" s="874"/>
      <c r="CG34" s="874"/>
      <c r="CH34" s="874"/>
      <c r="CI34" s="874"/>
      <c r="CJ34" s="874"/>
      <c r="CK34" s="874"/>
      <c r="CL34" s="874" t="s">
        <v>203</v>
      </c>
      <c r="CM34" s="874"/>
      <c r="CN34" s="874"/>
      <c r="CO34" s="874"/>
      <c r="CP34" s="874"/>
      <c r="CQ34" s="874"/>
      <c r="CR34" s="874"/>
      <c r="CS34" s="874"/>
      <c r="CT34" s="874"/>
      <c r="CU34" s="874"/>
      <c r="CV34" s="874"/>
      <c r="CW34" s="874"/>
      <c r="CX34" s="874"/>
      <c r="CY34" s="874"/>
      <c r="CZ34" s="874"/>
      <c r="DA34" s="874"/>
      <c r="DB34" s="874"/>
      <c r="DH34" s="148"/>
    </row>
    <row r="35" spans="1:112" ht="15" customHeight="1" x14ac:dyDescent="0.25">
      <c r="A35" s="867"/>
      <c r="B35" s="867"/>
      <c r="C35" s="867"/>
      <c r="D35" s="867"/>
      <c r="E35" s="867"/>
      <c r="F35" s="867"/>
      <c r="G35" s="867"/>
      <c r="H35" s="867"/>
      <c r="I35" s="867"/>
      <c r="J35" s="867"/>
      <c r="K35" s="867"/>
      <c r="L35" s="867"/>
      <c r="M35" s="867"/>
      <c r="N35" s="867"/>
      <c r="O35" s="867"/>
      <c r="P35" s="867"/>
      <c r="Q35" s="867"/>
      <c r="R35" s="867"/>
      <c r="S35" s="867"/>
      <c r="T35" s="867"/>
      <c r="U35" s="867"/>
      <c r="V35" s="867"/>
      <c r="W35" s="867"/>
      <c r="X35" s="867"/>
      <c r="Y35" s="867"/>
      <c r="Z35" s="867"/>
      <c r="AA35" s="867"/>
      <c r="AB35" s="867"/>
      <c r="AC35" s="867"/>
      <c r="AD35" s="867"/>
      <c r="AE35" s="867"/>
      <c r="AF35" s="867"/>
      <c r="AG35" s="867"/>
      <c r="AH35" s="867"/>
      <c r="AI35" s="867"/>
      <c r="AJ35" s="867"/>
      <c r="AK35" s="867"/>
      <c r="AL35" s="867"/>
      <c r="AM35" s="867"/>
      <c r="AN35" s="867"/>
      <c r="AO35" s="867"/>
      <c r="AP35" s="867"/>
      <c r="AQ35" s="867"/>
      <c r="AR35" s="867"/>
      <c r="AS35" s="867"/>
      <c r="AT35" s="867"/>
      <c r="AU35" s="867"/>
      <c r="AV35" s="867"/>
      <c r="AW35" s="867"/>
      <c r="AX35" s="867"/>
      <c r="AY35" s="867"/>
      <c r="AZ35" s="867"/>
      <c r="BA35" s="867"/>
      <c r="BB35" s="867"/>
      <c r="BC35" s="867"/>
      <c r="BD35" s="867"/>
      <c r="BE35" s="867"/>
      <c r="BF35" s="867"/>
      <c r="BG35" s="867"/>
      <c r="BH35" s="867"/>
      <c r="BI35" s="867"/>
      <c r="BJ35" s="867"/>
      <c r="BK35" s="867"/>
      <c r="BL35" s="867"/>
      <c r="BM35" s="867"/>
      <c r="BN35" s="867"/>
      <c r="BO35" s="867"/>
      <c r="BP35" s="867"/>
      <c r="BQ35" s="867"/>
      <c r="BR35" s="867"/>
      <c r="BS35" s="867"/>
      <c r="BT35" s="867"/>
      <c r="BU35" s="867"/>
      <c r="BV35" s="867"/>
      <c r="BW35" s="867"/>
      <c r="BX35" s="867"/>
      <c r="BY35" s="867"/>
      <c r="BZ35" s="867"/>
      <c r="CA35" s="867"/>
      <c r="CB35" s="867"/>
      <c r="CC35" s="867"/>
      <c r="CD35" s="867"/>
      <c r="CE35" s="867"/>
      <c r="CF35" s="867"/>
      <c r="CG35" s="867"/>
      <c r="CH35" s="867"/>
      <c r="CI35" s="867"/>
      <c r="CJ35" s="867"/>
      <c r="CK35" s="867"/>
      <c r="CL35" s="867"/>
      <c r="CM35" s="867"/>
      <c r="CN35" s="867"/>
      <c r="CO35" s="867"/>
      <c r="CP35" s="867"/>
      <c r="CQ35" s="867"/>
      <c r="CR35" s="867"/>
      <c r="CS35" s="867"/>
      <c r="CT35" s="867"/>
      <c r="CU35" s="867"/>
      <c r="CV35" s="867"/>
      <c r="CW35" s="867"/>
      <c r="CX35" s="867"/>
      <c r="CY35" s="867"/>
      <c r="CZ35" s="867"/>
      <c r="DA35" s="867"/>
      <c r="DB35" s="867"/>
      <c r="DH35" s="140"/>
    </row>
    <row r="36" spans="1:112" ht="15" customHeight="1" x14ac:dyDescent="0.25">
      <c r="A36" s="19" t="s">
        <v>445</v>
      </c>
      <c r="DH36" s="140"/>
    </row>
    <row r="37" spans="1:112" ht="15" customHeight="1" x14ac:dyDescent="0.3">
      <c r="A37" s="51" t="s">
        <v>446</v>
      </c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51"/>
      <c r="CG37" s="51"/>
      <c r="CH37" s="51"/>
      <c r="CI37" s="51"/>
      <c r="CJ37" s="51"/>
      <c r="CK37" s="51"/>
      <c r="CL37" s="51"/>
      <c r="CM37" s="51"/>
      <c r="CN37" s="5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  <c r="DA37" s="51"/>
      <c r="DB37" s="51"/>
    </row>
    <row r="38" spans="1:112" ht="15" customHeight="1" x14ac:dyDescent="0.3">
      <c r="A38" s="19" t="s">
        <v>204</v>
      </c>
    </row>
    <row r="39" spans="1:112" ht="15" customHeight="1" x14ac:dyDescent="0.25">
      <c r="A39" s="47" t="s">
        <v>447</v>
      </c>
      <c r="DH39" s="140"/>
    </row>
    <row r="40" spans="1:112" ht="15" customHeight="1" x14ac:dyDescent="0.25">
      <c r="A40" s="19" t="s">
        <v>206</v>
      </c>
      <c r="DH40" s="140"/>
    </row>
    <row r="41" spans="1:112" ht="15" customHeight="1" x14ac:dyDescent="0.3">
      <c r="A41" s="796" t="s">
        <v>207</v>
      </c>
      <c r="B41" s="796"/>
      <c r="C41" s="796"/>
      <c r="D41" s="796"/>
      <c r="E41" s="796"/>
      <c r="F41" s="796"/>
      <c r="G41" s="796"/>
      <c r="H41" s="796"/>
      <c r="I41" s="796"/>
      <c r="J41" s="766" t="s">
        <v>736</v>
      </c>
      <c r="K41" s="766"/>
      <c r="L41" s="766"/>
      <c r="M41" s="766"/>
      <c r="N41" s="766"/>
      <c r="O41" s="766"/>
      <c r="P41" s="766"/>
      <c r="Q41" s="766"/>
      <c r="R41" s="766"/>
      <c r="S41" s="49"/>
      <c r="T41" s="796" t="s">
        <v>208</v>
      </c>
      <c r="U41" s="796"/>
      <c r="V41" s="796"/>
      <c r="W41" s="796"/>
      <c r="X41" s="796"/>
      <c r="Y41" s="796"/>
      <c r="Z41" s="796"/>
      <c r="AA41" s="796"/>
      <c r="AB41" s="796"/>
      <c r="AC41" s="796"/>
      <c r="AD41" s="796"/>
      <c r="AE41" s="796"/>
      <c r="AF41" s="796"/>
      <c r="AG41" s="796"/>
      <c r="AH41" s="796"/>
      <c r="AI41" s="796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</row>
    <row r="42" spans="1:112" ht="15" customHeight="1" x14ac:dyDescent="0.25">
      <c r="A42" s="19" t="s">
        <v>343</v>
      </c>
      <c r="U42" s="706" t="s">
        <v>1205</v>
      </c>
      <c r="V42" s="706"/>
      <c r="W42" s="706"/>
      <c r="X42" s="706"/>
      <c r="Y42" s="706"/>
      <c r="Z42" s="706"/>
      <c r="AA42" s="706"/>
      <c r="AB42" s="706"/>
      <c r="AC42" s="706"/>
      <c r="AD42" s="706"/>
      <c r="AE42" s="706"/>
      <c r="AF42" s="706"/>
      <c r="AG42" s="706"/>
      <c r="AH42" s="706"/>
      <c r="AI42" s="706"/>
      <c r="AJ42" s="706"/>
      <c r="AK42" s="706"/>
      <c r="AL42" s="706"/>
      <c r="AM42" s="706"/>
      <c r="AN42" s="706"/>
      <c r="AO42" s="706"/>
      <c r="AP42" s="706"/>
      <c r="AQ42" s="706"/>
      <c r="AR42" s="706"/>
      <c r="AS42" s="706"/>
      <c r="AT42" s="706"/>
      <c r="AU42" s="706"/>
      <c r="AV42" s="706"/>
      <c r="AW42" s="706"/>
      <c r="AX42" s="706"/>
      <c r="AY42" s="706"/>
      <c r="AZ42" s="706"/>
      <c r="BA42" s="706"/>
      <c r="BB42" s="706"/>
      <c r="BC42" s="706"/>
      <c r="BD42" s="706"/>
      <c r="BE42" s="706"/>
      <c r="BF42" s="706"/>
      <c r="BG42" s="706"/>
      <c r="BH42" s="706"/>
      <c r="BI42" s="706"/>
      <c r="BJ42" s="706"/>
      <c r="BK42" s="706"/>
      <c r="BL42" s="706"/>
      <c r="BM42" s="706"/>
      <c r="BN42" s="19" t="s">
        <v>209</v>
      </c>
      <c r="BZ42" s="862" t="s">
        <v>1437</v>
      </c>
      <c r="CA42" s="863"/>
      <c r="CB42" s="863"/>
      <c r="CC42" s="863"/>
      <c r="CD42" s="863"/>
      <c r="CE42" s="863"/>
      <c r="CF42" s="863"/>
      <c r="CG42" s="863"/>
      <c r="CH42" s="863"/>
      <c r="CI42" s="863"/>
      <c r="CJ42" s="863"/>
      <c r="CK42" s="863"/>
      <c r="CL42" s="863"/>
      <c r="CM42" s="863"/>
      <c r="CN42" s="863"/>
      <c r="CO42" s="863"/>
      <c r="CP42" s="863"/>
      <c r="CQ42" s="863"/>
      <c r="CR42" s="863"/>
      <c r="CS42" s="863"/>
      <c r="CT42" s="863"/>
      <c r="CU42" s="863"/>
      <c r="CV42" s="863"/>
      <c r="CW42" s="863"/>
      <c r="CX42" s="863"/>
      <c r="CY42" s="863"/>
      <c r="CZ42" s="863"/>
      <c r="DA42" s="863"/>
      <c r="DB42" s="863"/>
      <c r="DH42" s="140"/>
    </row>
    <row r="43" spans="1:112" s="219" customFormat="1" ht="9.6" x14ac:dyDescent="0.2">
      <c r="BZ43" s="710" t="s">
        <v>210</v>
      </c>
      <c r="CA43" s="710"/>
      <c r="CB43" s="710"/>
      <c r="CC43" s="710"/>
      <c r="CD43" s="710"/>
      <c r="CE43" s="710"/>
      <c r="CF43" s="710"/>
      <c r="CG43" s="710"/>
      <c r="CH43" s="710"/>
      <c r="CI43" s="710"/>
      <c r="CJ43" s="710"/>
      <c r="CK43" s="710"/>
      <c r="CL43" s="710"/>
      <c r="CM43" s="710"/>
      <c r="CN43" s="710"/>
      <c r="CO43" s="710"/>
      <c r="CP43" s="710"/>
      <c r="CQ43" s="710"/>
      <c r="CR43" s="710"/>
      <c r="CS43" s="710"/>
      <c r="CT43" s="710"/>
      <c r="CU43" s="710"/>
      <c r="CV43" s="710"/>
      <c r="CW43" s="710"/>
      <c r="CX43" s="710"/>
      <c r="CY43" s="710"/>
      <c r="CZ43" s="710"/>
      <c r="DA43" s="710"/>
      <c r="DB43" s="710"/>
      <c r="DH43" s="222"/>
    </row>
    <row r="44" spans="1:112" ht="15" customHeight="1" x14ac:dyDescent="0.25">
      <c r="A44" s="19" t="s">
        <v>211</v>
      </c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0"/>
    </row>
    <row r="45" spans="1:112" ht="15" customHeight="1" x14ac:dyDescent="0.25">
      <c r="A45" s="47" t="s">
        <v>448</v>
      </c>
      <c r="DH45" s="140"/>
    </row>
    <row r="46" spans="1:112" ht="30" customHeight="1" x14ac:dyDescent="0.25">
      <c r="A46" s="19" t="s">
        <v>212</v>
      </c>
      <c r="Y46" s="862" t="s">
        <v>65</v>
      </c>
      <c r="Z46" s="862"/>
      <c r="AA46" s="862"/>
      <c r="AB46" s="862"/>
      <c r="AC46" s="862"/>
      <c r="AD46" s="862"/>
      <c r="AE46" s="862"/>
      <c r="AF46" s="862"/>
      <c r="AG46" s="862"/>
      <c r="AH46" s="862"/>
      <c r="AI46" s="862"/>
      <c r="AJ46" s="862"/>
      <c r="AK46" s="862"/>
      <c r="AL46" s="862"/>
      <c r="AM46" s="862"/>
      <c r="AN46" s="862"/>
      <c r="AO46" s="862"/>
      <c r="AP46" s="862"/>
      <c r="AQ46" s="862"/>
      <c r="AR46" s="862"/>
      <c r="AS46" s="862"/>
      <c r="AT46" s="862"/>
      <c r="AU46" s="862"/>
      <c r="AV46" s="862"/>
      <c r="AW46" s="862"/>
      <c r="AX46" s="862"/>
      <c r="AY46" s="862"/>
      <c r="AZ46" s="862"/>
      <c r="BA46" s="862"/>
      <c r="BB46" s="862"/>
      <c r="BC46" s="862"/>
      <c r="BD46" s="862"/>
      <c r="BE46" s="862"/>
      <c r="BF46" s="862"/>
      <c r="BG46" s="862"/>
      <c r="BH46" s="49"/>
      <c r="BI46" s="883" t="s">
        <v>209</v>
      </c>
      <c r="BJ46" s="883"/>
      <c r="BK46" s="883"/>
      <c r="BL46" s="883"/>
      <c r="BM46" s="883"/>
      <c r="BN46" s="883"/>
      <c r="BO46" s="883"/>
      <c r="BP46" s="883"/>
      <c r="BQ46" s="883"/>
      <c r="BR46" s="883"/>
      <c r="BS46" s="883"/>
      <c r="BT46" s="49"/>
      <c r="BU46" s="862" t="s">
        <v>65</v>
      </c>
      <c r="BV46" s="862"/>
      <c r="BW46" s="862"/>
      <c r="BX46" s="862"/>
      <c r="BY46" s="862"/>
      <c r="BZ46" s="862"/>
      <c r="CA46" s="862"/>
      <c r="CB46" s="862"/>
      <c r="CC46" s="862"/>
      <c r="CD46" s="862"/>
      <c r="CE46" s="862"/>
      <c r="CF46" s="862"/>
      <c r="CG46" s="862"/>
      <c r="CH46" s="862"/>
      <c r="CI46" s="862"/>
      <c r="CJ46" s="862"/>
      <c r="CK46" s="862"/>
      <c r="CL46" s="862"/>
      <c r="CM46" s="862"/>
      <c r="CN46" s="862"/>
      <c r="CO46" s="862"/>
      <c r="CP46" s="862"/>
      <c r="CQ46" s="862"/>
      <c r="CR46" s="862"/>
      <c r="CS46" s="862"/>
      <c r="CT46" s="862"/>
      <c r="CU46" s="862"/>
      <c r="CV46" s="862"/>
      <c r="CW46" s="862"/>
      <c r="CX46" s="862"/>
      <c r="CY46" s="862"/>
      <c r="CZ46" s="862"/>
      <c r="DA46" s="862"/>
      <c r="DB46" s="862"/>
      <c r="DH46" s="149"/>
    </row>
    <row r="47" spans="1:112" s="219" customFormat="1" ht="9.6" x14ac:dyDescent="0.2">
      <c r="A47" s="247"/>
      <c r="B47" s="247"/>
      <c r="C47" s="247"/>
      <c r="D47" s="24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7"/>
      <c r="AA47" s="247"/>
      <c r="AB47" s="247"/>
      <c r="AC47" s="247"/>
      <c r="AD47" s="247"/>
      <c r="AE47" s="247"/>
      <c r="AF47" s="247"/>
      <c r="AG47" s="247"/>
      <c r="AH47" s="247"/>
      <c r="AI47" s="247"/>
      <c r="AJ47" s="247"/>
      <c r="AK47" s="247"/>
      <c r="AL47" s="247"/>
      <c r="AM47" s="247"/>
      <c r="AN47" s="247"/>
      <c r="AO47" s="247"/>
      <c r="AP47" s="247"/>
      <c r="AQ47" s="247"/>
      <c r="AR47" s="247"/>
      <c r="AS47" s="247"/>
      <c r="AT47" s="247"/>
      <c r="AU47" s="247"/>
      <c r="AV47" s="247"/>
      <c r="AW47" s="247"/>
      <c r="AX47" s="247"/>
      <c r="AY47" s="247"/>
      <c r="AZ47" s="247"/>
      <c r="BA47" s="247"/>
      <c r="BB47" s="247"/>
      <c r="BC47" s="247"/>
      <c r="BD47" s="247"/>
      <c r="BE47" s="247"/>
      <c r="BF47" s="247"/>
      <c r="BG47" s="247"/>
      <c r="BH47" s="247"/>
      <c r="BI47" s="247"/>
      <c r="BJ47" s="247"/>
      <c r="BK47" s="247"/>
      <c r="BL47" s="247"/>
      <c r="BM47" s="247"/>
      <c r="BN47" s="247"/>
      <c r="BO47" s="247"/>
      <c r="BP47" s="247"/>
      <c r="BQ47" s="247"/>
      <c r="BR47" s="247"/>
      <c r="BS47" s="247"/>
      <c r="BT47" s="247"/>
      <c r="BU47" s="882" t="s">
        <v>213</v>
      </c>
      <c r="BV47" s="882"/>
      <c r="BW47" s="882"/>
      <c r="BX47" s="882"/>
      <c r="BY47" s="882"/>
      <c r="BZ47" s="882"/>
      <c r="CA47" s="882"/>
      <c r="CB47" s="882"/>
      <c r="CC47" s="882"/>
      <c r="CD47" s="882"/>
      <c r="CE47" s="882"/>
      <c r="CF47" s="882"/>
      <c r="CG47" s="882"/>
      <c r="CH47" s="882"/>
      <c r="CI47" s="882"/>
      <c r="CJ47" s="882"/>
      <c r="CK47" s="882"/>
      <c r="CL47" s="882"/>
      <c r="CM47" s="882"/>
      <c r="CN47" s="882"/>
      <c r="CO47" s="882"/>
      <c r="CP47" s="882"/>
      <c r="CQ47" s="882"/>
      <c r="CR47" s="882"/>
      <c r="CS47" s="882"/>
      <c r="CT47" s="882"/>
      <c r="CU47" s="882"/>
      <c r="CV47" s="882"/>
      <c r="CW47" s="882"/>
      <c r="CX47" s="882"/>
      <c r="CY47" s="882"/>
      <c r="CZ47" s="882"/>
      <c r="DA47" s="882"/>
      <c r="DB47" s="882"/>
      <c r="DH47" s="223"/>
    </row>
    <row r="48" spans="1:112" ht="15" customHeight="1" x14ac:dyDescent="0.25">
      <c r="A48" s="19" t="s">
        <v>214</v>
      </c>
      <c r="DH48" s="140"/>
    </row>
    <row r="49" spans="1:112" ht="45.75" customHeight="1" x14ac:dyDescent="0.25">
      <c r="A49" s="884" t="s">
        <v>482</v>
      </c>
      <c r="B49" s="884"/>
      <c r="C49" s="884"/>
      <c r="D49" s="884"/>
      <c r="E49" s="884"/>
      <c r="F49" s="884"/>
      <c r="G49" s="884"/>
      <c r="H49" s="884"/>
      <c r="I49" s="884"/>
      <c r="J49" s="884"/>
      <c r="K49" s="884"/>
      <c r="L49" s="884"/>
      <c r="M49" s="884"/>
      <c r="N49" s="884"/>
      <c r="O49" s="884"/>
      <c r="P49" s="884"/>
      <c r="Q49" s="884"/>
      <c r="R49" s="884"/>
      <c r="S49" s="884"/>
      <c r="T49" s="884"/>
      <c r="U49" s="884"/>
      <c r="V49" s="884"/>
      <c r="W49" s="884"/>
      <c r="X49" s="884"/>
      <c r="Y49" s="884"/>
      <c r="Z49" s="884"/>
      <c r="AA49" s="884"/>
      <c r="AB49" s="884"/>
      <c r="AC49" s="884"/>
      <c r="AD49" s="884"/>
      <c r="AE49" s="884"/>
      <c r="AF49" s="884"/>
      <c r="AG49" s="884"/>
      <c r="AH49" s="884"/>
      <c r="AI49" s="884"/>
      <c r="AJ49" s="884"/>
      <c r="AK49" s="884"/>
      <c r="AL49" s="884"/>
      <c r="AM49" s="884"/>
      <c r="AN49" s="884"/>
      <c r="AO49" s="884"/>
      <c r="AP49" s="884"/>
      <c r="AQ49" s="884"/>
      <c r="AR49" s="884"/>
      <c r="AS49" s="884"/>
      <c r="AT49" s="884"/>
      <c r="AU49" s="884"/>
      <c r="AV49" s="884"/>
      <c r="AW49" s="884"/>
      <c r="AX49" s="884"/>
      <c r="AY49" s="884"/>
      <c r="AZ49" s="884"/>
      <c r="BA49" s="884"/>
      <c r="BB49" s="884"/>
      <c r="BC49" s="884"/>
      <c r="BD49" s="884"/>
      <c r="BE49" s="884"/>
      <c r="BF49" s="884"/>
      <c r="BG49" s="884"/>
      <c r="BH49" s="884"/>
      <c r="BI49" s="884"/>
      <c r="BJ49" s="884"/>
      <c r="BK49" s="884"/>
      <c r="BL49" s="884"/>
      <c r="BM49" s="884"/>
      <c r="BN49" s="884"/>
      <c r="BO49" s="884"/>
      <c r="BP49" s="884"/>
      <c r="BQ49" s="884"/>
      <c r="BR49" s="884"/>
      <c r="BS49" s="884"/>
      <c r="BT49" s="884"/>
      <c r="BU49" s="884"/>
      <c r="BV49" s="884"/>
      <c r="BW49" s="884"/>
      <c r="BX49" s="884"/>
      <c r="BY49" s="884"/>
      <c r="BZ49" s="884"/>
      <c r="CA49" s="884"/>
      <c r="CB49" s="884"/>
      <c r="CC49" s="884"/>
      <c r="CD49" s="884"/>
      <c r="CE49" s="884"/>
      <c r="CF49" s="884"/>
      <c r="CG49" s="884"/>
      <c r="CH49" s="884"/>
      <c r="CI49" s="884"/>
      <c r="CJ49" s="884"/>
      <c r="CK49" s="884"/>
      <c r="CL49" s="884"/>
      <c r="CM49" s="884"/>
      <c r="CN49" s="884"/>
      <c r="CO49" s="884"/>
      <c r="CP49" s="884"/>
      <c r="CQ49" s="884"/>
      <c r="CR49" s="884"/>
      <c r="CS49" s="884"/>
      <c r="CT49" s="884"/>
      <c r="CU49" s="884"/>
      <c r="CV49" s="884"/>
      <c r="CW49" s="884"/>
      <c r="CX49" s="884"/>
      <c r="CY49" s="884"/>
      <c r="CZ49" s="884"/>
      <c r="DA49" s="884"/>
      <c r="DB49" s="884"/>
      <c r="DH49" s="150"/>
    </row>
    <row r="50" spans="1:112" ht="15" customHeight="1" x14ac:dyDescent="0.25">
      <c r="A50" s="19" t="s">
        <v>215</v>
      </c>
      <c r="DH50" s="140"/>
    </row>
    <row r="51" spans="1:112" ht="15" customHeight="1" x14ac:dyDescent="0.25">
      <c r="A51" s="19" t="s">
        <v>216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768" t="s">
        <v>850</v>
      </c>
      <c r="AR51" s="768"/>
      <c r="AS51" s="768"/>
      <c r="AT51" s="768"/>
      <c r="AU51" s="768"/>
      <c r="AV51" s="768"/>
      <c r="AW51" s="768"/>
      <c r="AX51" s="768"/>
      <c r="AY51" s="768"/>
      <c r="AZ51" s="768"/>
      <c r="BA51" s="19" t="s">
        <v>217</v>
      </c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1"/>
    </row>
    <row r="52" spans="1:112" ht="15" customHeight="1" x14ac:dyDescent="0.25">
      <c r="A52" s="19" t="s">
        <v>218</v>
      </c>
      <c r="DH52" s="140"/>
    </row>
    <row r="53" spans="1:112" ht="15" customHeight="1" x14ac:dyDescent="0.25">
      <c r="A53" s="19" t="s">
        <v>219</v>
      </c>
      <c r="B53" s="26"/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H53" s="152"/>
    </row>
    <row r="54" spans="1:112" ht="15" customHeight="1" x14ac:dyDescent="0.25">
      <c r="A54" s="19" t="s">
        <v>220</v>
      </c>
      <c r="DH54" s="140"/>
    </row>
    <row r="55" spans="1:112" ht="15" customHeight="1" x14ac:dyDescent="0.25">
      <c r="A55" s="19" t="s">
        <v>221</v>
      </c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19" t="s">
        <v>222</v>
      </c>
      <c r="DH56" s="140"/>
    </row>
    <row r="57" spans="1:112" ht="15" customHeight="1" x14ac:dyDescent="0.25">
      <c r="A57" s="26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0"/>
    </row>
    <row r="58" spans="1:112" ht="15" customHeight="1" x14ac:dyDescent="0.25">
      <c r="A58" s="30" t="s">
        <v>223</v>
      </c>
      <c r="P58" s="706" t="s">
        <v>737</v>
      </c>
      <c r="Q58" s="706"/>
      <c r="R58" s="706"/>
      <c r="S58" s="706"/>
      <c r="T58" s="706"/>
      <c r="U58" s="706"/>
      <c r="V58" s="706"/>
      <c r="W58" s="706"/>
      <c r="X58" s="706"/>
      <c r="Y58" s="706"/>
      <c r="Z58" s="706"/>
      <c r="AA58" s="706"/>
      <c r="AB58" s="706"/>
      <c r="AC58" s="706"/>
      <c r="AD58" s="706"/>
      <c r="AE58" s="706"/>
      <c r="AF58" s="706"/>
      <c r="AG58" s="706"/>
      <c r="AH58" s="706"/>
      <c r="AI58" s="706"/>
      <c r="AJ58" s="706"/>
      <c r="AK58" s="706"/>
      <c r="AL58" s="706"/>
      <c r="AM58" s="706"/>
      <c r="AN58" s="706"/>
      <c r="AO58" s="706"/>
      <c r="AP58" s="706"/>
      <c r="AQ58" s="706"/>
      <c r="AR58" s="706"/>
      <c r="AS58" s="706"/>
      <c r="AT58" s="706"/>
      <c r="AU58" s="706"/>
      <c r="AV58" s="706"/>
      <c r="AW58" s="706"/>
      <c r="AX58" s="706"/>
      <c r="AY58" s="706"/>
      <c r="AZ58" s="706"/>
      <c r="BA58" s="706"/>
      <c r="BB58" s="706"/>
      <c r="BC58" s="706"/>
      <c r="BD58" s="706"/>
      <c r="BE58" s="706"/>
      <c r="BF58" s="706"/>
      <c r="BG58" s="706"/>
      <c r="BH58" s="706"/>
      <c r="BI58" s="706"/>
      <c r="BJ58" s="706"/>
      <c r="BK58" s="706"/>
      <c r="BL58" s="706"/>
      <c r="BM58" s="706"/>
      <c r="BN58" s="706"/>
      <c r="BO58" s="706"/>
      <c r="BP58" s="706"/>
      <c r="BQ58" s="706"/>
      <c r="BR58" s="706"/>
      <c r="BS58" s="706"/>
      <c r="BT58" s="706"/>
      <c r="BU58" s="706"/>
      <c r="BV58" s="706"/>
      <c r="BW58" s="706"/>
      <c r="BX58" s="706"/>
      <c r="BY58" s="706"/>
      <c r="BZ58" s="706"/>
      <c r="CA58" s="706"/>
      <c r="CB58" s="706"/>
      <c r="CC58" s="706"/>
      <c r="CD58" s="706"/>
      <c r="CE58" s="706"/>
      <c r="CF58" s="706"/>
      <c r="CG58" s="706"/>
      <c r="CH58" s="706"/>
      <c r="CI58" s="706"/>
      <c r="CJ58" s="706"/>
      <c r="CK58" s="706"/>
      <c r="CL58" s="706"/>
      <c r="CM58" s="706"/>
      <c r="CN58" s="706"/>
      <c r="CO58" s="706"/>
      <c r="CP58" s="706"/>
      <c r="CQ58" s="706"/>
      <c r="CR58" s="706"/>
      <c r="CS58" s="706"/>
      <c r="CT58" s="706"/>
      <c r="CU58" s="706"/>
      <c r="CV58" s="706"/>
      <c r="CW58" s="706"/>
      <c r="CX58" s="706"/>
      <c r="CY58" s="706"/>
      <c r="CZ58" s="706"/>
      <c r="DA58" s="706"/>
      <c r="DB58" s="706"/>
      <c r="DH58" s="140"/>
    </row>
    <row r="59" spans="1:112" ht="13.8" x14ac:dyDescent="0.25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699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699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699"/>
      <c r="BV59" s="699"/>
      <c r="BW59" s="699"/>
      <c r="BX59" s="699"/>
      <c r="BY59" s="699"/>
      <c r="BZ59" s="699"/>
      <c r="CA59" s="699"/>
      <c r="CB59" s="699"/>
      <c r="CC59" s="699"/>
      <c r="CD59" s="699"/>
      <c r="CE59" s="699"/>
      <c r="CF59" s="699"/>
      <c r="CG59" s="699"/>
      <c r="CH59" s="699"/>
      <c r="CI59" s="699"/>
      <c r="CJ59" s="699"/>
      <c r="CK59" s="699"/>
      <c r="CL59" s="699"/>
      <c r="CM59" s="699"/>
      <c r="CN59" s="699"/>
      <c r="CO59" s="699"/>
      <c r="CP59" s="699"/>
      <c r="CQ59" s="699"/>
      <c r="CR59" s="699"/>
      <c r="CS59" s="699"/>
      <c r="CT59" s="699"/>
      <c r="CU59" s="699"/>
      <c r="CV59" s="699"/>
      <c r="CW59" s="699"/>
      <c r="CX59" s="699"/>
      <c r="CY59" s="699"/>
      <c r="CZ59" s="699"/>
      <c r="DA59" s="699"/>
      <c r="DB59" s="699"/>
      <c r="DH59" s="140"/>
    </row>
    <row r="60" spans="1:112" ht="27.75" customHeight="1" x14ac:dyDescent="0.3">
      <c r="A60" s="771" t="s">
        <v>54</v>
      </c>
      <c r="B60" s="771"/>
      <c r="C60" s="771"/>
      <c r="D60" s="771"/>
      <c r="E60" s="771"/>
      <c r="F60" s="771"/>
      <c r="G60" s="771"/>
      <c r="H60" s="771"/>
      <c r="I60" s="771"/>
      <c r="J60" s="771"/>
      <c r="K60" s="771"/>
      <c r="L60" s="771"/>
      <c r="M60" s="771"/>
      <c r="N60" s="771"/>
      <c r="O60" s="771"/>
      <c r="P60" s="771"/>
      <c r="Q60" s="771"/>
      <c r="R60" s="771"/>
      <c r="S60" s="771"/>
      <c r="T60" s="771"/>
      <c r="U60" s="771"/>
      <c r="V60" s="771"/>
      <c r="W60" s="771"/>
      <c r="X60" s="771"/>
      <c r="Y60" s="771"/>
      <c r="Z60" s="771"/>
      <c r="AB60" s="769"/>
      <c r="AC60" s="769"/>
      <c r="AD60" s="769"/>
      <c r="AE60" s="769"/>
      <c r="AF60" s="769"/>
      <c r="AG60" s="769"/>
      <c r="AH60" s="769"/>
      <c r="AI60" s="769"/>
      <c r="AJ60" s="769"/>
      <c r="AK60" s="769"/>
      <c r="AL60" s="769"/>
      <c r="AM60" s="769"/>
      <c r="AN60" s="769"/>
      <c r="AO60" s="769"/>
      <c r="AP60" s="769"/>
      <c r="AQ60" s="769"/>
      <c r="AR60" s="769"/>
      <c r="AS60" s="769"/>
      <c r="AT60" s="769"/>
      <c r="AU60" s="769"/>
      <c r="AV60" s="769"/>
      <c r="AW60" s="769"/>
      <c r="AX60" s="769"/>
      <c r="AY60" s="769"/>
      <c r="AZ60" s="769"/>
      <c r="BA60" s="769"/>
      <c r="BB60" s="769"/>
      <c r="BC60" s="769"/>
      <c r="BD60" s="769"/>
      <c r="BE60" s="769"/>
      <c r="BF60" s="769"/>
      <c r="BG60" s="769"/>
      <c r="BH60" s="769"/>
      <c r="BI60" s="769"/>
      <c r="BJ60" s="769"/>
      <c r="BK60" s="769"/>
      <c r="BL60" s="769"/>
      <c r="BM60" s="769"/>
      <c r="BN60" s="769"/>
      <c r="BO60" s="769"/>
      <c r="BP60" s="769"/>
      <c r="BQ60" s="769"/>
      <c r="BR60" s="769"/>
      <c r="BS60" s="769"/>
      <c r="BT60" s="769"/>
      <c r="BU60" s="769"/>
      <c r="BV60" s="769"/>
      <c r="BX60" s="768" t="str">
        <f>ПОДПИСИ!E12</f>
        <v xml:space="preserve">М.А. Нугуманов </v>
      </c>
      <c r="BY60" s="768"/>
      <c r="BZ60" s="768"/>
      <c r="CA60" s="768"/>
      <c r="CB60" s="768"/>
      <c r="CC60" s="768"/>
      <c r="CD60" s="768"/>
      <c r="CE60" s="768"/>
      <c r="CF60" s="768"/>
      <c r="CG60" s="768"/>
      <c r="CH60" s="768"/>
      <c r="CI60" s="768"/>
      <c r="CJ60" s="768"/>
      <c r="CK60" s="768"/>
      <c r="CL60" s="768"/>
      <c r="CM60" s="768"/>
      <c r="CN60" s="768"/>
      <c r="CO60" s="768"/>
      <c r="CP60" s="768"/>
      <c r="CQ60" s="768"/>
      <c r="CR60" s="768"/>
      <c r="CS60" s="768"/>
      <c r="CT60" s="768"/>
      <c r="CU60" s="768"/>
      <c r="CV60" s="768"/>
      <c r="CW60" s="768"/>
      <c r="CX60" s="768"/>
      <c r="CY60" s="768"/>
      <c r="CZ60" s="768"/>
      <c r="DA60" s="768"/>
      <c r="DB60" s="768"/>
    </row>
    <row r="61" spans="1:112" ht="15" customHeight="1" x14ac:dyDescent="0.25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DH61" s="140"/>
    </row>
    <row r="62" spans="1:112" ht="15" customHeight="1" x14ac:dyDescent="0.25">
      <c r="DH62" s="140"/>
    </row>
    <row r="63" spans="1:112" ht="15" customHeight="1" x14ac:dyDescent="0.3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</row>
    <row r="64" spans="1:112" ht="15" customHeight="1" x14ac:dyDescent="0.25">
      <c r="DH64" s="140"/>
    </row>
    <row r="65" spans="61:112" ht="15" customHeight="1" x14ac:dyDescent="0.25"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DH65" s="140"/>
    </row>
    <row r="66" spans="61:112" ht="15" customHeight="1" x14ac:dyDescent="0.25">
      <c r="DH66" s="140"/>
    </row>
    <row r="67" spans="61:112" ht="13.8" x14ac:dyDescent="0.25">
      <c r="DH67" s="140"/>
    </row>
    <row r="68" spans="61:112" ht="13.8" x14ac:dyDescent="0.25">
      <c r="DH68" s="140"/>
    </row>
    <row r="69" spans="61:112" ht="13.8" x14ac:dyDescent="0.25">
      <c r="DH69" s="140"/>
    </row>
    <row r="70" spans="61:112" ht="13.8" x14ac:dyDescent="0.25">
      <c r="DH70" s="140"/>
    </row>
    <row r="71" spans="61:112" ht="13.8" x14ac:dyDescent="0.25">
      <c r="DH71" s="140"/>
    </row>
    <row r="72" spans="61:112" ht="13.8" x14ac:dyDescent="0.25">
      <c r="DH72" s="140"/>
    </row>
    <row r="73" spans="61:112" ht="13.8" x14ac:dyDescent="0.25">
      <c r="DH73" s="140"/>
    </row>
    <row r="74" spans="61:112" ht="13.8" x14ac:dyDescent="0.25">
      <c r="DH74" s="140"/>
    </row>
    <row r="75" spans="61:112" ht="13.8" x14ac:dyDescent="0.25">
      <c r="DH75" s="140"/>
    </row>
  </sheetData>
  <mergeCells count="97">
    <mergeCell ref="A18:W18"/>
    <mergeCell ref="X18:AO18"/>
    <mergeCell ref="AP18:BK18"/>
    <mergeCell ref="BL18:CF18"/>
    <mergeCell ref="CG18:DB18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U42:BM42"/>
    <mergeCell ref="BN25:BX25"/>
    <mergeCell ref="BX60:DB60"/>
    <mergeCell ref="BU47:DB47"/>
    <mergeCell ref="P58:DB58"/>
    <mergeCell ref="BZ43:DB43"/>
    <mergeCell ref="Y46:BG46"/>
    <mergeCell ref="BI46:BS46"/>
    <mergeCell ref="BU46:DB46"/>
    <mergeCell ref="A49:DB49"/>
    <mergeCell ref="A60:Z60"/>
    <mergeCell ref="AB60:BV60"/>
    <mergeCell ref="A59:DB59"/>
    <mergeCell ref="CL34:DB34"/>
    <mergeCell ref="A35:V35"/>
    <mergeCell ref="W35:AS35"/>
    <mergeCell ref="J24:T24"/>
    <mergeCell ref="BB24:BL24"/>
    <mergeCell ref="BY24:CT24"/>
    <mergeCell ref="U24:BA24"/>
    <mergeCell ref="A19:W19"/>
    <mergeCell ref="X19:AO19"/>
    <mergeCell ref="BM24:BX24"/>
    <mergeCell ref="AP19:DB19"/>
    <mergeCell ref="AT35:BR35"/>
    <mergeCell ref="BS35:CK35"/>
    <mergeCell ref="CL35:DB35"/>
    <mergeCell ref="A33:V34"/>
    <mergeCell ref="W33:AS34"/>
    <mergeCell ref="AT33:BR34"/>
    <mergeCell ref="BS34:CK34"/>
    <mergeCell ref="BY25:CJ25"/>
    <mergeCell ref="CK25:CU25"/>
    <mergeCell ref="T41:AI41"/>
    <mergeCell ref="BZ42:DB42"/>
    <mergeCell ref="A32:BI32"/>
    <mergeCell ref="AD27:BB27"/>
    <mergeCell ref="BW27:CL27"/>
    <mergeCell ref="AH25:AK25"/>
    <mergeCell ref="A25:W25"/>
    <mergeCell ref="AL25:BM25"/>
    <mergeCell ref="BS33:DB33"/>
    <mergeCell ref="X25:AG25"/>
    <mergeCell ref="A41:I41"/>
    <mergeCell ref="J41:R41"/>
    <mergeCell ref="AH26:AK26"/>
    <mergeCell ref="X26:AG26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6:W26"/>
    <mergeCell ref="AQ51:AZ51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phoneticPr fontId="75" type="noConversion"/>
  <conditionalFormatting sqref="A10:DB10">
    <cfRule type="cellIs" dxfId="88" priority="3" operator="equal">
      <formula>0</formula>
    </cfRule>
  </conditionalFormatting>
  <conditionalFormatting sqref="AV2:BC7 A2:A9 AV8:BB8 AV9:BC9">
    <cfRule type="cellIs" dxfId="87" priority="4" operator="equal">
      <formula>0</formula>
    </cfRule>
  </conditionalFormatting>
  <conditionalFormatting sqref="DH2:DH7">
    <cfRule type="cellIs" dxfId="86" priority="2" operator="equal">
      <formula>0</formula>
    </cfRule>
  </conditionalFormatting>
  <conditionalFormatting sqref="DH9">
    <cfRule type="cellIs" dxfId="8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7EAE4-C1E5-4490-A01C-0C4A86462F11}">
  <sheetPr codeName="Лист18">
    <tabColor rgb="FF92D050"/>
    <pageSetUpPr fitToPage="1"/>
  </sheetPr>
  <dimension ref="A1:DH73"/>
  <sheetViews>
    <sheetView view="pageBreakPreview" topLeftCell="A13" zoomScale="85" zoomScaleNormal="100" zoomScaleSheetLayoutView="85" workbookViewId="0">
      <selection activeCell="A13" sqref="A13:W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BC2" s="706" t="str">
        <f>ФОРМА!G2</f>
        <v>Санкт-Петербург</v>
      </c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H2" s="141"/>
    </row>
    <row r="3" spans="1:112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65" t="s">
        <v>0</v>
      </c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BC4" s="766" t="str">
        <f>ФОРМА!B2</f>
        <v>ПАО "Россети Ленэнерго"</v>
      </c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765"/>
      <c r="AV5" s="21"/>
      <c r="AW5" s="21"/>
      <c r="AX5" s="21"/>
      <c r="AY5" s="21"/>
      <c r="AZ5" s="21"/>
      <c r="BA5" s="21"/>
      <c r="BB5" s="21"/>
      <c r="BC5" s="765" t="s">
        <v>2</v>
      </c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60.75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764"/>
      <c r="AV6" s="21"/>
      <c r="AW6" s="21"/>
      <c r="AX6" s="21"/>
      <c r="AY6" s="21"/>
      <c r="AZ6" s="21"/>
      <c r="BA6" s="21"/>
      <c r="BB6" s="21"/>
      <c r="BC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AV7" s="21"/>
      <c r="AW7" s="21"/>
      <c r="AX7" s="21"/>
      <c r="AY7" s="21"/>
      <c r="AZ7" s="21"/>
      <c r="BA7" s="21"/>
      <c r="BB7" s="21"/>
      <c r="BC7" s="765" t="s">
        <v>38</v>
      </c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ht="13.8" x14ac:dyDescent="0.25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BC8" s="724">
        <f>ФОРМА!B13</f>
        <v>45649</v>
      </c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51"/>
      <c r="DH8" s="144"/>
    </row>
    <row r="9" spans="1:112" s="24" customFormat="1" ht="15" customHeight="1" x14ac:dyDescent="0.2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21"/>
      <c r="AW9" s="21"/>
      <c r="AX9" s="21"/>
      <c r="AY9" s="21"/>
      <c r="AZ9" s="21"/>
      <c r="BA9" s="21"/>
      <c r="BB9" s="21"/>
      <c r="BC9" s="765" t="s">
        <v>3</v>
      </c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5.75" customHeight="1" x14ac:dyDescent="0.25">
      <c r="A11" s="777" t="s">
        <v>1433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H11" s="140"/>
    </row>
    <row r="12" spans="1:112" ht="22.5" customHeight="1" x14ac:dyDescent="0.3">
      <c r="A12" s="860" t="s">
        <v>179</v>
      </c>
      <c r="B12" s="860"/>
      <c r="C12" s="860"/>
      <c r="D12" s="860"/>
      <c r="E12" s="860"/>
      <c r="F12" s="860"/>
      <c r="G12" s="860"/>
      <c r="H12" s="860"/>
      <c r="I12" s="860"/>
      <c r="J12" s="860"/>
      <c r="K12" s="860"/>
      <c r="L12" s="860"/>
      <c r="M12" s="860"/>
      <c r="N12" s="860"/>
      <c r="O12" s="860"/>
      <c r="P12" s="860"/>
      <c r="Q12" s="860"/>
      <c r="R12" s="860"/>
      <c r="S12" s="860"/>
      <c r="T12" s="860"/>
      <c r="U12" s="860"/>
      <c r="V12" s="860"/>
      <c r="W12" s="860"/>
      <c r="X12" s="860"/>
      <c r="Y12" s="860"/>
      <c r="Z12" s="860"/>
      <c r="AA12" s="860"/>
      <c r="AB12" s="860"/>
      <c r="AC12" s="860"/>
      <c r="AD12" s="860"/>
      <c r="AE12" s="860"/>
      <c r="AF12" s="860"/>
      <c r="AG12" s="860"/>
      <c r="AH12" s="860"/>
      <c r="AI12" s="860"/>
      <c r="AJ12" s="860"/>
      <c r="AK12" s="860"/>
      <c r="AL12" s="860"/>
      <c r="AM12" s="860"/>
      <c r="AN12" s="860"/>
      <c r="AO12" s="860"/>
      <c r="AP12" s="860"/>
      <c r="AQ12" s="860"/>
      <c r="AR12" s="860"/>
      <c r="AS12" s="860"/>
      <c r="AT12" s="860"/>
      <c r="AU12" s="860"/>
      <c r="AV12" s="860"/>
      <c r="AW12" s="860"/>
      <c r="AX12" s="860"/>
      <c r="AY12" s="860"/>
      <c r="AZ12" s="860"/>
      <c r="BA12" s="860"/>
      <c r="BB12" s="860"/>
      <c r="BC12" s="860"/>
      <c r="BD12" s="860"/>
      <c r="BE12" s="860"/>
      <c r="BF12" s="860"/>
      <c r="BG12" s="860"/>
      <c r="BH12" s="860"/>
      <c r="BI12" s="860"/>
      <c r="BJ12" s="860"/>
      <c r="BK12" s="860"/>
      <c r="BL12" s="860"/>
      <c r="BM12" s="860"/>
      <c r="BN12" s="860"/>
      <c r="BO12" s="860"/>
      <c r="BP12" s="860"/>
      <c r="BQ12" s="860"/>
      <c r="BR12" s="860"/>
      <c r="BS12" s="860"/>
      <c r="BT12" s="860"/>
      <c r="BU12" s="860"/>
      <c r="BV12" s="860"/>
      <c r="BW12" s="860"/>
      <c r="BX12" s="860"/>
      <c r="BY12" s="860"/>
      <c r="BZ12" s="860"/>
      <c r="CA12" s="860"/>
      <c r="CB12" s="860"/>
      <c r="CC12" s="860"/>
      <c r="CD12" s="860"/>
      <c r="CE12" s="860"/>
      <c r="CF12" s="860"/>
      <c r="CG12" s="860"/>
      <c r="CH12" s="860"/>
      <c r="CI12" s="860"/>
      <c r="CJ12" s="860"/>
      <c r="CK12" s="860"/>
      <c r="CL12" s="860"/>
      <c r="CM12" s="860"/>
      <c r="CN12" s="860"/>
      <c r="CO12" s="860"/>
      <c r="CP12" s="860"/>
      <c r="CQ12" s="860"/>
      <c r="CR12" s="860"/>
      <c r="CS12" s="860"/>
      <c r="CT12" s="860"/>
      <c r="CU12" s="860"/>
      <c r="CV12" s="860"/>
      <c r="CW12" s="860"/>
      <c r="CX12" s="860"/>
      <c r="CY12" s="860"/>
      <c r="CZ12" s="860"/>
      <c r="DA12" s="860"/>
      <c r="DB12" s="860"/>
    </row>
    <row r="13" spans="1:112" ht="63" customHeight="1" x14ac:dyDescent="0.3">
      <c r="A13" s="859" t="s">
        <v>180</v>
      </c>
      <c r="B13" s="859"/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8" t="s">
        <v>181</v>
      </c>
      <c r="Y13" s="858"/>
      <c r="Z13" s="858"/>
      <c r="AA13" s="858"/>
      <c r="AB13" s="858"/>
      <c r="AC13" s="858"/>
      <c r="AD13" s="858"/>
      <c r="AE13" s="858"/>
      <c r="AF13" s="858"/>
      <c r="AG13" s="858"/>
      <c r="AH13" s="858"/>
      <c r="AI13" s="858"/>
      <c r="AJ13" s="858"/>
      <c r="AK13" s="858"/>
      <c r="AL13" s="858"/>
      <c r="AM13" s="858"/>
      <c r="AN13" s="858"/>
      <c r="AO13" s="858"/>
      <c r="AP13" s="858" t="s">
        <v>182</v>
      </c>
      <c r="AQ13" s="858"/>
      <c r="AR13" s="858"/>
      <c r="AS13" s="858"/>
      <c r="AT13" s="858"/>
      <c r="AU13" s="858"/>
      <c r="AV13" s="858"/>
      <c r="AW13" s="858"/>
      <c r="AX13" s="858"/>
      <c r="AY13" s="858"/>
      <c r="AZ13" s="858"/>
      <c r="BA13" s="858"/>
      <c r="BB13" s="858"/>
      <c r="BC13" s="858"/>
      <c r="BD13" s="858"/>
      <c r="BE13" s="858"/>
      <c r="BF13" s="858"/>
      <c r="BG13" s="858"/>
      <c r="BH13" s="858"/>
      <c r="BI13" s="858"/>
      <c r="BJ13" s="858"/>
      <c r="BK13" s="858"/>
      <c r="BL13" s="858" t="s">
        <v>183</v>
      </c>
      <c r="BM13" s="858"/>
      <c r="BN13" s="858"/>
      <c r="BO13" s="858"/>
      <c r="BP13" s="858"/>
      <c r="BQ13" s="858"/>
      <c r="BR13" s="858"/>
      <c r="BS13" s="858"/>
      <c r="BT13" s="858"/>
      <c r="BU13" s="858"/>
      <c r="BV13" s="858"/>
      <c r="BW13" s="858"/>
      <c r="BX13" s="858"/>
      <c r="BY13" s="858"/>
      <c r="BZ13" s="858"/>
      <c r="CA13" s="858"/>
      <c r="CB13" s="858"/>
      <c r="CC13" s="858"/>
      <c r="CD13" s="858"/>
      <c r="CE13" s="858"/>
      <c r="CF13" s="858"/>
      <c r="CG13" s="858" t="s">
        <v>184</v>
      </c>
      <c r="CH13" s="858"/>
      <c r="CI13" s="858"/>
      <c r="CJ13" s="858"/>
      <c r="CK13" s="858"/>
      <c r="CL13" s="858"/>
      <c r="CM13" s="858"/>
      <c r="CN13" s="858"/>
      <c r="CO13" s="858"/>
      <c r="CP13" s="858"/>
      <c r="CQ13" s="858"/>
      <c r="CR13" s="858"/>
      <c r="CS13" s="858"/>
      <c r="CT13" s="858"/>
      <c r="CU13" s="858"/>
      <c r="CV13" s="858"/>
      <c r="CW13" s="858"/>
      <c r="CX13" s="858"/>
      <c r="CY13" s="858"/>
      <c r="CZ13" s="858"/>
      <c r="DA13" s="858"/>
      <c r="DB13" s="858"/>
    </row>
    <row r="14" spans="1:112" ht="30" customHeight="1" x14ac:dyDescent="0.3">
      <c r="A14" s="700" t="s">
        <v>859</v>
      </c>
      <c r="B14" s="701"/>
      <c r="C14" s="701"/>
      <c r="D14" s="701"/>
      <c r="E14" s="701"/>
      <c r="F14" s="701"/>
      <c r="G14" s="701"/>
      <c r="H14" s="701"/>
      <c r="I14" s="701"/>
      <c r="J14" s="701"/>
      <c r="K14" s="701"/>
      <c r="L14" s="701"/>
      <c r="M14" s="701"/>
      <c r="N14" s="701"/>
      <c r="O14" s="701"/>
      <c r="P14" s="701"/>
      <c r="Q14" s="701"/>
      <c r="R14" s="701"/>
      <c r="S14" s="701"/>
      <c r="T14" s="701"/>
      <c r="U14" s="701"/>
      <c r="V14" s="701"/>
      <c r="W14" s="702"/>
      <c r="X14" s="697">
        <v>2</v>
      </c>
      <c r="Y14" s="697"/>
      <c r="Z14" s="697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 t="s">
        <v>856</v>
      </c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 t="s">
        <v>1428</v>
      </c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  <c r="BX14" s="697"/>
      <c r="BY14" s="697"/>
      <c r="BZ14" s="697"/>
      <c r="CA14" s="697"/>
      <c r="CB14" s="697"/>
      <c r="CC14" s="697"/>
      <c r="CD14" s="697"/>
      <c r="CE14" s="697"/>
      <c r="CF14" s="697"/>
      <c r="CG14" s="717"/>
      <c r="CH14" s="717"/>
      <c r="CI14" s="717"/>
      <c r="CJ14" s="717"/>
      <c r="CK14" s="717"/>
      <c r="CL14" s="717"/>
      <c r="CM14" s="717"/>
      <c r="CN14" s="717"/>
      <c r="CO14" s="717"/>
      <c r="CP14" s="717"/>
      <c r="CQ14" s="717"/>
      <c r="CR14" s="717"/>
      <c r="CS14" s="717"/>
      <c r="CT14" s="717"/>
      <c r="CU14" s="717"/>
      <c r="CV14" s="717"/>
      <c r="CW14" s="717"/>
      <c r="CX14" s="717"/>
      <c r="CY14" s="717"/>
      <c r="CZ14" s="717"/>
      <c r="DA14" s="717"/>
      <c r="DB14" s="717"/>
    </row>
    <row r="15" spans="1:112" ht="30" customHeight="1" x14ac:dyDescent="0.3">
      <c r="A15" s="700" t="s">
        <v>858</v>
      </c>
      <c r="B15" s="701"/>
      <c r="C15" s="701"/>
      <c r="D15" s="701"/>
      <c r="E15" s="701"/>
      <c r="F15" s="701"/>
      <c r="G15" s="701"/>
      <c r="H15" s="701"/>
      <c r="I15" s="701"/>
      <c r="J15" s="701"/>
      <c r="K15" s="701"/>
      <c r="L15" s="701"/>
      <c r="M15" s="701"/>
      <c r="N15" s="701"/>
      <c r="O15" s="701"/>
      <c r="P15" s="701"/>
      <c r="Q15" s="701"/>
      <c r="R15" s="701"/>
      <c r="S15" s="701"/>
      <c r="T15" s="701"/>
      <c r="U15" s="701"/>
      <c r="V15" s="701"/>
      <c r="W15" s="702"/>
      <c r="X15" s="697">
        <v>2</v>
      </c>
      <c r="Y15" s="697"/>
      <c r="Z15" s="697"/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 t="s">
        <v>860</v>
      </c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 t="s">
        <v>1429</v>
      </c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  <c r="BX15" s="697"/>
      <c r="BY15" s="697"/>
      <c r="BZ15" s="697"/>
      <c r="CA15" s="697"/>
      <c r="CB15" s="697"/>
      <c r="CC15" s="697"/>
      <c r="CD15" s="697"/>
      <c r="CE15" s="697"/>
      <c r="CF15" s="697"/>
      <c r="CG15" s="717"/>
      <c r="CH15" s="717"/>
      <c r="CI15" s="717"/>
      <c r="CJ15" s="717"/>
      <c r="CK15" s="717"/>
      <c r="CL15" s="717"/>
      <c r="CM15" s="717"/>
      <c r="CN15" s="717"/>
      <c r="CO15" s="717"/>
      <c r="CP15" s="717"/>
      <c r="CQ15" s="717"/>
      <c r="CR15" s="717"/>
      <c r="CS15" s="717"/>
      <c r="CT15" s="717"/>
      <c r="CU15" s="717"/>
      <c r="CV15" s="717"/>
      <c r="CW15" s="717"/>
      <c r="CX15" s="717"/>
      <c r="CY15" s="717"/>
      <c r="CZ15" s="717"/>
      <c r="DA15" s="717"/>
      <c r="DB15" s="717"/>
    </row>
    <row r="16" spans="1:112" ht="30" customHeight="1" x14ac:dyDescent="0.3">
      <c r="A16" s="700" t="s">
        <v>1427</v>
      </c>
      <c r="B16" s="701"/>
      <c r="C16" s="701"/>
      <c r="D16" s="701"/>
      <c r="E16" s="701"/>
      <c r="F16" s="701"/>
      <c r="G16" s="701"/>
      <c r="H16" s="701"/>
      <c r="I16" s="701"/>
      <c r="J16" s="701"/>
      <c r="K16" s="701"/>
      <c r="L16" s="701"/>
      <c r="M16" s="701"/>
      <c r="N16" s="701"/>
      <c r="O16" s="701"/>
      <c r="P16" s="701"/>
      <c r="Q16" s="701"/>
      <c r="R16" s="701"/>
      <c r="S16" s="701"/>
      <c r="T16" s="701"/>
      <c r="U16" s="701"/>
      <c r="V16" s="701"/>
      <c r="W16" s="702"/>
      <c r="X16" s="697">
        <v>2</v>
      </c>
      <c r="Y16" s="697"/>
      <c r="Z16" s="697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 t="s">
        <v>1417</v>
      </c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 t="s">
        <v>1431</v>
      </c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  <c r="BX16" s="697"/>
      <c r="BY16" s="697"/>
      <c r="BZ16" s="697"/>
      <c r="CA16" s="697"/>
      <c r="CB16" s="697"/>
      <c r="CC16" s="697"/>
      <c r="CD16" s="697"/>
      <c r="CE16" s="697"/>
      <c r="CF16" s="697"/>
      <c r="CG16" s="717"/>
      <c r="CH16" s="717"/>
      <c r="CI16" s="717"/>
      <c r="CJ16" s="717"/>
      <c r="CK16" s="717"/>
      <c r="CL16" s="717"/>
      <c r="CM16" s="717"/>
      <c r="CN16" s="717"/>
      <c r="CO16" s="717"/>
      <c r="CP16" s="717"/>
      <c r="CQ16" s="717"/>
      <c r="CR16" s="717"/>
      <c r="CS16" s="717"/>
      <c r="CT16" s="717"/>
      <c r="CU16" s="717"/>
      <c r="CV16" s="717"/>
      <c r="CW16" s="717"/>
      <c r="CX16" s="717"/>
      <c r="CY16" s="717"/>
      <c r="CZ16" s="717"/>
      <c r="DA16" s="717"/>
      <c r="DB16" s="717"/>
    </row>
    <row r="17" spans="1:112" ht="15" customHeight="1" x14ac:dyDescent="0.3">
      <c r="A17" s="875" t="s">
        <v>185</v>
      </c>
      <c r="B17" s="876"/>
      <c r="C17" s="876"/>
      <c r="D17" s="876"/>
      <c r="E17" s="876"/>
      <c r="F17" s="876"/>
      <c r="G17" s="876"/>
      <c r="H17" s="876"/>
      <c r="I17" s="876"/>
      <c r="J17" s="876"/>
      <c r="K17" s="876"/>
      <c r="L17" s="876"/>
      <c r="M17" s="876"/>
      <c r="N17" s="876"/>
      <c r="O17" s="876"/>
      <c r="P17" s="876"/>
      <c r="Q17" s="876"/>
      <c r="R17" s="876"/>
      <c r="S17" s="876"/>
      <c r="T17" s="876"/>
      <c r="U17" s="876"/>
      <c r="V17" s="876"/>
      <c r="W17" s="877"/>
      <c r="X17" s="717">
        <f>SUM(X14:AO16)</f>
        <v>6</v>
      </c>
      <c r="Y17" s="717"/>
      <c r="Z17" s="717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878" t="s">
        <v>1435</v>
      </c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80"/>
    </row>
    <row r="18" spans="1:112" ht="15" customHeight="1" x14ac:dyDescent="0.3">
      <c r="A18" s="50" t="s">
        <v>186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444</v>
      </c>
      <c r="DD19" s="56"/>
      <c r="DE19" s="57"/>
      <c r="DF19" s="57"/>
    </row>
    <row r="20" spans="1:112" s="24" customFormat="1" ht="15" customHeight="1" x14ac:dyDescent="0.3">
      <c r="A20" s="19" t="s">
        <v>443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6"/>
    </row>
    <row r="21" spans="1:112" ht="15" customHeight="1" x14ac:dyDescent="0.25">
      <c r="A21" s="19" t="s">
        <v>187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7"/>
    </row>
    <row r="22" spans="1:112" ht="15" customHeight="1" x14ac:dyDescent="0.3">
      <c r="A22" s="19" t="s">
        <v>188</v>
      </c>
      <c r="B22" s="50"/>
      <c r="C22" s="50"/>
      <c r="D22" s="50"/>
      <c r="E22" s="50"/>
      <c r="F22" s="50"/>
      <c r="G22" s="50"/>
      <c r="H22" s="50"/>
      <c r="I22" s="50"/>
      <c r="J22" s="865">
        <v>10</v>
      </c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1" t="s">
        <v>189</v>
      </c>
      <c r="V22" s="861"/>
      <c r="W22" s="861"/>
      <c r="X22" s="861"/>
      <c r="Y22" s="861"/>
      <c r="Z22" s="861"/>
      <c r="AA22" s="861"/>
      <c r="AB22" s="861"/>
      <c r="AC22" s="861"/>
      <c r="AD22" s="861"/>
      <c r="AE22" s="861"/>
      <c r="AF22" s="861"/>
      <c r="AG22" s="861"/>
      <c r="AH22" s="861"/>
      <c r="AI22" s="861"/>
      <c r="AJ22" s="861"/>
      <c r="AK22" s="861"/>
      <c r="AL22" s="861"/>
      <c r="AM22" s="861"/>
      <c r="AN22" s="861"/>
      <c r="AO22" s="861"/>
      <c r="AP22" s="861"/>
      <c r="AQ22" s="861"/>
      <c r="AR22" s="861"/>
      <c r="AS22" s="861"/>
      <c r="AT22" s="861"/>
      <c r="AU22" s="861"/>
      <c r="AV22" s="861"/>
      <c r="AW22" s="861"/>
      <c r="AX22" s="861"/>
      <c r="AY22" s="861"/>
      <c r="AZ22" s="861"/>
      <c r="BA22" s="861"/>
      <c r="BB22" s="865" t="s">
        <v>735</v>
      </c>
      <c r="BC22" s="865"/>
      <c r="BD22" s="865"/>
      <c r="BE22" s="865"/>
      <c r="BF22" s="865"/>
      <c r="BG22" s="865"/>
      <c r="BH22" s="865"/>
      <c r="BI22" s="865"/>
      <c r="BJ22" s="865"/>
      <c r="BK22" s="865"/>
      <c r="BL22" s="865"/>
      <c r="BM22" s="861" t="s">
        <v>190</v>
      </c>
      <c r="BN22" s="861"/>
      <c r="BO22" s="861"/>
      <c r="BP22" s="861"/>
      <c r="BQ22" s="861"/>
      <c r="BR22" s="861"/>
      <c r="BS22" s="861"/>
      <c r="BT22" s="861"/>
      <c r="BU22" s="861"/>
      <c r="BV22" s="861"/>
      <c r="BW22" s="861"/>
      <c r="BX22" s="861"/>
      <c r="BY22" s="865" t="s">
        <v>1432</v>
      </c>
      <c r="BZ22" s="865"/>
      <c r="CA22" s="865"/>
      <c r="CB22" s="865"/>
      <c r="CC22" s="865"/>
      <c r="CD22" s="865"/>
      <c r="CE22" s="865"/>
      <c r="CF22" s="865"/>
      <c r="CG22" s="865"/>
      <c r="CH22" s="865"/>
      <c r="CI22" s="865"/>
      <c r="CJ22" s="865"/>
      <c r="CK22" s="865"/>
      <c r="CL22" s="865"/>
      <c r="CM22" s="865"/>
      <c r="CN22" s="865"/>
      <c r="CO22" s="865"/>
      <c r="CP22" s="865"/>
      <c r="CQ22" s="865"/>
      <c r="CR22" s="865"/>
      <c r="CS22" s="865"/>
      <c r="CT22" s="865"/>
      <c r="CU22" s="50"/>
      <c r="CV22" s="50" t="s">
        <v>191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99" t="s">
        <v>704</v>
      </c>
      <c r="B23" s="699"/>
      <c r="C23" s="699"/>
      <c r="D23" s="699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706">
        <v>683.4</v>
      </c>
      <c r="Y23" s="706"/>
      <c r="Z23" s="706"/>
      <c r="AA23" s="706"/>
      <c r="AB23" s="706"/>
      <c r="AC23" s="706"/>
      <c r="AD23" s="706"/>
      <c r="AE23" s="706"/>
      <c r="AF23" s="706"/>
      <c r="AG23" s="706"/>
      <c r="AH23" s="699" t="s">
        <v>194</v>
      </c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881"/>
      <c r="BO23" s="881"/>
      <c r="BP23" s="881"/>
      <c r="BQ23" s="881"/>
      <c r="BR23" s="881"/>
      <c r="BS23" s="881"/>
      <c r="BT23" s="881"/>
      <c r="BU23" s="881"/>
      <c r="BV23" s="881"/>
      <c r="BW23" s="881"/>
      <c r="BX23" s="881"/>
      <c r="BY23" s="861"/>
      <c r="BZ23" s="861"/>
      <c r="CA23" s="861"/>
      <c r="CB23" s="861"/>
      <c r="CC23" s="861"/>
      <c r="CD23" s="861"/>
      <c r="CE23" s="861"/>
      <c r="CF23" s="861"/>
      <c r="CG23" s="861"/>
      <c r="CH23" s="861"/>
      <c r="CI23" s="861"/>
      <c r="CJ23" s="861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50"/>
      <c r="DD23" s="56"/>
      <c r="DE23" s="57"/>
      <c r="DF23" s="57"/>
    </row>
    <row r="24" spans="1:112" ht="10.5" customHeight="1" x14ac:dyDescent="0.3">
      <c r="A24" s="699"/>
      <c r="B24" s="699"/>
      <c r="C24" s="699"/>
      <c r="D24" s="699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699"/>
      <c r="AI24" s="699"/>
      <c r="AJ24" s="699"/>
      <c r="AK24" s="699"/>
      <c r="DD24" s="56"/>
      <c r="DE24" s="57"/>
      <c r="DF24" s="57"/>
    </row>
    <row r="25" spans="1:112" ht="15" customHeight="1" x14ac:dyDescent="0.3">
      <c r="A25" s="50" t="s">
        <v>192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65" t="s">
        <v>65</v>
      </c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  <c r="AU25" s="865"/>
      <c r="AV25" s="865"/>
      <c r="AW25" s="865"/>
      <c r="AX25" s="865"/>
      <c r="AY25" s="865"/>
      <c r="AZ25" s="865"/>
      <c r="BA25" s="865"/>
      <c r="BB25" s="865"/>
      <c r="BC25" s="50"/>
      <c r="BD25" s="50" t="s">
        <v>193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65" t="s">
        <v>65</v>
      </c>
      <c r="BX25" s="865"/>
      <c r="BY25" s="865"/>
      <c r="BZ25" s="865"/>
      <c r="CA25" s="865"/>
      <c r="CB25" s="865"/>
      <c r="CC25" s="865"/>
      <c r="CD25" s="865"/>
      <c r="CE25" s="865"/>
      <c r="CF25" s="865"/>
      <c r="CG25" s="865"/>
      <c r="CH25" s="865"/>
      <c r="CI25" s="865"/>
      <c r="CJ25" s="865"/>
      <c r="CK25" s="865"/>
      <c r="CL25" s="865"/>
      <c r="CM25" s="50"/>
      <c r="CN25" s="50" t="s">
        <v>194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195</v>
      </c>
      <c r="CC26" s="23"/>
      <c r="DD26" s="56"/>
      <c r="DE26" s="57"/>
      <c r="DF26" s="57"/>
      <c r="DH26" s="140"/>
    </row>
    <row r="27" spans="1:112" ht="15" customHeight="1" x14ac:dyDescent="0.25">
      <c r="A27" s="19" t="s">
        <v>196</v>
      </c>
      <c r="DD27" s="56"/>
      <c r="DE27" s="57"/>
      <c r="DF27" s="57"/>
      <c r="DH27" s="140"/>
    </row>
    <row r="28" spans="1:112" ht="15" customHeight="1" x14ac:dyDescent="0.3">
      <c r="A28" s="19" t="s">
        <v>197</v>
      </c>
    </row>
    <row r="29" spans="1:112" ht="15" customHeight="1" x14ac:dyDescent="0.25">
      <c r="A29" s="19" t="s">
        <v>198</v>
      </c>
      <c r="DH29" s="140"/>
    </row>
    <row r="30" spans="1:112" ht="15" customHeight="1" x14ac:dyDescent="0.3">
      <c r="A30" s="864" t="s">
        <v>205</v>
      </c>
      <c r="B30" s="864"/>
      <c r="C30" s="864"/>
      <c r="D30" s="864"/>
      <c r="E30" s="864"/>
      <c r="F30" s="864"/>
      <c r="G30" s="864"/>
      <c r="H30" s="864"/>
      <c r="I30" s="864"/>
      <c r="J30" s="864"/>
      <c r="K30" s="864"/>
      <c r="L30" s="864"/>
      <c r="M30" s="864"/>
      <c r="N30" s="864"/>
      <c r="O30" s="864"/>
      <c r="P30" s="864"/>
      <c r="Q30" s="864"/>
      <c r="R30" s="864"/>
      <c r="S30" s="864"/>
      <c r="T30" s="864"/>
      <c r="U30" s="864"/>
      <c r="V30" s="864"/>
      <c r="W30" s="864"/>
      <c r="X30" s="864"/>
      <c r="Y30" s="864"/>
      <c r="Z30" s="864"/>
      <c r="AA30" s="864"/>
      <c r="AB30" s="864"/>
      <c r="AC30" s="864"/>
      <c r="AD30" s="864"/>
      <c r="AE30" s="864"/>
      <c r="AF30" s="864"/>
      <c r="AG30" s="864"/>
      <c r="AH30" s="864"/>
      <c r="AI30" s="864"/>
      <c r="AJ30" s="864"/>
      <c r="AK30" s="864"/>
      <c r="AL30" s="864"/>
      <c r="AM30" s="864"/>
      <c r="AN30" s="864"/>
      <c r="AO30" s="864"/>
      <c r="AP30" s="864"/>
      <c r="AQ30" s="864"/>
      <c r="AR30" s="864"/>
      <c r="AS30" s="864"/>
      <c r="AT30" s="864"/>
      <c r="AU30" s="864"/>
      <c r="AV30" s="864"/>
      <c r="AW30" s="864"/>
      <c r="AX30" s="864"/>
      <c r="AY30" s="864"/>
      <c r="AZ30" s="864"/>
      <c r="BA30" s="864"/>
      <c r="BB30" s="864"/>
      <c r="BC30" s="864"/>
      <c r="BD30" s="864"/>
      <c r="BE30" s="864"/>
      <c r="BF30" s="864"/>
      <c r="BG30" s="864"/>
      <c r="BH30" s="864"/>
      <c r="BI30" s="86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868" t="s">
        <v>693</v>
      </c>
      <c r="B31" s="869"/>
      <c r="C31" s="869"/>
      <c r="D31" s="869"/>
      <c r="E31" s="869"/>
      <c r="F31" s="869"/>
      <c r="G31" s="869"/>
      <c r="H31" s="869"/>
      <c r="I31" s="869"/>
      <c r="J31" s="869"/>
      <c r="K31" s="869"/>
      <c r="L31" s="869"/>
      <c r="M31" s="869"/>
      <c r="N31" s="869"/>
      <c r="O31" s="869"/>
      <c r="P31" s="869"/>
      <c r="Q31" s="869"/>
      <c r="R31" s="869"/>
      <c r="S31" s="869"/>
      <c r="T31" s="869"/>
      <c r="U31" s="869"/>
      <c r="V31" s="870"/>
      <c r="W31" s="868" t="s">
        <v>199</v>
      </c>
      <c r="X31" s="869"/>
      <c r="Y31" s="869"/>
      <c r="Z31" s="869"/>
      <c r="AA31" s="869"/>
      <c r="AB31" s="869"/>
      <c r="AC31" s="869"/>
      <c r="AD31" s="869"/>
      <c r="AE31" s="869"/>
      <c r="AF31" s="869"/>
      <c r="AG31" s="869"/>
      <c r="AH31" s="869"/>
      <c r="AI31" s="869"/>
      <c r="AJ31" s="869"/>
      <c r="AK31" s="869"/>
      <c r="AL31" s="869"/>
      <c r="AM31" s="869"/>
      <c r="AN31" s="869"/>
      <c r="AO31" s="869"/>
      <c r="AP31" s="869"/>
      <c r="AQ31" s="869"/>
      <c r="AR31" s="869"/>
      <c r="AS31" s="870"/>
      <c r="AT31" s="868" t="s">
        <v>200</v>
      </c>
      <c r="AU31" s="869"/>
      <c r="AV31" s="869"/>
      <c r="AW31" s="869"/>
      <c r="AX31" s="869"/>
      <c r="AY31" s="869"/>
      <c r="AZ31" s="869"/>
      <c r="BA31" s="869"/>
      <c r="BB31" s="869"/>
      <c r="BC31" s="869"/>
      <c r="BD31" s="869"/>
      <c r="BE31" s="869"/>
      <c r="BF31" s="869"/>
      <c r="BG31" s="869"/>
      <c r="BH31" s="869"/>
      <c r="BI31" s="869"/>
      <c r="BJ31" s="869"/>
      <c r="BK31" s="869"/>
      <c r="BL31" s="869"/>
      <c r="BM31" s="869"/>
      <c r="BN31" s="869"/>
      <c r="BO31" s="869"/>
      <c r="BP31" s="869"/>
      <c r="BQ31" s="869"/>
      <c r="BR31" s="870"/>
      <c r="BS31" s="866" t="s">
        <v>201</v>
      </c>
      <c r="BT31" s="866"/>
      <c r="BU31" s="866"/>
      <c r="BV31" s="866"/>
      <c r="BW31" s="866"/>
      <c r="BX31" s="866"/>
      <c r="BY31" s="866"/>
      <c r="BZ31" s="866"/>
      <c r="CA31" s="866"/>
      <c r="CB31" s="866"/>
      <c r="CC31" s="866"/>
      <c r="CD31" s="866"/>
      <c r="CE31" s="866"/>
      <c r="CF31" s="866"/>
      <c r="CG31" s="866"/>
      <c r="CH31" s="866"/>
      <c r="CI31" s="866"/>
      <c r="CJ31" s="866"/>
      <c r="CK31" s="866"/>
      <c r="CL31" s="866"/>
      <c r="CM31" s="866"/>
      <c r="CN31" s="866"/>
      <c r="CO31" s="866"/>
      <c r="CP31" s="866"/>
      <c r="CQ31" s="866"/>
      <c r="CR31" s="866"/>
      <c r="CS31" s="866"/>
      <c r="CT31" s="866"/>
      <c r="CU31" s="866"/>
      <c r="CV31" s="866"/>
      <c r="CW31" s="866"/>
      <c r="CX31" s="866"/>
      <c r="CY31" s="866"/>
      <c r="CZ31" s="866"/>
      <c r="DA31" s="866"/>
      <c r="DB31" s="866"/>
    </row>
    <row r="32" spans="1:112" ht="39.75" customHeight="1" x14ac:dyDescent="0.25">
      <c r="A32" s="871"/>
      <c r="B32" s="872"/>
      <c r="C32" s="872"/>
      <c r="D32" s="872"/>
      <c r="E32" s="872"/>
      <c r="F32" s="872"/>
      <c r="G32" s="872"/>
      <c r="H32" s="872"/>
      <c r="I32" s="872"/>
      <c r="J32" s="872"/>
      <c r="K32" s="872"/>
      <c r="L32" s="872"/>
      <c r="M32" s="872"/>
      <c r="N32" s="872"/>
      <c r="O32" s="872"/>
      <c r="P32" s="872"/>
      <c r="Q32" s="872"/>
      <c r="R32" s="872"/>
      <c r="S32" s="872"/>
      <c r="T32" s="872"/>
      <c r="U32" s="872"/>
      <c r="V32" s="873"/>
      <c r="W32" s="871"/>
      <c r="X32" s="872"/>
      <c r="Y32" s="872"/>
      <c r="Z32" s="872"/>
      <c r="AA32" s="872"/>
      <c r="AB32" s="872"/>
      <c r="AC32" s="872"/>
      <c r="AD32" s="872"/>
      <c r="AE32" s="872"/>
      <c r="AF32" s="872"/>
      <c r="AG32" s="872"/>
      <c r="AH32" s="872"/>
      <c r="AI32" s="872"/>
      <c r="AJ32" s="872"/>
      <c r="AK32" s="872"/>
      <c r="AL32" s="872"/>
      <c r="AM32" s="872"/>
      <c r="AN32" s="872"/>
      <c r="AO32" s="872"/>
      <c r="AP32" s="872"/>
      <c r="AQ32" s="872"/>
      <c r="AR32" s="872"/>
      <c r="AS32" s="873"/>
      <c r="AT32" s="871"/>
      <c r="AU32" s="872"/>
      <c r="AV32" s="872"/>
      <c r="AW32" s="872"/>
      <c r="AX32" s="872"/>
      <c r="AY32" s="872"/>
      <c r="AZ32" s="872"/>
      <c r="BA32" s="872"/>
      <c r="BB32" s="872"/>
      <c r="BC32" s="872"/>
      <c r="BD32" s="872"/>
      <c r="BE32" s="872"/>
      <c r="BF32" s="872"/>
      <c r="BG32" s="872"/>
      <c r="BH32" s="872"/>
      <c r="BI32" s="872"/>
      <c r="BJ32" s="872"/>
      <c r="BK32" s="872"/>
      <c r="BL32" s="872"/>
      <c r="BM32" s="872"/>
      <c r="BN32" s="872"/>
      <c r="BO32" s="872"/>
      <c r="BP32" s="872"/>
      <c r="BQ32" s="872"/>
      <c r="BR32" s="873"/>
      <c r="BS32" s="874" t="s">
        <v>202</v>
      </c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 t="s">
        <v>203</v>
      </c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H32" s="148"/>
    </row>
    <row r="33" spans="1:112" ht="15" customHeight="1" x14ac:dyDescent="0.25">
      <c r="A33" s="867"/>
      <c r="B33" s="867"/>
      <c r="C33" s="867"/>
      <c r="D33" s="867"/>
      <c r="E33" s="867"/>
      <c r="F33" s="867"/>
      <c r="G33" s="867"/>
      <c r="H33" s="867"/>
      <c r="I33" s="867"/>
      <c r="J33" s="867"/>
      <c r="K33" s="867"/>
      <c r="L33" s="867"/>
      <c r="M33" s="867"/>
      <c r="N33" s="867"/>
      <c r="O33" s="867"/>
      <c r="P33" s="867"/>
      <c r="Q33" s="867"/>
      <c r="R33" s="867"/>
      <c r="S33" s="867"/>
      <c r="T33" s="867"/>
      <c r="U33" s="867"/>
      <c r="V33" s="867"/>
      <c r="W33" s="867"/>
      <c r="X33" s="867"/>
      <c r="Y33" s="867"/>
      <c r="Z33" s="867"/>
      <c r="AA33" s="867"/>
      <c r="AB33" s="867"/>
      <c r="AC33" s="867"/>
      <c r="AD33" s="867"/>
      <c r="AE33" s="867"/>
      <c r="AF33" s="867"/>
      <c r="AG33" s="867"/>
      <c r="AH33" s="867"/>
      <c r="AI33" s="867"/>
      <c r="AJ33" s="867"/>
      <c r="AK33" s="867"/>
      <c r="AL33" s="867"/>
      <c r="AM33" s="867"/>
      <c r="AN33" s="867"/>
      <c r="AO33" s="867"/>
      <c r="AP33" s="867"/>
      <c r="AQ33" s="867"/>
      <c r="AR33" s="867"/>
      <c r="AS33" s="867"/>
      <c r="AT33" s="867"/>
      <c r="AU33" s="867"/>
      <c r="AV33" s="867"/>
      <c r="AW33" s="867"/>
      <c r="AX33" s="867"/>
      <c r="AY33" s="867"/>
      <c r="AZ33" s="867"/>
      <c r="BA33" s="867"/>
      <c r="BB33" s="867"/>
      <c r="BC33" s="867"/>
      <c r="BD33" s="867"/>
      <c r="BE33" s="867"/>
      <c r="BF33" s="867"/>
      <c r="BG33" s="867"/>
      <c r="BH33" s="867"/>
      <c r="BI33" s="867"/>
      <c r="BJ33" s="867"/>
      <c r="BK33" s="867"/>
      <c r="BL33" s="867"/>
      <c r="BM33" s="867"/>
      <c r="BN33" s="867"/>
      <c r="BO33" s="867"/>
      <c r="BP33" s="867"/>
      <c r="BQ33" s="867"/>
      <c r="BR33" s="867"/>
      <c r="BS33" s="867"/>
      <c r="BT33" s="867"/>
      <c r="BU33" s="867"/>
      <c r="BV33" s="867"/>
      <c r="BW33" s="867"/>
      <c r="BX33" s="867"/>
      <c r="BY33" s="867"/>
      <c r="BZ33" s="867"/>
      <c r="CA33" s="867"/>
      <c r="CB33" s="867"/>
      <c r="CC33" s="867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40"/>
    </row>
    <row r="34" spans="1:112" ht="15" customHeight="1" x14ac:dyDescent="0.25">
      <c r="A34" s="19" t="s">
        <v>445</v>
      </c>
      <c r="DH34" s="140"/>
    </row>
    <row r="35" spans="1:112" ht="15" customHeight="1" x14ac:dyDescent="0.3">
      <c r="A35" s="51" t="s">
        <v>446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204</v>
      </c>
    </row>
    <row r="37" spans="1:112" ht="15" customHeight="1" x14ac:dyDescent="0.25">
      <c r="A37" s="47" t="s">
        <v>447</v>
      </c>
      <c r="DH37" s="140"/>
    </row>
    <row r="38" spans="1:112" ht="15" customHeight="1" x14ac:dyDescent="0.25">
      <c r="A38" s="19" t="s">
        <v>206</v>
      </c>
      <c r="DH38" s="140"/>
    </row>
    <row r="39" spans="1:112" ht="15" customHeight="1" x14ac:dyDescent="0.3">
      <c r="A39" s="796" t="s">
        <v>207</v>
      </c>
      <c r="B39" s="796"/>
      <c r="C39" s="796"/>
      <c r="D39" s="796"/>
      <c r="E39" s="796"/>
      <c r="F39" s="796"/>
      <c r="G39" s="796"/>
      <c r="H39" s="796"/>
      <c r="I39" s="796"/>
      <c r="J39" s="766" t="s">
        <v>736</v>
      </c>
      <c r="K39" s="766"/>
      <c r="L39" s="766"/>
      <c r="M39" s="766"/>
      <c r="N39" s="766"/>
      <c r="O39" s="766"/>
      <c r="P39" s="766"/>
      <c r="Q39" s="766"/>
      <c r="R39" s="766"/>
      <c r="S39" s="49"/>
      <c r="T39" s="796" t="s">
        <v>208</v>
      </c>
      <c r="U39" s="796"/>
      <c r="V39" s="796"/>
      <c r="W39" s="796"/>
      <c r="X39" s="796"/>
      <c r="Y39" s="796"/>
      <c r="Z39" s="796"/>
      <c r="AA39" s="796"/>
      <c r="AB39" s="796"/>
      <c r="AC39" s="796"/>
      <c r="AD39" s="796"/>
      <c r="AE39" s="796"/>
      <c r="AF39" s="796"/>
      <c r="AG39" s="796"/>
      <c r="AH39" s="796"/>
      <c r="AI39" s="79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343</v>
      </c>
      <c r="U40" s="706" t="s">
        <v>1205</v>
      </c>
      <c r="V40" s="706"/>
      <c r="W40" s="706"/>
      <c r="X40" s="706"/>
      <c r="Y40" s="706"/>
      <c r="Z40" s="706"/>
      <c r="AA40" s="706"/>
      <c r="AB40" s="706"/>
      <c r="AC40" s="706"/>
      <c r="AD40" s="706"/>
      <c r="AE40" s="706"/>
      <c r="AF40" s="706"/>
      <c r="AG40" s="706"/>
      <c r="AH40" s="706"/>
      <c r="AI40" s="706"/>
      <c r="AJ40" s="706"/>
      <c r="AK40" s="706"/>
      <c r="AL40" s="706"/>
      <c r="AM40" s="706"/>
      <c r="AN40" s="706"/>
      <c r="AO40" s="706"/>
      <c r="AP40" s="706"/>
      <c r="AQ40" s="706"/>
      <c r="AR40" s="706"/>
      <c r="AS40" s="706"/>
      <c r="AT40" s="706"/>
      <c r="AU40" s="706"/>
      <c r="AV40" s="706"/>
      <c r="AW40" s="706"/>
      <c r="AX40" s="706"/>
      <c r="AY40" s="706"/>
      <c r="AZ40" s="706"/>
      <c r="BA40" s="706"/>
      <c r="BB40" s="706"/>
      <c r="BC40" s="706"/>
      <c r="BD40" s="706"/>
      <c r="BE40" s="706"/>
      <c r="BF40" s="706"/>
      <c r="BG40" s="706"/>
      <c r="BH40" s="706"/>
      <c r="BI40" s="706"/>
      <c r="BJ40" s="706"/>
      <c r="BK40" s="706"/>
      <c r="BL40" s="706"/>
      <c r="BM40" s="706"/>
      <c r="BN40" s="19" t="s">
        <v>209</v>
      </c>
      <c r="BZ40" s="862" t="s">
        <v>1438</v>
      </c>
      <c r="CA40" s="863"/>
      <c r="CB40" s="863"/>
      <c r="CC40" s="863"/>
      <c r="CD40" s="863"/>
      <c r="CE40" s="863"/>
      <c r="CF40" s="863"/>
      <c r="CG40" s="863"/>
      <c r="CH40" s="863"/>
      <c r="CI40" s="863"/>
      <c r="CJ40" s="863"/>
      <c r="CK40" s="863"/>
      <c r="CL40" s="863"/>
      <c r="CM40" s="863"/>
      <c r="CN40" s="863"/>
      <c r="CO40" s="863"/>
      <c r="CP40" s="863"/>
      <c r="CQ40" s="863"/>
      <c r="CR40" s="863"/>
      <c r="CS40" s="863"/>
      <c r="CT40" s="863"/>
      <c r="CU40" s="863"/>
      <c r="CV40" s="863"/>
      <c r="CW40" s="863"/>
      <c r="CX40" s="863"/>
      <c r="CY40" s="863"/>
      <c r="CZ40" s="863"/>
      <c r="DA40" s="863"/>
      <c r="DB40" s="863"/>
      <c r="DH40" s="140"/>
    </row>
    <row r="41" spans="1:112" s="219" customFormat="1" ht="9.6" x14ac:dyDescent="0.2">
      <c r="BZ41" s="710" t="s">
        <v>210</v>
      </c>
      <c r="CA41" s="710"/>
      <c r="CB41" s="710"/>
      <c r="CC41" s="710"/>
      <c r="CD41" s="710"/>
      <c r="CE41" s="710"/>
      <c r="CF41" s="710"/>
      <c r="CG41" s="710"/>
      <c r="CH41" s="710"/>
      <c r="CI41" s="710"/>
      <c r="CJ41" s="710"/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  <c r="DH41" s="222"/>
    </row>
    <row r="42" spans="1:112" ht="15" customHeight="1" x14ac:dyDescent="0.25">
      <c r="A42" s="19" t="s">
        <v>211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0"/>
    </row>
    <row r="43" spans="1:112" ht="15" customHeight="1" x14ac:dyDescent="0.25">
      <c r="A43" s="47" t="s">
        <v>448</v>
      </c>
      <c r="DH43" s="140"/>
    </row>
    <row r="44" spans="1:112" ht="30" customHeight="1" x14ac:dyDescent="0.25">
      <c r="A44" s="19" t="s">
        <v>212</v>
      </c>
      <c r="Y44" s="862" t="s">
        <v>65</v>
      </c>
      <c r="Z44" s="862"/>
      <c r="AA44" s="862"/>
      <c r="AB44" s="862"/>
      <c r="AC44" s="862"/>
      <c r="AD44" s="862"/>
      <c r="AE44" s="862"/>
      <c r="AF44" s="862"/>
      <c r="AG44" s="862"/>
      <c r="AH44" s="862"/>
      <c r="AI44" s="862"/>
      <c r="AJ44" s="862"/>
      <c r="AK44" s="862"/>
      <c r="AL44" s="862"/>
      <c r="AM44" s="862"/>
      <c r="AN44" s="862"/>
      <c r="AO44" s="862"/>
      <c r="AP44" s="862"/>
      <c r="AQ44" s="862"/>
      <c r="AR44" s="862"/>
      <c r="AS44" s="862"/>
      <c r="AT44" s="862"/>
      <c r="AU44" s="862"/>
      <c r="AV44" s="862"/>
      <c r="AW44" s="862"/>
      <c r="AX44" s="862"/>
      <c r="AY44" s="862"/>
      <c r="AZ44" s="862"/>
      <c r="BA44" s="862"/>
      <c r="BB44" s="862"/>
      <c r="BC44" s="862"/>
      <c r="BD44" s="862"/>
      <c r="BE44" s="862"/>
      <c r="BF44" s="862"/>
      <c r="BG44" s="862"/>
      <c r="BH44" s="49"/>
      <c r="BI44" s="883" t="s">
        <v>209</v>
      </c>
      <c r="BJ44" s="883"/>
      <c r="BK44" s="883"/>
      <c r="BL44" s="883"/>
      <c r="BM44" s="883"/>
      <c r="BN44" s="883"/>
      <c r="BO44" s="883"/>
      <c r="BP44" s="883"/>
      <c r="BQ44" s="883"/>
      <c r="BR44" s="883"/>
      <c r="BS44" s="883"/>
      <c r="BT44" s="49"/>
      <c r="BU44" s="862" t="s">
        <v>65</v>
      </c>
      <c r="BV44" s="862"/>
      <c r="BW44" s="862"/>
      <c r="BX44" s="862"/>
      <c r="BY44" s="862"/>
      <c r="BZ44" s="862"/>
      <c r="CA44" s="862"/>
      <c r="CB44" s="862"/>
      <c r="CC44" s="862"/>
      <c r="CD44" s="862"/>
      <c r="CE44" s="862"/>
      <c r="CF44" s="862"/>
      <c r="CG44" s="862"/>
      <c r="CH44" s="862"/>
      <c r="CI44" s="862"/>
      <c r="CJ44" s="862"/>
      <c r="CK44" s="862"/>
      <c r="CL44" s="862"/>
      <c r="CM44" s="862"/>
      <c r="CN44" s="862"/>
      <c r="CO44" s="862"/>
      <c r="CP44" s="862"/>
      <c r="CQ44" s="862"/>
      <c r="CR44" s="862"/>
      <c r="CS44" s="862"/>
      <c r="CT44" s="862"/>
      <c r="CU44" s="862"/>
      <c r="CV44" s="862"/>
      <c r="CW44" s="862"/>
      <c r="CX44" s="862"/>
      <c r="CY44" s="862"/>
      <c r="CZ44" s="862"/>
      <c r="DA44" s="862"/>
      <c r="DB44" s="862"/>
      <c r="DH44" s="149"/>
    </row>
    <row r="45" spans="1:112" s="219" customFormat="1" ht="9.6" x14ac:dyDescent="0.2">
      <c r="A45" s="247"/>
      <c r="B45" s="247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  <c r="AF45" s="247"/>
      <c r="AG45" s="247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  <c r="BU45" s="882" t="s">
        <v>213</v>
      </c>
      <c r="BV45" s="882"/>
      <c r="BW45" s="882"/>
      <c r="BX45" s="882"/>
      <c r="BY45" s="882"/>
      <c r="BZ45" s="882"/>
      <c r="CA45" s="882"/>
      <c r="CB45" s="882"/>
      <c r="CC45" s="882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2"/>
      <c r="CU45" s="882"/>
      <c r="CV45" s="882"/>
      <c r="CW45" s="882"/>
      <c r="CX45" s="882"/>
      <c r="CY45" s="882"/>
      <c r="CZ45" s="882"/>
      <c r="DA45" s="882"/>
      <c r="DB45" s="882"/>
      <c r="DH45" s="223"/>
    </row>
    <row r="46" spans="1:112" ht="15" customHeight="1" x14ac:dyDescent="0.25">
      <c r="A46" s="19" t="s">
        <v>214</v>
      </c>
      <c r="DH46" s="140"/>
    </row>
    <row r="47" spans="1:112" ht="45.75" customHeight="1" x14ac:dyDescent="0.25">
      <c r="A47" s="884" t="s">
        <v>482</v>
      </c>
      <c r="B47" s="884"/>
      <c r="C47" s="884"/>
      <c r="D47" s="884"/>
      <c r="E47" s="884"/>
      <c r="F47" s="884"/>
      <c r="G47" s="884"/>
      <c r="H47" s="884"/>
      <c r="I47" s="884"/>
      <c r="J47" s="884"/>
      <c r="K47" s="884"/>
      <c r="L47" s="884"/>
      <c r="M47" s="884"/>
      <c r="N47" s="884"/>
      <c r="O47" s="884"/>
      <c r="P47" s="884"/>
      <c r="Q47" s="884"/>
      <c r="R47" s="884"/>
      <c r="S47" s="884"/>
      <c r="T47" s="884"/>
      <c r="U47" s="884"/>
      <c r="V47" s="884"/>
      <c r="W47" s="884"/>
      <c r="X47" s="884"/>
      <c r="Y47" s="884"/>
      <c r="Z47" s="884"/>
      <c r="AA47" s="884"/>
      <c r="AB47" s="884"/>
      <c r="AC47" s="884"/>
      <c r="AD47" s="884"/>
      <c r="AE47" s="884"/>
      <c r="AF47" s="884"/>
      <c r="AG47" s="884"/>
      <c r="AH47" s="884"/>
      <c r="AI47" s="884"/>
      <c r="AJ47" s="884"/>
      <c r="AK47" s="884"/>
      <c r="AL47" s="884"/>
      <c r="AM47" s="884"/>
      <c r="AN47" s="884"/>
      <c r="AO47" s="884"/>
      <c r="AP47" s="884"/>
      <c r="AQ47" s="884"/>
      <c r="AR47" s="884"/>
      <c r="AS47" s="884"/>
      <c r="AT47" s="884"/>
      <c r="AU47" s="884"/>
      <c r="AV47" s="884"/>
      <c r="AW47" s="884"/>
      <c r="AX47" s="884"/>
      <c r="AY47" s="884"/>
      <c r="AZ47" s="884"/>
      <c r="BA47" s="884"/>
      <c r="BB47" s="884"/>
      <c r="BC47" s="884"/>
      <c r="BD47" s="884"/>
      <c r="BE47" s="884"/>
      <c r="BF47" s="884"/>
      <c r="BG47" s="884"/>
      <c r="BH47" s="884"/>
      <c r="BI47" s="884"/>
      <c r="BJ47" s="884"/>
      <c r="BK47" s="884"/>
      <c r="BL47" s="884"/>
      <c r="BM47" s="884"/>
      <c r="BN47" s="884"/>
      <c r="BO47" s="884"/>
      <c r="BP47" s="884"/>
      <c r="BQ47" s="884"/>
      <c r="BR47" s="884"/>
      <c r="BS47" s="884"/>
      <c r="BT47" s="884"/>
      <c r="BU47" s="884"/>
      <c r="BV47" s="884"/>
      <c r="BW47" s="884"/>
      <c r="BX47" s="884"/>
      <c r="BY47" s="884"/>
      <c r="BZ47" s="884"/>
      <c r="CA47" s="884"/>
      <c r="CB47" s="884"/>
      <c r="CC47" s="884"/>
      <c r="CD47" s="884"/>
      <c r="CE47" s="884"/>
      <c r="CF47" s="884"/>
      <c r="CG47" s="884"/>
      <c r="CH47" s="884"/>
      <c r="CI47" s="884"/>
      <c r="CJ47" s="884"/>
      <c r="CK47" s="884"/>
      <c r="CL47" s="884"/>
      <c r="CM47" s="884"/>
      <c r="CN47" s="884"/>
      <c r="CO47" s="884"/>
      <c r="CP47" s="884"/>
      <c r="CQ47" s="884"/>
      <c r="CR47" s="884"/>
      <c r="CS47" s="884"/>
      <c r="CT47" s="884"/>
      <c r="CU47" s="884"/>
      <c r="CV47" s="884"/>
      <c r="CW47" s="884"/>
      <c r="CX47" s="884"/>
      <c r="CY47" s="884"/>
      <c r="CZ47" s="884"/>
      <c r="DA47" s="884"/>
      <c r="DB47" s="884"/>
      <c r="DH47" s="150"/>
    </row>
    <row r="48" spans="1:112" ht="15" customHeight="1" x14ac:dyDescent="0.25">
      <c r="A48" s="19" t="s">
        <v>215</v>
      </c>
      <c r="DH48" s="140"/>
    </row>
    <row r="49" spans="1:112" ht="15" customHeight="1" x14ac:dyDescent="0.25">
      <c r="A49" s="19" t="s">
        <v>216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68" t="s">
        <v>850</v>
      </c>
      <c r="AR49" s="768"/>
      <c r="AS49" s="768"/>
      <c r="AT49" s="768"/>
      <c r="AU49" s="768"/>
      <c r="AV49" s="768"/>
      <c r="AW49" s="768"/>
      <c r="AX49" s="768"/>
      <c r="AY49" s="768"/>
      <c r="AZ49" s="768"/>
      <c r="BA49" s="19" t="s">
        <v>217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1"/>
    </row>
    <row r="50" spans="1:112" ht="15" customHeight="1" x14ac:dyDescent="0.25">
      <c r="A50" s="19" t="s">
        <v>218</v>
      </c>
      <c r="DH50" s="140"/>
    </row>
    <row r="51" spans="1:112" ht="15" customHeight="1" x14ac:dyDescent="0.25">
      <c r="A51" s="19" t="s">
        <v>219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15" customHeight="1" x14ac:dyDescent="0.25">
      <c r="A52" s="19" t="s">
        <v>220</v>
      </c>
      <c r="DH52" s="140"/>
    </row>
    <row r="53" spans="1:112" ht="15" customHeight="1" x14ac:dyDescent="0.25">
      <c r="A53" s="19" t="s">
        <v>221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1"/>
    </row>
    <row r="54" spans="1:112" ht="15" customHeight="1" x14ac:dyDescent="0.25">
      <c r="A54" s="19" t="s">
        <v>222</v>
      </c>
      <c r="DH54" s="140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0"/>
    </row>
    <row r="56" spans="1:112" ht="15" customHeight="1" x14ac:dyDescent="0.25">
      <c r="A56" s="30" t="s">
        <v>223</v>
      </c>
      <c r="P56" s="706" t="s">
        <v>737</v>
      </c>
      <c r="Q56" s="706"/>
      <c r="R56" s="706"/>
      <c r="S56" s="706"/>
      <c r="T56" s="706"/>
      <c r="U56" s="706"/>
      <c r="V56" s="706"/>
      <c r="W56" s="706"/>
      <c r="X56" s="706"/>
      <c r="Y56" s="706"/>
      <c r="Z56" s="706"/>
      <c r="AA56" s="706"/>
      <c r="AB56" s="706"/>
      <c r="AC56" s="706"/>
      <c r="AD56" s="706"/>
      <c r="AE56" s="706"/>
      <c r="AF56" s="706"/>
      <c r="AG56" s="706"/>
      <c r="AH56" s="706"/>
      <c r="AI56" s="706"/>
      <c r="AJ56" s="706"/>
      <c r="AK56" s="706"/>
      <c r="AL56" s="706"/>
      <c r="AM56" s="706"/>
      <c r="AN56" s="706"/>
      <c r="AO56" s="706"/>
      <c r="AP56" s="706"/>
      <c r="AQ56" s="706"/>
      <c r="AR56" s="706"/>
      <c r="AS56" s="706"/>
      <c r="AT56" s="706"/>
      <c r="AU56" s="706"/>
      <c r="AV56" s="706"/>
      <c r="AW56" s="706"/>
      <c r="AX56" s="706"/>
      <c r="AY56" s="706"/>
      <c r="AZ56" s="706"/>
      <c r="BA56" s="706"/>
      <c r="BB56" s="706"/>
      <c r="BC56" s="706"/>
      <c r="BD56" s="706"/>
      <c r="BE56" s="706"/>
      <c r="BF56" s="706"/>
      <c r="BG56" s="706"/>
      <c r="BH56" s="706"/>
      <c r="BI56" s="706"/>
      <c r="BJ56" s="706"/>
      <c r="BK56" s="706"/>
      <c r="BL56" s="706"/>
      <c r="BM56" s="706"/>
      <c r="BN56" s="706"/>
      <c r="BO56" s="706"/>
      <c r="BP56" s="706"/>
      <c r="BQ56" s="706"/>
      <c r="BR56" s="706"/>
      <c r="BS56" s="706"/>
      <c r="BT56" s="706"/>
      <c r="BU56" s="706"/>
      <c r="BV56" s="706"/>
      <c r="BW56" s="706"/>
      <c r="BX56" s="706"/>
      <c r="BY56" s="706"/>
      <c r="BZ56" s="706"/>
      <c r="CA56" s="706"/>
      <c r="CB56" s="706"/>
      <c r="CC56" s="706"/>
      <c r="CD56" s="706"/>
      <c r="CE56" s="706"/>
      <c r="CF56" s="706"/>
      <c r="CG56" s="706"/>
      <c r="CH56" s="706"/>
      <c r="CI56" s="706"/>
      <c r="CJ56" s="706"/>
      <c r="CK56" s="706"/>
      <c r="CL56" s="706"/>
      <c r="CM56" s="706"/>
      <c r="CN56" s="706"/>
      <c r="CO56" s="706"/>
      <c r="CP56" s="706"/>
      <c r="CQ56" s="706"/>
      <c r="CR56" s="706"/>
      <c r="CS56" s="706"/>
      <c r="CT56" s="706"/>
      <c r="CU56" s="706"/>
      <c r="CV56" s="706"/>
      <c r="CW56" s="706"/>
      <c r="CX56" s="706"/>
      <c r="CY56" s="706"/>
      <c r="CZ56" s="706"/>
      <c r="DA56" s="706"/>
      <c r="DB56" s="706"/>
      <c r="DH56" s="140"/>
    </row>
    <row r="57" spans="1:112" ht="13.8" x14ac:dyDescent="0.25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  <c r="AA57" s="699"/>
      <c r="AB57" s="699"/>
      <c r="AC57" s="699"/>
      <c r="AD57" s="699"/>
      <c r="AE57" s="699"/>
      <c r="AF57" s="699"/>
      <c r="AG57" s="699"/>
      <c r="AH57" s="699"/>
      <c r="AI57" s="699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699"/>
      <c r="AY57" s="699"/>
      <c r="AZ57" s="699"/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699"/>
      <c r="BL57" s="699"/>
      <c r="BM57" s="699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  <c r="BX57" s="699"/>
      <c r="BY57" s="699"/>
      <c r="BZ57" s="699"/>
      <c r="CA57" s="699"/>
      <c r="CB57" s="699"/>
      <c r="CC57" s="699"/>
      <c r="CD57" s="699"/>
      <c r="CE57" s="699"/>
      <c r="CF57" s="699"/>
      <c r="CG57" s="699"/>
      <c r="CH57" s="699"/>
      <c r="CI57" s="699"/>
      <c r="CJ57" s="699"/>
      <c r="CK57" s="699"/>
      <c r="CL57" s="699"/>
      <c r="CM57" s="699"/>
      <c r="CN57" s="699"/>
      <c r="CO57" s="699"/>
      <c r="CP57" s="699"/>
      <c r="CQ57" s="699"/>
      <c r="CR57" s="699"/>
      <c r="CS57" s="699"/>
      <c r="CT57" s="699"/>
      <c r="CU57" s="699"/>
      <c r="CV57" s="699"/>
      <c r="CW57" s="699"/>
      <c r="CX57" s="699"/>
      <c r="CY57" s="699"/>
      <c r="CZ57" s="699"/>
      <c r="DA57" s="699"/>
      <c r="DB57" s="699"/>
      <c r="DH57" s="140"/>
    </row>
    <row r="58" spans="1:112" ht="27.75" customHeight="1" x14ac:dyDescent="0.3">
      <c r="A58" s="771" t="s">
        <v>54</v>
      </c>
      <c r="B58" s="771"/>
      <c r="C58" s="771"/>
      <c r="D58" s="771"/>
      <c r="E58" s="771"/>
      <c r="F58" s="771"/>
      <c r="G58" s="771"/>
      <c r="H58" s="771"/>
      <c r="I58" s="771"/>
      <c r="J58" s="771"/>
      <c r="K58" s="771"/>
      <c r="L58" s="771"/>
      <c r="M58" s="771"/>
      <c r="N58" s="771"/>
      <c r="O58" s="771"/>
      <c r="P58" s="771"/>
      <c r="Q58" s="771"/>
      <c r="R58" s="771"/>
      <c r="S58" s="771"/>
      <c r="T58" s="771"/>
      <c r="U58" s="771"/>
      <c r="V58" s="771"/>
      <c r="W58" s="771"/>
      <c r="X58" s="771"/>
      <c r="Y58" s="771"/>
      <c r="Z58" s="771"/>
      <c r="AB58" s="769"/>
      <c r="AC58" s="769"/>
      <c r="AD58" s="769"/>
      <c r="AE58" s="769"/>
      <c r="AF58" s="769"/>
      <c r="AG58" s="769"/>
      <c r="AH58" s="769"/>
      <c r="AI58" s="769"/>
      <c r="AJ58" s="769"/>
      <c r="AK58" s="769"/>
      <c r="AL58" s="769"/>
      <c r="AM58" s="769"/>
      <c r="AN58" s="769"/>
      <c r="AO58" s="769"/>
      <c r="AP58" s="769"/>
      <c r="AQ58" s="769"/>
      <c r="AR58" s="769"/>
      <c r="AS58" s="769"/>
      <c r="AT58" s="769"/>
      <c r="AU58" s="769"/>
      <c r="AV58" s="769"/>
      <c r="AW58" s="769"/>
      <c r="AX58" s="769"/>
      <c r="AY58" s="769"/>
      <c r="AZ58" s="769"/>
      <c r="BA58" s="769"/>
      <c r="BB58" s="769"/>
      <c r="BC58" s="769"/>
      <c r="BD58" s="769"/>
      <c r="BE58" s="769"/>
      <c r="BF58" s="769"/>
      <c r="BG58" s="769"/>
      <c r="BH58" s="769"/>
      <c r="BI58" s="769"/>
      <c r="BJ58" s="769"/>
      <c r="BK58" s="769"/>
      <c r="BL58" s="769"/>
      <c r="BM58" s="769"/>
      <c r="BN58" s="769"/>
      <c r="BO58" s="769"/>
      <c r="BP58" s="769"/>
      <c r="BQ58" s="769"/>
      <c r="BR58" s="769"/>
      <c r="BS58" s="769"/>
      <c r="BT58" s="769"/>
      <c r="BU58" s="769"/>
      <c r="BV58" s="769"/>
      <c r="BX58" s="768" t="str">
        <f>ПОДПИСИ!E12</f>
        <v xml:space="preserve">М.А. Нугуманов </v>
      </c>
      <c r="BY58" s="768"/>
      <c r="BZ58" s="768"/>
      <c r="CA58" s="768"/>
      <c r="CB58" s="768"/>
      <c r="CC58" s="768"/>
      <c r="CD58" s="768"/>
      <c r="CE58" s="768"/>
      <c r="CF58" s="768"/>
      <c r="CG58" s="768"/>
      <c r="CH58" s="768"/>
      <c r="CI58" s="768"/>
      <c r="CJ58" s="768"/>
      <c r="CK58" s="768"/>
      <c r="CL58" s="768"/>
      <c r="CM58" s="768"/>
      <c r="CN58" s="768"/>
      <c r="CO58" s="768"/>
      <c r="CP58" s="768"/>
      <c r="CQ58" s="768"/>
      <c r="CR58" s="768"/>
      <c r="CS58" s="768"/>
      <c r="CT58" s="768"/>
      <c r="CU58" s="768"/>
      <c r="CV58" s="768"/>
      <c r="CW58" s="768"/>
      <c r="CX58" s="768"/>
      <c r="CY58" s="768"/>
      <c r="CZ58" s="768"/>
      <c r="DA58" s="768"/>
      <c r="DB58" s="768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0"/>
    </row>
    <row r="60" spans="1:112" ht="15" customHeight="1" x14ac:dyDescent="0.25">
      <c r="DH60" s="140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0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0"/>
    </row>
    <row r="64" spans="1:112" ht="15" customHeight="1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</sheetData>
  <mergeCells count="87">
    <mergeCell ref="AP17:DB17"/>
    <mergeCell ref="BU45:DB45"/>
    <mergeCell ref="A47:DB47"/>
    <mergeCell ref="AQ49:AZ49"/>
    <mergeCell ref="P56:DB56"/>
    <mergeCell ref="A33:V33"/>
    <mergeCell ref="W33:AS33"/>
    <mergeCell ref="AT33:BR33"/>
    <mergeCell ref="BS33:CK33"/>
    <mergeCell ref="CL33:DB33"/>
    <mergeCell ref="A39:I39"/>
    <mergeCell ref="J39:R39"/>
    <mergeCell ref="T39:AI39"/>
    <mergeCell ref="A30:BI30"/>
    <mergeCell ref="A31:V32"/>
    <mergeCell ref="W31:AS32"/>
    <mergeCell ref="A57:DB57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AT31:BR32"/>
    <mergeCell ref="BS31:DB31"/>
    <mergeCell ref="BS32:CK32"/>
    <mergeCell ref="CL32:DB32"/>
    <mergeCell ref="CK23:CU23"/>
    <mergeCell ref="BY23:CJ23"/>
    <mergeCell ref="BN23:BX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M22:BX22"/>
    <mergeCell ref="BY22:CT22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7:W17"/>
    <mergeCell ref="X17:AO17"/>
    <mergeCell ref="J22:T22"/>
    <mergeCell ref="U22:BA22"/>
    <mergeCell ref="BB22:BL22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84" priority="3" operator="equal">
      <formula>0</formula>
    </cfRule>
  </conditionalFormatting>
  <conditionalFormatting sqref="AV2:BC7 A2:A9 AV8:BB8 AV9:BC9">
    <cfRule type="cellIs" dxfId="83" priority="4" operator="equal">
      <formula>0</formula>
    </cfRule>
  </conditionalFormatting>
  <conditionalFormatting sqref="DH2:DH7">
    <cfRule type="cellIs" dxfId="82" priority="2" operator="equal">
      <formula>0</formula>
    </cfRule>
  </conditionalFormatting>
  <conditionalFormatting sqref="DH9">
    <cfRule type="cellIs" dxfId="81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0196-21B5-4CD6-8E13-4CF362334F7E}">
  <sheetPr codeName="Лист19">
    <tabColor rgb="FF92D050"/>
    <pageSetUpPr fitToPage="1"/>
  </sheetPr>
  <dimension ref="A1:DH73"/>
  <sheetViews>
    <sheetView view="pageBreakPreview" topLeftCell="A21" zoomScale="85" zoomScaleNormal="100" zoomScaleSheetLayoutView="85" workbookViewId="0">
      <selection activeCell="C13" sqref="L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BC2" s="706" t="str">
        <f>ФОРМА!G2</f>
        <v>Санкт-Петербург</v>
      </c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H2" s="141"/>
    </row>
    <row r="3" spans="1:112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65" t="s">
        <v>0</v>
      </c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BC4" s="766" t="str">
        <f>ФОРМА!B2</f>
        <v>ПАО "Россети Ленэнерго"</v>
      </c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765"/>
      <c r="AV5" s="21"/>
      <c r="AW5" s="21"/>
      <c r="AX5" s="21"/>
      <c r="AY5" s="21"/>
      <c r="AZ5" s="21"/>
      <c r="BA5" s="21"/>
      <c r="BB5" s="21"/>
      <c r="BC5" s="765" t="s">
        <v>2</v>
      </c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60.75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764"/>
      <c r="AV6" s="21"/>
      <c r="AW6" s="21"/>
      <c r="AX6" s="21"/>
      <c r="AY6" s="21"/>
      <c r="AZ6" s="21"/>
      <c r="BA6" s="21"/>
      <c r="BB6" s="21"/>
      <c r="BC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AV7" s="21"/>
      <c r="AW7" s="21"/>
      <c r="AX7" s="21"/>
      <c r="AY7" s="21"/>
      <c r="AZ7" s="21"/>
      <c r="BA7" s="21"/>
      <c r="BB7" s="21"/>
      <c r="BC7" s="765" t="s">
        <v>38</v>
      </c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ht="13.8" x14ac:dyDescent="0.25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BC8" s="724">
        <f>ФОРМА!B13</f>
        <v>45649</v>
      </c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51"/>
      <c r="DH8" s="144"/>
    </row>
    <row r="9" spans="1:112" s="24" customFormat="1" ht="15" customHeight="1" x14ac:dyDescent="0.2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21"/>
      <c r="AW9" s="21"/>
      <c r="AX9" s="21"/>
      <c r="AY9" s="21"/>
      <c r="AZ9" s="21"/>
      <c r="BA9" s="21"/>
      <c r="BB9" s="21"/>
      <c r="BC9" s="765" t="s">
        <v>3</v>
      </c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5.75" customHeight="1" x14ac:dyDescent="0.25">
      <c r="A11" s="777" t="s">
        <v>1494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H11" s="140"/>
    </row>
    <row r="12" spans="1:112" ht="22.5" customHeight="1" x14ac:dyDescent="0.3">
      <c r="A12" s="860" t="s">
        <v>179</v>
      </c>
      <c r="B12" s="860"/>
      <c r="C12" s="860"/>
      <c r="D12" s="860"/>
      <c r="E12" s="860"/>
      <c r="F12" s="860"/>
      <c r="G12" s="860"/>
      <c r="H12" s="860"/>
      <c r="I12" s="860"/>
      <c r="J12" s="860"/>
      <c r="K12" s="860"/>
      <c r="L12" s="860"/>
      <c r="M12" s="860"/>
      <c r="N12" s="860"/>
      <c r="O12" s="860"/>
      <c r="P12" s="860"/>
      <c r="Q12" s="860"/>
      <c r="R12" s="860"/>
      <c r="S12" s="860"/>
      <c r="T12" s="860"/>
      <c r="U12" s="860"/>
      <c r="V12" s="860"/>
      <c r="W12" s="860"/>
      <c r="X12" s="860"/>
      <c r="Y12" s="860"/>
      <c r="Z12" s="860"/>
      <c r="AA12" s="860"/>
      <c r="AB12" s="860"/>
      <c r="AC12" s="860"/>
      <c r="AD12" s="860"/>
      <c r="AE12" s="860"/>
      <c r="AF12" s="860"/>
      <c r="AG12" s="860"/>
      <c r="AH12" s="860"/>
      <c r="AI12" s="860"/>
      <c r="AJ12" s="860"/>
      <c r="AK12" s="860"/>
      <c r="AL12" s="860"/>
      <c r="AM12" s="860"/>
      <c r="AN12" s="860"/>
      <c r="AO12" s="860"/>
      <c r="AP12" s="860"/>
      <c r="AQ12" s="860"/>
      <c r="AR12" s="860"/>
      <c r="AS12" s="860"/>
      <c r="AT12" s="860"/>
      <c r="AU12" s="860"/>
      <c r="AV12" s="860"/>
      <c r="AW12" s="860"/>
      <c r="AX12" s="860"/>
      <c r="AY12" s="860"/>
      <c r="AZ12" s="860"/>
      <c r="BA12" s="860"/>
      <c r="BB12" s="860"/>
      <c r="BC12" s="860"/>
      <c r="BD12" s="860"/>
      <c r="BE12" s="860"/>
      <c r="BF12" s="860"/>
      <c r="BG12" s="860"/>
      <c r="BH12" s="860"/>
      <c r="BI12" s="860"/>
      <c r="BJ12" s="860"/>
      <c r="BK12" s="860"/>
      <c r="BL12" s="860"/>
      <c r="BM12" s="860"/>
      <c r="BN12" s="860"/>
      <c r="BO12" s="860"/>
      <c r="BP12" s="860"/>
      <c r="BQ12" s="860"/>
      <c r="BR12" s="860"/>
      <c r="BS12" s="860"/>
      <c r="BT12" s="860"/>
      <c r="BU12" s="860"/>
      <c r="BV12" s="860"/>
      <c r="BW12" s="860"/>
      <c r="BX12" s="860"/>
      <c r="BY12" s="860"/>
      <c r="BZ12" s="860"/>
      <c r="CA12" s="860"/>
      <c r="CB12" s="860"/>
      <c r="CC12" s="860"/>
      <c r="CD12" s="860"/>
      <c r="CE12" s="860"/>
      <c r="CF12" s="860"/>
      <c r="CG12" s="860"/>
      <c r="CH12" s="860"/>
      <c r="CI12" s="860"/>
      <c r="CJ12" s="860"/>
      <c r="CK12" s="860"/>
      <c r="CL12" s="860"/>
      <c r="CM12" s="860"/>
      <c r="CN12" s="860"/>
      <c r="CO12" s="860"/>
      <c r="CP12" s="860"/>
      <c r="CQ12" s="860"/>
      <c r="CR12" s="860"/>
      <c r="CS12" s="860"/>
      <c r="CT12" s="860"/>
      <c r="CU12" s="860"/>
      <c r="CV12" s="860"/>
      <c r="CW12" s="860"/>
      <c r="CX12" s="860"/>
      <c r="CY12" s="860"/>
      <c r="CZ12" s="860"/>
      <c r="DA12" s="860"/>
      <c r="DB12" s="860"/>
    </row>
    <row r="13" spans="1:112" ht="63" customHeight="1" x14ac:dyDescent="0.3">
      <c r="A13" s="859" t="s">
        <v>180</v>
      </c>
      <c r="B13" s="859"/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8" t="s">
        <v>181</v>
      </c>
      <c r="Y13" s="858"/>
      <c r="Z13" s="858"/>
      <c r="AA13" s="858"/>
      <c r="AB13" s="858"/>
      <c r="AC13" s="858"/>
      <c r="AD13" s="858"/>
      <c r="AE13" s="858"/>
      <c r="AF13" s="858"/>
      <c r="AG13" s="858"/>
      <c r="AH13" s="858"/>
      <c r="AI13" s="858"/>
      <c r="AJ13" s="858"/>
      <c r="AK13" s="858"/>
      <c r="AL13" s="858"/>
      <c r="AM13" s="858"/>
      <c r="AN13" s="858"/>
      <c r="AO13" s="858"/>
      <c r="AP13" s="858" t="s">
        <v>182</v>
      </c>
      <c r="AQ13" s="858"/>
      <c r="AR13" s="858"/>
      <c r="AS13" s="858"/>
      <c r="AT13" s="858"/>
      <c r="AU13" s="858"/>
      <c r="AV13" s="858"/>
      <c r="AW13" s="858"/>
      <c r="AX13" s="858"/>
      <c r="AY13" s="858"/>
      <c r="AZ13" s="858"/>
      <c r="BA13" s="858"/>
      <c r="BB13" s="858"/>
      <c r="BC13" s="858"/>
      <c r="BD13" s="858"/>
      <c r="BE13" s="858"/>
      <c r="BF13" s="858"/>
      <c r="BG13" s="858"/>
      <c r="BH13" s="858"/>
      <c r="BI13" s="858"/>
      <c r="BJ13" s="858"/>
      <c r="BK13" s="858"/>
      <c r="BL13" s="858" t="s">
        <v>183</v>
      </c>
      <c r="BM13" s="858"/>
      <c r="BN13" s="858"/>
      <c r="BO13" s="858"/>
      <c r="BP13" s="858"/>
      <c r="BQ13" s="858"/>
      <c r="BR13" s="858"/>
      <c r="BS13" s="858"/>
      <c r="BT13" s="858"/>
      <c r="BU13" s="858"/>
      <c r="BV13" s="858"/>
      <c r="BW13" s="858"/>
      <c r="BX13" s="858"/>
      <c r="BY13" s="858"/>
      <c r="BZ13" s="858"/>
      <c r="CA13" s="858"/>
      <c r="CB13" s="858"/>
      <c r="CC13" s="858"/>
      <c r="CD13" s="858"/>
      <c r="CE13" s="858"/>
      <c r="CF13" s="858"/>
      <c r="CG13" s="858" t="s">
        <v>184</v>
      </c>
      <c r="CH13" s="858"/>
      <c r="CI13" s="858"/>
      <c r="CJ13" s="858"/>
      <c r="CK13" s="858"/>
      <c r="CL13" s="858"/>
      <c r="CM13" s="858"/>
      <c r="CN13" s="858"/>
      <c r="CO13" s="858"/>
      <c r="CP13" s="858"/>
      <c r="CQ13" s="858"/>
      <c r="CR13" s="858"/>
      <c r="CS13" s="858"/>
      <c r="CT13" s="858"/>
      <c r="CU13" s="858"/>
      <c r="CV13" s="858"/>
      <c r="CW13" s="858"/>
      <c r="CX13" s="858"/>
      <c r="CY13" s="858"/>
      <c r="CZ13" s="858"/>
      <c r="DA13" s="858"/>
      <c r="DB13" s="858"/>
    </row>
    <row r="14" spans="1:112" ht="30" customHeight="1" x14ac:dyDescent="0.3">
      <c r="A14" s="700" t="s">
        <v>859</v>
      </c>
      <c r="B14" s="701"/>
      <c r="C14" s="701"/>
      <c r="D14" s="701"/>
      <c r="E14" s="701"/>
      <c r="F14" s="701"/>
      <c r="G14" s="701"/>
      <c r="H14" s="701"/>
      <c r="I14" s="701"/>
      <c r="J14" s="701"/>
      <c r="K14" s="701"/>
      <c r="L14" s="701"/>
      <c r="M14" s="701"/>
      <c r="N14" s="701"/>
      <c r="O14" s="701"/>
      <c r="P14" s="701"/>
      <c r="Q14" s="701"/>
      <c r="R14" s="701"/>
      <c r="S14" s="701"/>
      <c r="T14" s="701"/>
      <c r="U14" s="701"/>
      <c r="V14" s="701"/>
      <c r="W14" s="702"/>
      <c r="X14" s="697">
        <v>10</v>
      </c>
      <c r="Y14" s="697"/>
      <c r="Z14" s="697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 t="s">
        <v>856</v>
      </c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 t="s">
        <v>1428</v>
      </c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  <c r="BX14" s="697"/>
      <c r="BY14" s="697"/>
      <c r="BZ14" s="697"/>
      <c r="CA14" s="697"/>
      <c r="CB14" s="697"/>
      <c r="CC14" s="697"/>
      <c r="CD14" s="697"/>
      <c r="CE14" s="697"/>
      <c r="CF14" s="697"/>
      <c r="CG14" s="717"/>
      <c r="CH14" s="717"/>
      <c r="CI14" s="717"/>
      <c r="CJ14" s="717"/>
      <c r="CK14" s="717"/>
      <c r="CL14" s="717"/>
      <c r="CM14" s="717"/>
      <c r="CN14" s="717"/>
      <c r="CO14" s="717"/>
      <c r="CP14" s="717"/>
      <c r="CQ14" s="717"/>
      <c r="CR14" s="717"/>
      <c r="CS14" s="717"/>
      <c r="CT14" s="717"/>
      <c r="CU14" s="717"/>
      <c r="CV14" s="717"/>
      <c r="CW14" s="717"/>
      <c r="CX14" s="717"/>
      <c r="CY14" s="717"/>
      <c r="CZ14" s="717"/>
      <c r="DA14" s="717"/>
      <c r="DB14" s="717"/>
    </row>
    <row r="15" spans="1:112" ht="30" customHeight="1" x14ac:dyDescent="0.3">
      <c r="A15" s="700" t="s">
        <v>858</v>
      </c>
      <c r="B15" s="701"/>
      <c r="C15" s="701"/>
      <c r="D15" s="701"/>
      <c r="E15" s="701"/>
      <c r="F15" s="701"/>
      <c r="G15" s="701"/>
      <c r="H15" s="701"/>
      <c r="I15" s="701"/>
      <c r="J15" s="701"/>
      <c r="K15" s="701"/>
      <c r="L15" s="701"/>
      <c r="M15" s="701"/>
      <c r="N15" s="701"/>
      <c r="O15" s="701"/>
      <c r="P15" s="701"/>
      <c r="Q15" s="701"/>
      <c r="R15" s="701"/>
      <c r="S15" s="701"/>
      <c r="T15" s="701"/>
      <c r="U15" s="701"/>
      <c r="V15" s="701"/>
      <c r="W15" s="702"/>
      <c r="X15" s="697">
        <v>66</v>
      </c>
      <c r="Y15" s="697"/>
      <c r="Z15" s="697"/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 t="s">
        <v>860</v>
      </c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 t="s">
        <v>1429</v>
      </c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  <c r="BX15" s="697"/>
      <c r="BY15" s="697"/>
      <c r="BZ15" s="697"/>
      <c r="CA15" s="697"/>
      <c r="CB15" s="697"/>
      <c r="CC15" s="697"/>
      <c r="CD15" s="697"/>
      <c r="CE15" s="697"/>
      <c r="CF15" s="697"/>
      <c r="CG15" s="717"/>
      <c r="CH15" s="717"/>
      <c r="CI15" s="717"/>
      <c r="CJ15" s="717"/>
      <c r="CK15" s="717"/>
      <c r="CL15" s="717"/>
      <c r="CM15" s="717"/>
      <c r="CN15" s="717"/>
      <c r="CO15" s="717"/>
      <c r="CP15" s="717"/>
      <c r="CQ15" s="717"/>
      <c r="CR15" s="717"/>
      <c r="CS15" s="717"/>
      <c r="CT15" s="717"/>
      <c r="CU15" s="717"/>
      <c r="CV15" s="717"/>
      <c r="CW15" s="717"/>
      <c r="CX15" s="717"/>
      <c r="CY15" s="717"/>
      <c r="CZ15" s="717"/>
      <c r="DA15" s="717"/>
      <c r="DB15" s="717"/>
    </row>
    <row r="16" spans="1:112" ht="30" customHeight="1" x14ac:dyDescent="0.3">
      <c r="A16" s="700" t="s">
        <v>1427</v>
      </c>
      <c r="B16" s="701"/>
      <c r="C16" s="701"/>
      <c r="D16" s="701"/>
      <c r="E16" s="701"/>
      <c r="F16" s="701"/>
      <c r="G16" s="701"/>
      <c r="H16" s="701"/>
      <c r="I16" s="701"/>
      <c r="J16" s="701"/>
      <c r="K16" s="701"/>
      <c r="L16" s="701"/>
      <c r="M16" s="701"/>
      <c r="N16" s="701"/>
      <c r="O16" s="701"/>
      <c r="P16" s="701"/>
      <c r="Q16" s="701"/>
      <c r="R16" s="701"/>
      <c r="S16" s="701"/>
      <c r="T16" s="701"/>
      <c r="U16" s="701"/>
      <c r="V16" s="701"/>
      <c r="W16" s="702"/>
      <c r="X16" s="697">
        <v>5</v>
      </c>
      <c r="Y16" s="697"/>
      <c r="Z16" s="697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 t="s">
        <v>1417</v>
      </c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 t="s">
        <v>1431</v>
      </c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  <c r="BX16" s="697"/>
      <c r="BY16" s="697"/>
      <c r="BZ16" s="697"/>
      <c r="CA16" s="697"/>
      <c r="CB16" s="697"/>
      <c r="CC16" s="697"/>
      <c r="CD16" s="697"/>
      <c r="CE16" s="697"/>
      <c r="CF16" s="697"/>
      <c r="CG16" s="717"/>
      <c r="CH16" s="717"/>
      <c r="CI16" s="717"/>
      <c r="CJ16" s="717"/>
      <c r="CK16" s="717"/>
      <c r="CL16" s="717"/>
      <c r="CM16" s="717"/>
      <c r="CN16" s="717"/>
      <c r="CO16" s="717"/>
      <c r="CP16" s="717"/>
      <c r="CQ16" s="717"/>
      <c r="CR16" s="717"/>
      <c r="CS16" s="717"/>
      <c r="CT16" s="717"/>
      <c r="CU16" s="717"/>
      <c r="CV16" s="717"/>
      <c r="CW16" s="717"/>
      <c r="CX16" s="717"/>
      <c r="CY16" s="717"/>
      <c r="CZ16" s="717"/>
      <c r="DA16" s="717"/>
      <c r="DB16" s="717"/>
    </row>
    <row r="17" spans="1:112" ht="24.75" customHeight="1" x14ac:dyDescent="0.3">
      <c r="A17" s="875" t="s">
        <v>185</v>
      </c>
      <c r="B17" s="876"/>
      <c r="C17" s="876"/>
      <c r="D17" s="876"/>
      <c r="E17" s="876"/>
      <c r="F17" s="876"/>
      <c r="G17" s="876"/>
      <c r="H17" s="876"/>
      <c r="I17" s="876"/>
      <c r="J17" s="876"/>
      <c r="K17" s="876"/>
      <c r="L17" s="876"/>
      <c r="M17" s="876"/>
      <c r="N17" s="876"/>
      <c r="O17" s="876"/>
      <c r="P17" s="876"/>
      <c r="Q17" s="876"/>
      <c r="R17" s="876"/>
      <c r="S17" s="876"/>
      <c r="T17" s="876"/>
      <c r="U17" s="876"/>
      <c r="V17" s="876"/>
      <c r="W17" s="877"/>
      <c r="X17" s="717">
        <f>SUM(X14:AO16)</f>
        <v>81</v>
      </c>
      <c r="Y17" s="717"/>
      <c r="Z17" s="717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878" t="s">
        <v>1436</v>
      </c>
      <c r="AQ17" s="879"/>
      <c r="AR17" s="879"/>
      <c r="AS17" s="879"/>
      <c r="AT17" s="879"/>
      <c r="AU17" s="879"/>
      <c r="AV17" s="879"/>
      <c r="AW17" s="879"/>
      <c r="AX17" s="879"/>
      <c r="AY17" s="879"/>
      <c r="AZ17" s="879"/>
      <c r="BA17" s="879"/>
      <c r="BB17" s="879"/>
      <c r="BC17" s="879"/>
      <c r="BD17" s="879"/>
      <c r="BE17" s="879"/>
      <c r="BF17" s="879"/>
      <c r="BG17" s="879"/>
      <c r="BH17" s="879"/>
      <c r="BI17" s="879"/>
      <c r="BJ17" s="879"/>
      <c r="BK17" s="879"/>
      <c r="BL17" s="879"/>
      <c r="BM17" s="879"/>
      <c r="BN17" s="879"/>
      <c r="BO17" s="879"/>
      <c r="BP17" s="879"/>
      <c r="BQ17" s="879"/>
      <c r="BR17" s="879"/>
      <c r="BS17" s="879"/>
      <c r="BT17" s="879"/>
      <c r="BU17" s="879"/>
      <c r="BV17" s="879"/>
      <c r="BW17" s="879"/>
      <c r="BX17" s="879"/>
      <c r="BY17" s="879"/>
      <c r="BZ17" s="879"/>
      <c r="CA17" s="879"/>
      <c r="CB17" s="879"/>
      <c r="CC17" s="879"/>
      <c r="CD17" s="879"/>
      <c r="CE17" s="879"/>
      <c r="CF17" s="879"/>
      <c r="CG17" s="879"/>
      <c r="CH17" s="879"/>
      <c r="CI17" s="879"/>
      <c r="CJ17" s="879"/>
      <c r="CK17" s="879"/>
      <c r="CL17" s="879"/>
      <c r="CM17" s="879"/>
      <c r="CN17" s="879"/>
      <c r="CO17" s="879"/>
      <c r="CP17" s="879"/>
      <c r="CQ17" s="879"/>
      <c r="CR17" s="879"/>
      <c r="CS17" s="879"/>
      <c r="CT17" s="879"/>
      <c r="CU17" s="879"/>
      <c r="CV17" s="879"/>
      <c r="CW17" s="879"/>
      <c r="CX17" s="879"/>
      <c r="CY17" s="879"/>
      <c r="CZ17" s="879"/>
      <c r="DA17" s="879"/>
      <c r="DB17" s="880"/>
    </row>
    <row r="18" spans="1:112" ht="15" customHeight="1" x14ac:dyDescent="0.3">
      <c r="A18" s="50" t="s">
        <v>186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444</v>
      </c>
      <c r="DD19" s="56"/>
      <c r="DE19" s="57"/>
      <c r="DF19" s="57"/>
    </row>
    <row r="20" spans="1:112" s="24" customFormat="1" ht="15" customHeight="1" x14ac:dyDescent="0.3">
      <c r="A20" s="19" t="s">
        <v>443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6"/>
    </row>
    <row r="21" spans="1:112" ht="15" customHeight="1" x14ac:dyDescent="0.25">
      <c r="A21" s="19" t="s">
        <v>187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7"/>
    </row>
    <row r="22" spans="1:112" ht="15" customHeight="1" x14ac:dyDescent="0.3">
      <c r="A22" s="19" t="s">
        <v>188</v>
      </c>
      <c r="B22" s="50"/>
      <c r="C22" s="50"/>
      <c r="D22" s="50"/>
      <c r="E22" s="50"/>
      <c r="F22" s="50"/>
      <c r="G22" s="50"/>
      <c r="H22" s="50"/>
      <c r="I22" s="50"/>
      <c r="J22" s="865">
        <v>10</v>
      </c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1" t="s">
        <v>189</v>
      </c>
      <c r="V22" s="861"/>
      <c r="W22" s="861"/>
      <c r="X22" s="861"/>
      <c r="Y22" s="861"/>
      <c r="Z22" s="861"/>
      <c r="AA22" s="861"/>
      <c r="AB22" s="861"/>
      <c r="AC22" s="861"/>
      <c r="AD22" s="861"/>
      <c r="AE22" s="861"/>
      <c r="AF22" s="861"/>
      <c r="AG22" s="861"/>
      <c r="AH22" s="861"/>
      <c r="AI22" s="861"/>
      <c r="AJ22" s="861"/>
      <c r="AK22" s="861"/>
      <c r="AL22" s="861"/>
      <c r="AM22" s="861"/>
      <c r="AN22" s="861"/>
      <c r="AO22" s="861"/>
      <c r="AP22" s="861"/>
      <c r="AQ22" s="861"/>
      <c r="AR22" s="861"/>
      <c r="AS22" s="861"/>
      <c r="AT22" s="861"/>
      <c r="AU22" s="861"/>
      <c r="AV22" s="861"/>
      <c r="AW22" s="861"/>
      <c r="AX22" s="861"/>
      <c r="AY22" s="861"/>
      <c r="AZ22" s="861"/>
      <c r="BA22" s="861"/>
      <c r="BB22" s="865" t="s">
        <v>735</v>
      </c>
      <c r="BC22" s="865"/>
      <c r="BD22" s="865"/>
      <c r="BE22" s="865"/>
      <c r="BF22" s="865"/>
      <c r="BG22" s="865"/>
      <c r="BH22" s="865"/>
      <c r="BI22" s="865"/>
      <c r="BJ22" s="865"/>
      <c r="BK22" s="865"/>
      <c r="BL22" s="865"/>
      <c r="BM22" s="861" t="s">
        <v>190</v>
      </c>
      <c r="BN22" s="861"/>
      <c r="BO22" s="861"/>
      <c r="BP22" s="861"/>
      <c r="BQ22" s="861"/>
      <c r="BR22" s="861"/>
      <c r="BS22" s="861"/>
      <c r="BT22" s="861"/>
      <c r="BU22" s="861"/>
      <c r="BV22" s="861"/>
      <c r="BW22" s="861"/>
      <c r="BX22" s="861"/>
      <c r="BY22" s="865" t="s">
        <v>1432</v>
      </c>
      <c r="BZ22" s="865"/>
      <c r="CA22" s="865"/>
      <c r="CB22" s="865"/>
      <c r="CC22" s="865"/>
      <c r="CD22" s="865"/>
      <c r="CE22" s="865"/>
      <c r="CF22" s="865"/>
      <c r="CG22" s="865"/>
      <c r="CH22" s="865"/>
      <c r="CI22" s="865"/>
      <c r="CJ22" s="865"/>
      <c r="CK22" s="865"/>
      <c r="CL22" s="865"/>
      <c r="CM22" s="865"/>
      <c r="CN22" s="865"/>
      <c r="CO22" s="865"/>
      <c r="CP22" s="865"/>
      <c r="CQ22" s="865"/>
      <c r="CR22" s="865"/>
      <c r="CS22" s="865"/>
      <c r="CT22" s="865"/>
      <c r="CU22" s="50"/>
      <c r="CV22" s="50" t="s">
        <v>191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99" t="s">
        <v>704</v>
      </c>
      <c r="B23" s="699"/>
      <c r="C23" s="699"/>
      <c r="D23" s="699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706">
        <v>13095</v>
      </c>
      <c r="Y23" s="706"/>
      <c r="Z23" s="706"/>
      <c r="AA23" s="706"/>
      <c r="AB23" s="706"/>
      <c r="AC23" s="706"/>
      <c r="AD23" s="706"/>
      <c r="AE23" s="706"/>
      <c r="AF23" s="706"/>
      <c r="AG23" s="706"/>
      <c r="AH23" s="699" t="s">
        <v>194</v>
      </c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881"/>
      <c r="BO23" s="881"/>
      <c r="BP23" s="881"/>
      <c r="BQ23" s="881"/>
      <c r="BR23" s="881"/>
      <c r="BS23" s="881"/>
      <c r="BT23" s="881"/>
      <c r="BU23" s="881"/>
      <c r="BV23" s="881"/>
      <c r="BW23" s="881"/>
      <c r="BX23" s="881"/>
      <c r="BY23" s="861"/>
      <c r="BZ23" s="861"/>
      <c r="CA23" s="861"/>
      <c r="CB23" s="861"/>
      <c r="CC23" s="861"/>
      <c r="CD23" s="861"/>
      <c r="CE23" s="861"/>
      <c r="CF23" s="861"/>
      <c r="CG23" s="861"/>
      <c r="CH23" s="861"/>
      <c r="CI23" s="861"/>
      <c r="CJ23" s="861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50"/>
      <c r="DD23" s="56"/>
      <c r="DE23" s="57"/>
      <c r="DF23" s="57"/>
    </row>
    <row r="24" spans="1:112" ht="10.5" customHeight="1" x14ac:dyDescent="0.3">
      <c r="A24" s="699"/>
      <c r="B24" s="699"/>
      <c r="C24" s="699"/>
      <c r="D24" s="699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699"/>
      <c r="AI24" s="699"/>
      <c r="AJ24" s="699"/>
      <c r="AK24" s="699"/>
      <c r="DD24" s="56"/>
      <c r="DE24" s="57"/>
      <c r="DF24" s="57"/>
    </row>
    <row r="25" spans="1:112" ht="15" customHeight="1" x14ac:dyDescent="0.3">
      <c r="A25" s="50" t="s">
        <v>192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65" t="s">
        <v>65</v>
      </c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  <c r="AU25" s="865"/>
      <c r="AV25" s="865"/>
      <c r="AW25" s="865"/>
      <c r="AX25" s="865"/>
      <c r="AY25" s="865"/>
      <c r="AZ25" s="865"/>
      <c r="BA25" s="865"/>
      <c r="BB25" s="865"/>
      <c r="BC25" s="50"/>
      <c r="BD25" s="50" t="s">
        <v>193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65" t="s">
        <v>65</v>
      </c>
      <c r="BX25" s="865"/>
      <c r="BY25" s="865"/>
      <c r="BZ25" s="865"/>
      <c r="CA25" s="865"/>
      <c r="CB25" s="865"/>
      <c r="CC25" s="865"/>
      <c r="CD25" s="865"/>
      <c r="CE25" s="865"/>
      <c r="CF25" s="865"/>
      <c r="CG25" s="865"/>
      <c r="CH25" s="865"/>
      <c r="CI25" s="865"/>
      <c r="CJ25" s="865"/>
      <c r="CK25" s="865"/>
      <c r="CL25" s="865"/>
      <c r="CM25" s="50"/>
      <c r="CN25" s="50" t="s">
        <v>194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195</v>
      </c>
      <c r="CC26" s="23"/>
      <c r="DD26" s="56"/>
      <c r="DE26" s="57"/>
      <c r="DF26" s="57"/>
      <c r="DH26" s="140"/>
    </row>
    <row r="27" spans="1:112" ht="15" customHeight="1" x14ac:dyDescent="0.25">
      <c r="A27" s="19" t="s">
        <v>196</v>
      </c>
      <c r="DD27" s="56"/>
      <c r="DE27" s="57"/>
      <c r="DF27" s="57"/>
      <c r="DH27" s="140"/>
    </row>
    <row r="28" spans="1:112" ht="15" customHeight="1" x14ac:dyDescent="0.3">
      <c r="A28" s="19" t="s">
        <v>197</v>
      </c>
    </row>
    <row r="29" spans="1:112" ht="15" customHeight="1" x14ac:dyDescent="0.25">
      <c r="A29" s="19" t="s">
        <v>198</v>
      </c>
      <c r="DH29" s="140"/>
    </row>
    <row r="30" spans="1:112" ht="15" customHeight="1" x14ac:dyDescent="0.3">
      <c r="A30" s="864" t="s">
        <v>205</v>
      </c>
      <c r="B30" s="864"/>
      <c r="C30" s="864"/>
      <c r="D30" s="864"/>
      <c r="E30" s="864"/>
      <c r="F30" s="864"/>
      <c r="G30" s="864"/>
      <c r="H30" s="864"/>
      <c r="I30" s="864"/>
      <c r="J30" s="864"/>
      <c r="K30" s="864"/>
      <c r="L30" s="864"/>
      <c r="M30" s="864"/>
      <c r="N30" s="864"/>
      <c r="O30" s="864"/>
      <c r="P30" s="864"/>
      <c r="Q30" s="864"/>
      <c r="R30" s="864"/>
      <c r="S30" s="864"/>
      <c r="T30" s="864"/>
      <c r="U30" s="864"/>
      <c r="V30" s="864"/>
      <c r="W30" s="864"/>
      <c r="X30" s="864"/>
      <c r="Y30" s="864"/>
      <c r="Z30" s="864"/>
      <c r="AA30" s="864"/>
      <c r="AB30" s="864"/>
      <c r="AC30" s="864"/>
      <c r="AD30" s="864"/>
      <c r="AE30" s="864"/>
      <c r="AF30" s="864"/>
      <c r="AG30" s="864"/>
      <c r="AH30" s="864"/>
      <c r="AI30" s="864"/>
      <c r="AJ30" s="864"/>
      <c r="AK30" s="864"/>
      <c r="AL30" s="864"/>
      <c r="AM30" s="864"/>
      <c r="AN30" s="864"/>
      <c r="AO30" s="864"/>
      <c r="AP30" s="864"/>
      <c r="AQ30" s="864"/>
      <c r="AR30" s="864"/>
      <c r="AS30" s="864"/>
      <c r="AT30" s="864"/>
      <c r="AU30" s="864"/>
      <c r="AV30" s="864"/>
      <c r="AW30" s="864"/>
      <c r="AX30" s="864"/>
      <c r="AY30" s="864"/>
      <c r="AZ30" s="864"/>
      <c r="BA30" s="864"/>
      <c r="BB30" s="864"/>
      <c r="BC30" s="864"/>
      <c r="BD30" s="864"/>
      <c r="BE30" s="864"/>
      <c r="BF30" s="864"/>
      <c r="BG30" s="864"/>
      <c r="BH30" s="864"/>
      <c r="BI30" s="86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868" t="s">
        <v>693</v>
      </c>
      <c r="B31" s="869"/>
      <c r="C31" s="869"/>
      <c r="D31" s="869"/>
      <c r="E31" s="869"/>
      <c r="F31" s="869"/>
      <c r="G31" s="869"/>
      <c r="H31" s="869"/>
      <c r="I31" s="869"/>
      <c r="J31" s="869"/>
      <c r="K31" s="869"/>
      <c r="L31" s="869"/>
      <c r="M31" s="869"/>
      <c r="N31" s="869"/>
      <c r="O31" s="869"/>
      <c r="P31" s="869"/>
      <c r="Q31" s="869"/>
      <c r="R31" s="869"/>
      <c r="S31" s="869"/>
      <c r="T31" s="869"/>
      <c r="U31" s="869"/>
      <c r="V31" s="870"/>
      <c r="W31" s="868" t="s">
        <v>199</v>
      </c>
      <c r="X31" s="869"/>
      <c r="Y31" s="869"/>
      <c r="Z31" s="869"/>
      <c r="AA31" s="869"/>
      <c r="AB31" s="869"/>
      <c r="AC31" s="869"/>
      <c r="AD31" s="869"/>
      <c r="AE31" s="869"/>
      <c r="AF31" s="869"/>
      <c r="AG31" s="869"/>
      <c r="AH31" s="869"/>
      <c r="AI31" s="869"/>
      <c r="AJ31" s="869"/>
      <c r="AK31" s="869"/>
      <c r="AL31" s="869"/>
      <c r="AM31" s="869"/>
      <c r="AN31" s="869"/>
      <c r="AO31" s="869"/>
      <c r="AP31" s="869"/>
      <c r="AQ31" s="869"/>
      <c r="AR31" s="869"/>
      <c r="AS31" s="870"/>
      <c r="AT31" s="868" t="s">
        <v>200</v>
      </c>
      <c r="AU31" s="869"/>
      <c r="AV31" s="869"/>
      <c r="AW31" s="869"/>
      <c r="AX31" s="869"/>
      <c r="AY31" s="869"/>
      <c r="AZ31" s="869"/>
      <c r="BA31" s="869"/>
      <c r="BB31" s="869"/>
      <c r="BC31" s="869"/>
      <c r="BD31" s="869"/>
      <c r="BE31" s="869"/>
      <c r="BF31" s="869"/>
      <c r="BG31" s="869"/>
      <c r="BH31" s="869"/>
      <c r="BI31" s="869"/>
      <c r="BJ31" s="869"/>
      <c r="BK31" s="869"/>
      <c r="BL31" s="869"/>
      <c r="BM31" s="869"/>
      <c r="BN31" s="869"/>
      <c r="BO31" s="869"/>
      <c r="BP31" s="869"/>
      <c r="BQ31" s="869"/>
      <c r="BR31" s="870"/>
      <c r="BS31" s="866" t="s">
        <v>201</v>
      </c>
      <c r="BT31" s="866"/>
      <c r="BU31" s="866"/>
      <c r="BV31" s="866"/>
      <c r="BW31" s="866"/>
      <c r="BX31" s="866"/>
      <c r="BY31" s="866"/>
      <c r="BZ31" s="866"/>
      <c r="CA31" s="866"/>
      <c r="CB31" s="866"/>
      <c r="CC31" s="866"/>
      <c r="CD31" s="866"/>
      <c r="CE31" s="866"/>
      <c r="CF31" s="866"/>
      <c r="CG31" s="866"/>
      <c r="CH31" s="866"/>
      <c r="CI31" s="866"/>
      <c r="CJ31" s="866"/>
      <c r="CK31" s="866"/>
      <c r="CL31" s="866"/>
      <c r="CM31" s="866"/>
      <c r="CN31" s="866"/>
      <c r="CO31" s="866"/>
      <c r="CP31" s="866"/>
      <c r="CQ31" s="866"/>
      <c r="CR31" s="866"/>
      <c r="CS31" s="866"/>
      <c r="CT31" s="866"/>
      <c r="CU31" s="866"/>
      <c r="CV31" s="866"/>
      <c r="CW31" s="866"/>
      <c r="CX31" s="866"/>
      <c r="CY31" s="866"/>
      <c r="CZ31" s="866"/>
      <c r="DA31" s="866"/>
      <c r="DB31" s="866"/>
    </row>
    <row r="32" spans="1:112" ht="39.75" customHeight="1" x14ac:dyDescent="0.25">
      <c r="A32" s="871"/>
      <c r="B32" s="872"/>
      <c r="C32" s="872"/>
      <c r="D32" s="872"/>
      <c r="E32" s="872"/>
      <c r="F32" s="872"/>
      <c r="G32" s="872"/>
      <c r="H32" s="872"/>
      <c r="I32" s="872"/>
      <c r="J32" s="872"/>
      <c r="K32" s="872"/>
      <c r="L32" s="872"/>
      <c r="M32" s="872"/>
      <c r="N32" s="872"/>
      <c r="O32" s="872"/>
      <c r="P32" s="872"/>
      <c r="Q32" s="872"/>
      <c r="R32" s="872"/>
      <c r="S32" s="872"/>
      <c r="T32" s="872"/>
      <c r="U32" s="872"/>
      <c r="V32" s="873"/>
      <c r="W32" s="871"/>
      <c r="X32" s="872"/>
      <c r="Y32" s="872"/>
      <c r="Z32" s="872"/>
      <c r="AA32" s="872"/>
      <c r="AB32" s="872"/>
      <c r="AC32" s="872"/>
      <c r="AD32" s="872"/>
      <c r="AE32" s="872"/>
      <c r="AF32" s="872"/>
      <c r="AG32" s="872"/>
      <c r="AH32" s="872"/>
      <c r="AI32" s="872"/>
      <c r="AJ32" s="872"/>
      <c r="AK32" s="872"/>
      <c r="AL32" s="872"/>
      <c r="AM32" s="872"/>
      <c r="AN32" s="872"/>
      <c r="AO32" s="872"/>
      <c r="AP32" s="872"/>
      <c r="AQ32" s="872"/>
      <c r="AR32" s="872"/>
      <c r="AS32" s="873"/>
      <c r="AT32" s="871"/>
      <c r="AU32" s="872"/>
      <c r="AV32" s="872"/>
      <c r="AW32" s="872"/>
      <c r="AX32" s="872"/>
      <c r="AY32" s="872"/>
      <c r="AZ32" s="872"/>
      <c r="BA32" s="872"/>
      <c r="BB32" s="872"/>
      <c r="BC32" s="872"/>
      <c r="BD32" s="872"/>
      <c r="BE32" s="872"/>
      <c r="BF32" s="872"/>
      <c r="BG32" s="872"/>
      <c r="BH32" s="872"/>
      <c r="BI32" s="872"/>
      <c r="BJ32" s="872"/>
      <c r="BK32" s="872"/>
      <c r="BL32" s="872"/>
      <c r="BM32" s="872"/>
      <c r="BN32" s="872"/>
      <c r="BO32" s="872"/>
      <c r="BP32" s="872"/>
      <c r="BQ32" s="872"/>
      <c r="BR32" s="873"/>
      <c r="BS32" s="874" t="s">
        <v>202</v>
      </c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 t="s">
        <v>203</v>
      </c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H32" s="148"/>
    </row>
    <row r="33" spans="1:112" ht="15" customHeight="1" x14ac:dyDescent="0.25">
      <c r="A33" s="867"/>
      <c r="B33" s="867"/>
      <c r="C33" s="867"/>
      <c r="D33" s="867"/>
      <c r="E33" s="867"/>
      <c r="F33" s="867"/>
      <c r="G33" s="867"/>
      <c r="H33" s="867"/>
      <c r="I33" s="867"/>
      <c r="J33" s="867"/>
      <c r="K33" s="867"/>
      <c r="L33" s="867"/>
      <c r="M33" s="867"/>
      <c r="N33" s="867"/>
      <c r="O33" s="867"/>
      <c r="P33" s="867"/>
      <c r="Q33" s="867"/>
      <c r="R33" s="867"/>
      <c r="S33" s="867"/>
      <c r="T33" s="867"/>
      <c r="U33" s="867"/>
      <c r="V33" s="867"/>
      <c r="W33" s="867"/>
      <c r="X33" s="867"/>
      <c r="Y33" s="867"/>
      <c r="Z33" s="867"/>
      <c r="AA33" s="867"/>
      <c r="AB33" s="867"/>
      <c r="AC33" s="867"/>
      <c r="AD33" s="867"/>
      <c r="AE33" s="867"/>
      <c r="AF33" s="867"/>
      <c r="AG33" s="867"/>
      <c r="AH33" s="867"/>
      <c r="AI33" s="867"/>
      <c r="AJ33" s="867"/>
      <c r="AK33" s="867"/>
      <c r="AL33" s="867"/>
      <c r="AM33" s="867"/>
      <c r="AN33" s="867"/>
      <c r="AO33" s="867"/>
      <c r="AP33" s="867"/>
      <c r="AQ33" s="867"/>
      <c r="AR33" s="867"/>
      <c r="AS33" s="867"/>
      <c r="AT33" s="867"/>
      <c r="AU33" s="867"/>
      <c r="AV33" s="867"/>
      <c r="AW33" s="867"/>
      <c r="AX33" s="867"/>
      <c r="AY33" s="867"/>
      <c r="AZ33" s="867"/>
      <c r="BA33" s="867"/>
      <c r="BB33" s="867"/>
      <c r="BC33" s="867"/>
      <c r="BD33" s="867"/>
      <c r="BE33" s="867"/>
      <c r="BF33" s="867"/>
      <c r="BG33" s="867"/>
      <c r="BH33" s="867"/>
      <c r="BI33" s="867"/>
      <c r="BJ33" s="867"/>
      <c r="BK33" s="867"/>
      <c r="BL33" s="867"/>
      <c r="BM33" s="867"/>
      <c r="BN33" s="867"/>
      <c r="BO33" s="867"/>
      <c r="BP33" s="867"/>
      <c r="BQ33" s="867"/>
      <c r="BR33" s="867"/>
      <c r="BS33" s="867"/>
      <c r="BT33" s="867"/>
      <c r="BU33" s="867"/>
      <c r="BV33" s="867"/>
      <c r="BW33" s="867"/>
      <c r="BX33" s="867"/>
      <c r="BY33" s="867"/>
      <c r="BZ33" s="867"/>
      <c r="CA33" s="867"/>
      <c r="CB33" s="867"/>
      <c r="CC33" s="867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40"/>
    </row>
    <row r="34" spans="1:112" ht="15" customHeight="1" x14ac:dyDescent="0.25">
      <c r="A34" s="19" t="s">
        <v>445</v>
      </c>
      <c r="DH34" s="140"/>
    </row>
    <row r="35" spans="1:112" ht="15" customHeight="1" x14ac:dyDescent="0.3">
      <c r="A35" s="51" t="s">
        <v>446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204</v>
      </c>
    </row>
    <row r="37" spans="1:112" ht="15" customHeight="1" x14ac:dyDescent="0.25">
      <c r="A37" s="47" t="s">
        <v>447</v>
      </c>
      <c r="DH37" s="140"/>
    </row>
    <row r="38" spans="1:112" ht="15" customHeight="1" x14ac:dyDescent="0.25">
      <c r="A38" s="19" t="s">
        <v>206</v>
      </c>
      <c r="DH38" s="140"/>
    </row>
    <row r="39" spans="1:112" ht="15" customHeight="1" x14ac:dyDescent="0.3">
      <c r="A39" s="796" t="s">
        <v>207</v>
      </c>
      <c r="B39" s="796"/>
      <c r="C39" s="796"/>
      <c r="D39" s="796"/>
      <c r="E39" s="796"/>
      <c r="F39" s="796"/>
      <c r="G39" s="796"/>
      <c r="H39" s="796"/>
      <c r="I39" s="796"/>
      <c r="J39" s="766" t="s">
        <v>736</v>
      </c>
      <c r="K39" s="766"/>
      <c r="L39" s="766"/>
      <c r="M39" s="766"/>
      <c r="N39" s="766"/>
      <c r="O39" s="766"/>
      <c r="P39" s="766"/>
      <c r="Q39" s="766"/>
      <c r="R39" s="766"/>
      <c r="S39" s="49"/>
      <c r="T39" s="796" t="s">
        <v>208</v>
      </c>
      <c r="U39" s="796"/>
      <c r="V39" s="796"/>
      <c r="W39" s="796"/>
      <c r="X39" s="796"/>
      <c r="Y39" s="796"/>
      <c r="Z39" s="796"/>
      <c r="AA39" s="796"/>
      <c r="AB39" s="796"/>
      <c r="AC39" s="796"/>
      <c r="AD39" s="796"/>
      <c r="AE39" s="796"/>
      <c r="AF39" s="796"/>
      <c r="AG39" s="796"/>
      <c r="AH39" s="796"/>
      <c r="AI39" s="79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343</v>
      </c>
      <c r="U40" s="706" t="s">
        <v>1205</v>
      </c>
      <c r="V40" s="706"/>
      <c r="W40" s="706"/>
      <c r="X40" s="706"/>
      <c r="Y40" s="706"/>
      <c r="Z40" s="706"/>
      <c r="AA40" s="706"/>
      <c r="AB40" s="706"/>
      <c r="AC40" s="706"/>
      <c r="AD40" s="706"/>
      <c r="AE40" s="706"/>
      <c r="AF40" s="706"/>
      <c r="AG40" s="706"/>
      <c r="AH40" s="706"/>
      <c r="AI40" s="706"/>
      <c r="AJ40" s="706"/>
      <c r="AK40" s="706"/>
      <c r="AL40" s="706"/>
      <c r="AM40" s="706"/>
      <c r="AN40" s="706"/>
      <c r="AO40" s="706"/>
      <c r="AP40" s="706"/>
      <c r="AQ40" s="706"/>
      <c r="AR40" s="706"/>
      <c r="AS40" s="706"/>
      <c r="AT40" s="706"/>
      <c r="AU40" s="706"/>
      <c r="AV40" s="706"/>
      <c r="AW40" s="706"/>
      <c r="AX40" s="706"/>
      <c r="AY40" s="706"/>
      <c r="AZ40" s="706"/>
      <c r="BA40" s="706"/>
      <c r="BB40" s="706"/>
      <c r="BC40" s="706"/>
      <c r="BD40" s="706"/>
      <c r="BE40" s="706"/>
      <c r="BF40" s="706"/>
      <c r="BG40" s="706"/>
      <c r="BH40" s="706"/>
      <c r="BI40" s="706"/>
      <c r="BJ40" s="706"/>
      <c r="BK40" s="706"/>
      <c r="BL40" s="706"/>
      <c r="BM40" s="706"/>
      <c r="BN40" s="19" t="s">
        <v>209</v>
      </c>
      <c r="BZ40" s="862" t="s">
        <v>1439</v>
      </c>
      <c r="CA40" s="863"/>
      <c r="CB40" s="863"/>
      <c r="CC40" s="863"/>
      <c r="CD40" s="863"/>
      <c r="CE40" s="863"/>
      <c r="CF40" s="863"/>
      <c r="CG40" s="863"/>
      <c r="CH40" s="863"/>
      <c r="CI40" s="863"/>
      <c r="CJ40" s="863"/>
      <c r="CK40" s="863"/>
      <c r="CL40" s="863"/>
      <c r="CM40" s="863"/>
      <c r="CN40" s="863"/>
      <c r="CO40" s="863"/>
      <c r="CP40" s="863"/>
      <c r="CQ40" s="863"/>
      <c r="CR40" s="863"/>
      <c r="CS40" s="863"/>
      <c r="CT40" s="863"/>
      <c r="CU40" s="863"/>
      <c r="CV40" s="863"/>
      <c r="CW40" s="863"/>
      <c r="CX40" s="863"/>
      <c r="CY40" s="863"/>
      <c r="CZ40" s="863"/>
      <c r="DA40" s="863"/>
      <c r="DB40" s="863"/>
      <c r="DH40" s="140"/>
    </row>
    <row r="41" spans="1:112" s="219" customFormat="1" ht="9.6" x14ac:dyDescent="0.2">
      <c r="BZ41" s="710" t="s">
        <v>210</v>
      </c>
      <c r="CA41" s="710"/>
      <c r="CB41" s="710"/>
      <c r="CC41" s="710"/>
      <c r="CD41" s="710"/>
      <c r="CE41" s="710"/>
      <c r="CF41" s="710"/>
      <c r="CG41" s="710"/>
      <c r="CH41" s="710"/>
      <c r="CI41" s="710"/>
      <c r="CJ41" s="710"/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  <c r="DH41" s="222"/>
    </row>
    <row r="42" spans="1:112" ht="15" customHeight="1" x14ac:dyDescent="0.25">
      <c r="A42" s="19" t="s">
        <v>211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0"/>
    </row>
    <row r="43" spans="1:112" ht="15" customHeight="1" x14ac:dyDescent="0.25">
      <c r="A43" s="47" t="s">
        <v>448</v>
      </c>
      <c r="DH43" s="140"/>
    </row>
    <row r="44" spans="1:112" ht="30" customHeight="1" x14ac:dyDescent="0.25">
      <c r="A44" s="19" t="s">
        <v>212</v>
      </c>
      <c r="Y44" s="862" t="s">
        <v>1368</v>
      </c>
      <c r="Z44" s="862"/>
      <c r="AA44" s="862"/>
      <c r="AB44" s="862"/>
      <c r="AC44" s="862"/>
      <c r="AD44" s="862"/>
      <c r="AE44" s="862"/>
      <c r="AF44" s="862"/>
      <c r="AG44" s="862"/>
      <c r="AH44" s="862"/>
      <c r="AI44" s="862"/>
      <c r="AJ44" s="862"/>
      <c r="AK44" s="862"/>
      <c r="AL44" s="862"/>
      <c r="AM44" s="862"/>
      <c r="AN44" s="862"/>
      <c r="AO44" s="862"/>
      <c r="AP44" s="862"/>
      <c r="AQ44" s="862"/>
      <c r="AR44" s="862"/>
      <c r="AS44" s="862"/>
      <c r="AT44" s="862"/>
      <c r="AU44" s="862"/>
      <c r="AV44" s="862"/>
      <c r="AW44" s="862"/>
      <c r="AX44" s="862"/>
      <c r="AY44" s="862"/>
      <c r="AZ44" s="862"/>
      <c r="BA44" s="862"/>
      <c r="BB44" s="862"/>
      <c r="BC44" s="862"/>
      <c r="BD44" s="862"/>
      <c r="BE44" s="862"/>
      <c r="BF44" s="862"/>
      <c r="BG44" s="862"/>
      <c r="BH44" s="49"/>
      <c r="BI44" s="883" t="s">
        <v>209</v>
      </c>
      <c r="BJ44" s="883"/>
      <c r="BK44" s="883"/>
      <c r="BL44" s="883"/>
      <c r="BM44" s="883"/>
      <c r="BN44" s="883"/>
      <c r="BO44" s="883"/>
      <c r="BP44" s="883"/>
      <c r="BQ44" s="883"/>
      <c r="BR44" s="883"/>
      <c r="BS44" s="883"/>
      <c r="BT44" s="49"/>
      <c r="BU44" s="862" t="s">
        <v>1434</v>
      </c>
      <c r="BV44" s="862"/>
      <c r="BW44" s="862"/>
      <c r="BX44" s="862"/>
      <c r="BY44" s="862"/>
      <c r="BZ44" s="862"/>
      <c r="CA44" s="862"/>
      <c r="CB44" s="862"/>
      <c r="CC44" s="862"/>
      <c r="CD44" s="862"/>
      <c r="CE44" s="862"/>
      <c r="CF44" s="862"/>
      <c r="CG44" s="862"/>
      <c r="CH44" s="862"/>
      <c r="CI44" s="862"/>
      <c r="CJ44" s="862"/>
      <c r="CK44" s="862"/>
      <c r="CL44" s="862"/>
      <c r="CM44" s="862"/>
      <c r="CN44" s="862"/>
      <c r="CO44" s="862"/>
      <c r="CP44" s="862"/>
      <c r="CQ44" s="862"/>
      <c r="CR44" s="862"/>
      <c r="CS44" s="862"/>
      <c r="CT44" s="862"/>
      <c r="CU44" s="862"/>
      <c r="CV44" s="862"/>
      <c r="CW44" s="862"/>
      <c r="CX44" s="862"/>
      <c r="CY44" s="862"/>
      <c r="CZ44" s="862"/>
      <c r="DA44" s="862"/>
      <c r="DB44" s="862"/>
      <c r="DH44" s="149"/>
    </row>
    <row r="45" spans="1:112" s="219" customFormat="1" ht="9.6" x14ac:dyDescent="0.2">
      <c r="A45" s="247"/>
      <c r="B45" s="247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  <c r="AF45" s="247"/>
      <c r="AG45" s="247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  <c r="BU45" s="882" t="s">
        <v>213</v>
      </c>
      <c r="BV45" s="882"/>
      <c r="BW45" s="882"/>
      <c r="BX45" s="882"/>
      <c r="BY45" s="882"/>
      <c r="BZ45" s="882"/>
      <c r="CA45" s="882"/>
      <c r="CB45" s="882"/>
      <c r="CC45" s="882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2"/>
      <c r="CU45" s="882"/>
      <c r="CV45" s="882"/>
      <c r="CW45" s="882"/>
      <c r="CX45" s="882"/>
      <c r="CY45" s="882"/>
      <c r="CZ45" s="882"/>
      <c r="DA45" s="882"/>
      <c r="DB45" s="882"/>
      <c r="DH45" s="223"/>
    </row>
    <row r="46" spans="1:112" ht="15" customHeight="1" x14ac:dyDescent="0.25">
      <c r="A46" s="19" t="s">
        <v>214</v>
      </c>
      <c r="DH46" s="140"/>
    </row>
    <row r="47" spans="1:112" ht="45.75" customHeight="1" x14ac:dyDescent="0.25">
      <c r="A47" s="884" t="s">
        <v>482</v>
      </c>
      <c r="B47" s="884"/>
      <c r="C47" s="884"/>
      <c r="D47" s="884"/>
      <c r="E47" s="884"/>
      <c r="F47" s="884"/>
      <c r="G47" s="884"/>
      <c r="H47" s="884"/>
      <c r="I47" s="884"/>
      <c r="J47" s="884"/>
      <c r="K47" s="884"/>
      <c r="L47" s="884"/>
      <c r="M47" s="884"/>
      <c r="N47" s="884"/>
      <c r="O47" s="884"/>
      <c r="P47" s="884"/>
      <c r="Q47" s="884"/>
      <c r="R47" s="884"/>
      <c r="S47" s="884"/>
      <c r="T47" s="884"/>
      <c r="U47" s="884"/>
      <c r="V47" s="884"/>
      <c r="W47" s="884"/>
      <c r="X47" s="884"/>
      <c r="Y47" s="884"/>
      <c r="Z47" s="884"/>
      <c r="AA47" s="884"/>
      <c r="AB47" s="884"/>
      <c r="AC47" s="884"/>
      <c r="AD47" s="884"/>
      <c r="AE47" s="884"/>
      <c r="AF47" s="884"/>
      <c r="AG47" s="884"/>
      <c r="AH47" s="884"/>
      <c r="AI47" s="884"/>
      <c r="AJ47" s="884"/>
      <c r="AK47" s="884"/>
      <c r="AL47" s="884"/>
      <c r="AM47" s="884"/>
      <c r="AN47" s="884"/>
      <c r="AO47" s="884"/>
      <c r="AP47" s="884"/>
      <c r="AQ47" s="884"/>
      <c r="AR47" s="884"/>
      <c r="AS47" s="884"/>
      <c r="AT47" s="884"/>
      <c r="AU47" s="884"/>
      <c r="AV47" s="884"/>
      <c r="AW47" s="884"/>
      <c r="AX47" s="884"/>
      <c r="AY47" s="884"/>
      <c r="AZ47" s="884"/>
      <c r="BA47" s="884"/>
      <c r="BB47" s="884"/>
      <c r="BC47" s="884"/>
      <c r="BD47" s="884"/>
      <c r="BE47" s="884"/>
      <c r="BF47" s="884"/>
      <c r="BG47" s="884"/>
      <c r="BH47" s="884"/>
      <c r="BI47" s="884"/>
      <c r="BJ47" s="884"/>
      <c r="BK47" s="884"/>
      <c r="BL47" s="884"/>
      <c r="BM47" s="884"/>
      <c r="BN47" s="884"/>
      <c r="BO47" s="884"/>
      <c r="BP47" s="884"/>
      <c r="BQ47" s="884"/>
      <c r="BR47" s="884"/>
      <c r="BS47" s="884"/>
      <c r="BT47" s="884"/>
      <c r="BU47" s="884"/>
      <c r="BV47" s="884"/>
      <c r="BW47" s="884"/>
      <c r="BX47" s="884"/>
      <c r="BY47" s="884"/>
      <c r="BZ47" s="884"/>
      <c r="CA47" s="884"/>
      <c r="CB47" s="884"/>
      <c r="CC47" s="884"/>
      <c r="CD47" s="884"/>
      <c r="CE47" s="884"/>
      <c r="CF47" s="884"/>
      <c r="CG47" s="884"/>
      <c r="CH47" s="884"/>
      <c r="CI47" s="884"/>
      <c r="CJ47" s="884"/>
      <c r="CK47" s="884"/>
      <c r="CL47" s="884"/>
      <c r="CM47" s="884"/>
      <c r="CN47" s="884"/>
      <c r="CO47" s="884"/>
      <c r="CP47" s="884"/>
      <c r="CQ47" s="884"/>
      <c r="CR47" s="884"/>
      <c r="CS47" s="884"/>
      <c r="CT47" s="884"/>
      <c r="CU47" s="884"/>
      <c r="CV47" s="884"/>
      <c r="CW47" s="884"/>
      <c r="CX47" s="884"/>
      <c r="CY47" s="884"/>
      <c r="CZ47" s="884"/>
      <c r="DA47" s="884"/>
      <c r="DB47" s="884"/>
      <c r="DH47" s="150"/>
    </row>
    <row r="48" spans="1:112" ht="15" customHeight="1" x14ac:dyDescent="0.25">
      <c r="A48" s="19" t="s">
        <v>215</v>
      </c>
      <c r="DH48" s="140"/>
    </row>
    <row r="49" spans="1:112" ht="15" customHeight="1" x14ac:dyDescent="0.25">
      <c r="A49" s="19" t="s">
        <v>216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68" t="s">
        <v>850</v>
      </c>
      <c r="AR49" s="768"/>
      <c r="AS49" s="768"/>
      <c r="AT49" s="768"/>
      <c r="AU49" s="768"/>
      <c r="AV49" s="768"/>
      <c r="AW49" s="768"/>
      <c r="AX49" s="768"/>
      <c r="AY49" s="768"/>
      <c r="AZ49" s="768"/>
      <c r="BA49" s="19" t="s">
        <v>217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1"/>
    </row>
    <row r="50" spans="1:112" ht="15" customHeight="1" x14ac:dyDescent="0.25">
      <c r="A50" s="19" t="s">
        <v>218</v>
      </c>
      <c r="DH50" s="140"/>
    </row>
    <row r="51" spans="1:112" ht="15" customHeight="1" x14ac:dyDescent="0.25">
      <c r="A51" s="19" t="s">
        <v>219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15" customHeight="1" x14ac:dyDescent="0.25">
      <c r="A52" s="19" t="s">
        <v>220</v>
      </c>
      <c r="DH52" s="140"/>
    </row>
    <row r="53" spans="1:112" ht="15" customHeight="1" x14ac:dyDescent="0.25">
      <c r="A53" s="19" t="s">
        <v>221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1"/>
    </row>
    <row r="54" spans="1:112" ht="15" customHeight="1" x14ac:dyDescent="0.25">
      <c r="A54" s="19" t="s">
        <v>222</v>
      </c>
      <c r="DH54" s="140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0"/>
    </row>
    <row r="56" spans="1:112" ht="15" customHeight="1" x14ac:dyDescent="0.25">
      <c r="A56" s="30" t="s">
        <v>223</v>
      </c>
      <c r="P56" s="706" t="s">
        <v>737</v>
      </c>
      <c r="Q56" s="706"/>
      <c r="R56" s="706"/>
      <c r="S56" s="706"/>
      <c r="T56" s="706"/>
      <c r="U56" s="706"/>
      <c r="V56" s="706"/>
      <c r="W56" s="706"/>
      <c r="X56" s="706"/>
      <c r="Y56" s="706"/>
      <c r="Z56" s="706"/>
      <c r="AA56" s="706"/>
      <c r="AB56" s="706"/>
      <c r="AC56" s="706"/>
      <c r="AD56" s="706"/>
      <c r="AE56" s="706"/>
      <c r="AF56" s="706"/>
      <c r="AG56" s="706"/>
      <c r="AH56" s="706"/>
      <c r="AI56" s="706"/>
      <c r="AJ56" s="706"/>
      <c r="AK56" s="706"/>
      <c r="AL56" s="706"/>
      <c r="AM56" s="706"/>
      <c r="AN56" s="706"/>
      <c r="AO56" s="706"/>
      <c r="AP56" s="706"/>
      <c r="AQ56" s="706"/>
      <c r="AR56" s="706"/>
      <c r="AS56" s="706"/>
      <c r="AT56" s="706"/>
      <c r="AU56" s="706"/>
      <c r="AV56" s="706"/>
      <c r="AW56" s="706"/>
      <c r="AX56" s="706"/>
      <c r="AY56" s="706"/>
      <c r="AZ56" s="706"/>
      <c r="BA56" s="706"/>
      <c r="BB56" s="706"/>
      <c r="BC56" s="706"/>
      <c r="BD56" s="706"/>
      <c r="BE56" s="706"/>
      <c r="BF56" s="706"/>
      <c r="BG56" s="706"/>
      <c r="BH56" s="706"/>
      <c r="BI56" s="706"/>
      <c r="BJ56" s="706"/>
      <c r="BK56" s="706"/>
      <c r="BL56" s="706"/>
      <c r="BM56" s="706"/>
      <c r="BN56" s="706"/>
      <c r="BO56" s="706"/>
      <c r="BP56" s="706"/>
      <c r="BQ56" s="706"/>
      <c r="BR56" s="706"/>
      <c r="BS56" s="706"/>
      <c r="BT56" s="706"/>
      <c r="BU56" s="706"/>
      <c r="BV56" s="706"/>
      <c r="BW56" s="706"/>
      <c r="BX56" s="706"/>
      <c r="BY56" s="706"/>
      <c r="BZ56" s="706"/>
      <c r="CA56" s="706"/>
      <c r="CB56" s="706"/>
      <c r="CC56" s="706"/>
      <c r="CD56" s="706"/>
      <c r="CE56" s="706"/>
      <c r="CF56" s="706"/>
      <c r="CG56" s="706"/>
      <c r="CH56" s="706"/>
      <c r="CI56" s="706"/>
      <c r="CJ56" s="706"/>
      <c r="CK56" s="706"/>
      <c r="CL56" s="706"/>
      <c r="CM56" s="706"/>
      <c r="CN56" s="706"/>
      <c r="CO56" s="706"/>
      <c r="CP56" s="706"/>
      <c r="CQ56" s="706"/>
      <c r="CR56" s="706"/>
      <c r="CS56" s="706"/>
      <c r="CT56" s="706"/>
      <c r="CU56" s="706"/>
      <c r="CV56" s="706"/>
      <c r="CW56" s="706"/>
      <c r="CX56" s="706"/>
      <c r="CY56" s="706"/>
      <c r="CZ56" s="706"/>
      <c r="DA56" s="706"/>
      <c r="DB56" s="706"/>
      <c r="DH56" s="140"/>
    </row>
    <row r="57" spans="1:112" ht="13.8" x14ac:dyDescent="0.25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  <c r="AA57" s="699"/>
      <c r="AB57" s="699"/>
      <c r="AC57" s="699"/>
      <c r="AD57" s="699"/>
      <c r="AE57" s="699"/>
      <c r="AF57" s="699"/>
      <c r="AG57" s="699"/>
      <c r="AH57" s="699"/>
      <c r="AI57" s="699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699"/>
      <c r="AY57" s="699"/>
      <c r="AZ57" s="699"/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699"/>
      <c r="BL57" s="699"/>
      <c r="BM57" s="699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  <c r="BX57" s="699"/>
      <c r="BY57" s="699"/>
      <c r="BZ57" s="699"/>
      <c r="CA57" s="699"/>
      <c r="CB57" s="699"/>
      <c r="CC57" s="699"/>
      <c r="CD57" s="699"/>
      <c r="CE57" s="699"/>
      <c r="CF57" s="699"/>
      <c r="CG57" s="699"/>
      <c r="CH57" s="699"/>
      <c r="CI57" s="699"/>
      <c r="CJ57" s="699"/>
      <c r="CK57" s="699"/>
      <c r="CL57" s="699"/>
      <c r="CM57" s="699"/>
      <c r="CN57" s="699"/>
      <c r="CO57" s="699"/>
      <c r="CP57" s="699"/>
      <c r="CQ57" s="699"/>
      <c r="CR57" s="699"/>
      <c r="CS57" s="699"/>
      <c r="CT57" s="699"/>
      <c r="CU57" s="699"/>
      <c r="CV57" s="699"/>
      <c r="CW57" s="699"/>
      <c r="CX57" s="699"/>
      <c r="CY57" s="699"/>
      <c r="CZ57" s="699"/>
      <c r="DA57" s="699"/>
      <c r="DB57" s="699"/>
      <c r="DH57" s="140"/>
    </row>
    <row r="58" spans="1:112" ht="27.75" customHeight="1" x14ac:dyDescent="0.3">
      <c r="A58" s="771" t="s">
        <v>54</v>
      </c>
      <c r="B58" s="771"/>
      <c r="C58" s="771"/>
      <c r="D58" s="771"/>
      <c r="E58" s="771"/>
      <c r="F58" s="771"/>
      <c r="G58" s="771"/>
      <c r="H58" s="771"/>
      <c r="I58" s="771"/>
      <c r="J58" s="771"/>
      <c r="K58" s="771"/>
      <c r="L58" s="771"/>
      <c r="M58" s="771"/>
      <c r="N58" s="771"/>
      <c r="O58" s="771"/>
      <c r="P58" s="771"/>
      <c r="Q58" s="771"/>
      <c r="R58" s="771"/>
      <c r="S58" s="771"/>
      <c r="T58" s="771"/>
      <c r="U58" s="771"/>
      <c r="V58" s="771"/>
      <c r="W58" s="771"/>
      <c r="X58" s="771"/>
      <c r="Y58" s="771"/>
      <c r="Z58" s="771"/>
      <c r="AB58" s="769"/>
      <c r="AC58" s="769"/>
      <c r="AD58" s="769"/>
      <c r="AE58" s="769"/>
      <c r="AF58" s="769"/>
      <c r="AG58" s="769"/>
      <c r="AH58" s="769"/>
      <c r="AI58" s="769"/>
      <c r="AJ58" s="769"/>
      <c r="AK58" s="769"/>
      <c r="AL58" s="769"/>
      <c r="AM58" s="769"/>
      <c r="AN58" s="769"/>
      <c r="AO58" s="769"/>
      <c r="AP58" s="769"/>
      <c r="AQ58" s="769"/>
      <c r="AR58" s="769"/>
      <c r="AS58" s="769"/>
      <c r="AT58" s="769"/>
      <c r="AU58" s="769"/>
      <c r="AV58" s="769"/>
      <c r="AW58" s="769"/>
      <c r="AX58" s="769"/>
      <c r="AY58" s="769"/>
      <c r="AZ58" s="769"/>
      <c r="BA58" s="769"/>
      <c r="BB58" s="769"/>
      <c r="BC58" s="769"/>
      <c r="BD58" s="769"/>
      <c r="BE58" s="769"/>
      <c r="BF58" s="769"/>
      <c r="BG58" s="769"/>
      <c r="BH58" s="769"/>
      <c r="BI58" s="769"/>
      <c r="BJ58" s="769"/>
      <c r="BK58" s="769"/>
      <c r="BL58" s="769"/>
      <c r="BM58" s="769"/>
      <c r="BN58" s="769"/>
      <c r="BO58" s="769"/>
      <c r="BP58" s="769"/>
      <c r="BQ58" s="769"/>
      <c r="BR58" s="769"/>
      <c r="BS58" s="769"/>
      <c r="BT58" s="769"/>
      <c r="BU58" s="769"/>
      <c r="BV58" s="769"/>
      <c r="BX58" s="768" t="str">
        <f>ПОДПИСИ!E12</f>
        <v xml:space="preserve">М.А. Нугуманов </v>
      </c>
      <c r="BY58" s="768"/>
      <c r="BZ58" s="768"/>
      <c r="CA58" s="768"/>
      <c r="CB58" s="768"/>
      <c r="CC58" s="768"/>
      <c r="CD58" s="768"/>
      <c r="CE58" s="768"/>
      <c r="CF58" s="768"/>
      <c r="CG58" s="768"/>
      <c r="CH58" s="768"/>
      <c r="CI58" s="768"/>
      <c r="CJ58" s="768"/>
      <c r="CK58" s="768"/>
      <c r="CL58" s="768"/>
      <c r="CM58" s="768"/>
      <c r="CN58" s="768"/>
      <c r="CO58" s="768"/>
      <c r="CP58" s="768"/>
      <c r="CQ58" s="768"/>
      <c r="CR58" s="768"/>
      <c r="CS58" s="768"/>
      <c r="CT58" s="768"/>
      <c r="CU58" s="768"/>
      <c r="CV58" s="768"/>
      <c r="CW58" s="768"/>
      <c r="CX58" s="768"/>
      <c r="CY58" s="768"/>
      <c r="CZ58" s="768"/>
      <c r="DA58" s="768"/>
      <c r="DB58" s="768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0"/>
    </row>
    <row r="60" spans="1:112" ht="15" customHeight="1" x14ac:dyDescent="0.25">
      <c r="DH60" s="140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0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0"/>
    </row>
    <row r="64" spans="1:112" ht="15" customHeight="1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</sheetData>
  <mergeCells count="87">
    <mergeCell ref="AP17:DB17"/>
    <mergeCell ref="BU45:DB45"/>
    <mergeCell ref="A47:DB47"/>
    <mergeCell ref="AQ49:AZ49"/>
    <mergeCell ref="P56:DB56"/>
    <mergeCell ref="A33:V33"/>
    <mergeCell ref="W33:AS33"/>
    <mergeCell ref="AT33:BR33"/>
    <mergeCell ref="BS33:CK33"/>
    <mergeCell ref="CL33:DB33"/>
    <mergeCell ref="A39:I39"/>
    <mergeCell ref="J39:R39"/>
    <mergeCell ref="T39:AI39"/>
    <mergeCell ref="A30:BI30"/>
    <mergeCell ref="A31:V32"/>
    <mergeCell ref="W31:AS32"/>
    <mergeCell ref="A57:DB57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AT31:BR32"/>
    <mergeCell ref="BS31:DB31"/>
    <mergeCell ref="BS32:CK32"/>
    <mergeCell ref="CL32:DB32"/>
    <mergeCell ref="CK23:CU23"/>
    <mergeCell ref="BY23:CJ23"/>
    <mergeCell ref="BN23:BX23"/>
    <mergeCell ref="A24:W24"/>
    <mergeCell ref="X24:AG24"/>
    <mergeCell ref="AH24:AK24"/>
    <mergeCell ref="AD25:BB25"/>
    <mergeCell ref="BW25:CL25"/>
    <mergeCell ref="A23:W23"/>
    <mergeCell ref="X23:AG23"/>
    <mergeCell ref="AH23:AK23"/>
    <mergeCell ref="AL23:BM23"/>
    <mergeCell ref="BM22:BX22"/>
    <mergeCell ref="BY22:CT22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17:W17"/>
    <mergeCell ref="X17:AO17"/>
    <mergeCell ref="J22:T22"/>
    <mergeCell ref="U22:BA22"/>
    <mergeCell ref="BB22:BL22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80" priority="3" operator="equal">
      <formula>0</formula>
    </cfRule>
  </conditionalFormatting>
  <conditionalFormatting sqref="AV2:BC7 A2:A9 AV8:BB8 AV9:BC9">
    <cfRule type="cellIs" dxfId="79" priority="4" operator="equal">
      <formula>0</formula>
    </cfRule>
  </conditionalFormatting>
  <conditionalFormatting sqref="DH2:DH7">
    <cfRule type="cellIs" dxfId="78" priority="2" operator="equal">
      <formula>0</formula>
    </cfRule>
  </conditionalFormatting>
  <conditionalFormatting sqref="DH9">
    <cfRule type="cellIs" dxfId="7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21">
    <tabColor rgb="FFFFFF00"/>
  </sheetPr>
  <dimension ref="A1:CO70"/>
  <sheetViews>
    <sheetView view="pageBreakPreview" topLeftCell="A10" zoomScale="115" zoomScaleNormal="100" zoomScaleSheetLayoutView="115" workbookViewId="0">
      <selection activeCell="L13" sqref="L13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99" t="s">
        <v>344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/>
      <c r="CK1"/>
      <c r="CL1"/>
      <c r="CM1"/>
      <c r="CN1"/>
      <c r="CO1" s="140"/>
    </row>
    <row r="2" spans="1:93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E2" s="706" t="str">
        <f>ФОРМА!G2</f>
        <v>Санкт-Петербург</v>
      </c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/>
      <c r="CK2"/>
      <c r="CL2"/>
      <c r="CM2"/>
      <c r="CN2"/>
      <c r="CO2" s="141"/>
    </row>
    <row r="3" spans="1:93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E3" s="765" t="s">
        <v>0</v>
      </c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O3" s="142"/>
    </row>
    <row r="4" spans="1:93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E4" s="766" t="str">
        <f>ФОРМА!B2</f>
        <v>ПАО "Россети Ленэнерго"</v>
      </c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O4" s="143" t="str">
        <f>BE4</f>
        <v>ПАО "Россети Ленэнерго"</v>
      </c>
    </row>
    <row r="5" spans="1:93" s="24" customFormat="1" ht="15" customHeight="1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5" t="s">
        <v>2</v>
      </c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O5" s="142"/>
    </row>
    <row r="6" spans="1:93" ht="51.75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92"/>
      <c r="BG6" s="792"/>
      <c r="BH6" s="792"/>
      <c r="BI6" s="792"/>
      <c r="BJ6" s="792"/>
      <c r="BK6" s="792"/>
      <c r="BL6" s="792"/>
      <c r="BM6" s="792"/>
      <c r="BN6" s="792"/>
      <c r="BO6" s="792"/>
      <c r="BP6" s="792"/>
      <c r="BQ6" s="792"/>
      <c r="BR6" s="792"/>
      <c r="BS6" s="792"/>
      <c r="BT6" s="792"/>
      <c r="BU6" s="792"/>
      <c r="BV6" s="792"/>
      <c r="BW6" s="792"/>
      <c r="BX6" s="792"/>
      <c r="BY6" s="792"/>
      <c r="BZ6" s="792"/>
      <c r="CA6" s="792"/>
      <c r="CB6" s="792"/>
      <c r="CC6" s="792"/>
      <c r="CD6" s="792"/>
      <c r="CE6" s="792"/>
      <c r="CF6" s="792"/>
      <c r="CG6" s="792"/>
      <c r="CH6" s="792"/>
      <c r="CI6" s="792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5" t="s">
        <v>38</v>
      </c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O7" s="229"/>
    </row>
    <row r="8" spans="1:93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E8" s="724">
        <f>ФОРМА!B13</f>
        <v>45649</v>
      </c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51"/>
    </row>
    <row r="9" spans="1:93" s="24" customFormat="1" ht="15" customHeight="1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5" t="s">
        <v>3</v>
      </c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O9" s="229"/>
    </row>
    <row r="10" spans="1:93" x14ac:dyDescent="0.3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</row>
    <row r="11" spans="1:93" x14ac:dyDescent="0.3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</row>
    <row r="12" spans="1:93" x14ac:dyDescent="0.3">
      <c r="A12" s="727" t="s">
        <v>346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</row>
    <row r="13" spans="1:93" ht="18" customHeight="1" x14ac:dyDescent="0.3">
      <c r="A13" s="888" t="s">
        <v>345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  <c r="BB13" s="888"/>
      <c r="BC13" s="888"/>
      <c r="BD13" s="888"/>
      <c r="BE13" s="888"/>
      <c r="BF13" s="888"/>
      <c r="BG13" s="888"/>
      <c r="BH13" s="888"/>
      <c r="BI13" s="888"/>
      <c r="BJ13" s="888"/>
      <c r="BK13" s="888"/>
      <c r="BL13" s="888"/>
      <c r="BM13" s="888"/>
      <c r="BN13" s="888"/>
      <c r="BO13" s="888"/>
      <c r="BP13" s="888"/>
      <c r="BQ13" s="888"/>
      <c r="BR13" s="888"/>
      <c r="BS13" s="888"/>
      <c r="BT13" s="888"/>
      <c r="BU13" s="888"/>
      <c r="BV13" s="888"/>
      <c r="BW13" s="888"/>
      <c r="BX13" s="888"/>
      <c r="BY13" s="888"/>
      <c r="BZ13" s="888"/>
      <c r="CA13" s="888"/>
      <c r="CB13" s="888"/>
      <c r="CC13" s="888"/>
      <c r="CD13" s="888"/>
      <c r="CE13" s="888"/>
      <c r="CF13" s="888"/>
      <c r="CG13" s="888"/>
      <c r="CH13" s="888"/>
      <c r="CI13" s="888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92">
        <v>10</v>
      </c>
      <c r="G15" s="892"/>
      <c r="H15" s="892"/>
      <c r="I15" s="892"/>
      <c r="J15" s="892"/>
      <c r="K15" s="892"/>
      <c r="L15" s="892"/>
      <c r="M15" s="892"/>
      <c r="N15" s="892"/>
      <c r="O15" s="762" t="s">
        <v>349</v>
      </c>
      <c r="P15" s="762"/>
      <c r="Q15" s="762"/>
      <c r="R15" s="762"/>
      <c r="S15" s="892" t="s">
        <v>1442</v>
      </c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  <c r="BB15" s="892"/>
      <c r="BC15" s="892"/>
      <c r="BD15" s="892"/>
      <c r="BE15" s="892"/>
      <c r="BF15" s="892"/>
      <c r="BG15" s="892"/>
      <c r="BH15" s="892"/>
      <c r="BI15" s="892"/>
      <c r="BJ15" s="892"/>
      <c r="BK15" s="892"/>
      <c r="BL15" s="892"/>
      <c r="BM15" s="892"/>
      <c r="BN15" s="892"/>
      <c r="BO15" s="892"/>
      <c r="BP15" s="892"/>
      <c r="BQ15" s="892"/>
      <c r="BR15" s="892"/>
      <c r="BS15" s="892"/>
      <c r="BT15" s="892"/>
      <c r="BU15" s="892"/>
      <c r="BV15" s="892"/>
      <c r="BW15" s="892"/>
      <c r="BX15" s="892"/>
      <c r="BY15" s="892"/>
      <c r="BZ15" s="892"/>
      <c r="CA15" s="892"/>
      <c r="CB15" s="892"/>
      <c r="CC15" s="892"/>
      <c r="CD15" s="892"/>
      <c r="CE15" s="892"/>
      <c r="CF15" s="892"/>
      <c r="CG15" s="892"/>
      <c r="CH15" s="892"/>
      <c r="CI15" s="892"/>
      <c r="CK15" s="19" t="s">
        <v>1422</v>
      </c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900" t="s">
        <v>350</v>
      </c>
      <c r="T16" s="900"/>
      <c r="U16" s="900"/>
      <c r="V16" s="900"/>
      <c r="W16" s="900"/>
      <c r="X16" s="900"/>
      <c r="Y16" s="900"/>
      <c r="Z16" s="900"/>
      <c r="AA16" s="900"/>
      <c r="AB16" s="900"/>
      <c r="AC16" s="900"/>
      <c r="AD16" s="900"/>
      <c r="AE16" s="900"/>
      <c r="AF16" s="900"/>
      <c r="AG16" s="900"/>
      <c r="AH16" s="900"/>
      <c r="AI16" s="900"/>
      <c r="AJ16" s="900"/>
      <c r="AK16" s="900"/>
      <c r="AL16" s="900"/>
      <c r="AM16" s="900"/>
      <c r="AN16" s="900"/>
      <c r="AO16" s="900"/>
      <c r="AP16" s="900"/>
      <c r="AQ16" s="900"/>
      <c r="AR16" s="900"/>
      <c r="AS16" s="900"/>
      <c r="AT16" s="900"/>
      <c r="AU16" s="900"/>
      <c r="AV16" s="900"/>
      <c r="AW16" s="900"/>
      <c r="AX16" s="900"/>
      <c r="AY16" s="900"/>
      <c r="AZ16" s="900"/>
      <c r="BA16" s="900"/>
      <c r="BB16" s="900"/>
      <c r="BC16" s="900"/>
      <c r="BD16" s="900"/>
      <c r="BE16" s="900"/>
      <c r="BF16" s="900"/>
      <c r="BG16" s="900"/>
      <c r="BH16" s="900"/>
      <c r="BI16" s="900"/>
      <c r="BJ16" s="900"/>
      <c r="BK16" s="900"/>
      <c r="BL16" s="900"/>
      <c r="BM16" s="900"/>
      <c r="BN16" s="900"/>
      <c r="BO16" s="900"/>
      <c r="BP16" s="900"/>
      <c r="BQ16" s="900"/>
      <c r="BR16" s="900"/>
      <c r="BS16" s="900"/>
      <c r="BT16" s="900"/>
      <c r="BU16" s="900"/>
      <c r="BV16" s="900"/>
      <c r="BW16" s="900"/>
      <c r="BX16" s="900"/>
      <c r="BY16" s="900"/>
      <c r="BZ16" s="900"/>
      <c r="CA16" s="900"/>
      <c r="CB16" s="900"/>
      <c r="CC16" s="900"/>
      <c r="CD16" s="900"/>
      <c r="CE16" s="900"/>
      <c r="CF16" s="900"/>
      <c r="CG16" s="900"/>
      <c r="CH16" s="900"/>
      <c r="CI16" s="900"/>
      <c r="CO16" s="223"/>
    </row>
    <row r="17" spans="1:93" ht="15" customHeight="1" x14ac:dyDescent="0.3">
      <c r="A17" s="887" t="s">
        <v>351</v>
      </c>
      <c r="B17" s="887"/>
      <c r="C17" s="887"/>
      <c r="D17" s="887"/>
      <c r="E17" s="887"/>
      <c r="F17" s="887"/>
      <c r="G17" s="887"/>
      <c r="H17" s="887"/>
      <c r="I17" s="887"/>
      <c r="J17" s="887"/>
      <c r="K17" s="887"/>
      <c r="L17" s="887"/>
      <c r="M17" s="887"/>
      <c r="N17" s="887"/>
      <c r="O17" s="887"/>
      <c r="P17" s="887"/>
      <c r="Q17" s="887"/>
      <c r="R17" s="887"/>
      <c r="S17" s="889" t="s">
        <v>1447</v>
      </c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89"/>
      <c r="AP17" s="889"/>
      <c r="AQ17" s="889"/>
      <c r="AR17" s="889"/>
      <c r="AS17" s="889"/>
      <c r="AT17" s="889"/>
      <c r="AU17" s="889"/>
      <c r="AV17" s="889"/>
      <c r="AW17" s="889"/>
      <c r="AX17" s="889"/>
      <c r="AY17" s="889"/>
      <c r="AZ17" s="889"/>
      <c r="BA17" s="889"/>
      <c r="BB17" s="889"/>
      <c r="BC17" s="889"/>
      <c r="BD17" s="889"/>
      <c r="BE17" s="889"/>
      <c r="BF17" s="889"/>
      <c r="BG17" s="889"/>
      <c r="BH17" s="889"/>
      <c r="BI17" s="889"/>
      <c r="BJ17" s="889"/>
      <c r="BK17" s="889"/>
      <c r="BL17" s="889"/>
      <c r="BM17" s="889"/>
      <c r="BN17" s="889"/>
      <c r="BO17" s="889"/>
      <c r="BP17" s="889"/>
      <c r="BQ17" s="889"/>
      <c r="BR17" s="889"/>
      <c r="BS17" s="889"/>
      <c r="BT17" s="889"/>
      <c r="BU17" s="889"/>
      <c r="BV17" s="889"/>
      <c r="BW17" s="889"/>
      <c r="BX17" s="889"/>
      <c r="BY17" s="889"/>
      <c r="BZ17" s="889"/>
      <c r="CA17" s="889"/>
      <c r="CB17" s="889"/>
      <c r="CC17" s="889"/>
      <c r="CD17" s="889"/>
      <c r="CE17" s="889"/>
      <c r="CF17" s="889"/>
      <c r="CG17" s="889"/>
      <c r="CH17" s="889"/>
      <c r="CI17" s="889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82" t="s">
        <v>352</v>
      </c>
      <c r="T18" s="882"/>
      <c r="U18" s="882"/>
      <c r="V18" s="882"/>
      <c r="W18" s="882"/>
      <c r="X18" s="882"/>
      <c r="Y18" s="882"/>
      <c r="Z18" s="882"/>
      <c r="AA18" s="882"/>
      <c r="AB18" s="882"/>
      <c r="AC18" s="882"/>
      <c r="AD18" s="882"/>
      <c r="AE18" s="882"/>
      <c r="AF18" s="882"/>
      <c r="AG18" s="882"/>
      <c r="AH18" s="882"/>
      <c r="AI18" s="882"/>
      <c r="AJ18" s="882"/>
      <c r="AK18" s="882"/>
      <c r="AL18" s="882"/>
      <c r="AM18" s="882"/>
      <c r="AN18" s="882"/>
      <c r="AO18" s="882"/>
      <c r="AP18" s="882"/>
      <c r="AQ18" s="882"/>
      <c r="AR18" s="882"/>
      <c r="AS18" s="882"/>
      <c r="AT18" s="882"/>
      <c r="AU18" s="882"/>
      <c r="AV18" s="882"/>
      <c r="AW18" s="882"/>
      <c r="AX18" s="882"/>
      <c r="AY18" s="882"/>
      <c r="AZ18" s="882"/>
      <c r="BA18" s="882"/>
      <c r="BB18" s="882"/>
      <c r="BC18" s="882"/>
      <c r="BD18" s="882"/>
      <c r="BE18" s="882"/>
      <c r="BF18" s="882"/>
      <c r="BG18" s="882"/>
      <c r="BH18" s="882"/>
      <c r="BI18" s="882"/>
      <c r="BJ18" s="882"/>
      <c r="BK18" s="882"/>
      <c r="BL18" s="882"/>
      <c r="BM18" s="882"/>
      <c r="BN18" s="882"/>
      <c r="BO18" s="882"/>
      <c r="BP18" s="882"/>
      <c r="BQ18" s="882"/>
      <c r="BR18" s="882"/>
      <c r="BS18" s="882"/>
      <c r="BT18" s="882"/>
      <c r="BU18" s="882"/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O18" s="223"/>
    </row>
    <row r="19" spans="1:93" ht="15" customHeight="1" x14ac:dyDescent="0.25">
      <c r="A19" s="887" t="s">
        <v>353</v>
      </c>
      <c r="B19" s="887"/>
      <c r="C19" s="887"/>
      <c r="D19" s="887"/>
      <c r="E19" s="887"/>
      <c r="F19" s="887"/>
      <c r="G19" s="887"/>
      <c r="H19" s="887"/>
      <c r="I19" s="887"/>
      <c r="J19" s="887"/>
      <c r="K19" s="887"/>
      <c r="L19" s="887"/>
      <c r="M19" s="887"/>
      <c r="N19" s="887"/>
      <c r="O19" s="887"/>
      <c r="P19" s="887"/>
      <c r="Q19" s="887"/>
      <c r="R19" s="887"/>
      <c r="S19" s="887"/>
      <c r="T19" s="887"/>
      <c r="U19" s="887"/>
      <c r="V19" s="887"/>
      <c r="W19" s="887"/>
      <c r="X19" s="887"/>
      <c r="Y19" s="887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87" t="s">
        <v>564</v>
      </c>
      <c r="B20" s="887"/>
      <c r="C20" s="887"/>
      <c r="D20" s="887"/>
      <c r="E20" s="887"/>
      <c r="F20" s="887"/>
      <c r="G20" s="887"/>
      <c r="H20" s="887"/>
      <c r="I20" s="887"/>
      <c r="J20" s="887"/>
      <c r="K20" s="887"/>
      <c r="L20" s="887"/>
      <c r="M20" s="887"/>
      <c r="N20" s="887"/>
      <c r="O20" s="887"/>
      <c r="P20" s="887"/>
      <c r="Q20" s="887"/>
      <c r="R20" s="887"/>
      <c r="S20" s="887"/>
      <c r="T20" s="887"/>
      <c r="U20" s="887"/>
      <c r="V20" s="887"/>
      <c r="W20" s="887"/>
      <c r="X20" s="887"/>
      <c r="Y20" s="887"/>
      <c r="Z20" s="887"/>
      <c r="AA20" s="887"/>
      <c r="AB20" s="887"/>
      <c r="AC20" s="887"/>
      <c r="AD20" s="887"/>
      <c r="AE20" s="887"/>
      <c r="AF20" s="887"/>
      <c r="AG20" s="887"/>
      <c r="AH20" s="887"/>
      <c r="AI20" s="887"/>
      <c r="AJ20" s="887"/>
      <c r="AK20" s="887"/>
      <c r="AL20" s="887"/>
      <c r="AM20" s="887"/>
      <c r="AN20" s="887"/>
      <c r="AO20" s="887"/>
      <c r="AP20" s="887"/>
      <c r="AQ20" s="887"/>
      <c r="AR20" s="887"/>
      <c r="AS20" s="887"/>
      <c r="AT20" s="887"/>
      <c r="AU20" s="887"/>
      <c r="AV20" s="887"/>
      <c r="AW20" s="887"/>
      <c r="AX20" s="887"/>
      <c r="AY20" s="901" t="str">
        <f>CONCATENATE(ФОРМА!B9,", Лист 4.1")</f>
        <v>ГтЭС-ДТ-9, Лист 4.1</v>
      </c>
      <c r="AZ20" s="901"/>
      <c r="BA20" s="901"/>
      <c r="BB20" s="901"/>
      <c r="BC20" s="901"/>
      <c r="BD20" s="901"/>
      <c r="BE20" s="901"/>
      <c r="BF20" s="901"/>
      <c r="BG20" s="901"/>
      <c r="BH20" s="901"/>
      <c r="BI20" s="901"/>
      <c r="BJ20" s="901"/>
      <c r="BK20" s="901"/>
      <c r="BL20" s="901"/>
      <c r="BM20" s="901"/>
      <c r="BN20" s="901"/>
      <c r="BO20" s="901"/>
      <c r="BP20" s="901"/>
      <c r="BQ20" s="901"/>
      <c r="BR20" s="901"/>
      <c r="BS20" s="901"/>
      <c r="BT20" s="901"/>
      <c r="BU20" s="901"/>
      <c r="BV20" s="901"/>
      <c r="BW20" s="901"/>
      <c r="BX20" s="901"/>
      <c r="BY20" s="901"/>
      <c r="BZ20" s="901"/>
      <c r="CA20" s="901"/>
      <c r="CB20" s="901"/>
      <c r="CC20" s="901"/>
      <c r="CD20" s="901"/>
      <c r="CE20" s="901"/>
      <c r="CF20" s="901"/>
      <c r="CG20" s="901"/>
      <c r="CH20" s="901"/>
      <c r="CI20" s="901"/>
    </row>
    <row r="21" spans="1:93" x14ac:dyDescent="0.3">
      <c r="A21" s="885" t="s">
        <v>354</v>
      </c>
      <c r="B21" s="885"/>
      <c r="C21" s="885"/>
      <c r="D21" s="885"/>
      <c r="E21" s="885"/>
      <c r="F21" s="885"/>
      <c r="G21" s="885"/>
      <c r="H21" s="885"/>
      <c r="I21" s="885"/>
      <c r="J21" s="885"/>
      <c r="K21" s="885"/>
      <c r="L21" s="885"/>
      <c r="M21" s="885"/>
      <c r="N21" s="885"/>
      <c r="O21" s="885"/>
      <c r="P21" s="885"/>
      <c r="Q21" s="885"/>
      <c r="R21" s="885"/>
      <c r="S21" s="885"/>
      <c r="T21" s="885"/>
      <c r="U21" s="885"/>
      <c r="V21" s="885"/>
      <c r="W21" s="885"/>
      <c r="X21" s="885"/>
      <c r="Y21" s="885"/>
      <c r="Z21" s="885"/>
      <c r="AA21" s="885"/>
      <c r="AB21" s="885"/>
      <c r="AC21" s="885"/>
      <c r="AD21" s="885"/>
      <c r="AE21" s="885"/>
      <c r="AF21" s="885"/>
      <c r="AG21" s="885"/>
      <c r="AH21" s="885"/>
      <c r="AI21" s="885"/>
      <c r="AJ21" s="885"/>
      <c r="AK21" s="885"/>
      <c r="AL21" s="885"/>
      <c r="AM21" s="885"/>
      <c r="AN21" s="885"/>
      <c r="AO21" s="885"/>
      <c r="AP21" s="885"/>
      <c r="AQ21" s="885"/>
      <c r="AR21" s="885"/>
      <c r="AS21" s="885"/>
      <c r="AT21" s="102"/>
      <c r="AU21" s="886">
        <f>IF(F15=0.4,1,3)</f>
        <v>3</v>
      </c>
      <c r="AV21" s="886"/>
      <c r="AW21" s="886"/>
      <c r="AX21" s="886"/>
      <c r="AY21" s="886"/>
      <c r="AZ21" s="886"/>
      <c r="BA21" s="886"/>
      <c r="BB21" s="886"/>
      <c r="BC21" s="886"/>
      <c r="BD21" s="886"/>
      <c r="BE21" s="886"/>
      <c r="BF21" s="886"/>
      <c r="BG21" s="886"/>
      <c r="BH21" s="886"/>
      <c r="BI21" s="886"/>
      <c r="BJ21" s="886"/>
      <c r="BK21" s="886"/>
      <c r="BL21" s="886"/>
      <c r="BM21" s="886"/>
      <c r="BN21" s="886"/>
      <c r="BO21" s="886"/>
      <c r="BP21" s="886"/>
      <c r="BQ21" s="886"/>
      <c r="BR21" s="886"/>
      <c r="BS21" s="886"/>
      <c r="BT21" s="886"/>
      <c r="BU21" s="886"/>
      <c r="BV21" s="886"/>
      <c r="BW21" s="886"/>
      <c r="BX21" s="886"/>
      <c r="BY21" s="886"/>
      <c r="BZ21" s="886"/>
      <c r="CA21" s="886"/>
      <c r="CB21" s="886"/>
      <c r="CC21" s="886"/>
      <c r="CD21" s="886"/>
      <c r="CE21" s="886"/>
      <c r="CF21" s="886"/>
      <c r="CG21" s="886"/>
      <c r="CH21" s="886"/>
      <c r="CI21" s="886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10" t="s">
        <v>355</v>
      </c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  <c r="BX22" s="710"/>
      <c r="BY22" s="710"/>
      <c r="BZ22" s="710"/>
      <c r="CA22" s="710"/>
      <c r="CB22" s="710"/>
      <c r="CC22" s="710"/>
      <c r="CD22" s="710"/>
      <c r="CE22" s="710"/>
      <c r="CF22" s="710"/>
      <c r="CG22" s="710"/>
      <c r="CH22" s="710"/>
      <c r="CI22" s="710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92" t="s">
        <v>1375</v>
      </c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892"/>
      <c r="BB23" s="892"/>
      <c r="BC23" s="892"/>
      <c r="BD23" s="892"/>
      <c r="BE23" s="892"/>
      <c r="BF23" s="892"/>
      <c r="BG23" s="892"/>
      <c r="BH23" s="892"/>
      <c r="BI23" s="892"/>
      <c r="BJ23" s="892"/>
      <c r="BK23" s="892"/>
      <c r="BL23" s="89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92" t="s">
        <v>1449</v>
      </c>
      <c r="BH24" s="892"/>
      <c r="BI24" s="892"/>
      <c r="BJ24" s="892"/>
      <c r="BK24" s="892"/>
      <c r="BL24" s="892"/>
      <c r="BM24" s="892"/>
      <c r="BN24" s="892"/>
      <c r="BO24" s="892"/>
      <c r="BP24" s="892"/>
      <c r="BQ24" s="892"/>
      <c r="BR24" s="892"/>
      <c r="BS24" s="892"/>
      <c r="BT24" s="892"/>
      <c r="BU24" s="892"/>
      <c r="BV24" s="892"/>
      <c r="BW24" s="892"/>
      <c r="BX24" s="892"/>
      <c r="BY24" s="892"/>
      <c r="BZ24" s="892"/>
      <c r="CA24" s="892"/>
      <c r="CB24" s="892"/>
      <c r="CC24" s="892"/>
      <c r="CD24" s="892"/>
      <c r="CE24" s="892"/>
      <c r="CF24" s="892"/>
      <c r="CG24" s="892"/>
      <c r="CH24" s="892"/>
      <c r="CI24" s="892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/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92" t="str">
        <f>CONCATENATE(CL27," и ",CM27)</f>
        <v>19 и 19,1</v>
      </c>
      <c r="P27" s="892"/>
      <c r="Q27" s="892"/>
      <c r="R27" s="892"/>
      <c r="S27" s="892"/>
      <c r="T27" s="892"/>
      <c r="U27" s="892"/>
      <c r="V27" s="892"/>
      <c r="W27" s="892"/>
      <c r="X27" s="892"/>
      <c r="Y27" s="892"/>
      <c r="Z27" s="892"/>
      <c r="AA27" s="892"/>
      <c r="AB27" s="892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19</v>
      </c>
      <c r="CM27" s="59">
        <v>19.100000000000001</v>
      </c>
      <c r="CO27" s="140"/>
    </row>
    <row r="28" spans="1:93" x14ac:dyDescent="0.3">
      <c r="A28" s="890" t="s">
        <v>360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0"/>
      <c r="X28" s="890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890"/>
      <c r="AO28" s="890"/>
      <c r="AP28" s="890"/>
      <c r="AQ28" s="891" t="s">
        <v>1448</v>
      </c>
      <c r="AR28" s="891"/>
      <c r="AS28" s="891"/>
      <c r="AT28" s="891"/>
      <c r="AU28" s="891"/>
      <c r="AV28" s="891"/>
      <c r="AW28" s="891"/>
      <c r="AX28" s="891"/>
      <c r="AY28" s="891"/>
      <c r="AZ28" s="891"/>
      <c r="BA28" s="891"/>
      <c r="BB28" s="891"/>
      <c r="BC28" s="891"/>
      <c r="BD28" s="891"/>
      <c r="BE28" s="891"/>
      <c r="BF28" s="891"/>
      <c r="BG28" s="891"/>
      <c r="BH28" s="891"/>
      <c r="BI28" s="891"/>
      <c r="BJ28" s="891"/>
      <c r="BK28" s="891"/>
      <c r="BL28" s="891"/>
      <c r="BM28" s="891"/>
      <c r="BN28" s="891"/>
      <c r="BO28" s="891"/>
      <c r="BP28" s="891"/>
      <c r="BQ28" s="891"/>
      <c r="BR28" s="891"/>
      <c r="BS28" s="891"/>
      <c r="BT28" s="891"/>
      <c r="BU28" s="891"/>
      <c r="BV28" s="891"/>
      <c r="BW28" s="891"/>
      <c r="BX28" s="891"/>
      <c r="BY28" s="891"/>
      <c r="BZ28" s="891"/>
      <c r="CA28" s="891"/>
      <c r="CB28" s="891"/>
      <c r="CC28" s="891"/>
      <c r="CD28" s="891"/>
      <c r="CE28" s="891"/>
      <c r="CF28" s="891"/>
      <c r="CG28" s="891"/>
      <c r="CH28" s="891"/>
      <c r="CI28" s="891"/>
      <c r="CK28" s="56"/>
      <c r="CL28" s="57"/>
      <c r="CM28" s="57"/>
    </row>
    <row r="29" spans="1:93" s="219" customFormat="1" ht="9.6" x14ac:dyDescent="0.2">
      <c r="AQ29" s="709" t="s">
        <v>361</v>
      </c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9"/>
      <c r="BL29" s="709"/>
      <c r="BM29" s="709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  <c r="BX29" s="709"/>
      <c r="BY29" s="709"/>
      <c r="BZ29" s="709"/>
      <c r="CA29" s="709"/>
      <c r="CB29" s="709"/>
      <c r="CC29" s="709"/>
      <c r="CD29" s="709"/>
      <c r="CE29" s="709"/>
      <c r="CF29" s="709"/>
      <c r="CG29" s="709"/>
      <c r="CH29" s="709"/>
      <c r="CI29" s="709"/>
      <c r="CK29" s="227"/>
      <c r="CL29" s="228"/>
      <c r="CM29" s="228"/>
      <c r="CO29" s="223"/>
    </row>
    <row r="30" spans="1:93" x14ac:dyDescent="0.3">
      <c r="A30" s="892"/>
      <c r="B30" s="892"/>
      <c r="C30" s="892"/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2"/>
      <c r="Q30" s="892"/>
      <c r="R30" s="892"/>
      <c r="S30" s="892"/>
      <c r="T30" s="892"/>
      <c r="U30" s="892"/>
      <c r="V30" s="892"/>
      <c r="W30" s="892"/>
      <c r="X30" s="892"/>
      <c r="Y30" s="892"/>
      <c r="Z30" s="892"/>
      <c r="AA30" s="892"/>
      <c r="AB30" s="892"/>
      <c r="AC30" s="892"/>
      <c r="AD30" s="892"/>
      <c r="AE30" s="892"/>
      <c r="AF30" s="892"/>
      <c r="AG30" s="892"/>
      <c r="AH30" s="892"/>
      <c r="AI30" s="892"/>
      <c r="AJ30" s="892"/>
      <c r="AK30" s="892"/>
      <c r="AL30" s="892"/>
      <c r="AM30" s="892"/>
      <c r="AN30" s="892"/>
      <c r="AO30" s="892"/>
      <c r="AP30" s="892"/>
      <c r="AQ30" s="892"/>
      <c r="AR30" s="892"/>
      <c r="AS30" s="892"/>
      <c r="AT30" s="892"/>
      <c r="AU30" s="892"/>
      <c r="AV30" s="892"/>
      <c r="AW30" s="892"/>
      <c r="AX30" s="892"/>
      <c r="AY30" s="892"/>
      <c r="AZ30" s="892"/>
      <c r="BA30" s="892"/>
      <c r="BB30" s="892"/>
      <c r="BC30" s="892"/>
      <c r="BD30" s="892"/>
      <c r="BE30" s="892"/>
      <c r="BF30" s="892"/>
      <c r="BG30" s="892"/>
      <c r="BH30" s="892"/>
      <c r="BI30" s="892"/>
      <c r="BJ30" s="892"/>
      <c r="BK30" s="892"/>
      <c r="BL30" s="892"/>
      <c r="BM30" s="892"/>
      <c r="BN30" s="892"/>
      <c r="BO30" s="892"/>
      <c r="BP30" s="892"/>
      <c r="BQ30" s="892"/>
      <c r="BR30" s="892"/>
      <c r="BS30" s="892"/>
      <c r="BT30" s="892"/>
      <c r="BU30" s="892"/>
      <c r="BV30" s="892"/>
      <c r="BW30" s="892"/>
      <c r="BX30" s="892"/>
      <c r="BY30" s="892"/>
      <c r="BZ30" s="892"/>
      <c r="CA30" s="892"/>
      <c r="CB30" s="892"/>
      <c r="CC30" s="892"/>
      <c r="CD30" s="892"/>
      <c r="CE30" s="892"/>
      <c r="CF30" s="892"/>
      <c r="CG30" s="892"/>
      <c r="CH30" s="892"/>
      <c r="CI30" s="892"/>
      <c r="CK30" s="56"/>
      <c r="CL30" s="57"/>
      <c r="CM30" s="57"/>
      <c r="CO30" s="148"/>
    </row>
    <row r="31" spans="1:93" s="219" customFormat="1" ht="9.6" x14ac:dyDescent="0.2">
      <c r="A31" s="710" t="s">
        <v>362</v>
      </c>
      <c r="B31" s="710"/>
      <c r="C31" s="710"/>
      <c r="D31" s="710"/>
      <c r="E31" s="710"/>
      <c r="F31" s="710"/>
      <c r="G31" s="710"/>
      <c r="H31" s="710"/>
      <c r="I31" s="710"/>
      <c r="J31" s="710"/>
      <c r="K31" s="710"/>
      <c r="L31" s="710"/>
      <c r="M31" s="710"/>
      <c r="N31" s="710"/>
      <c r="O31" s="710"/>
      <c r="P31" s="710"/>
      <c r="Q31" s="710"/>
      <c r="R31" s="710"/>
      <c r="S31" s="710"/>
      <c r="T31" s="710"/>
      <c r="U31" s="710"/>
      <c r="V31" s="710"/>
      <c r="W31" s="710"/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710"/>
      <c r="CH31" s="710"/>
      <c r="CI31" s="710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92">
        <v>9.5</v>
      </c>
      <c r="M32" s="892"/>
      <c r="N32" s="892"/>
      <c r="O32" s="892"/>
      <c r="P32" s="892"/>
      <c r="Q32" s="892"/>
      <c r="R32" s="892"/>
      <c r="S32" s="892"/>
      <c r="T32" s="892"/>
      <c r="U32" s="892"/>
      <c r="V32" s="892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28.8" customHeight="1" x14ac:dyDescent="0.3">
      <c r="A33" s="864" t="s">
        <v>363</v>
      </c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97">
        <v>3</v>
      </c>
      <c r="BH33" s="897"/>
      <c r="BI33" s="897"/>
      <c r="BJ33" s="897"/>
      <c r="BK33" s="897"/>
      <c r="BL33" s="897"/>
      <c r="BM33" s="897"/>
      <c r="BN33" s="897"/>
      <c r="BO33" s="898" t="s">
        <v>364</v>
      </c>
      <c r="BP33" s="898"/>
      <c r="BQ33" s="898"/>
      <c r="BR33" s="898"/>
      <c r="BS33" s="898"/>
      <c r="BT33" s="898"/>
      <c r="BU33" s="898"/>
      <c r="BV33" s="898"/>
      <c r="BW33" s="898"/>
      <c r="BX33" s="898"/>
      <c r="BY33" s="898"/>
      <c r="BZ33" s="898"/>
      <c r="CA33" s="898"/>
      <c r="CB33" s="898"/>
      <c r="CC33" s="898"/>
      <c r="CD33" s="898"/>
      <c r="CE33" s="898"/>
      <c r="CF33" s="898"/>
      <c r="CG33" s="898"/>
      <c r="CH33" s="898"/>
      <c r="CI33" s="898"/>
    </row>
    <row r="34" spans="1:93" ht="29.4" customHeight="1" x14ac:dyDescent="0.25">
      <c r="A34" s="895" t="s">
        <v>365</v>
      </c>
      <c r="B34" s="895"/>
      <c r="C34" s="895"/>
      <c r="D34" s="895"/>
      <c r="E34" s="895"/>
      <c r="F34" s="895"/>
      <c r="G34" s="895"/>
      <c r="H34" s="895"/>
      <c r="I34" s="895"/>
      <c r="J34" s="895"/>
      <c r="K34" s="895"/>
      <c r="L34" s="895"/>
      <c r="M34" s="895"/>
      <c r="N34" s="895"/>
      <c r="O34" s="895"/>
      <c r="P34" s="895"/>
      <c r="Q34" s="895"/>
      <c r="R34" s="895"/>
      <c r="S34" s="895"/>
      <c r="T34" s="895"/>
      <c r="U34" s="895"/>
      <c r="V34" s="895"/>
      <c r="W34" s="895"/>
      <c r="X34" s="895"/>
      <c r="Y34" s="895"/>
      <c r="Z34" s="895"/>
      <c r="AA34" s="895"/>
      <c r="AB34" s="895"/>
      <c r="AC34" s="895"/>
      <c r="AD34" s="895"/>
      <c r="AE34" s="895"/>
      <c r="AF34" s="895"/>
      <c r="AG34" s="895"/>
      <c r="AH34" s="895"/>
      <c r="AI34" s="895"/>
      <c r="AJ34" s="895"/>
      <c r="AK34" s="895"/>
      <c r="AL34" s="895"/>
      <c r="AM34" s="895"/>
      <c r="AN34" s="895"/>
      <c r="AO34" s="895"/>
      <c r="AP34" s="896"/>
      <c r="AQ34" s="896"/>
      <c r="AR34" s="896"/>
      <c r="AS34" s="896"/>
      <c r="AT34" s="896"/>
      <c r="AU34" s="896"/>
      <c r="AV34" s="896"/>
      <c r="AW34" s="896"/>
      <c r="AX34" s="896"/>
      <c r="AY34" s="896"/>
      <c r="AZ34" s="896"/>
      <c r="BA34" s="896"/>
      <c r="BB34" s="896"/>
      <c r="BC34" s="896"/>
      <c r="BD34" s="896"/>
      <c r="BE34" s="896"/>
      <c r="BF34" s="896"/>
      <c r="BG34" s="896"/>
      <c r="BH34" s="896"/>
      <c r="BI34" s="896"/>
      <c r="BJ34" s="896"/>
      <c r="BK34" s="896"/>
      <c r="BL34" s="896"/>
      <c r="BM34" s="896"/>
      <c r="BN34" s="896"/>
      <c r="BO34" s="896"/>
      <c r="BP34" s="896"/>
      <c r="BQ34" s="896"/>
      <c r="BR34" s="896"/>
      <c r="BS34" s="896"/>
      <c r="BT34" s="896"/>
      <c r="BU34" s="896"/>
      <c r="BV34" s="896"/>
      <c r="BW34" s="896"/>
      <c r="BX34" s="896"/>
      <c r="BY34" s="896"/>
      <c r="BZ34" s="896"/>
      <c r="CA34" s="896"/>
      <c r="CB34" s="896"/>
      <c r="CC34" s="896"/>
      <c r="CD34" s="896"/>
      <c r="CE34" s="896"/>
      <c r="CF34" s="896"/>
      <c r="CG34" s="896"/>
      <c r="CH34" s="896"/>
      <c r="CI34" s="896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4" t="s">
        <v>366</v>
      </c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894"/>
      <c r="BB35" s="894"/>
      <c r="BC35" s="894"/>
      <c r="BD35" s="894"/>
      <c r="BE35" s="894"/>
      <c r="BF35" s="894"/>
      <c r="BG35" s="894"/>
      <c r="BH35" s="894"/>
      <c r="BI35" s="894"/>
      <c r="BJ35" s="894"/>
      <c r="BK35" s="894"/>
      <c r="BL35" s="894"/>
      <c r="BM35" s="894"/>
      <c r="BN35" s="894"/>
      <c r="BO35" s="894"/>
      <c r="BP35" s="894"/>
      <c r="BQ35" s="894"/>
      <c r="BR35" s="894"/>
      <c r="BS35" s="894"/>
      <c r="BT35" s="894"/>
      <c r="BU35" s="894"/>
      <c r="BV35" s="894"/>
      <c r="BW35" s="894"/>
      <c r="BX35" s="894"/>
      <c r="BY35" s="894"/>
      <c r="BZ35" s="894"/>
      <c r="CA35" s="894"/>
      <c r="CB35" s="894"/>
      <c r="CC35" s="894"/>
      <c r="CD35" s="894"/>
      <c r="CE35" s="894"/>
      <c r="CF35" s="894"/>
      <c r="CG35" s="894"/>
      <c r="CH35" s="894"/>
      <c r="CI35" s="894"/>
      <c r="CO35" s="140"/>
    </row>
    <row r="36" spans="1:93" ht="52.2" customHeight="1" x14ac:dyDescent="0.25">
      <c r="A36" s="893" t="s">
        <v>15</v>
      </c>
      <c r="B36" s="893"/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  <c r="R36" s="893"/>
      <c r="S36" s="893"/>
      <c r="T36" s="893"/>
      <c r="U36" s="893"/>
      <c r="V36" s="893"/>
      <c r="W36" s="893"/>
      <c r="X36" s="893"/>
      <c r="Y36" s="893"/>
      <c r="Z36" s="893"/>
      <c r="AA36" s="893"/>
      <c r="AB36" s="893"/>
      <c r="AC36" s="893"/>
      <c r="AD36" s="766" t="str">
        <f>ПОДПИСИ!B6</f>
        <v xml:space="preserve">Старший мастер Ломоносовского РЭС филиала ПАО "Россети Ленэнерго", "ГтЭС" </v>
      </c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23"/>
      <c r="BM36" s="23"/>
      <c r="BN36" s="23"/>
      <c r="BO36" s="706"/>
      <c r="BP36" s="706"/>
      <c r="BQ36" s="706"/>
      <c r="BR36" s="706"/>
      <c r="BS36" s="706"/>
      <c r="BT36" s="706"/>
      <c r="BU36" s="706"/>
      <c r="BV36" s="706"/>
      <c r="BW36" s="706"/>
      <c r="BX36" s="706"/>
      <c r="BY36" s="706"/>
      <c r="BZ36" s="706"/>
      <c r="CA36" s="706"/>
      <c r="CB36" s="706"/>
      <c r="CC36" s="706"/>
      <c r="CD36" s="706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10" t="s">
        <v>48</v>
      </c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10"/>
      <c r="BL37" s="221"/>
      <c r="BM37" s="221"/>
      <c r="BN37" s="221"/>
      <c r="BO37" s="710" t="s">
        <v>49</v>
      </c>
      <c r="BP37" s="710"/>
      <c r="BQ37" s="710"/>
      <c r="BR37" s="710"/>
      <c r="BS37" s="710"/>
      <c r="BT37" s="710"/>
      <c r="BU37" s="710"/>
      <c r="BV37" s="710"/>
      <c r="BW37" s="710"/>
      <c r="BX37" s="710"/>
      <c r="BY37" s="710"/>
      <c r="BZ37" s="710"/>
      <c r="CA37" s="710"/>
      <c r="CB37" s="710"/>
      <c r="CC37" s="710"/>
      <c r="CD37" s="710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70" t="s">
        <v>16</v>
      </c>
      <c r="B38" s="770"/>
      <c r="C38" s="770"/>
      <c r="D38" s="770"/>
      <c r="E38" s="770"/>
      <c r="F38" s="770"/>
      <c r="G38" s="770"/>
      <c r="H38" s="770"/>
      <c r="I38" s="770"/>
      <c r="J38" s="770"/>
      <c r="K38" s="770"/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D38" s="766" t="str">
        <f>ПОДПИСИ!B12</f>
        <v>Начальник участка ООО «СЭТ»</v>
      </c>
      <c r="AE38" s="766"/>
      <c r="AF38" s="766"/>
      <c r="AG38" s="766"/>
      <c r="AH38" s="766"/>
      <c r="AI38" s="766"/>
      <c r="AJ38" s="766"/>
      <c r="AK38" s="766"/>
      <c r="AL38" s="766"/>
      <c r="AM38" s="766"/>
      <c r="AN38" s="766"/>
      <c r="AO38" s="766"/>
      <c r="AP38" s="766"/>
      <c r="AQ38" s="766"/>
      <c r="AR38" s="766"/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23"/>
      <c r="BM38" s="23"/>
      <c r="BN38" s="23"/>
      <c r="BO38" s="706"/>
      <c r="BP38" s="706"/>
      <c r="BQ38" s="706"/>
      <c r="BR38" s="706"/>
      <c r="BS38" s="706"/>
      <c r="BT38" s="706"/>
      <c r="BU38" s="706"/>
      <c r="BV38" s="706"/>
      <c r="BW38" s="706"/>
      <c r="BX38" s="706"/>
      <c r="BY38" s="706"/>
      <c r="BZ38" s="706"/>
      <c r="CA38" s="706"/>
      <c r="CB38" s="706"/>
      <c r="CC38" s="706"/>
      <c r="CD38" s="706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09" t="s">
        <v>48</v>
      </c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09"/>
      <c r="BL39" s="221"/>
      <c r="BM39" s="221"/>
      <c r="BN39" s="221"/>
      <c r="BO39" s="710" t="s">
        <v>49</v>
      </c>
      <c r="BP39" s="710"/>
      <c r="BQ39" s="710"/>
      <c r="BR39" s="710"/>
      <c r="BS39" s="710"/>
      <c r="BT39" s="710"/>
      <c r="BU39" s="710"/>
      <c r="BV39" s="710"/>
      <c r="BW39" s="710"/>
      <c r="BX39" s="710"/>
      <c r="BY39" s="710"/>
      <c r="BZ39" s="710"/>
      <c r="CA39" s="710"/>
      <c r="CB39" s="710"/>
      <c r="CC39" s="710"/>
      <c r="CD39" s="710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76" priority="6" operator="equal">
      <formula>0</formula>
    </cfRule>
  </conditionalFormatting>
  <conditionalFormatting sqref="AD36:CI38">
    <cfRule type="cellIs" dxfId="75" priority="3" operator="equal">
      <formula>0</formula>
    </cfRule>
  </conditionalFormatting>
  <conditionalFormatting sqref="CO2:CO6">
    <cfRule type="cellIs" dxfId="74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E7C3-EAF6-486D-976E-474FBE11826D}">
  <sheetPr codeName="Лист22">
    <tabColor rgb="FFFFFF00"/>
  </sheetPr>
  <dimension ref="A1:CO70"/>
  <sheetViews>
    <sheetView view="pageBreakPreview" topLeftCell="A11" zoomScale="115" zoomScaleNormal="100" zoomScaleSheetLayoutView="115" workbookViewId="0">
      <selection activeCell="L13" sqref="L13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99" t="s">
        <v>344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/>
      <c r="CK1"/>
      <c r="CL1"/>
      <c r="CM1"/>
      <c r="CN1"/>
      <c r="CO1" s="140"/>
    </row>
    <row r="2" spans="1:93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E2" s="706" t="str">
        <f>ФОРМА!G2</f>
        <v>Санкт-Петербург</v>
      </c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/>
      <c r="CK2"/>
      <c r="CL2"/>
      <c r="CM2"/>
      <c r="CN2"/>
      <c r="CO2" s="141"/>
    </row>
    <row r="3" spans="1:93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E3" s="765" t="s">
        <v>0</v>
      </c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O3" s="142"/>
    </row>
    <row r="4" spans="1:93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E4" s="766" t="str">
        <f>ФОРМА!B2</f>
        <v>ПАО "Россети Ленэнерго"</v>
      </c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O4" s="143" t="str">
        <f>BE4</f>
        <v>ПАО "Россети Ленэнерго"</v>
      </c>
    </row>
    <row r="5" spans="1:93" s="24" customFormat="1" ht="15" customHeight="1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5" t="s">
        <v>2</v>
      </c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O5" s="142"/>
    </row>
    <row r="6" spans="1:93" ht="51.75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92"/>
      <c r="BG6" s="792"/>
      <c r="BH6" s="792"/>
      <c r="BI6" s="792"/>
      <c r="BJ6" s="792"/>
      <c r="BK6" s="792"/>
      <c r="BL6" s="792"/>
      <c r="BM6" s="792"/>
      <c r="BN6" s="792"/>
      <c r="BO6" s="792"/>
      <c r="BP6" s="792"/>
      <c r="BQ6" s="792"/>
      <c r="BR6" s="792"/>
      <c r="BS6" s="792"/>
      <c r="BT6" s="792"/>
      <c r="BU6" s="792"/>
      <c r="BV6" s="792"/>
      <c r="BW6" s="792"/>
      <c r="BX6" s="792"/>
      <c r="BY6" s="792"/>
      <c r="BZ6" s="792"/>
      <c r="CA6" s="792"/>
      <c r="CB6" s="792"/>
      <c r="CC6" s="792"/>
      <c r="CD6" s="792"/>
      <c r="CE6" s="792"/>
      <c r="CF6" s="792"/>
      <c r="CG6" s="792"/>
      <c r="CH6" s="792"/>
      <c r="CI6" s="792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5" t="s">
        <v>38</v>
      </c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O7" s="229"/>
    </row>
    <row r="8" spans="1:93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E8" s="724">
        <f>ФОРМА!B13</f>
        <v>45649</v>
      </c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51"/>
    </row>
    <row r="9" spans="1:93" s="24" customFormat="1" ht="15" customHeight="1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5" t="s">
        <v>3</v>
      </c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O9" s="229"/>
    </row>
    <row r="10" spans="1:93" x14ac:dyDescent="0.3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</row>
    <row r="11" spans="1:93" x14ac:dyDescent="0.3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</row>
    <row r="12" spans="1:93" x14ac:dyDescent="0.3">
      <c r="A12" s="727" t="s">
        <v>346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</row>
    <row r="13" spans="1:93" ht="18" customHeight="1" x14ac:dyDescent="0.3">
      <c r="A13" s="888" t="s">
        <v>345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  <c r="BB13" s="888"/>
      <c r="BC13" s="888"/>
      <c r="BD13" s="888"/>
      <c r="BE13" s="888"/>
      <c r="BF13" s="888"/>
      <c r="BG13" s="888"/>
      <c r="BH13" s="888"/>
      <c r="BI13" s="888"/>
      <c r="BJ13" s="888"/>
      <c r="BK13" s="888"/>
      <c r="BL13" s="888"/>
      <c r="BM13" s="888"/>
      <c r="BN13" s="888"/>
      <c r="BO13" s="888"/>
      <c r="BP13" s="888"/>
      <c r="BQ13" s="888"/>
      <c r="BR13" s="888"/>
      <c r="BS13" s="888"/>
      <c r="BT13" s="888"/>
      <c r="BU13" s="888"/>
      <c r="BV13" s="888"/>
      <c r="BW13" s="888"/>
      <c r="BX13" s="888"/>
      <c r="BY13" s="888"/>
      <c r="BZ13" s="888"/>
      <c r="CA13" s="888"/>
      <c r="CB13" s="888"/>
      <c r="CC13" s="888"/>
      <c r="CD13" s="888"/>
      <c r="CE13" s="888"/>
      <c r="CF13" s="888"/>
      <c r="CG13" s="888"/>
      <c r="CH13" s="888"/>
      <c r="CI13" s="888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92">
        <v>10</v>
      </c>
      <c r="G15" s="892"/>
      <c r="H15" s="892"/>
      <c r="I15" s="892"/>
      <c r="J15" s="892"/>
      <c r="K15" s="892"/>
      <c r="L15" s="892"/>
      <c r="M15" s="892"/>
      <c r="N15" s="892"/>
      <c r="O15" s="762" t="s">
        <v>349</v>
      </c>
      <c r="P15" s="762"/>
      <c r="Q15" s="762"/>
      <c r="R15" s="762"/>
      <c r="S15" s="892" t="s">
        <v>1446</v>
      </c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  <c r="BB15" s="892"/>
      <c r="BC15" s="892"/>
      <c r="BD15" s="892"/>
      <c r="BE15" s="892"/>
      <c r="BF15" s="892"/>
      <c r="BG15" s="892"/>
      <c r="BH15" s="892"/>
      <c r="BI15" s="892"/>
      <c r="BJ15" s="892"/>
      <c r="BK15" s="892"/>
      <c r="BL15" s="892"/>
      <c r="BM15" s="892"/>
      <c r="BN15" s="892"/>
      <c r="BO15" s="892"/>
      <c r="BP15" s="892"/>
      <c r="BQ15" s="892"/>
      <c r="BR15" s="892"/>
      <c r="BS15" s="892"/>
      <c r="BT15" s="892"/>
      <c r="BU15" s="892"/>
      <c r="BV15" s="892"/>
      <c r="BW15" s="892"/>
      <c r="BX15" s="892"/>
      <c r="BY15" s="892"/>
      <c r="BZ15" s="892"/>
      <c r="CA15" s="892"/>
      <c r="CB15" s="892"/>
      <c r="CC15" s="892"/>
      <c r="CD15" s="892"/>
      <c r="CE15" s="892"/>
      <c r="CF15" s="892"/>
      <c r="CG15" s="892"/>
      <c r="CH15" s="892"/>
      <c r="CI15" s="892"/>
      <c r="CK15" s="19" t="s">
        <v>1422</v>
      </c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900" t="s">
        <v>350</v>
      </c>
      <c r="T16" s="900"/>
      <c r="U16" s="900"/>
      <c r="V16" s="900"/>
      <c r="W16" s="900"/>
      <c r="X16" s="900"/>
      <c r="Y16" s="900"/>
      <c r="Z16" s="900"/>
      <c r="AA16" s="900"/>
      <c r="AB16" s="900"/>
      <c r="AC16" s="900"/>
      <c r="AD16" s="900"/>
      <c r="AE16" s="900"/>
      <c r="AF16" s="900"/>
      <c r="AG16" s="900"/>
      <c r="AH16" s="900"/>
      <c r="AI16" s="900"/>
      <c r="AJ16" s="900"/>
      <c r="AK16" s="900"/>
      <c r="AL16" s="900"/>
      <c r="AM16" s="900"/>
      <c r="AN16" s="900"/>
      <c r="AO16" s="900"/>
      <c r="AP16" s="900"/>
      <c r="AQ16" s="900"/>
      <c r="AR16" s="900"/>
      <c r="AS16" s="900"/>
      <c r="AT16" s="900"/>
      <c r="AU16" s="900"/>
      <c r="AV16" s="900"/>
      <c r="AW16" s="900"/>
      <c r="AX16" s="900"/>
      <c r="AY16" s="900"/>
      <c r="AZ16" s="900"/>
      <c r="BA16" s="900"/>
      <c r="BB16" s="900"/>
      <c r="BC16" s="900"/>
      <c r="BD16" s="900"/>
      <c r="BE16" s="900"/>
      <c r="BF16" s="900"/>
      <c r="BG16" s="900"/>
      <c r="BH16" s="900"/>
      <c r="BI16" s="900"/>
      <c r="BJ16" s="900"/>
      <c r="BK16" s="900"/>
      <c r="BL16" s="900"/>
      <c r="BM16" s="900"/>
      <c r="BN16" s="900"/>
      <c r="BO16" s="900"/>
      <c r="BP16" s="900"/>
      <c r="BQ16" s="900"/>
      <c r="BR16" s="900"/>
      <c r="BS16" s="900"/>
      <c r="BT16" s="900"/>
      <c r="BU16" s="900"/>
      <c r="BV16" s="900"/>
      <c r="BW16" s="900"/>
      <c r="BX16" s="900"/>
      <c r="BY16" s="900"/>
      <c r="BZ16" s="900"/>
      <c r="CA16" s="900"/>
      <c r="CB16" s="900"/>
      <c r="CC16" s="900"/>
      <c r="CD16" s="900"/>
      <c r="CE16" s="900"/>
      <c r="CF16" s="900"/>
      <c r="CG16" s="900"/>
      <c r="CH16" s="900"/>
      <c r="CI16" s="900"/>
      <c r="CO16" s="223"/>
    </row>
    <row r="17" spans="1:93" ht="15" customHeight="1" x14ac:dyDescent="0.3">
      <c r="A17" s="887" t="s">
        <v>351</v>
      </c>
      <c r="B17" s="887"/>
      <c r="C17" s="887"/>
      <c r="D17" s="887"/>
      <c r="E17" s="887"/>
      <c r="F17" s="887"/>
      <c r="G17" s="887"/>
      <c r="H17" s="887"/>
      <c r="I17" s="887"/>
      <c r="J17" s="887"/>
      <c r="K17" s="887"/>
      <c r="L17" s="887"/>
      <c r="M17" s="887"/>
      <c r="N17" s="887"/>
      <c r="O17" s="887"/>
      <c r="P17" s="887"/>
      <c r="Q17" s="887"/>
      <c r="R17" s="887"/>
      <c r="S17" s="889" t="s">
        <v>1447</v>
      </c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89"/>
      <c r="AP17" s="889"/>
      <c r="AQ17" s="889"/>
      <c r="AR17" s="889"/>
      <c r="AS17" s="889"/>
      <c r="AT17" s="889"/>
      <c r="AU17" s="889"/>
      <c r="AV17" s="889"/>
      <c r="AW17" s="889"/>
      <c r="AX17" s="889"/>
      <c r="AY17" s="889"/>
      <c r="AZ17" s="889"/>
      <c r="BA17" s="889"/>
      <c r="BB17" s="889"/>
      <c r="BC17" s="889"/>
      <c r="BD17" s="889"/>
      <c r="BE17" s="889"/>
      <c r="BF17" s="889"/>
      <c r="BG17" s="889"/>
      <c r="BH17" s="889"/>
      <c r="BI17" s="889"/>
      <c r="BJ17" s="889"/>
      <c r="BK17" s="889"/>
      <c r="BL17" s="889"/>
      <c r="BM17" s="889"/>
      <c r="BN17" s="889"/>
      <c r="BO17" s="889"/>
      <c r="BP17" s="889"/>
      <c r="BQ17" s="889"/>
      <c r="BR17" s="889"/>
      <c r="BS17" s="889"/>
      <c r="BT17" s="889"/>
      <c r="BU17" s="889"/>
      <c r="BV17" s="889"/>
      <c r="BW17" s="889"/>
      <c r="BX17" s="889"/>
      <c r="BY17" s="889"/>
      <c r="BZ17" s="889"/>
      <c r="CA17" s="889"/>
      <c r="CB17" s="889"/>
      <c r="CC17" s="889"/>
      <c r="CD17" s="889"/>
      <c r="CE17" s="889"/>
      <c r="CF17" s="889"/>
      <c r="CG17" s="889"/>
      <c r="CH17" s="889"/>
      <c r="CI17" s="889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82" t="s">
        <v>352</v>
      </c>
      <c r="T18" s="882"/>
      <c r="U18" s="882"/>
      <c r="V18" s="882"/>
      <c r="W18" s="882"/>
      <c r="X18" s="882"/>
      <c r="Y18" s="882"/>
      <c r="Z18" s="882"/>
      <c r="AA18" s="882"/>
      <c r="AB18" s="882"/>
      <c r="AC18" s="882"/>
      <c r="AD18" s="882"/>
      <c r="AE18" s="882"/>
      <c r="AF18" s="882"/>
      <c r="AG18" s="882"/>
      <c r="AH18" s="882"/>
      <c r="AI18" s="882"/>
      <c r="AJ18" s="882"/>
      <c r="AK18" s="882"/>
      <c r="AL18" s="882"/>
      <c r="AM18" s="882"/>
      <c r="AN18" s="882"/>
      <c r="AO18" s="882"/>
      <c r="AP18" s="882"/>
      <c r="AQ18" s="882"/>
      <c r="AR18" s="882"/>
      <c r="AS18" s="882"/>
      <c r="AT18" s="882"/>
      <c r="AU18" s="882"/>
      <c r="AV18" s="882"/>
      <c r="AW18" s="882"/>
      <c r="AX18" s="882"/>
      <c r="AY18" s="882"/>
      <c r="AZ18" s="882"/>
      <c r="BA18" s="882"/>
      <c r="BB18" s="882"/>
      <c r="BC18" s="882"/>
      <c r="BD18" s="882"/>
      <c r="BE18" s="882"/>
      <c r="BF18" s="882"/>
      <c r="BG18" s="882"/>
      <c r="BH18" s="882"/>
      <c r="BI18" s="882"/>
      <c r="BJ18" s="882"/>
      <c r="BK18" s="882"/>
      <c r="BL18" s="882"/>
      <c r="BM18" s="882"/>
      <c r="BN18" s="882"/>
      <c r="BO18" s="882"/>
      <c r="BP18" s="882"/>
      <c r="BQ18" s="882"/>
      <c r="BR18" s="882"/>
      <c r="BS18" s="882"/>
      <c r="BT18" s="882"/>
      <c r="BU18" s="882"/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O18" s="223"/>
    </row>
    <row r="19" spans="1:93" ht="15" customHeight="1" x14ac:dyDescent="0.25">
      <c r="A19" s="887" t="s">
        <v>353</v>
      </c>
      <c r="B19" s="887"/>
      <c r="C19" s="887"/>
      <c r="D19" s="887"/>
      <c r="E19" s="887"/>
      <c r="F19" s="887"/>
      <c r="G19" s="887"/>
      <c r="H19" s="887"/>
      <c r="I19" s="887"/>
      <c r="J19" s="887"/>
      <c r="K19" s="887"/>
      <c r="L19" s="887"/>
      <c r="M19" s="887"/>
      <c r="N19" s="887"/>
      <c r="O19" s="887"/>
      <c r="P19" s="887"/>
      <c r="Q19" s="887"/>
      <c r="R19" s="887"/>
      <c r="S19" s="887"/>
      <c r="T19" s="887"/>
      <c r="U19" s="887"/>
      <c r="V19" s="887"/>
      <c r="W19" s="887"/>
      <c r="X19" s="887"/>
      <c r="Y19" s="887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87" t="s">
        <v>564</v>
      </c>
      <c r="B20" s="887"/>
      <c r="C20" s="887"/>
      <c r="D20" s="887"/>
      <c r="E20" s="887"/>
      <c r="F20" s="887"/>
      <c r="G20" s="887"/>
      <c r="H20" s="887"/>
      <c r="I20" s="887"/>
      <c r="J20" s="887"/>
      <c r="K20" s="887"/>
      <c r="L20" s="887"/>
      <c r="M20" s="887"/>
      <c r="N20" s="887"/>
      <c r="O20" s="887"/>
      <c r="P20" s="887"/>
      <c r="Q20" s="887"/>
      <c r="R20" s="887"/>
      <c r="S20" s="887"/>
      <c r="T20" s="887"/>
      <c r="U20" s="887"/>
      <c r="V20" s="887"/>
      <c r="W20" s="887"/>
      <c r="X20" s="887"/>
      <c r="Y20" s="887"/>
      <c r="Z20" s="887"/>
      <c r="AA20" s="887"/>
      <c r="AB20" s="887"/>
      <c r="AC20" s="887"/>
      <c r="AD20" s="887"/>
      <c r="AE20" s="887"/>
      <c r="AF20" s="887"/>
      <c r="AG20" s="887"/>
      <c r="AH20" s="887"/>
      <c r="AI20" s="887"/>
      <c r="AJ20" s="887"/>
      <c r="AK20" s="887"/>
      <c r="AL20" s="887"/>
      <c r="AM20" s="887"/>
      <c r="AN20" s="887"/>
      <c r="AO20" s="887"/>
      <c r="AP20" s="887"/>
      <c r="AQ20" s="887"/>
      <c r="AR20" s="887"/>
      <c r="AS20" s="887"/>
      <c r="AT20" s="887"/>
      <c r="AU20" s="887"/>
      <c r="AV20" s="887"/>
      <c r="AW20" s="887"/>
      <c r="AX20" s="887"/>
      <c r="AY20" s="901" t="str">
        <f>CONCATENATE(ФОРМА!B9,", Лист 4.1")</f>
        <v>ГтЭС-ДТ-9, Лист 4.1</v>
      </c>
      <c r="AZ20" s="901"/>
      <c r="BA20" s="901"/>
      <c r="BB20" s="901"/>
      <c r="BC20" s="901"/>
      <c r="BD20" s="901"/>
      <c r="BE20" s="901"/>
      <c r="BF20" s="901"/>
      <c r="BG20" s="901"/>
      <c r="BH20" s="901"/>
      <c r="BI20" s="901"/>
      <c r="BJ20" s="901"/>
      <c r="BK20" s="901"/>
      <c r="BL20" s="901"/>
      <c r="BM20" s="901"/>
      <c r="BN20" s="901"/>
      <c r="BO20" s="901"/>
      <c r="BP20" s="901"/>
      <c r="BQ20" s="901"/>
      <c r="BR20" s="901"/>
      <c r="BS20" s="901"/>
      <c r="BT20" s="901"/>
      <c r="BU20" s="901"/>
      <c r="BV20" s="901"/>
      <c r="BW20" s="901"/>
      <c r="BX20" s="901"/>
      <c r="BY20" s="901"/>
      <c r="BZ20" s="901"/>
      <c r="CA20" s="901"/>
      <c r="CB20" s="901"/>
      <c r="CC20" s="901"/>
      <c r="CD20" s="901"/>
      <c r="CE20" s="901"/>
      <c r="CF20" s="901"/>
      <c r="CG20" s="901"/>
      <c r="CH20" s="901"/>
      <c r="CI20" s="901"/>
    </row>
    <row r="21" spans="1:93" x14ac:dyDescent="0.3">
      <c r="A21" s="885" t="s">
        <v>354</v>
      </c>
      <c r="B21" s="885"/>
      <c r="C21" s="885"/>
      <c r="D21" s="885"/>
      <c r="E21" s="885"/>
      <c r="F21" s="885"/>
      <c r="G21" s="885"/>
      <c r="H21" s="885"/>
      <c r="I21" s="885"/>
      <c r="J21" s="885"/>
      <c r="K21" s="885"/>
      <c r="L21" s="885"/>
      <c r="M21" s="885"/>
      <c r="N21" s="885"/>
      <c r="O21" s="885"/>
      <c r="P21" s="885"/>
      <c r="Q21" s="885"/>
      <c r="R21" s="885"/>
      <c r="S21" s="885"/>
      <c r="T21" s="885"/>
      <c r="U21" s="885"/>
      <c r="V21" s="885"/>
      <c r="W21" s="885"/>
      <c r="X21" s="885"/>
      <c r="Y21" s="885"/>
      <c r="Z21" s="885"/>
      <c r="AA21" s="885"/>
      <c r="AB21" s="885"/>
      <c r="AC21" s="885"/>
      <c r="AD21" s="885"/>
      <c r="AE21" s="885"/>
      <c r="AF21" s="885"/>
      <c r="AG21" s="885"/>
      <c r="AH21" s="885"/>
      <c r="AI21" s="885"/>
      <c r="AJ21" s="885"/>
      <c r="AK21" s="885"/>
      <c r="AL21" s="885"/>
      <c r="AM21" s="885"/>
      <c r="AN21" s="885"/>
      <c r="AO21" s="885"/>
      <c r="AP21" s="885"/>
      <c r="AQ21" s="885"/>
      <c r="AR21" s="885"/>
      <c r="AS21" s="885"/>
      <c r="AT21" s="102"/>
      <c r="AU21" s="886">
        <f>IF(F15=0.4,1,3)</f>
        <v>3</v>
      </c>
      <c r="AV21" s="886"/>
      <c r="AW21" s="886"/>
      <c r="AX21" s="886"/>
      <c r="AY21" s="886"/>
      <c r="AZ21" s="886"/>
      <c r="BA21" s="886"/>
      <c r="BB21" s="886"/>
      <c r="BC21" s="886"/>
      <c r="BD21" s="886"/>
      <c r="BE21" s="886"/>
      <c r="BF21" s="886"/>
      <c r="BG21" s="886"/>
      <c r="BH21" s="886"/>
      <c r="BI21" s="886"/>
      <c r="BJ21" s="886"/>
      <c r="BK21" s="886"/>
      <c r="BL21" s="886"/>
      <c r="BM21" s="886"/>
      <c r="BN21" s="886"/>
      <c r="BO21" s="886"/>
      <c r="BP21" s="886"/>
      <c r="BQ21" s="886"/>
      <c r="BR21" s="886"/>
      <c r="BS21" s="886"/>
      <c r="BT21" s="886"/>
      <c r="BU21" s="886"/>
      <c r="BV21" s="886"/>
      <c r="BW21" s="886"/>
      <c r="BX21" s="886"/>
      <c r="BY21" s="886"/>
      <c r="BZ21" s="886"/>
      <c r="CA21" s="886"/>
      <c r="CB21" s="886"/>
      <c r="CC21" s="886"/>
      <c r="CD21" s="886"/>
      <c r="CE21" s="886"/>
      <c r="CF21" s="886"/>
      <c r="CG21" s="886"/>
      <c r="CH21" s="886"/>
      <c r="CI21" s="886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10" t="s">
        <v>355</v>
      </c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  <c r="BX22" s="710"/>
      <c r="BY22" s="710"/>
      <c r="BZ22" s="710"/>
      <c r="CA22" s="710"/>
      <c r="CB22" s="710"/>
      <c r="CC22" s="710"/>
      <c r="CD22" s="710"/>
      <c r="CE22" s="710"/>
      <c r="CF22" s="710"/>
      <c r="CG22" s="710"/>
      <c r="CH22" s="710"/>
      <c r="CI22" s="710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92" t="s">
        <v>1375</v>
      </c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892"/>
      <c r="BB23" s="892"/>
      <c r="BC23" s="892"/>
      <c r="BD23" s="892"/>
      <c r="BE23" s="892"/>
      <c r="BF23" s="892"/>
      <c r="BG23" s="892"/>
      <c r="BH23" s="892"/>
      <c r="BI23" s="892"/>
      <c r="BJ23" s="892"/>
      <c r="BK23" s="892"/>
      <c r="BL23" s="89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92" t="s">
        <v>1450</v>
      </c>
      <c r="BH24" s="892"/>
      <c r="BI24" s="892"/>
      <c r="BJ24" s="892"/>
      <c r="BK24" s="892"/>
      <c r="BL24" s="892"/>
      <c r="BM24" s="892"/>
      <c r="BN24" s="892"/>
      <c r="BO24" s="892"/>
      <c r="BP24" s="892"/>
      <c r="BQ24" s="892"/>
      <c r="BR24" s="892"/>
      <c r="BS24" s="892"/>
      <c r="BT24" s="892"/>
      <c r="BU24" s="892"/>
      <c r="BV24" s="892"/>
      <c r="BW24" s="892"/>
      <c r="BX24" s="892"/>
      <c r="BY24" s="892"/>
      <c r="BZ24" s="892"/>
      <c r="CA24" s="892"/>
      <c r="CB24" s="892"/>
      <c r="CC24" s="892"/>
      <c r="CD24" s="892"/>
      <c r="CE24" s="892"/>
      <c r="CF24" s="892"/>
      <c r="CG24" s="892"/>
      <c r="CH24" s="892"/>
      <c r="CI24" s="892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/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92" t="str">
        <f>CONCATENATE(CL27," и ",CM27)</f>
        <v>19 и 20,2</v>
      </c>
      <c r="P27" s="892"/>
      <c r="Q27" s="892"/>
      <c r="R27" s="892"/>
      <c r="S27" s="892"/>
      <c r="T27" s="892"/>
      <c r="U27" s="892"/>
      <c r="V27" s="892"/>
      <c r="W27" s="892"/>
      <c r="X27" s="892"/>
      <c r="Y27" s="892"/>
      <c r="Z27" s="892"/>
      <c r="AA27" s="892"/>
      <c r="AB27" s="892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19</v>
      </c>
      <c r="CM27" s="59">
        <v>20.2</v>
      </c>
      <c r="CO27" s="140"/>
    </row>
    <row r="28" spans="1:93" x14ac:dyDescent="0.3">
      <c r="A28" s="890" t="s">
        <v>360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0"/>
      <c r="X28" s="890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890"/>
      <c r="AO28" s="890"/>
      <c r="AP28" s="890"/>
      <c r="AQ28" s="891" t="s">
        <v>1448</v>
      </c>
      <c r="AR28" s="891"/>
      <c r="AS28" s="891"/>
      <c r="AT28" s="891"/>
      <c r="AU28" s="891"/>
      <c r="AV28" s="891"/>
      <c r="AW28" s="891"/>
      <c r="AX28" s="891"/>
      <c r="AY28" s="891"/>
      <c r="AZ28" s="891"/>
      <c r="BA28" s="891"/>
      <c r="BB28" s="891"/>
      <c r="BC28" s="891"/>
      <c r="BD28" s="891"/>
      <c r="BE28" s="891"/>
      <c r="BF28" s="891"/>
      <c r="BG28" s="891"/>
      <c r="BH28" s="891"/>
      <c r="BI28" s="891"/>
      <c r="BJ28" s="891"/>
      <c r="BK28" s="891"/>
      <c r="BL28" s="891"/>
      <c r="BM28" s="891"/>
      <c r="BN28" s="891"/>
      <c r="BO28" s="891"/>
      <c r="BP28" s="891"/>
      <c r="BQ28" s="891"/>
      <c r="BR28" s="891"/>
      <c r="BS28" s="891"/>
      <c r="BT28" s="891"/>
      <c r="BU28" s="891"/>
      <c r="BV28" s="891"/>
      <c r="BW28" s="891"/>
      <c r="BX28" s="891"/>
      <c r="BY28" s="891"/>
      <c r="BZ28" s="891"/>
      <c r="CA28" s="891"/>
      <c r="CB28" s="891"/>
      <c r="CC28" s="891"/>
      <c r="CD28" s="891"/>
      <c r="CE28" s="891"/>
      <c r="CF28" s="891"/>
      <c r="CG28" s="891"/>
      <c r="CH28" s="891"/>
      <c r="CI28" s="891"/>
      <c r="CK28" s="56"/>
      <c r="CL28" s="57"/>
      <c r="CM28" s="57"/>
    </row>
    <row r="29" spans="1:93" s="219" customFormat="1" ht="9.6" x14ac:dyDescent="0.2">
      <c r="AQ29" s="709" t="s">
        <v>361</v>
      </c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9"/>
      <c r="BL29" s="709"/>
      <c r="BM29" s="709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  <c r="BX29" s="709"/>
      <c r="BY29" s="709"/>
      <c r="BZ29" s="709"/>
      <c r="CA29" s="709"/>
      <c r="CB29" s="709"/>
      <c r="CC29" s="709"/>
      <c r="CD29" s="709"/>
      <c r="CE29" s="709"/>
      <c r="CF29" s="709"/>
      <c r="CG29" s="709"/>
      <c r="CH29" s="709"/>
      <c r="CI29" s="709"/>
      <c r="CK29" s="227"/>
      <c r="CL29" s="228"/>
      <c r="CM29" s="228"/>
      <c r="CO29" s="223"/>
    </row>
    <row r="30" spans="1:93" x14ac:dyDescent="0.3">
      <c r="A30" s="892"/>
      <c r="B30" s="892"/>
      <c r="C30" s="892"/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2"/>
      <c r="Q30" s="892"/>
      <c r="R30" s="892"/>
      <c r="S30" s="892"/>
      <c r="T30" s="892"/>
      <c r="U30" s="892"/>
      <c r="V30" s="892"/>
      <c r="W30" s="892"/>
      <c r="X30" s="892"/>
      <c r="Y30" s="892"/>
      <c r="Z30" s="892"/>
      <c r="AA30" s="892"/>
      <c r="AB30" s="892"/>
      <c r="AC30" s="892"/>
      <c r="AD30" s="892"/>
      <c r="AE30" s="892"/>
      <c r="AF30" s="892"/>
      <c r="AG30" s="892"/>
      <c r="AH30" s="892"/>
      <c r="AI30" s="892"/>
      <c r="AJ30" s="892"/>
      <c r="AK30" s="892"/>
      <c r="AL30" s="892"/>
      <c r="AM30" s="892"/>
      <c r="AN30" s="892"/>
      <c r="AO30" s="892"/>
      <c r="AP30" s="892"/>
      <c r="AQ30" s="892"/>
      <c r="AR30" s="892"/>
      <c r="AS30" s="892"/>
      <c r="AT30" s="892"/>
      <c r="AU30" s="892"/>
      <c r="AV30" s="892"/>
      <c r="AW30" s="892"/>
      <c r="AX30" s="892"/>
      <c r="AY30" s="892"/>
      <c r="AZ30" s="892"/>
      <c r="BA30" s="892"/>
      <c r="BB30" s="892"/>
      <c r="BC30" s="892"/>
      <c r="BD30" s="892"/>
      <c r="BE30" s="892"/>
      <c r="BF30" s="892"/>
      <c r="BG30" s="892"/>
      <c r="BH30" s="892"/>
      <c r="BI30" s="892"/>
      <c r="BJ30" s="892"/>
      <c r="BK30" s="892"/>
      <c r="BL30" s="892"/>
      <c r="BM30" s="892"/>
      <c r="BN30" s="892"/>
      <c r="BO30" s="892"/>
      <c r="BP30" s="892"/>
      <c r="BQ30" s="892"/>
      <c r="BR30" s="892"/>
      <c r="BS30" s="892"/>
      <c r="BT30" s="892"/>
      <c r="BU30" s="892"/>
      <c r="BV30" s="892"/>
      <c r="BW30" s="892"/>
      <c r="BX30" s="892"/>
      <c r="BY30" s="892"/>
      <c r="BZ30" s="892"/>
      <c r="CA30" s="892"/>
      <c r="CB30" s="892"/>
      <c r="CC30" s="892"/>
      <c r="CD30" s="892"/>
      <c r="CE30" s="892"/>
      <c r="CF30" s="892"/>
      <c r="CG30" s="892"/>
      <c r="CH30" s="892"/>
      <c r="CI30" s="892"/>
      <c r="CK30" s="56"/>
      <c r="CL30" s="57"/>
      <c r="CM30" s="57"/>
      <c r="CO30" s="148"/>
    </row>
    <row r="31" spans="1:93" s="219" customFormat="1" ht="9.6" x14ac:dyDescent="0.2">
      <c r="A31" s="710" t="s">
        <v>362</v>
      </c>
      <c r="B31" s="710"/>
      <c r="C31" s="710"/>
      <c r="D31" s="710"/>
      <c r="E31" s="710"/>
      <c r="F31" s="710"/>
      <c r="G31" s="710"/>
      <c r="H31" s="710"/>
      <c r="I31" s="710"/>
      <c r="J31" s="710"/>
      <c r="K31" s="710"/>
      <c r="L31" s="710"/>
      <c r="M31" s="710"/>
      <c r="N31" s="710"/>
      <c r="O31" s="710"/>
      <c r="P31" s="710"/>
      <c r="Q31" s="710"/>
      <c r="R31" s="710"/>
      <c r="S31" s="710"/>
      <c r="T31" s="710"/>
      <c r="U31" s="710"/>
      <c r="V31" s="710"/>
      <c r="W31" s="710"/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710"/>
      <c r="CH31" s="710"/>
      <c r="CI31" s="710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92">
        <v>9.6999999999999993</v>
      </c>
      <c r="M32" s="892"/>
      <c r="N32" s="892"/>
      <c r="O32" s="892"/>
      <c r="P32" s="892"/>
      <c r="Q32" s="892"/>
      <c r="R32" s="892"/>
      <c r="S32" s="892"/>
      <c r="T32" s="892"/>
      <c r="U32" s="892"/>
      <c r="V32" s="892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28.8" customHeight="1" x14ac:dyDescent="0.3">
      <c r="A33" s="864" t="s">
        <v>363</v>
      </c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97">
        <v>3</v>
      </c>
      <c r="BH33" s="897"/>
      <c r="BI33" s="897"/>
      <c r="BJ33" s="897"/>
      <c r="BK33" s="897"/>
      <c r="BL33" s="897"/>
      <c r="BM33" s="897"/>
      <c r="BN33" s="897"/>
      <c r="BO33" s="898" t="s">
        <v>364</v>
      </c>
      <c r="BP33" s="898"/>
      <c r="BQ33" s="898"/>
      <c r="BR33" s="898"/>
      <c r="BS33" s="898"/>
      <c r="BT33" s="898"/>
      <c r="BU33" s="898"/>
      <c r="BV33" s="898"/>
      <c r="BW33" s="898"/>
      <c r="BX33" s="898"/>
      <c r="BY33" s="898"/>
      <c r="BZ33" s="898"/>
      <c r="CA33" s="898"/>
      <c r="CB33" s="898"/>
      <c r="CC33" s="898"/>
      <c r="CD33" s="898"/>
      <c r="CE33" s="898"/>
      <c r="CF33" s="898"/>
      <c r="CG33" s="898"/>
      <c r="CH33" s="898"/>
      <c r="CI33" s="898"/>
    </row>
    <row r="34" spans="1:93" ht="29.4" customHeight="1" x14ac:dyDescent="0.25">
      <c r="A34" s="895" t="s">
        <v>365</v>
      </c>
      <c r="B34" s="895"/>
      <c r="C34" s="895"/>
      <c r="D34" s="895"/>
      <c r="E34" s="895"/>
      <c r="F34" s="895"/>
      <c r="G34" s="895"/>
      <c r="H34" s="895"/>
      <c r="I34" s="895"/>
      <c r="J34" s="895"/>
      <c r="K34" s="895"/>
      <c r="L34" s="895"/>
      <c r="M34" s="895"/>
      <c r="N34" s="895"/>
      <c r="O34" s="895"/>
      <c r="P34" s="895"/>
      <c r="Q34" s="895"/>
      <c r="R34" s="895"/>
      <c r="S34" s="895"/>
      <c r="T34" s="895"/>
      <c r="U34" s="895"/>
      <c r="V34" s="895"/>
      <c r="W34" s="895"/>
      <c r="X34" s="895"/>
      <c r="Y34" s="895"/>
      <c r="Z34" s="895"/>
      <c r="AA34" s="895"/>
      <c r="AB34" s="895"/>
      <c r="AC34" s="895"/>
      <c r="AD34" s="895"/>
      <c r="AE34" s="895"/>
      <c r="AF34" s="895"/>
      <c r="AG34" s="895"/>
      <c r="AH34" s="895"/>
      <c r="AI34" s="895"/>
      <c r="AJ34" s="895"/>
      <c r="AK34" s="895"/>
      <c r="AL34" s="895"/>
      <c r="AM34" s="895"/>
      <c r="AN34" s="895"/>
      <c r="AO34" s="895"/>
      <c r="AP34" s="896"/>
      <c r="AQ34" s="896"/>
      <c r="AR34" s="896"/>
      <c r="AS34" s="896"/>
      <c r="AT34" s="896"/>
      <c r="AU34" s="896"/>
      <c r="AV34" s="896"/>
      <c r="AW34" s="896"/>
      <c r="AX34" s="896"/>
      <c r="AY34" s="896"/>
      <c r="AZ34" s="896"/>
      <c r="BA34" s="896"/>
      <c r="BB34" s="896"/>
      <c r="BC34" s="896"/>
      <c r="BD34" s="896"/>
      <c r="BE34" s="896"/>
      <c r="BF34" s="896"/>
      <c r="BG34" s="896"/>
      <c r="BH34" s="896"/>
      <c r="BI34" s="896"/>
      <c r="BJ34" s="896"/>
      <c r="BK34" s="896"/>
      <c r="BL34" s="896"/>
      <c r="BM34" s="896"/>
      <c r="BN34" s="896"/>
      <c r="BO34" s="896"/>
      <c r="BP34" s="896"/>
      <c r="BQ34" s="896"/>
      <c r="BR34" s="896"/>
      <c r="BS34" s="896"/>
      <c r="BT34" s="896"/>
      <c r="BU34" s="896"/>
      <c r="BV34" s="896"/>
      <c r="BW34" s="896"/>
      <c r="BX34" s="896"/>
      <c r="BY34" s="896"/>
      <c r="BZ34" s="896"/>
      <c r="CA34" s="896"/>
      <c r="CB34" s="896"/>
      <c r="CC34" s="896"/>
      <c r="CD34" s="896"/>
      <c r="CE34" s="896"/>
      <c r="CF34" s="896"/>
      <c r="CG34" s="896"/>
      <c r="CH34" s="896"/>
      <c r="CI34" s="896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4" t="s">
        <v>366</v>
      </c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894"/>
      <c r="BB35" s="894"/>
      <c r="BC35" s="894"/>
      <c r="BD35" s="894"/>
      <c r="BE35" s="894"/>
      <c r="BF35" s="894"/>
      <c r="BG35" s="894"/>
      <c r="BH35" s="894"/>
      <c r="BI35" s="894"/>
      <c r="BJ35" s="894"/>
      <c r="BK35" s="894"/>
      <c r="BL35" s="894"/>
      <c r="BM35" s="894"/>
      <c r="BN35" s="894"/>
      <c r="BO35" s="894"/>
      <c r="BP35" s="894"/>
      <c r="BQ35" s="894"/>
      <c r="BR35" s="894"/>
      <c r="BS35" s="894"/>
      <c r="BT35" s="894"/>
      <c r="BU35" s="894"/>
      <c r="BV35" s="894"/>
      <c r="BW35" s="894"/>
      <c r="BX35" s="894"/>
      <c r="BY35" s="894"/>
      <c r="BZ35" s="894"/>
      <c r="CA35" s="894"/>
      <c r="CB35" s="894"/>
      <c r="CC35" s="894"/>
      <c r="CD35" s="894"/>
      <c r="CE35" s="894"/>
      <c r="CF35" s="894"/>
      <c r="CG35" s="894"/>
      <c r="CH35" s="894"/>
      <c r="CI35" s="894"/>
      <c r="CO35" s="140"/>
    </row>
    <row r="36" spans="1:93" ht="52.2" customHeight="1" x14ac:dyDescent="0.25">
      <c r="A36" s="893" t="s">
        <v>15</v>
      </c>
      <c r="B36" s="893"/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  <c r="R36" s="893"/>
      <c r="S36" s="893"/>
      <c r="T36" s="893"/>
      <c r="U36" s="893"/>
      <c r="V36" s="893"/>
      <c r="W36" s="893"/>
      <c r="X36" s="893"/>
      <c r="Y36" s="893"/>
      <c r="Z36" s="893"/>
      <c r="AA36" s="893"/>
      <c r="AB36" s="893"/>
      <c r="AC36" s="893"/>
      <c r="AD36" s="766" t="str">
        <f>ПОДПИСИ!B6</f>
        <v xml:space="preserve">Старший мастер Ломоносовского РЭС филиала ПАО "Россети Ленэнерго", "ГтЭС" </v>
      </c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23"/>
      <c r="BM36" s="23"/>
      <c r="BN36" s="23"/>
      <c r="BO36" s="706"/>
      <c r="BP36" s="706"/>
      <c r="BQ36" s="706"/>
      <c r="BR36" s="706"/>
      <c r="BS36" s="706"/>
      <c r="BT36" s="706"/>
      <c r="BU36" s="706"/>
      <c r="BV36" s="706"/>
      <c r="BW36" s="706"/>
      <c r="BX36" s="706"/>
      <c r="BY36" s="706"/>
      <c r="BZ36" s="706"/>
      <c r="CA36" s="706"/>
      <c r="CB36" s="706"/>
      <c r="CC36" s="706"/>
      <c r="CD36" s="706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10" t="s">
        <v>48</v>
      </c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10"/>
      <c r="BL37" s="221"/>
      <c r="BM37" s="221"/>
      <c r="BN37" s="221"/>
      <c r="BO37" s="710" t="s">
        <v>49</v>
      </c>
      <c r="BP37" s="710"/>
      <c r="BQ37" s="710"/>
      <c r="BR37" s="710"/>
      <c r="BS37" s="710"/>
      <c r="BT37" s="710"/>
      <c r="BU37" s="710"/>
      <c r="BV37" s="710"/>
      <c r="BW37" s="710"/>
      <c r="BX37" s="710"/>
      <c r="BY37" s="710"/>
      <c r="BZ37" s="710"/>
      <c r="CA37" s="710"/>
      <c r="CB37" s="710"/>
      <c r="CC37" s="710"/>
      <c r="CD37" s="710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70" t="s">
        <v>16</v>
      </c>
      <c r="B38" s="770"/>
      <c r="C38" s="770"/>
      <c r="D38" s="770"/>
      <c r="E38" s="770"/>
      <c r="F38" s="770"/>
      <c r="G38" s="770"/>
      <c r="H38" s="770"/>
      <c r="I38" s="770"/>
      <c r="J38" s="770"/>
      <c r="K38" s="770"/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D38" s="766" t="str">
        <f>ПОДПИСИ!B12</f>
        <v>Начальник участка ООО «СЭТ»</v>
      </c>
      <c r="AE38" s="766"/>
      <c r="AF38" s="766"/>
      <c r="AG38" s="766"/>
      <c r="AH38" s="766"/>
      <c r="AI38" s="766"/>
      <c r="AJ38" s="766"/>
      <c r="AK38" s="766"/>
      <c r="AL38" s="766"/>
      <c r="AM38" s="766"/>
      <c r="AN38" s="766"/>
      <c r="AO38" s="766"/>
      <c r="AP38" s="766"/>
      <c r="AQ38" s="766"/>
      <c r="AR38" s="766"/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23"/>
      <c r="BM38" s="23"/>
      <c r="BN38" s="23"/>
      <c r="BO38" s="706"/>
      <c r="BP38" s="706"/>
      <c r="BQ38" s="706"/>
      <c r="BR38" s="706"/>
      <c r="BS38" s="706"/>
      <c r="BT38" s="706"/>
      <c r="BU38" s="706"/>
      <c r="BV38" s="706"/>
      <c r="BW38" s="706"/>
      <c r="BX38" s="706"/>
      <c r="BY38" s="706"/>
      <c r="BZ38" s="706"/>
      <c r="CA38" s="706"/>
      <c r="CB38" s="706"/>
      <c r="CC38" s="706"/>
      <c r="CD38" s="706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09" t="s">
        <v>48</v>
      </c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09"/>
      <c r="BL39" s="221"/>
      <c r="BM39" s="221"/>
      <c r="BN39" s="221"/>
      <c r="BO39" s="710" t="s">
        <v>49</v>
      </c>
      <c r="BP39" s="710"/>
      <c r="BQ39" s="710"/>
      <c r="BR39" s="710"/>
      <c r="BS39" s="710"/>
      <c r="BT39" s="710"/>
      <c r="BU39" s="710"/>
      <c r="BV39" s="710"/>
      <c r="BW39" s="710"/>
      <c r="BX39" s="710"/>
      <c r="BY39" s="710"/>
      <c r="BZ39" s="710"/>
      <c r="CA39" s="710"/>
      <c r="CB39" s="710"/>
      <c r="CC39" s="710"/>
      <c r="CD39" s="710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73" priority="3" operator="equal">
      <formula>0</formula>
    </cfRule>
  </conditionalFormatting>
  <conditionalFormatting sqref="AD36:CI38">
    <cfRule type="cellIs" dxfId="72" priority="2" operator="equal">
      <formula>0</formula>
    </cfRule>
  </conditionalFormatting>
  <conditionalFormatting sqref="CO2:CO6">
    <cfRule type="cellIs" dxfId="71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85CAB-E38E-454D-8B68-1F3D376B160A}">
  <sheetPr codeName="Лист23">
    <tabColor rgb="FFFFFF00"/>
  </sheetPr>
  <dimension ref="A1:CO70"/>
  <sheetViews>
    <sheetView view="pageBreakPreview" topLeftCell="A10" zoomScale="115" zoomScaleNormal="100" zoomScaleSheetLayoutView="115" workbookViewId="0">
      <selection activeCell="L13" sqref="L13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99" t="s">
        <v>344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/>
      <c r="CK1"/>
      <c r="CL1"/>
      <c r="CM1"/>
      <c r="CN1"/>
      <c r="CO1" s="140"/>
    </row>
    <row r="2" spans="1:93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E2" s="706" t="str">
        <f>ФОРМА!G2</f>
        <v>Санкт-Петербург</v>
      </c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/>
      <c r="CK2"/>
      <c r="CL2"/>
      <c r="CM2"/>
      <c r="CN2"/>
      <c r="CO2" s="141"/>
    </row>
    <row r="3" spans="1:93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E3" s="765" t="s">
        <v>0</v>
      </c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O3" s="142"/>
    </row>
    <row r="4" spans="1:93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E4" s="766" t="str">
        <f>ФОРМА!B2</f>
        <v>ПАО "Россети Ленэнерго"</v>
      </c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O4" s="143" t="str">
        <f>BE4</f>
        <v>ПАО "Россети Ленэнерго"</v>
      </c>
    </row>
    <row r="5" spans="1:93" s="24" customFormat="1" ht="15" customHeight="1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5" t="s">
        <v>2</v>
      </c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O5" s="142"/>
    </row>
    <row r="6" spans="1:93" ht="51.75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92"/>
      <c r="BG6" s="792"/>
      <c r="BH6" s="792"/>
      <c r="BI6" s="792"/>
      <c r="BJ6" s="792"/>
      <c r="BK6" s="792"/>
      <c r="BL6" s="792"/>
      <c r="BM6" s="792"/>
      <c r="BN6" s="792"/>
      <c r="BO6" s="792"/>
      <c r="BP6" s="792"/>
      <c r="BQ6" s="792"/>
      <c r="BR6" s="792"/>
      <c r="BS6" s="792"/>
      <c r="BT6" s="792"/>
      <c r="BU6" s="792"/>
      <c r="BV6" s="792"/>
      <c r="BW6" s="792"/>
      <c r="BX6" s="792"/>
      <c r="BY6" s="792"/>
      <c r="BZ6" s="792"/>
      <c r="CA6" s="792"/>
      <c r="CB6" s="792"/>
      <c r="CC6" s="792"/>
      <c r="CD6" s="792"/>
      <c r="CE6" s="792"/>
      <c r="CF6" s="792"/>
      <c r="CG6" s="792"/>
      <c r="CH6" s="792"/>
      <c r="CI6" s="792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5" t="s">
        <v>38</v>
      </c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O7" s="229"/>
    </row>
    <row r="8" spans="1:93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E8" s="724">
        <f>ФОРМА!B13</f>
        <v>45649</v>
      </c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51"/>
    </row>
    <row r="9" spans="1:93" s="24" customFormat="1" ht="15" customHeight="1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5" t="s">
        <v>3</v>
      </c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O9" s="229"/>
    </row>
    <row r="10" spans="1:93" x14ac:dyDescent="0.3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</row>
    <row r="11" spans="1:93" x14ac:dyDescent="0.3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</row>
    <row r="12" spans="1:93" x14ac:dyDescent="0.3">
      <c r="A12" s="727" t="s">
        <v>346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</row>
    <row r="13" spans="1:93" ht="18" customHeight="1" x14ac:dyDescent="0.3">
      <c r="A13" s="888" t="s">
        <v>345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  <c r="BB13" s="888"/>
      <c r="BC13" s="888"/>
      <c r="BD13" s="888"/>
      <c r="BE13" s="888"/>
      <c r="BF13" s="888"/>
      <c r="BG13" s="888"/>
      <c r="BH13" s="888"/>
      <c r="BI13" s="888"/>
      <c r="BJ13" s="888"/>
      <c r="BK13" s="888"/>
      <c r="BL13" s="888"/>
      <c r="BM13" s="888"/>
      <c r="BN13" s="888"/>
      <c r="BO13" s="888"/>
      <c r="BP13" s="888"/>
      <c r="BQ13" s="888"/>
      <c r="BR13" s="888"/>
      <c r="BS13" s="888"/>
      <c r="BT13" s="888"/>
      <c r="BU13" s="888"/>
      <c r="BV13" s="888"/>
      <c r="BW13" s="888"/>
      <c r="BX13" s="888"/>
      <c r="BY13" s="888"/>
      <c r="BZ13" s="888"/>
      <c r="CA13" s="888"/>
      <c r="CB13" s="888"/>
      <c r="CC13" s="888"/>
      <c r="CD13" s="888"/>
      <c r="CE13" s="888"/>
      <c r="CF13" s="888"/>
      <c r="CG13" s="888"/>
      <c r="CH13" s="888"/>
      <c r="CI13" s="888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92">
        <v>10</v>
      </c>
      <c r="G15" s="892"/>
      <c r="H15" s="892"/>
      <c r="I15" s="892"/>
      <c r="J15" s="892"/>
      <c r="K15" s="892"/>
      <c r="L15" s="892"/>
      <c r="M15" s="892"/>
      <c r="N15" s="892"/>
      <c r="O15" s="762" t="s">
        <v>349</v>
      </c>
      <c r="P15" s="762"/>
      <c r="Q15" s="762"/>
      <c r="R15" s="762"/>
      <c r="S15" s="892" t="s">
        <v>1446</v>
      </c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  <c r="BB15" s="892"/>
      <c r="BC15" s="892"/>
      <c r="BD15" s="892"/>
      <c r="BE15" s="892"/>
      <c r="BF15" s="892"/>
      <c r="BG15" s="892"/>
      <c r="BH15" s="892"/>
      <c r="BI15" s="892"/>
      <c r="BJ15" s="892"/>
      <c r="BK15" s="892"/>
      <c r="BL15" s="892"/>
      <c r="BM15" s="892"/>
      <c r="BN15" s="892"/>
      <c r="BO15" s="892"/>
      <c r="BP15" s="892"/>
      <c r="BQ15" s="892"/>
      <c r="BR15" s="892"/>
      <c r="BS15" s="892"/>
      <c r="BT15" s="892"/>
      <c r="BU15" s="892"/>
      <c r="BV15" s="892"/>
      <c r="BW15" s="892"/>
      <c r="BX15" s="892"/>
      <c r="BY15" s="892"/>
      <c r="BZ15" s="892"/>
      <c r="CA15" s="892"/>
      <c r="CB15" s="892"/>
      <c r="CC15" s="892"/>
      <c r="CD15" s="892"/>
      <c r="CE15" s="892"/>
      <c r="CF15" s="892"/>
      <c r="CG15" s="892"/>
      <c r="CH15" s="892"/>
      <c r="CI15" s="892"/>
      <c r="CK15" s="19" t="s">
        <v>1422</v>
      </c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900" t="s">
        <v>350</v>
      </c>
      <c r="T16" s="900"/>
      <c r="U16" s="900"/>
      <c r="V16" s="900"/>
      <c r="W16" s="900"/>
      <c r="X16" s="900"/>
      <c r="Y16" s="900"/>
      <c r="Z16" s="900"/>
      <c r="AA16" s="900"/>
      <c r="AB16" s="900"/>
      <c r="AC16" s="900"/>
      <c r="AD16" s="900"/>
      <c r="AE16" s="900"/>
      <c r="AF16" s="900"/>
      <c r="AG16" s="900"/>
      <c r="AH16" s="900"/>
      <c r="AI16" s="900"/>
      <c r="AJ16" s="900"/>
      <c r="AK16" s="900"/>
      <c r="AL16" s="900"/>
      <c r="AM16" s="900"/>
      <c r="AN16" s="900"/>
      <c r="AO16" s="900"/>
      <c r="AP16" s="900"/>
      <c r="AQ16" s="900"/>
      <c r="AR16" s="900"/>
      <c r="AS16" s="900"/>
      <c r="AT16" s="900"/>
      <c r="AU16" s="900"/>
      <c r="AV16" s="900"/>
      <c r="AW16" s="900"/>
      <c r="AX16" s="900"/>
      <c r="AY16" s="900"/>
      <c r="AZ16" s="900"/>
      <c r="BA16" s="900"/>
      <c r="BB16" s="900"/>
      <c r="BC16" s="900"/>
      <c r="BD16" s="900"/>
      <c r="BE16" s="900"/>
      <c r="BF16" s="900"/>
      <c r="BG16" s="900"/>
      <c r="BH16" s="900"/>
      <c r="BI16" s="900"/>
      <c r="BJ16" s="900"/>
      <c r="BK16" s="900"/>
      <c r="BL16" s="900"/>
      <c r="BM16" s="900"/>
      <c r="BN16" s="900"/>
      <c r="BO16" s="900"/>
      <c r="BP16" s="900"/>
      <c r="BQ16" s="900"/>
      <c r="BR16" s="900"/>
      <c r="BS16" s="900"/>
      <c r="BT16" s="900"/>
      <c r="BU16" s="900"/>
      <c r="BV16" s="900"/>
      <c r="BW16" s="900"/>
      <c r="BX16" s="900"/>
      <c r="BY16" s="900"/>
      <c r="BZ16" s="900"/>
      <c r="CA16" s="900"/>
      <c r="CB16" s="900"/>
      <c r="CC16" s="900"/>
      <c r="CD16" s="900"/>
      <c r="CE16" s="900"/>
      <c r="CF16" s="900"/>
      <c r="CG16" s="900"/>
      <c r="CH16" s="900"/>
      <c r="CI16" s="900"/>
      <c r="CO16" s="223"/>
    </row>
    <row r="17" spans="1:93" ht="15" customHeight="1" x14ac:dyDescent="0.3">
      <c r="A17" s="887" t="s">
        <v>351</v>
      </c>
      <c r="B17" s="887"/>
      <c r="C17" s="887"/>
      <c r="D17" s="887"/>
      <c r="E17" s="887"/>
      <c r="F17" s="887"/>
      <c r="G17" s="887"/>
      <c r="H17" s="887"/>
      <c r="I17" s="887"/>
      <c r="J17" s="887"/>
      <c r="K17" s="887"/>
      <c r="L17" s="887"/>
      <c r="M17" s="887"/>
      <c r="N17" s="887"/>
      <c r="O17" s="887"/>
      <c r="P17" s="887"/>
      <c r="Q17" s="887"/>
      <c r="R17" s="887"/>
      <c r="S17" s="889" t="s">
        <v>1443</v>
      </c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89"/>
      <c r="AP17" s="889"/>
      <c r="AQ17" s="889"/>
      <c r="AR17" s="889"/>
      <c r="AS17" s="889"/>
      <c r="AT17" s="889"/>
      <c r="AU17" s="889"/>
      <c r="AV17" s="889"/>
      <c r="AW17" s="889"/>
      <c r="AX17" s="889"/>
      <c r="AY17" s="889"/>
      <c r="AZ17" s="889"/>
      <c r="BA17" s="889"/>
      <c r="BB17" s="889"/>
      <c r="BC17" s="889"/>
      <c r="BD17" s="889"/>
      <c r="BE17" s="889"/>
      <c r="BF17" s="889"/>
      <c r="BG17" s="889"/>
      <c r="BH17" s="889"/>
      <c r="BI17" s="889"/>
      <c r="BJ17" s="889"/>
      <c r="BK17" s="889"/>
      <c r="BL17" s="889"/>
      <c r="BM17" s="889"/>
      <c r="BN17" s="889"/>
      <c r="BO17" s="889"/>
      <c r="BP17" s="889"/>
      <c r="BQ17" s="889"/>
      <c r="BR17" s="889"/>
      <c r="BS17" s="889"/>
      <c r="BT17" s="889"/>
      <c r="BU17" s="889"/>
      <c r="BV17" s="889"/>
      <c r="BW17" s="889"/>
      <c r="BX17" s="889"/>
      <c r="BY17" s="889"/>
      <c r="BZ17" s="889"/>
      <c r="CA17" s="889"/>
      <c r="CB17" s="889"/>
      <c r="CC17" s="889"/>
      <c r="CD17" s="889"/>
      <c r="CE17" s="889"/>
      <c r="CF17" s="889"/>
      <c r="CG17" s="889"/>
      <c r="CH17" s="889"/>
      <c r="CI17" s="889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82" t="s">
        <v>352</v>
      </c>
      <c r="T18" s="882"/>
      <c r="U18" s="882"/>
      <c r="V18" s="882"/>
      <c r="W18" s="882"/>
      <c r="X18" s="882"/>
      <c r="Y18" s="882"/>
      <c r="Z18" s="882"/>
      <c r="AA18" s="882"/>
      <c r="AB18" s="882"/>
      <c r="AC18" s="882"/>
      <c r="AD18" s="882"/>
      <c r="AE18" s="882"/>
      <c r="AF18" s="882"/>
      <c r="AG18" s="882"/>
      <c r="AH18" s="882"/>
      <c r="AI18" s="882"/>
      <c r="AJ18" s="882"/>
      <c r="AK18" s="882"/>
      <c r="AL18" s="882"/>
      <c r="AM18" s="882"/>
      <c r="AN18" s="882"/>
      <c r="AO18" s="882"/>
      <c r="AP18" s="882"/>
      <c r="AQ18" s="882"/>
      <c r="AR18" s="882"/>
      <c r="AS18" s="882"/>
      <c r="AT18" s="882"/>
      <c r="AU18" s="882"/>
      <c r="AV18" s="882"/>
      <c r="AW18" s="882"/>
      <c r="AX18" s="882"/>
      <c r="AY18" s="882"/>
      <c r="AZ18" s="882"/>
      <c r="BA18" s="882"/>
      <c r="BB18" s="882"/>
      <c r="BC18" s="882"/>
      <c r="BD18" s="882"/>
      <c r="BE18" s="882"/>
      <c r="BF18" s="882"/>
      <c r="BG18" s="882"/>
      <c r="BH18" s="882"/>
      <c r="BI18" s="882"/>
      <c r="BJ18" s="882"/>
      <c r="BK18" s="882"/>
      <c r="BL18" s="882"/>
      <c r="BM18" s="882"/>
      <c r="BN18" s="882"/>
      <c r="BO18" s="882"/>
      <c r="BP18" s="882"/>
      <c r="BQ18" s="882"/>
      <c r="BR18" s="882"/>
      <c r="BS18" s="882"/>
      <c r="BT18" s="882"/>
      <c r="BU18" s="882"/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O18" s="223"/>
    </row>
    <row r="19" spans="1:93" ht="15" customHeight="1" x14ac:dyDescent="0.25">
      <c r="A19" s="887" t="s">
        <v>353</v>
      </c>
      <c r="B19" s="887"/>
      <c r="C19" s="887"/>
      <c r="D19" s="887"/>
      <c r="E19" s="887"/>
      <c r="F19" s="887"/>
      <c r="G19" s="887"/>
      <c r="H19" s="887"/>
      <c r="I19" s="887"/>
      <c r="J19" s="887"/>
      <c r="K19" s="887"/>
      <c r="L19" s="887"/>
      <c r="M19" s="887"/>
      <c r="N19" s="887"/>
      <c r="O19" s="887"/>
      <c r="P19" s="887"/>
      <c r="Q19" s="887"/>
      <c r="R19" s="887"/>
      <c r="S19" s="887"/>
      <c r="T19" s="887"/>
      <c r="U19" s="887"/>
      <c r="V19" s="887"/>
      <c r="W19" s="887"/>
      <c r="X19" s="887"/>
      <c r="Y19" s="887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87" t="s">
        <v>564</v>
      </c>
      <c r="B20" s="887"/>
      <c r="C20" s="887"/>
      <c r="D20" s="887"/>
      <c r="E20" s="887"/>
      <c r="F20" s="887"/>
      <c r="G20" s="887"/>
      <c r="H20" s="887"/>
      <c r="I20" s="887"/>
      <c r="J20" s="887"/>
      <c r="K20" s="887"/>
      <c r="L20" s="887"/>
      <c r="M20" s="887"/>
      <c r="N20" s="887"/>
      <c r="O20" s="887"/>
      <c r="P20" s="887"/>
      <c r="Q20" s="887"/>
      <c r="R20" s="887"/>
      <c r="S20" s="887"/>
      <c r="T20" s="887"/>
      <c r="U20" s="887"/>
      <c r="V20" s="887"/>
      <c r="W20" s="887"/>
      <c r="X20" s="887"/>
      <c r="Y20" s="887"/>
      <c r="Z20" s="887"/>
      <c r="AA20" s="887"/>
      <c r="AB20" s="887"/>
      <c r="AC20" s="887"/>
      <c r="AD20" s="887"/>
      <c r="AE20" s="887"/>
      <c r="AF20" s="887"/>
      <c r="AG20" s="887"/>
      <c r="AH20" s="887"/>
      <c r="AI20" s="887"/>
      <c r="AJ20" s="887"/>
      <c r="AK20" s="887"/>
      <c r="AL20" s="887"/>
      <c r="AM20" s="887"/>
      <c r="AN20" s="887"/>
      <c r="AO20" s="887"/>
      <c r="AP20" s="887"/>
      <c r="AQ20" s="887"/>
      <c r="AR20" s="887"/>
      <c r="AS20" s="887"/>
      <c r="AT20" s="887"/>
      <c r="AU20" s="887"/>
      <c r="AV20" s="887"/>
      <c r="AW20" s="887"/>
      <c r="AX20" s="887"/>
      <c r="AY20" s="901" t="str">
        <f>CONCATENATE(ФОРМА!B9,", Лист 4.4")</f>
        <v>ГтЭС-ДТ-9, Лист 4.4</v>
      </c>
      <c r="AZ20" s="901"/>
      <c r="BA20" s="901"/>
      <c r="BB20" s="901"/>
      <c r="BC20" s="901"/>
      <c r="BD20" s="901"/>
      <c r="BE20" s="901"/>
      <c r="BF20" s="901"/>
      <c r="BG20" s="901"/>
      <c r="BH20" s="901"/>
      <c r="BI20" s="901"/>
      <c r="BJ20" s="901"/>
      <c r="BK20" s="901"/>
      <c r="BL20" s="901"/>
      <c r="BM20" s="901"/>
      <c r="BN20" s="901"/>
      <c r="BO20" s="901"/>
      <c r="BP20" s="901"/>
      <c r="BQ20" s="901"/>
      <c r="BR20" s="901"/>
      <c r="BS20" s="901"/>
      <c r="BT20" s="901"/>
      <c r="BU20" s="901"/>
      <c r="BV20" s="901"/>
      <c r="BW20" s="901"/>
      <c r="BX20" s="901"/>
      <c r="BY20" s="901"/>
      <c r="BZ20" s="901"/>
      <c r="CA20" s="901"/>
      <c r="CB20" s="901"/>
      <c r="CC20" s="901"/>
      <c r="CD20" s="901"/>
      <c r="CE20" s="901"/>
      <c r="CF20" s="901"/>
      <c r="CG20" s="901"/>
      <c r="CH20" s="901"/>
      <c r="CI20" s="901"/>
    </row>
    <row r="21" spans="1:93" x14ac:dyDescent="0.3">
      <c r="A21" s="885" t="s">
        <v>354</v>
      </c>
      <c r="B21" s="885"/>
      <c r="C21" s="885"/>
      <c r="D21" s="885"/>
      <c r="E21" s="885"/>
      <c r="F21" s="885"/>
      <c r="G21" s="885"/>
      <c r="H21" s="885"/>
      <c r="I21" s="885"/>
      <c r="J21" s="885"/>
      <c r="K21" s="885"/>
      <c r="L21" s="885"/>
      <c r="M21" s="885"/>
      <c r="N21" s="885"/>
      <c r="O21" s="885"/>
      <c r="P21" s="885"/>
      <c r="Q21" s="885"/>
      <c r="R21" s="885"/>
      <c r="S21" s="885"/>
      <c r="T21" s="885"/>
      <c r="U21" s="885"/>
      <c r="V21" s="885"/>
      <c r="W21" s="885"/>
      <c r="X21" s="885"/>
      <c r="Y21" s="885"/>
      <c r="Z21" s="885"/>
      <c r="AA21" s="885"/>
      <c r="AB21" s="885"/>
      <c r="AC21" s="885"/>
      <c r="AD21" s="885"/>
      <c r="AE21" s="885"/>
      <c r="AF21" s="885"/>
      <c r="AG21" s="885"/>
      <c r="AH21" s="885"/>
      <c r="AI21" s="885"/>
      <c r="AJ21" s="885"/>
      <c r="AK21" s="885"/>
      <c r="AL21" s="885"/>
      <c r="AM21" s="885"/>
      <c r="AN21" s="885"/>
      <c r="AO21" s="885"/>
      <c r="AP21" s="885"/>
      <c r="AQ21" s="885"/>
      <c r="AR21" s="885"/>
      <c r="AS21" s="885"/>
      <c r="AT21" s="102"/>
      <c r="AU21" s="886">
        <f>IF(F15=0.4,1,3)</f>
        <v>3</v>
      </c>
      <c r="AV21" s="886"/>
      <c r="AW21" s="886"/>
      <c r="AX21" s="886"/>
      <c r="AY21" s="886"/>
      <c r="AZ21" s="886"/>
      <c r="BA21" s="886"/>
      <c r="BB21" s="886"/>
      <c r="BC21" s="886"/>
      <c r="BD21" s="886"/>
      <c r="BE21" s="886"/>
      <c r="BF21" s="886"/>
      <c r="BG21" s="886"/>
      <c r="BH21" s="886"/>
      <c r="BI21" s="886"/>
      <c r="BJ21" s="886"/>
      <c r="BK21" s="886"/>
      <c r="BL21" s="886"/>
      <c r="BM21" s="886"/>
      <c r="BN21" s="886"/>
      <c r="BO21" s="886"/>
      <c r="BP21" s="886"/>
      <c r="BQ21" s="886"/>
      <c r="BR21" s="886"/>
      <c r="BS21" s="886"/>
      <c r="BT21" s="886"/>
      <c r="BU21" s="886"/>
      <c r="BV21" s="886"/>
      <c r="BW21" s="886"/>
      <c r="BX21" s="886"/>
      <c r="BY21" s="886"/>
      <c r="BZ21" s="886"/>
      <c r="CA21" s="886"/>
      <c r="CB21" s="886"/>
      <c r="CC21" s="886"/>
      <c r="CD21" s="886"/>
      <c r="CE21" s="886"/>
      <c r="CF21" s="886"/>
      <c r="CG21" s="886"/>
      <c r="CH21" s="886"/>
      <c r="CI21" s="886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10" t="s">
        <v>355</v>
      </c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  <c r="BX22" s="710"/>
      <c r="BY22" s="710"/>
      <c r="BZ22" s="710"/>
      <c r="CA22" s="710"/>
      <c r="CB22" s="710"/>
      <c r="CC22" s="710"/>
      <c r="CD22" s="710"/>
      <c r="CE22" s="710"/>
      <c r="CF22" s="710"/>
      <c r="CG22" s="710"/>
      <c r="CH22" s="710"/>
      <c r="CI22" s="710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92" t="s">
        <v>1375</v>
      </c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892"/>
      <c r="BB23" s="892"/>
      <c r="BC23" s="892"/>
      <c r="BD23" s="892"/>
      <c r="BE23" s="892"/>
      <c r="BF23" s="892"/>
      <c r="BG23" s="892"/>
      <c r="BH23" s="892"/>
      <c r="BI23" s="892"/>
      <c r="BJ23" s="892"/>
      <c r="BK23" s="892"/>
      <c r="BL23" s="89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92" t="s">
        <v>1445</v>
      </c>
      <c r="BH24" s="892"/>
      <c r="BI24" s="892"/>
      <c r="BJ24" s="892"/>
      <c r="BK24" s="892"/>
      <c r="BL24" s="892"/>
      <c r="BM24" s="892"/>
      <c r="BN24" s="892"/>
      <c r="BO24" s="892"/>
      <c r="BP24" s="892"/>
      <c r="BQ24" s="892"/>
      <c r="BR24" s="892"/>
      <c r="BS24" s="892"/>
      <c r="BT24" s="892"/>
      <c r="BU24" s="892"/>
      <c r="BV24" s="892"/>
      <c r="BW24" s="892"/>
      <c r="BX24" s="892"/>
      <c r="BY24" s="892"/>
      <c r="BZ24" s="892"/>
      <c r="CA24" s="892"/>
      <c r="CB24" s="892"/>
      <c r="CC24" s="892"/>
      <c r="CD24" s="892"/>
      <c r="CE24" s="892"/>
      <c r="CF24" s="892"/>
      <c r="CG24" s="892"/>
      <c r="CH24" s="892"/>
      <c r="CI24" s="892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>
        <f>78-46</f>
        <v>32</v>
      </c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92" t="s">
        <v>1444</v>
      </c>
      <c r="P27" s="892"/>
      <c r="Q27" s="892"/>
      <c r="R27" s="892"/>
      <c r="S27" s="892"/>
      <c r="T27" s="892"/>
      <c r="U27" s="892"/>
      <c r="V27" s="892"/>
      <c r="W27" s="892"/>
      <c r="X27" s="892"/>
      <c r="Y27" s="892"/>
      <c r="Z27" s="892"/>
      <c r="AA27" s="892"/>
      <c r="AB27" s="892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12.5</v>
      </c>
      <c r="CM27" s="59">
        <v>5.5</v>
      </c>
      <c r="CO27" s="140"/>
    </row>
    <row r="28" spans="1:93" x14ac:dyDescent="0.3">
      <c r="A28" s="890" t="s">
        <v>360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0"/>
      <c r="X28" s="890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890"/>
      <c r="AO28" s="890"/>
      <c r="AP28" s="890"/>
      <c r="AQ28" s="891" t="str">
        <f>S17</f>
        <v>КВЛ-330кВ</v>
      </c>
      <c r="AR28" s="891"/>
      <c r="AS28" s="891"/>
      <c r="AT28" s="891"/>
      <c r="AU28" s="891"/>
      <c r="AV28" s="891"/>
      <c r="AW28" s="891"/>
      <c r="AX28" s="891"/>
      <c r="AY28" s="891"/>
      <c r="AZ28" s="891"/>
      <c r="BA28" s="891"/>
      <c r="BB28" s="891"/>
      <c r="BC28" s="891"/>
      <c r="BD28" s="891"/>
      <c r="BE28" s="891"/>
      <c r="BF28" s="891"/>
      <c r="BG28" s="891"/>
      <c r="BH28" s="891"/>
      <c r="BI28" s="891"/>
      <c r="BJ28" s="891"/>
      <c r="BK28" s="891"/>
      <c r="BL28" s="891"/>
      <c r="BM28" s="891"/>
      <c r="BN28" s="891"/>
      <c r="BO28" s="891"/>
      <c r="BP28" s="891"/>
      <c r="BQ28" s="891"/>
      <c r="BR28" s="891"/>
      <c r="BS28" s="891"/>
      <c r="BT28" s="891"/>
      <c r="BU28" s="891"/>
      <c r="BV28" s="891"/>
      <c r="BW28" s="891"/>
      <c r="BX28" s="891"/>
      <c r="BY28" s="891"/>
      <c r="BZ28" s="891"/>
      <c r="CA28" s="891"/>
      <c r="CB28" s="891"/>
      <c r="CC28" s="891"/>
      <c r="CD28" s="891"/>
      <c r="CE28" s="891"/>
      <c r="CF28" s="891"/>
      <c r="CG28" s="891"/>
      <c r="CH28" s="891"/>
      <c r="CI28" s="891"/>
      <c r="CK28" s="56"/>
      <c r="CL28" s="57"/>
      <c r="CM28" s="57"/>
    </row>
    <row r="29" spans="1:93" s="219" customFormat="1" ht="9.6" x14ac:dyDescent="0.2">
      <c r="AQ29" s="709" t="s">
        <v>361</v>
      </c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9"/>
      <c r="BL29" s="709"/>
      <c r="BM29" s="709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  <c r="BX29" s="709"/>
      <c r="BY29" s="709"/>
      <c r="BZ29" s="709"/>
      <c r="CA29" s="709"/>
      <c r="CB29" s="709"/>
      <c r="CC29" s="709"/>
      <c r="CD29" s="709"/>
      <c r="CE29" s="709"/>
      <c r="CF29" s="709"/>
      <c r="CG29" s="709"/>
      <c r="CH29" s="709"/>
      <c r="CI29" s="709"/>
      <c r="CK29" s="227"/>
      <c r="CL29" s="228"/>
      <c r="CM29" s="228"/>
      <c r="CO29" s="223"/>
    </row>
    <row r="30" spans="1:93" x14ac:dyDescent="0.3">
      <c r="A30" s="892"/>
      <c r="B30" s="892"/>
      <c r="C30" s="892"/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2"/>
      <c r="Q30" s="892"/>
      <c r="R30" s="892"/>
      <c r="S30" s="892"/>
      <c r="T30" s="892"/>
      <c r="U30" s="892"/>
      <c r="V30" s="892"/>
      <c r="W30" s="892"/>
      <c r="X30" s="892"/>
      <c r="Y30" s="892"/>
      <c r="Z30" s="892"/>
      <c r="AA30" s="892"/>
      <c r="AB30" s="892"/>
      <c r="AC30" s="892"/>
      <c r="AD30" s="892"/>
      <c r="AE30" s="892"/>
      <c r="AF30" s="892"/>
      <c r="AG30" s="892"/>
      <c r="AH30" s="892"/>
      <c r="AI30" s="892"/>
      <c r="AJ30" s="892"/>
      <c r="AK30" s="892"/>
      <c r="AL30" s="892"/>
      <c r="AM30" s="892"/>
      <c r="AN30" s="892"/>
      <c r="AO30" s="892"/>
      <c r="AP30" s="892"/>
      <c r="AQ30" s="892"/>
      <c r="AR30" s="892"/>
      <c r="AS30" s="892"/>
      <c r="AT30" s="892"/>
      <c r="AU30" s="892"/>
      <c r="AV30" s="892"/>
      <c r="AW30" s="892"/>
      <c r="AX30" s="892"/>
      <c r="AY30" s="892"/>
      <c r="AZ30" s="892"/>
      <c r="BA30" s="892"/>
      <c r="BB30" s="892"/>
      <c r="BC30" s="892"/>
      <c r="BD30" s="892"/>
      <c r="BE30" s="892"/>
      <c r="BF30" s="892"/>
      <c r="BG30" s="892"/>
      <c r="BH30" s="892"/>
      <c r="BI30" s="892"/>
      <c r="BJ30" s="892"/>
      <c r="BK30" s="892"/>
      <c r="BL30" s="892"/>
      <c r="BM30" s="892"/>
      <c r="BN30" s="892"/>
      <c r="BO30" s="892"/>
      <c r="BP30" s="892"/>
      <c r="BQ30" s="892"/>
      <c r="BR30" s="892"/>
      <c r="BS30" s="892"/>
      <c r="BT30" s="892"/>
      <c r="BU30" s="892"/>
      <c r="BV30" s="892"/>
      <c r="BW30" s="892"/>
      <c r="BX30" s="892"/>
      <c r="BY30" s="892"/>
      <c r="BZ30" s="892"/>
      <c r="CA30" s="892"/>
      <c r="CB30" s="892"/>
      <c r="CC30" s="892"/>
      <c r="CD30" s="892"/>
      <c r="CE30" s="892"/>
      <c r="CF30" s="892"/>
      <c r="CG30" s="892"/>
      <c r="CH30" s="892"/>
      <c r="CI30" s="892"/>
      <c r="CK30" s="56"/>
      <c r="CL30" s="57"/>
      <c r="CM30" s="57"/>
      <c r="CO30" s="148"/>
    </row>
    <row r="31" spans="1:93" s="219" customFormat="1" ht="9.6" x14ac:dyDescent="0.2">
      <c r="A31" s="710" t="s">
        <v>362</v>
      </c>
      <c r="B31" s="710"/>
      <c r="C31" s="710"/>
      <c r="D31" s="710"/>
      <c r="E31" s="710"/>
      <c r="F31" s="710"/>
      <c r="G31" s="710"/>
      <c r="H31" s="710"/>
      <c r="I31" s="710"/>
      <c r="J31" s="710"/>
      <c r="K31" s="710"/>
      <c r="L31" s="710"/>
      <c r="M31" s="710"/>
      <c r="N31" s="710"/>
      <c r="O31" s="710"/>
      <c r="P31" s="710"/>
      <c r="Q31" s="710"/>
      <c r="R31" s="710"/>
      <c r="S31" s="710"/>
      <c r="T31" s="710"/>
      <c r="U31" s="710"/>
      <c r="V31" s="710"/>
      <c r="W31" s="710"/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710"/>
      <c r="CH31" s="710"/>
      <c r="CI31" s="710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92">
        <v>4.5</v>
      </c>
      <c r="M32" s="892"/>
      <c r="N32" s="892"/>
      <c r="O32" s="892"/>
      <c r="P32" s="892"/>
      <c r="Q32" s="892"/>
      <c r="R32" s="892"/>
      <c r="S32" s="892"/>
      <c r="T32" s="892"/>
      <c r="U32" s="892"/>
      <c r="V32" s="892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28.8" customHeight="1" x14ac:dyDescent="0.3">
      <c r="A33" s="864" t="s">
        <v>363</v>
      </c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97">
        <v>4</v>
      </c>
      <c r="BH33" s="897"/>
      <c r="BI33" s="897"/>
      <c r="BJ33" s="897"/>
      <c r="BK33" s="897"/>
      <c r="BL33" s="897"/>
      <c r="BM33" s="897"/>
      <c r="BN33" s="897"/>
      <c r="BO33" s="898" t="s">
        <v>364</v>
      </c>
      <c r="BP33" s="898"/>
      <c r="BQ33" s="898"/>
      <c r="BR33" s="898"/>
      <c r="BS33" s="898"/>
      <c r="BT33" s="898"/>
      <c r="BU33" s="898"/>
      <c r="BV33" s="898"/>
      <c r="BW33" s="898"/>
      <c r="BX33" s="898"/>
      <c r="BY33" s="898"/>
      <c r="BZ33" s="898"/>
      <c r="CA33" s="898"/>
      <c r="CB33" s="898"/>
      <c r="CC33" s="898"/>
      <c r="CD33" s="898"/>
      <c r="CE33" s="898"/>
      <c r="CF33" s="898"/>
      <c r="CG33" s="898"/>
      <c r="CH33" s="898"/>
      <c r="CI33" s="898"/>
    </row>
    <row r="34" spans="1:93" ht="29.4" customHeight="1" x14ac:dyDescent="0.25">
      <c r="A34" s="895" t="s">
        <v>365</v>
      </c>
      <c r="B34" s="895"/>
      <c r="C34" s="895"/>
      <c r="D34" s="895"/>
      <c r="E34" s="895"/>
      <c r="F34" s="895"/>
      <c r="G34" s="895"/>
      <c r="H34" s="895"/>
      <c r="I34" s="895"/>
      <c r="J34" s="895"/>
      <c r="K34" s="895"/>
      <c r="L34" s="895"/>
      <c r="M34" s="895"/>
      <c r="N34" s="895"/>
      <c r="O34" s="895"/>
      <c r="P34" s="895"/>
      <c r="Q34" s="895"/>
      <c r="R34" s="895"/>
      <c r="S34" s="895"/>
      <c r="T34" s="895"/>
      <c r="U34" s="895"/>
      <c r="V34" s="895"/>
      <c r="W34" s="895"/>
      <c r="X34" s="895"/>
      <c r="Y34" s="895"/>
      <c r="Z34" s="895"/>
      <c r="AA34" s="895"/>
      <c r="AB34" s="895"/>
      <c r="AC34" s="895"/>
      <c r="AD34" s="895"/>
      <c r="AE34" s="895"/>
      <c r="AF34" s="895"/>
      <c r="AG34" s="895"/>
      <c r="AH34" s="895"/>
      <c r="AI34" s="895"/>
      <c r="AJ34" s="895"/>
      <c r="AK34" s="895"/>
      <c r="AL34" s="895"/>
      <c r="AM34" s="895"/>
      <c r="AN34" s="895"/>
      <c r="AO34" s="895"/>
      <c r="AP34" s="896"/>
      <c r="AQ34" s="896"/>
      <c r="AR34" s="896"/>
      <c r="AS34" s="896"/>
      <c r="AT34" s="896"/>
      <c r="AU34" s="896"/>
      <c r="AV34" s="896"/>
      <c r="AW34" s="896"/>
      <c r="AX34" s="896"/>
      <c r="AY34" s="896"/>
      <c r="AZ34" s="896"/>
      <c r="BA34" s="896"/>
      <c r="BB34" s="896"/>
      <c r="BC34" s="896"/>
      <c r="BD34" s="896"/>
      <c r="BE34" s="896"/>
      <c r="BF34" s="896"/>
      <c r="BG34" s="896"/>
      <c r="BH34" s="896"/>
      <c r="BI34" s="896"/>
      <c r="BJ34" s="896"/>
      <c r="BK34" s="896"/>
      <c r="BL34" s="896"/>
      <c r="BM34" s="896"/>
      <c r="BN34" s="896"/>
      <c r="BO34" s="896"/>
      <c r="BP34" s="896"/>
      <c r="BQ34" s="896"/>
      <c r="BR34" s="896"/>
      <c r="BS34" s="896"/>
      <c r="BT34" s="896"/>
      <c r="BU34" s="896"/>
      <c r="BV34" s="896"/>
      <c r="BW34" s="896"/>
      <c r="BX34" s="896"/>
      <c r="BY34" s="896"/>
      <c r="BZ34" s="896"/>
      <c r="CA34" s="896"/>
      <c r="CB34" s="896"/>
      <c r="CC34" s="896"/>
      <c r="CD34" s="896"/>
      <c r="CE34" s="896"/>
      <c r="CF34" s="896"/>
      <c r="CG34" s="896"/>
      <c r="CH34" s="896"/>
      <c r="CI34" s="896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4" t="s">
        <v>366</v>
      </c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894"/>
      <c r="BB35" s="894"/>
      <c r="BC35" s="894"/>
      <c r="BD35" s="894"/>
      <c r="BE35" s="894"/>
      <c r="BF35" s="894"/>
      <c r="BG35" s="894"/>
      <c r="BH35" s="894"/>
      <c r="BI35" s="894"/>
      <c r="BJ35" s="894"/>
      <c r="BK35" s="894"/>
      <c r="BL35" s="894"/>
      <c r="BM35" s="894"/>
      <c r="BN35" s="894"/>
      <c r="BO35" s="894"/>
      <c r="BP35" s="894"/>
      <c r="BQ35" s="894"/>
      <c r="BR35" s="894"/>
      <c r="BS35" s="894"/>
      <c r="BT35" s="894"/>
      <c r="BU35" s="894"/>
      <c r="BV35" s="894"/>
      <c r="BW35" s="894"/>
      <c r="BX35" s="894"/>
      <c r="BY35" s="894"/>
      <c r="BZ35" s="894"/>
      <c r="CA35" s="894"/>
      <c r="CB35" s="894"/>
      <c r="CC35" s="894"/>
      <c r="CD35" s="894"/>
      <c r="CE35" s="894"/>
      <c r="CF35" s="894"/>
      <c r="CG35" s="894"/>
      <c r="CH35" s="894"/>
      <c r="CI35" s="894"/>
      <c r="CO35" s="140"/>
    </row>
    <row r="36" spans="1:93" ht="52.2" customHeight="1" x14ac:dyDescent="0.25">
      <c r="A36" s="893" t="s">
        <v>15</v>
      </c>
      <c r="B36" s="893"/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  <c r="R36" s="893"/>
      <c r="S36" s="893"/>
      <c r="T36" s="893"/>
      <c r="U36" s="893"/>
      <c r="V36" s="893"/>
      <c r="W36" s="893"/>
      <c r="X36" s="893"/>
      <c r="Y36" s="893"/>
      <c r="Z36" s="893"/>
      <c r="AA36" s="893"/>
      <c r="AB36" s="893"/>
      <c r="AC36" s="893"/>
      <c r="AD36" s="766" t="str">
        <f>ПОДПИСИ!B6</f>
        <v xml:space="preserve">Старший мастер Ломоносовского РЭС филиала ПАО "Россети Ленэнерго", "ГтЭС" </v>
      </c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23"/>
      <c r="BM36" s="23"/>
      <c r="BN36" s="23"/>
      <c r="BO36" s="706"/>
      <c r="BP36" s="706"/>
      <c r="BQ36" s="706"/>
      <c r="BR36" s="706"/>
      <c r="BS36" s="706"/>
      <c r="BT36" s="706"/>
      <c r="BU36" s="706"/>
      <c r="BV36" s="706"/>
      <c r="BW36" s="706"/>
      <c r="BX36" s="706"/>
      <c r="BY36" s="706"/>
      <c r="BZ36" s="706"/>
      <c r="CA36" s="706"/>
      <c r="CB36" s="706"/>
      <c r="CC36" s="706"/>
      <c r="CD36" s="706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10" t="s">
        <v>48</v>
      </c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10"/>
      <c r="BL37" s="221"/>
      <c r="BM37" s="221"/>
      <c r="BN37" s="221"/>
      <c r="BO37" s="710" t="s">
        <v>49</v>
      </c>
      <c r="BP37" s="710"/>
      <c r="BQ37" s="710"/>
      <c r="BR37" s="710"/>
      <c r="BS37" s="710"/>
      <c r="BT37" s="710"/>
      <c r="BU37" s="710"/>
      <c r="BV37" s="710"/>
      <c r="BW37" s="710"/>
      <c r="BX37" s="710"/>
      <c r="BY37" s="710"/>
      <c r="BZ37" s="710"/>
      <c r="CA37" s="710"/>
      <c r="CB37" s="710"/>
      <c r="CC37" s="710"/>
      <c r="CD37" s="710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70" t="s">
        <v>16</v>
      </c>
      <c r="B38" s="770"/>
      <c r="C38" s="770"/>
      <c r="D38" s="770"/>
      <c r="E38" s="770"/>
      <c r="F38" s="770"/>
      <c r="G38" s="770"/>
      <c r="H38" s="770"/>
      <c r="I38" s="770"/>
      <c r="J38" s="770"/>
      <c r="K38" s="770"/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D38" s="766" t="str">
        <f>ПОДПИСИ!B12</f>
        <v>Начальник участка ООО «СЭТ»</v>
      </c>
      <c r="AE38" s="766"/>
      <c r="AF38" s="766"/>
      <c r="AG38" s="766"/>
      <c r="AH38" s="766"/>
      <c r="AI38" s="766"/>
      <c r="AJ38" s="766"/>
      <c r="AK38" s="766"/>
      <c r="AL38" s="766"/>
      <c r="AM38" s="766"/>
      <c r="AN38" s="766"/>
      <c r="AO38" s="766"/>
      <c r="AP38" s="766"/>
      <c r="AQ38" s="766"/>
      <c r="AR38" s="766"/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23"/>
      <c r="BM38" s="23"/>
      <c r="BN38" s="23"/>
      <c r="BO38" s="706"/>
      <c r="BP38" s="706"/>
      <c r="BQ38" s="706"/>
      <c r="BR38" s="706"/>
      <c r="BS38" s="706"/>
      <c r="BT38" s="706"/>
      <c r="BU38" s="706"/>
      <c r="BV38" s="706"/>
      <c r="BW38" s="706"/>
      <c r="BX38" s="706"/>
      <c r="BY38" s="706"/>
      <c r="BZ38" s="706"/>
      <c r="CA38" s="706"/>
      <c r="CB38" s="706"/>
      <c r="CC38" s="706"/>
      <c r="CD38" s="706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09" t="s">
        <v>48</v>
      </c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09"/>
      <c r="BL39" s="221"/>
      <c r="BM39" s="221"/>
      <c r="BN39" s="221"/>
      <c r="BO39" s="710" t="s">
        <v>49</v>
      </c>
      <c r="BP39" s="710"/>
      <c r="BQ39" s="710"/>
      <c r="BR39" s="710"/>
      <c r="BS39" s="710"/>
      <c r="BT39" s="710"/>
      <c r="BU39" s="710"/>
      <c r="BV39" s="710"/>
      <c r="BW39" s="710"/>
      <c r="BX39" s="710"/>
      <c r="BY39" s="710"/>
      <c r="BZ39" s="710"/>
      <c r="CA39" s="710"/>
      <c r="CB39" s="710"/>
      <c r="CC39" s="710"/>
      <c r="CD39" s="710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70" priority="3" operator="equal">
      <formula>0</formula>
    </cfRule>
  </conditionalFormatting>
  <conditionalFormatting sqref="AD36:CI38">
    <cfRule type="cellIs" dxfId="69" priority="2" operator="equal">
      <formula>0</formula>
    </cfRule>
  </conditionalFormatting>
  <conditionalFormatting sqref="CO2:CO6">
    <cfRule type="cellIs" dxfId="68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4">
    <tabColor rgb="FF92D050"/>
  </sheetPr>
  <dimension ref="A1:DH81"/>
  <sheetViews>
    <sheetView view="pageBreakPreview" topLeftCell="A7" zoomScale="60" zoomScaleNormal="100" workbookViewId="0">
      <selection activeCell="L13" sqref="L1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6" customWidth="1"/>
    <col min="113" max="16384" width="9.109375" style="19"/>
  </cols>
  <sheetData>
    <row r="1" spans="1:112" x14ac:dyDescent="0.3">
      <c r="DB1" s="20" t="s">
        <v>253</v>
      </c>
      <c r="DC1"/>
      <c r="DD1"/>
      <c r="DE1"/>
      <c r="DF1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768"/>
      <c r="BB2" s="706" t="str">
        <f>ФОРМА!G2</f>
        <v>Санкт-Петербург</v>
      </c>
      <c r="BC2" s="706"/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H2" s="141"/>
    </row>
    <row r="3" spans="1:112" s="50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AV3" s="765"/>
      <c r="AW3" s="21"/>
      <c r="AX3" s="21"/>
      <c r="AY3" s="21"/>
      <c r="AZ3" s="21"/>
      <c r="BA3" s="21"/>
      <c r="BB3" s="765" t="s">
        <v>0</v>
      </c>
      <c r="BC3" s="765"/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AV4" s="706"/>
      <c r="BB4" s="766" t="str">
        <f>ФОРМА!B2</f>
        <v>ПАО "Россети Ленэнерго"</v>
      </c>
      <c r="BC4" s="766"/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143" t="str">
        <f>BB4</f>
        <v>ПАО "Россети Ленэнерго"</v>
      </c>
    </row>
    <row r="5" spans="1:112" ht="15" customHeight="1" x14ac:dyDescent="0.25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765"/>
      <c r="AV5" s="765"/>
      <c r="AW5" s="21"/>
      <c r="AX5" s="21"/>
      <c r="AY5" s="21"/>
      <c r="AZ5" s="21"/>
      <c r="BA5" s="21"/>
      <c r="BB5" s="765" t="s">
        <v>2</v>
      </c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59.25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764"/>
      <c r="AV6" s="764"/>
      <c r="AW6" s="21"/>
      <c r="AX6" s="21"/>
      <c r="AY6" s="21"/>
      <c r="AZ6" s="21"/>
      <c r="BA6" s="21"/>
      <c r="BB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66"/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ht="12.75" customHeight="1" x14ac:dyDescent="0.25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AV7" s="765"/>
      <c r="AW7" s="21"/>
      <c r="AX7" s="21"/>
      <c r="AY7" s="21"/>
      <c r="AZ7" s="21"/>
      <c r="BA7" s="21"/>
      <c r="BB7" s="765" t="s">
        <v>38</v>
      </c>
      <c r="BC7" s="765"/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ht="13.8" x14ac:dyDescent="0.25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AV8" s="706"/>
      <c r="BB8" s="724">
        <f>ФОРМА!B13</f>
        <v>45649</v>
      </c>
      <c r="BC8" s="724"/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51"/>
      <c r="DH8" s="144"/>
    </row>
    <row r="9" spans="1:112" ht="10.5" customHeight="1" x14ac:dyDescent="0.25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765"/>
      <c r="AW9" s="21"/>
      <c r="AX9" s="21"/>
      <c r="AY9" s="21"/>
      <c r="AZ9" s="21"/>
      <c r="BA9" s="21"/>
      <c r="BB9" s="765" t="s">
        <v>3</v>
      </c>
      <c r="BC9" s="765"/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ht="21.75" customHeight="1" x14ac:dyDescent="0.3">
      <c r="A10" s="778" t="s">
        <v>597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3.8" x14ac:dyDescent="0.25">
      <c r="A11" s="778" t="s">
        <v>738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H11" s="140"/>
    </row>
    <row r="12" spans="1:112" ht="15" customHeight="1" x14ac:dyDescent="0.3">
      <c r="A12" s="902" t="s">
        <v>4</v>
      </c>
      <c r="B12" s="902"/>
      <c r="C12" s="902"/>
      <c r="D12" s="902"/>
      <c r="E12" s="902"/>
      <c r="F12" s="902"/>
      <c r="G12" s="902"/>
      <c r="H12" s="902"/>
      <c r="I12" s="902"/>
      <c r="J12" s="902"/>
      <c r="K12" s="902"/>
      <c r="L12" s="902"/>
      <c r="M12" s="902"/>
      <c r="N12" s="902"/>
      <c r="O12" s="902"/>
      <c r="P12" s="902"/>
      <c r="Q12" s="902"/>
      <c r="R12" s="902"/>
      <c r="S12" s="902"/>
      <c r="T12" s="902"/>
      <c r="U12" s="902"/>
      <c r="V12" s="902"/>
      <c r="W12" s="902"/>
      <c r="X12" s="902"/>
      <c r="Y12" s="902"/>
    </row>
    <row r="13" spans="1:112" ht="30" customHeight="1" x14ac:dyDescent="0.3">
      <c r="A13" s="726" t="s">
        <v>705</v>
      </c>
      <c r="B13" s="726"/>
      <c r="C13" s="726"/>
      <c r="D13" s="726"/>
      <c r="E13" s="726"/>
      <c r="F13" s="726"/>
      <c r="G13" s="726"/>
      <c r="H13" s="726"/>
      <c r="I13" s="726"/>
      <c r="J13" s="726"/>
      <c r="K13" s="726"/>
      <c r="L13" s="726"/>
      <c r="M13" s="726"/>
      <c r="N13" s="726"/>
      <c r="O13" s="726"/>
      <c r="P13" s="726"/>
      <c r="Q13" s="726"/>
      <c r="R13" s="726"/>
      <c r="S13" s="726"/>
      <c r="T13" s="726"/>
      <c r="U13" s="726"/>
      <c r="V13" s="726"/>
      <c r="W13" s="726"/>
      <c r="X13" s="726"/>
      <c r="Y13" s="726"/>
      <c r="Z13" s="726"/>
      <c r="AA13" s="726"/>
      <c r="AB13" s="726"/>
      <c r="AC13" s="726"/>
      <c r="AD13" s="726"/>
      <c r="AE13" s="903" t="str">
        <f>ПОДПИСИ!B6</f>
        <v xml:space="preserve">Старший мастер Ломоносовского РЭС филиала ПАО "Россети Ленэнерго", "ГтЭС" </v>
      </c>
      <c r="AF13" s="903"/>
      <c r="AG13" s="903"/>
      <c r="AH13" s="903"/>
      <c r="AI13" s="903"/>
      <c r="AJ13" s="903"/>
      <c r="AK13" s="903"/>
      <c r="AL13" s="903"/>
      <c r="AM13" s="903"/>
      <c r="AN13" s="903"/>
      <c r="AO13" s="903"/>
      <c r="AP13" s="903"/>
      <c r="AQ13" s="903"/>
      <c r="AR13" s="903"/>
      <c r="AS13" s="903"/>
      <c r="AT13" s="903"/>
      <c r="AU13" s="903"/>
      <c r="AV13" s="903"/>
      <c r="AW13" s="903"/>
      <c r="AX13" s="903"/>
      <c r="AY13" s="903"/>
      <c r="AZ13" s="903"/>
      <c r="BA13" s="903"/>
      <c r="BB13" s="903"/>
      <c r="BC13" s="903"/>
      <c r="BD13" s="903"/>
      <c r="BE13" s="903"/>
      <c r="BF13" s="903"/>
      <c r="BG13" s="903"/>
      <c r="BH13" s="903"/>
      <c r="BI13" s="903"/>
      <c r="BJ13" s="903"/>
      <c r="BK13" s="903"/>
      <c r="BL13" s="903"/>
      <c r="BM13" s="903"/>
      <c r="BN13" s="903"/>
      <c r="BO13" s="903"/>
      <c r="BP13" s="903"/>
      <c r="BQ13" s="903"/>
      <c r="BR13" s="903"/>
      <c r="BS13" s="903"/>
      <c r="BT13" s="903"/>
      <c r="BU13" s="903"/>
      <c r="BV13" s="903"/>
      <c r="BW13" s="903"/>
      <c r="BX13" s="903"/>
      <c r="BY13" s="903"/>
      <c r="BZ13" s="903"/>
      <c r="CA13" s="903"/>
      <c r="CB13" s="903"/>
      <c r="CC13" s="903"/>
      <c r="CD13" s="903"/>
      <c r="CE13" s="903"/>
      <c r="CF13" s="903"/>
      <c r="CG13" s="903"/>
      <c r="CH13" s="903"/>
      <c r="CI13" s="903"/>
      <c r="CJ13" s="903"/>
      <c r="CK13" s="903"/>
      <c r="CL13" s="903"/>
      <c r="CM13" s="903"/>
      <c r="CN13" s="903"/>
      <c r="CO13" s="903"/>
      <c r="CP13" s="903"/>
      <c r="CQ13" s="903"/>
      <c r="CR13" s="903"/>
      <c r="CS13" s="903"/>
      <c r="CT13" s="903"/>
      <c r="CU13" s="903"/>
      <c r="CV13" s="903"/>
      <c r="CW13" s="903"/>
      <c r="CX13" s="903"/>
      <c r="CY13" s="903"/>
      <c r="CZ13" s="903"/>
      <c r="DA13" s="903"/>
      <c r="DB13" s="9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25" t="s">
        <v>5</v>
      </c>
      <c r="AF14" s="725"/>
      <c r="AG14" s="725"/>
      <c r="AH14" s="725"/>
      <c r="AI14" s="725"/>
      <c r="AJ14" s="725"/>
      <c r="AK14" s="725"/>
      <c r="AL14" s="725"/>
      <c r="AM14" s="725"/>
      <c r="AN14" s="725"/>
      <c r="AO14" s="725"/>
      <c r="AP14" s="725"/>
      <c r="AQ14" s="725"/>
      <c r="AR14" s="725"/>
      <c r="AS14" s="725"/>
      <c r="AT14" s="725"/>
      <c r="AU14" s="725"/>
      <c r="AV14" s="725"/>
      <c r="AW14" s="725"/>
      <c r="AX14" s="725"/>
      <c r="AY14" s="725"/>
      <c r="AZ14" s="725"/>
      <c r="BA14" s="725"/>
      <c r="BB14" s="725"/>
      <c r="BC14" s="725"/>
      <c r="BD14" s="725"/>
      <c r="BE14" s="725"/>
      <c r="BF14" s="725"/>
      <c r="BG14" s="725"/>
      <c r="BH14" s="725"/>
      <c r="BI14" s="725"/>
      <c r="BJ14" s="725"/>
      <c r="BK14" s="725"/>
      <c r="BL14" s="725"/>
      <c r="BM14" s="725"/>
      <c r="BN14" s="725"/>
      <c r="BO14" s="725"/>
      <c r="BP14" s="725"/>
      <c r="BQ14" s="725"/>
      <c r="BR14" s="725"/>
      <c r="BS14" s="725"/>
      <c r="BT14" s="725"/>
      <c r="BU14" s="725"/>
      <c r="BV14" s="725"/>
      <c r="BW14" s="725"/>
      <c r="BX14" s="725"/>
      <c r="BY14" s="725"/>
      <c r="BZ14" s="725"/>
      <c r="CA14" s="725"/>
      <c r="CB14" s="725"/>
      <c r="CC14" s="725"/>
      <c r="CD14" s="725"/>
      <c r="CE14" s="725"/>
      <c r="CF14" s="725"/>
      <c r="CG14" s="725"/>
      <c r="CH14" s="725"/>
      <c r="CI14" s="725"/>
      <c r="CJ14" s="725"/>
      <c r="CK14" s="725"/>
      <c r="CL14" s="725"/>
      <c r="CM14" s="725"/>
      <c r="CN14" s="725"/>
      <c r="CO14" s="725"/>
      <c r="CP14" s="725"/>
      <c r="CQ14" s="725"/>
      <c r="CR14" s="725"/>
      <c r="CS14" s="725"/>
      <c r="CT14" s="725"/>
      <c r="CU14" s="725"/>
      <c r="CV14" s="725"/>
      <c r="CW14" s="725"/>
      <c r="CX14" s="725"/>
      <c r="CY14" s="725"/>
      <c r="CZ14" s="725"/>
      <c r="DA14" s="725"/>
      <c r="DB14" s="725"/>
    </row>
    <row r="15" spans="1:112" ht="15" customHeight="1" x14ac:dyDescent="0.3">
      <c r="A15" s="763" t="str">
        <f>ПОДПИСИ!C6</f>
        <v>Ширяев Е.М.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15" customHeight="1" x14ac:dyDescent="0.3">
      <c r="A16" s="139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</row>
    <row r="17" spans="1:112" ht="24.75" customHeight="1" x14ac:dyDescent="0.3">
      <c r="A17" s="770" t="s">
        <v>708</v>
      </c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67" t="str">
        <f>ПОДПИСИ!B12</f>
        <v>Начальник участка ООО «СЭТ»</v>
      </c>
      <c r="AX17" s="767"/>
      <c r="AY17" s="767"/>
      <c r="AZ17" s="767"/>
      <c r="BA17" s="767"/>
      <c r="BB17" s="767"/>
      <c r="BC17" s="767"/>
      <c r="BD17" s="767"/>
      <c r="BE17" s="767"/>
      <c r="BF17" s="767"/>
      <c r="BG17" s="767"/>
      <c r="BH17" s="767"/>
      <c r="BI17" s="767"/>
      <c r="BJ17" s="767"/>
      <c r="BK17" s="767"/>
      <c r="BL17" s="767"/>
      <c r="BM17" s="767"/>
      <c r="BN17" s="767"/>
      <c r="BO17" s="767"/>
      <c r="BP17" s="767"/>
      <c r="BQ17" s="767"/>
      <c r="BR17" s="767"/>
      <c r="BS17" s="767"/>
      <c r="BT17" s="767"/>
      <c r="BU17" s="767"/>
      <c r="BV17" s="767"/>
      <c r="BW17" s="767"/>
      <c r="BX17" s="767"/>
      <c r="BY17" s="767"/>
      <c r="BZ17" s="767"/>
      <c r="CA17" s="767"/>
      <c r="CB17" s="767"/>
      <c r="CC17" s="767"/>
      <c r="CD17" s="767"/>
      <c r="CE17" s="767"/>
      <c r="CF17" s="767"/>
      <c r="CG17" s="767"/>
      <c r="CH17" s="767"/>
      <c r="CI17" s="767"/>
      <c r="CJ17" s="767"/>
      <c r="CK17" s="767"/>
      <c r="CL17" s="767"/>
      <c r="CM17" s="767"/>
      <c r="CN17" s="767"/>
      <c r="CO17" s="767"/>
      <c r="CP17" s="767"/>
      <c r="CQ17" s="767"/>
      <c r="CR17" s="767"/>
      <c r="CS17" s="767"/>
      <c r="CT17" s="767"/>
      <c r="CU17" s="767"/>
      <c r="CV17" s="767"/>
      <c r="CW17" s="767"/>
      <c r="CX17" s="767"/>
      <c r="CY17" s="767"/>
      <c r="CZ17" s="767"/>
      <c r="DA17" s="767"/>
      <c r="DB17" s="767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25" t="s">
        <v>5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  <c r="BM18" s="725"/>
      <c r="BN18" s="725"/>
      <c r="BO18" s="725"/>
      <c r="BP18" s="725"/>
      <c r="BQ18" s="725"/>
      <c r="BR18" s="725"/>
      <c r="BS18" s="725"/>
      <c r="BT18" s="725"/>
      <c r="BU18" s="725"/>
      <c r="BV18" s="725"/>
      <c r="BW18" s="725"/>
      <c r="BX18" s="725"/>
      <c r="BY18" s="725"/>
      <c r="BZ18" s="725"/>
      <c r="CA18" s="725"/>
      <c r="CB18" s="725"/>
      <c r="CC18" s="725"/>
      <c r="CD18" s="725"/>
      <c r="CE18" s="725"/>
      <c r="CF18" s="725"/>
      <c r="CG18" s="725"/>
      <c r="CH18" s="725"/>
      <c r="CI18" s="725"/>
      <c r="CJ18" s="725"/>
      <c r="CK18" s="725"/>
      <c r="CL18" s="725"/>
      <c r="CM18" s="725"/>
      <c r="CN18" s="725"/>
      <c r="CO18" s="725"/>
      <c r="CP18" s="725"/>
      <c r="CQ18" s="725"/>
      <c r="CR18" s="725"/>
      <c r="CS18" s="725"/>
      <c r="CT18" s="725"/>
      <c r="CU18" s="725"/>
      <c r="CV18" s="725"/>
      <c r="CW18" s="725"/>
      <c r="CX18" s="725"/>
      <c r="CY18" s="725"/>
      <c r="CZ18" s="725"/>
      <c r="DA18" s="725"/>
      <c r="DB18" s="725"/>
    </row>
    <row r="19" spans="1:112" ht="15" customHeight="1" x14ac:dyDescent="0.3">
      <c r="A19" s="763" t="str">
        <f>ПОДПИСИ!C12</f>
        <v>Нугуманов М.А.</v>
      </c>
      <c r="B19" s="763"/>
      <c r="C19" s="763"/>
      <c r="D19" s="763"/>
      <c r="E19" s="763"/>
      <c r="F19" s="763"/>
      <c r="G19" s="763"/>
      <c r="H19" s="763"/>
      <c r="I19" s="763"/>
      <c r="J19" s="763"/>
      <c r="K19" s="763"/>
      <c r="L19" s="763"/>
      <c r="M19" s="763"/>
      <c r="N19" s="763"/>
      <c r="O19" s="763"/>
      <c r="P19" s="763"/>
      <c r="Q19" s="763"/>
      <c r="R19" s="763"/>
      <c r="S19" s="763"/>
      <c r="T19" s="763"/>
      <c r="U19" s="763"/>
      <c r="V19" s="763"/>
      <c r="W19" s="763"/>
      <c r="X19" s="763"/>
      <c r="Y19" s="763"/>
      <c r="Z19" s="763"/>
      <c r="AA19" s="763"/>
      <c r="AB19" s="763"/>
      <c r="AC19" s="763"/>
      <c r="AD19" s="763"/>
      <c r="AE19" s="763"/>
      <c r="AF19" s="763"/>
      <c r="AG19" s="763"/>
      <c r="AH19" s="763"/>
      <c r="AI19" s="763"/>
      <c r="AJ19" s="763"/>
      <c r="AK19" s="763"/>
      <c r="AL19" s="763"/>
      <c r="AM19" s="763"/>
      <c r="AN19" s="763"/>
      <c r="AO19" s="763"/>
      <c r="AP19" s="763"/>
      <c r="AQ19" s="763"/>
      <c r="AR19" s="763"/>
      <c r="AS19" s="763"/>
      <c r="AT19" s="763"/>
      <c r="AU19" s="763"/>
      <c r="AV19" s="763"/>
      <c r="AW19" s="763"/>
      <c r="AX19" s="763"/>
      <c r="AY19" s="763"/>
      <c r="AZ19" s="763"/>
      <c r="BA19" s="763"/>
      <c r="BB19" s="763"/>
      <c r="BC19" s="763"/>
      <c r="BD19" s="763"/>
      <c r="BE19" s="763"/>
      <c r="BF19" s="763"/>
      <c r="BG19" s="763"/>
      <c r="BH19" s="763"/>
      <c r="BI19" s="763"/>
      <c r="BJ19" s="763"/>
      <c r="BK19" s="763"/>
      <c r="BL19" s="763"/>
      <c r="BM19" s="763"/>
      <c r="BN19" s="763"/>
      <c r="BO19" s="763"/>
      <c r="BP19" s="763"/>
      <c r="BQ19" s="763"/>
      <c r="BR19" s="763"/>
      <c r="BS19" s="763"/>
      <c r="BT19" s="763"/>
      <c r="BU19" s="763"/>
      <c r="BV19" s="763"/>
      <c r="BW19" s="763"/>
      <c r="BX19" s="763"/>
      <c r="BY19" s="763"/>
      <c r="BZ19" s="763"/>
      <c r="CA19" s="763"/>
      <c r="CB19" s="763"/>
      <c r="CC19" s="763"/>
      <c r="CD19" s="763"/>
      <c r="CE19" s="763"/>
      <c r="CF19" s="763"/>
      <c r="CG19" s="763"/>
      <c r="CH19" s="763"/>
      <c r="CI19" s="763"/>
      <c r="CJ19" s="763"/>
      <c r="CK19" s="763"/>
      <c r="CL19" s="763"/>
      <c r="CM19" s="763"/>
      <c r="CN19" s="763"/>
      <c r="CO19" s="763"/>
      <c r="CP19" s="763"/>
      <c r="CQ19" s="763"/>
      <c r="CR19" s="763"/>
      <c r="CS19" s="763"/>
      <c r="CT19" s="763"/>
      <c r="CU19" s="763"/>
      <c r="CV19" s="763"/>
      <c r="CW19" s="763"/>
      <c r="CX19" s="763"/>
      <c r="CY19" s="763"/>
      <c r="CZ19" s="763"/>
      <c r="DA19" s="763"/>
      <c r="DB19" s="763"/>
    </row>
    <row r="20" spans="1:112" ht="6" customHeight="1" x14ac:dyDescent="0.3">
      <c r="A20" s="725"/>
      <c r="B20" s="725"/>
      <c r="C20" s="725"/>
      <c r="D20" s="725"/>
      <c r="E20" s="725"/>
      <c r="F20" s="725"/>
      <c r="G20" s="725"/>
      <c r="H20" s="725"/>
      <c r="I20" s="725"/>
      <c r="J20" s="725"/>
      <c r="K20" s="725"/>
      <c r="L20" s="725"/>
      <c r="M20" s="725"/>
      <c r="N20" s="725"/>
      <c r="O20" s="725"/>
      <c r="P20" s="725"/>
      <c r="Q20" s="725"/>
      <c r="R20" s="725"/>
      <c r="S20" s="725"/>
      <c r="T20" s="725"/>
      <c r="U20" s="725"/>
      <c r="V20" s="725"/>
      <c r="W20" s="725"/>
      <c r="X20" s="725"/>
      <c r="Y20" s="725"/>
      <c r="Z20" s="725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  <c r="BX20" s="725"/>
      <c r="BY20" s="725"/>
      <c r="BZ20" s="725"/>
      <c r="CA20" s="725"/>
      <c r="CB20" s="725"/>
      <c r="CC20" s="725"/>
      <c r="CD20" s="725"/>
      <c r="CE20" s="725"/>
      <c r="CF20" s="725"/>
      <c r="CG20" s="725"/>
      <c r="CH20" s="725"/>
      <c r="CI20" s="725"/>
      <c r="CJ20" s="725"/>
      <c r="CK20" s="725"/>
      <c r="CL20" s="725"/>
      <c r="CM20" s="725"/>
      <c r="CN20" s="725"/>
      <c r="CO20" s="725"/>
      <c r="CP20" s="725"/>
      <c r="CQ20" s="725"/>
      <c r="CR20" s="725"/>
      <c r="CS20" s="725"/>
      <c r="CT20" s="725"/>
      <c r="CU20" s="725"/>
      <c r="CV20" s="725"/>
      <c r="CW20" s="725"/>
      <c r="CX20" s="725"/>
      <c r="CY20" s="725"/>
      <c r="CZ20" s="725"/>
      <c r="DA20" s="725"/>
      <c r="DB20" s="725"/>
    </row>
    <row r="21" spans="1:112" x14ac:dyDescent="0.3">
      <c r="A21" s="19" t="s">
        <v>224</v>
      </c>
    </row>
    <row r="22" spans="1:112" x14ac:dyDescent="0.3">
      <c r="A22" s="19" t="s">
        <v>225</v>
      </c>
    </row>
    <row r="23" spans="1:112" x14ac:dyDescent="0.3">
      <c r="A23" s="762" t="s">
        <v>226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762"/>
      <c r="BB23" s="762"/>
      <c r="BC23" s="762"/>
      <c r="BD23" s="762"/>
      <c r="BE23" s="762"/>
      <c r="BF23" s="762"/>
      <c r="BG23" s="762"/>
      <c r="BH23" s="762"/>
      <c r="BI23" s="762"/>
      <c r="BJ23" s="762"/>
      <c r="BK23" s="762"/>
      <c r="BL23" s="76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J23" s="762"/>
      <c r="CK23" s="762"/>
      <c r="CL23" s="762"/>
      <c r="CM23" s="762"/>
      <c r="CN23" s="762"/>
      <c r="CO23" s="762"/>
      <c r="CP23" s="762"/>
      <c r="CQ23" s="762"/>
      <c r="CR23" s="762"/>
      <c r="CS23" s="762"/>
      <c r="CT23" s="762"/>
      <c r="CU23" s="762"/>
      <c r="CV23" s="762"/>
      <c r="CW23" s="762"/>
      <c r="CX23" s="762"/>
      <c r="CY23" s="762"/>
      <c r="CZ23" s="762"/>
      <c r="DA23" s="762"/>
      <c r="DB23" s="762"/>
    </row>
    <row r="24" spans="1:112" ht="25.5" customHeight="1" x14ac:dyDescent="0.3">
      <c r="A24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792"/>
      <c r="P24" s="792"/>
      <c r="Q24" s="792"/>
      <c r="R24" s="792"/>
      <c r="S24" s="792"/>
      <c r="T24" s="792"/>
      <c r="U24" s="792"/>
      <c r="V24" s="792"/>
      <c r="W24" s="792"/>
      <c r="X24" s="792"/>
      <c r="Y24" s="792"/>
      <c r="Z24" s="792"/>
      <c r="AA24" s="792"/>
      <c r="AB24" s="792"/>
      <c r="AC24" s="792"/>
      <c r="AD24" s="792"/>
      <c r="AE24" s="792"/>
      <c r="AF24" s="792"/>
      <c r="AG24" s="792"/>
      <c r="AH24" s="792"/>
      <c r="AI24" s="792"/>
      <c r="AJ24" s="792"/>
      <c r="AK24" s="792"/>
      <c r="AL24" s="792"/>
      <c r="AM24" s="792"/>
      <c r="AN24" s="792"/>
      <c r="AO24" s="792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2"/>
      <c r="BW24" s="792"/>
      <c r="BX24" s="792"/>
      <c r="BY24" s="792"/>
      <c r="BZ24" s="792"/>
      <c r="CA24" s="792"/>
      <c r="CB24" s="792"/>
      <c r="CC24" s="792"/>
      <c r="CD24" s="792"/>
      <c r="CE24" s="792"/>
      <c r="CF24" s="792"/>
      <c r="CG24" s="792"/>
      <c r="CH24" s="792"/>
      <c r="CI24" s="792"/>
      <c r="CJ24" s="792"/>
      <c r="CK24" s="792"/>
      <c r="CL24" s="792"/>
      <c r="CM24" s="792"/>
      <c r="CN24" s="792"/>
      <c r="CO24" s="792"/>
      <c r="CP24" s="792"/>
      <c r="CQ24" s="792"/>
      <c r="CR24" s="792"/>
      <c r="CS24" s="792"/>
      <c r="CT24" s="792"/>
      <c r="CU24" s="792"/>
      <c r="CV24" s="792"/>
      <c r="CW24" s="792"/>
      <c r="CX24" s="792"/>
      <c r="CY24" s="792"/>
      <c r="CZ24" s="792"/>
      <c r="DA24" s="792"/>
      <c r="DB24" s="792"/>
      <c r="DD24" s="56"/>
      <c r="DE24" s="57"/>
      <c r="DF24" s="57"/>
    </row>
    <row r="25" spans="1:112" s="24" customFormat="1" ht="11.4" customHeight="1" x14ac:dyDescent="0.3">
      <c r="A25" s="905" t="s">
        <v>227</v>
      </c>
      <c r="B25" s="905"/>
      <c r="C25" s="905"/>
      <c r="D25" s="905"/>
      <c r="E25" s="905"/>
      <c r="F25" s="905"/>
      <c r="G25" s="905"/>
      <c r="H25" s="905"/>
      <c r="I25" s="905"/>
      <c r="J25" s="905"/>
      <c r="K25" s="905"/>
      <c r="L25" s="905"/>
      <c r="M25" s="905"/>
      <c r="N25" s="905"/>
      <c r="O25" s="905"/>
      <c r="P25" s="905"/>
      <c r="Q25" s="905"/>
      <c r="R25" s="905"/>
      <c r="S25" s="905"/>
      <c r="T25" s="905"/>
      <c r="U25" s="905"/>
      <c r="V25" s="905"/>
      <c r="W25" s="905"/>
      <c r="X25" s="905"/>
      <c r="Y25" s="905"/>
      <c r="Z25" s="905"/>
      <c r="AA25" s="905"/>
      <c r="AB25" s="905"/>
      <c r="AC25" s="905"/>
      <c r="AD25" s="905"/>
      <c r="AE25" s="905"/>
      <c r="AF25" s="905"/>
      <c r="AG25" s="905"/>
      <c r="AH25" s="905"/>
      <c r="AI25" s="905"/>
      <c r="AJ25" s="905"/>
      <c r="AK25" s="905"/>
      <c r="AL25" s="905"/>
      <c r="AM25" s="905"/>
      <c r="AN25" s="905"/>
      <c r="AO25" s="905"/>
      <c r="AP25" s="905"/>
      <c r="AQ25" s="905"/>
      <c r="AR25" s="905"/>
      <c r="AS25" s="905"/>
      <c r="AT25" s="905"/>
      <c r="AU25" s="905"/>
      <c r="AV25" s="905"/>
      <c r="AW25" s="905"/>
      <c r="AX25" s="905"/>
      <c r="AY25" s="905"/>
      <c r="AZ25" s="905"/>
      <c r="BA25" s="905"/>
      <c r="BB25" s="905"/>
      <c r="BC25" s="905"/>
      <c r="BD25" s="905"/>
      <c r="BE25" s="905"/>
      <c r="BF25" s="905"/>
      <c r="BG25" s="905"/>
      <c r="BH25" s="905"/>
      <c r="BI25" s="905"/>
      <c r="BJ25" s="905"/>
      <c r="BK25" s="905"/>
      <c r="BL25" s="905"/>
      <c r="BM25" s="905"/>
      <c r="BN25" s="905"/>
      <c r="BO25" s="905"/>
      <c r="BP25" s="905"/>
      <c r="BQ25" s="905"/>
      <c r="BR25" s="905"/>
      <c r="BS25" s="905"/>
      <c r="BT25" s="905"/>
      <c r="BU25" s="905"/>
      <c r="BV25" s="905"/>
      <c r="BW25" s="905"/>
      <c r="BX25" s="905"/>
      <c r="BY25" s="905"/>
      <c r="BZ25" s="905"/>
      <c r="CA25" s="905"/>
      <c r="CB25" s="905"/>
      <c r="CC25" s="905"/>
      <c r="CD25" s="905"/>
      <c r="CE25" s="905"/>
      <c r="CF25" s="905"/>
      <c r="CG25" s="905"/>
      <c r="CH25" s="905"/>
      <c r="CI25" s="905"/>
      <c r="CJ25" s="905"/>
      <c r="CK25" s="905"/>
      <c r="CL25" s="905"/>
      <c r="CM25" s="905"/>
      <c r="CN25" s="905"/>
      <c r="CO25" s="905"/>
      <c r="CP25" s="905"/>
      <c r="CQ25" s="905"/>
      <c r="CR25" s="905"/>
      <c r="CS25" s="905"/>
      <c r="CT25" s="905"/>
      <c r="CU25" s="905"/>
      <c r="CV25" s="905"/>
      <c r="CW25" s="905"/>
      <c r="CX25" s="905"/>
      <c r="CY25" s="905"/>
      <c r="CZ25" s="905"/>
      <c r="DA25" s="905"/>
      <c r="DB25" s="905"/>
      <c r="DD25" s="123"/>
      <c r="DE25" s="124"/>
      <c r="DF25" s="124"/>
      <c r="DH25" s="146"/>
    </row>
    <row r="26" spans="1:112" ht="13.8" x14ac:dyDescent="0.25">
      <c r="A26" s="19" t="s">
        <v>228</v>
      </c>
      <c r="Q26" s="706" t="str">
        <f>IF(ФОРМА!B8=0," ",ФОРМА!B8)</f>
        <v>ООО «СЭТ»</v>
      </c>
      <c r="R26" s="706"/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19" t="s">
        <v>229</v>
      </c>
      <c r="BN26" s="903" t="str">
        <f>IF(ФОРМА!B9=0," ",CONCATENATE("Шифр ",ФОРМА!B9))</f>
        <v>Шифр ГтЭС-ДТ-9</v>
      </c>
      <c r="BO26" s="903"/>
      <c r="BP26" s="903"/>
      <c r="BQ26" s="903"/>
      <c r="BR26" s="903"/>
      <c r="BS26" s="903"/>
      <c r="BT26" s="903"/>
      <c r="BU26" s="903"/>
      <c r="BV26" s="903"/>
      <c r="BW26" s="903"/>
      <c r="BX26" s="903"/>
      <c r="BY26" s="903"/>
      <c r="BZ26" s="903"/>
      <c r="CA26" s="903"/>
      <c r="CB26" s="903"/>
      <c r="CC26" s="903"/>
      <c r="CD26" s="903"/>
      <c r="CE26" s="903"/>
      <c r="CF26" s="903"/>
      <c r="CG26" s="903"/>
      <c r="CH26" s="903"/>
      <c r="CI26" s="903"/>
      <c r="CJ26" s="903"/>
      <c r="CK26" s="903"/>
      <c r="CL26" s="903"/>
      <c r="CM26" s="903"/>
      <c r="CN26" s="903"/>
      <c r="CO26" s="903"/>
      <c r="CP26" s="903"/>
      <c r="CQ26" s="903"/>
      <c r="CR26" s="903"/>
      <c r="CS26" s="903"/>
      <c r="CT26" s="903"/>
      <c r="CU26" s="903"/>
      <c r="CV26" s="903"/>
      <c r="CW26" s="903"/>
      <c r="CX26" s="903"/>
      <c r="CY26" s="903"/>
      <c r="CZ26" s="903"/>
      <c r="DA26" s="903"/>
      <c r="DB26" s="903"/>
      <c r="DH26" s="147"/>
    </row>
    <row r="27" spans="1:112" ht="10.5" customHeight="1" x14ac:dyDescent="0.3">
      <c r="Q27" s="725" t="s">
        <v>10</v>
      </c>
      <c r="R27" s="725"/>
      <c r="S27" s="725"/>
      <c r="T27" s="725"/>
      <c r="U27" s="725"/>
      <c r="V27" s="725"/>
      <c r="W27" s="725"/>
      <c r="X27" s="725"/>
      <c r="Y27" s="725"/>
      <c r="Z27" s="725"/>
      <c r="AA27" s="725"/>
      <c r="AB27" s="725"/>
      <c r="AC27" s="725"/>
      <c r="AD27" s="725"/>
      <c r="AE27" s="725"/>
      <c r="AF27" s="725"/>
      <c r="AG27" s="725"/>
      <c r="AH27" s="725"/>
      <c r="AI27" s="725"/>
      <c r="AJ27" s="725"/>
      <c r="AK27" s="725"/>
      <c r="AL27" s="725"/>
      <c r="AM27" s="725"/>
      <c r="AN27" s="725"/>
      <c r="AO27" s="725"/>
      <c r="AP27" s="725"/>
      <c r="AQ27" s="725"/>
      <c r="AR27" s="725"/>
      <c r="AS27" s="725"/>
      <c r="AT27" s="725"/>
      <c r="AU27" s="725"/>
      <c r="AV27" s="725"/>
      <c r="AW27" s="725"/>
      <c r="AX27" s="725"/>
      <c r="AY27" s="725"/>
      <c r="BN27" s="725" t="s">
        <v>230</v>
      </c>
      <c r="BO27" s="725"/>
      <c r="BP27" s="725"/>
      <c r="BQ27" s="725"/>
      <c r="BR27" s="725"/>
      <c r="BS27" s="725"/>
      <c r="BT27" s="725"/>
      <c r="BU27" s="725"/>
      <c r="BV27" s="725"/>
      <c r="BW27" s="725"/>
      <c r="BX27" s="725"/>
      <c r="BY27" s="725"/>
      <c r="BZ27" s="725"/>
      <c r="CA27" s="725"/>
      <c r="CB27" s="725"/>
      <c r="CC27" s="725"/>
      <c r="CD27" s="725"/>
      <c r="CE27" s="725"/>
      <c r="CF27" s="725"/>
      <c r="CG27" s="725"/>
      <c r="CH27" s="725"/>
      <c r="CI27" s="725"/>
      <c r="CJ27" s="725"/>
      <c r="CK27" s="725"/>
      <c r="CL27" s="725"/>
      <c r="CM27" s="725"/>
      <c r="CN27" s="725"/>
      <c r="CO27" s="725"/>
      <c r="CP27" s="725"/>
      <c r="CQ27" s="725"/>
      <c r="CR27" s="725"/>
      <c r="CS27" s="725"/>
      <c r="CT27" s="725"/>
      <c r="CU27" s="725"/>
      <c r="CV27" s="725"/>
      <c r="CW27" s="725"/>
      <c r="CX27" s="725"/>
      <c r="CY27" s="725"/>
      <c r="CZ27" s="725"/>
      <c r="DA27" s="725"/>
      <c r="DB27" s="725"/>
    </row>
    <row r="28" spans="1:112" ht="15" customHeight="1" x14ac:dyDescent="0.3">
      <c r="A28" s="19" t="s">
        <v>231</v>
      </c>
      <c r="AB28" s="763" t="s">
        <v>393</v>
      </c>
      <c r="AC28" s="763"/>
      <c r="AD28" s="763"/>
      <c r="AE28" s="763"/>
      <c r="AF28" s="763"/>
      <c r="AG28" s="763"/>
      <c r="AH28" s="763"/>
      <c r="AI28" s="763"/>
      <c r="AJ28" s="763"/>
      <c r="AK28" s="763"/>
      <c r="AL28" s="763"/>
      <c r="AM28" s="763"/>
      <c r="AN28" s="763"/>
      <c r="AO28" s="763"/>
      <c r="AP28" s="763"/>
      <c r="AQ28" s="763"/>
      <c r="AR28" s="763"/>
      <c r="AS28" s="763"/>
      <c r="AT28" s="763"/>
      <c r="AU28" s="763"/>
      <c r="AV28" s="763"/>
      <c r="AW28" s="763"/>
      <c r="AX28" s="763"/>
      <c r="AY28" s="763"/>
      <c r="AZ28" s="763"/>
      <c r="BA28" s="763"/>
      <c r="BB28" s="763"/>
      <c r="BC28" s="763"/>
      <c r="BD28" s="763"/>
      <c r="BE28" s="763"/>
      <c r="BF28" s="763"/>
      <c r="BG28" s="763"/>
      <c r="BH28" s="763"/>
      <c r="BI28" s="763"/>
      <c r="BJ28" s="763"/>
      <c r="BK28" s="763"/>
      <c r="BL28" s="763"/>
      <c r="BM28" s="763"/>
      <c r="BN28" s="763"/>
      <c r="BO28" s="763"/>
      <c r="BP28" s="763"/>
      <c r="BQ28" s="763"/>
      <c r="BR28" s="763"/>
      <c r="BS28" s="763"/>
      <c r="BT28" s="763"/>
      <c r="BU28" s="763"/>
      <c r="BV28" s="763"/>
      <c r="BW28" s="763"/>
      <c r="BX28" s="763"/>
      <c r="BY28" s="763"/>
      <c r="BZ28" s="763"/>
      <c r="CA28" s="763"/>
      <c r="CB28" s="763"/>
      <c r="CC28" s="763"/>
      <c r="CD28" s="763"/>
      <c r="CE28" s="763"/>
      <c r="CF28" s="763"/>
      <c r="CG28" s="763"/>
      <c r="CH28" s="763"/>
      <c r="CI28" s="763"/>
      <c r="CJ28" s="763"/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</row>
    <row r="29" spans="1:112" ht="15" customHeight="1" x14ac:dyDescent="0.3">
      <c r="A29" s="19" t="s">
        <v>232</v>
      </c>
      <c r="P29" s="706" t="s">
        <v>65</v>
      </c>
      <c r="Q29" s="706"/>
      <c r="R29" s="706"/>
      <c r="S29" s="706"/>
      <c r="T29" s="706"/>
      <c r="U29" s="706"/>
      <c r="V29" s="706"/>
      <c r="W29" s="706"/>
      <c r="X29" s="706"/>
      <c r="Y29" s="706"/>
      <c r="Z29" s="706"/>
      <c r="AA29" s="706"/>
      <c r="AB29" s="706"/>
      <c r="AC29" s="706"/>
      <c r="AD29" s="706"/>
      <c r="AE29" s="706"/>
      <c r="AF29" s="706"/>
      <c r="AG29" s="706"/>
      <c r="AH29" s="706"/>
      <c r="AI29" s="706"/>
      <c r="AJ29" s="706"/>
      <c r="AK29" s="706"/>
      <c r="AL29" s="706"/>
      <c r="AM29" s="706"/>
      <c r="AN29" s="706"/>
      <c r="AO29" s="706"/>
      <c r="AP29" s="706"/>
      <c r="AQ29" s="706"/>
      <c r="AR29" s="706"/>
      <c r="AS29" s="706"/>
      <c r="AT29" s="706"/>
      <c r="AU29" s="706"/>
      <c r="AV29" s="706"/>
      <c r="AW29" s="706"/>
      <c r="AX29" s="706"/>
      <c r="AY29" s="706"/>
      <c r="AZ29" s="706"/>
      <c r="BA29" s="706"/>
      <c r="BB29" s="706"/>
      <c r="BC29" s="706"/>
      <c r="BD29" s="706"/>
      <c r="BE29" s="706"/>
      <c r="BF29" s="706"/>
      <c r="BG29" s="706"/>
      <c r="BH29" s="706"/>
      <c r="BI29" s="706"/>
      <c r="BJ29" s="706"/>
      <c r="BK29" s="706"/>
      <c r="BL29" s="706"/>
      <c r="BM29" s="706"/>
      <c r="BN29" s="706"/>
      <c r="BO29" s="706"/>
      <c r="BP29" s="706"/>
      <c r="BQ29" s="706"/>
      <c r="BR29" s="706"/>
      <c r="BS29" s="706"/>
      <c r="BT29" s="706"/>
      <c r="BU29" s="706"/>
      <c r="BV29" s="706"/>
      <c r="BW29" s="706"/>
      <c r="BX29" s="706"/>
      <c r="BY29" s="706"/>
      <c r="BZ29" s="706"/>
      <c r="CA29" s="706"/>
      <c r="CB29" s="706"/>
      <c r="CC29" s="706"/>
      <c r="CD29" s="706"/>
      <c r="CE29" s="706"/>
      <c r="CF29" s="706"/>
      <c r="CG29" s="706"/>
      <c r="CH29" s="706"/>
      <c r="CI29" s="706"/>
      <c r="CJ29" s="706"/>
      <c r="CK29" s="706"/>
      <c r="CL29" s="706"/>
      <c r="CM29" s="706"/>
      <c r="CN29" s="706"/>
      <c r="CO29" s="706"/>
      <c r="CP29" s="706"/>
      <c r="CQ29" s="706"/>
      <c r="CR29" s="706"/>
      <c r="CS29" s="706"/>
      <c r="CT29" s="706"/>
      <c r="CU29" s="706"/>
      <c r="CV29" s="706"/>
      <c r="CW29" s="706"/>
      <c r="CX29" s="706"/>
      <c r="CY29" s="706"/>
      <c r="CZ29" s="706"/>
      <c r="DA29" s="706"/>
      <c r="DB29" s="706"/>
    </row>
    <row r="30" spans="1:112" ht="11.25" customHeight="1" x14ac:dyDescent="0.3">
      <c r="P30" s="725" t="s">
        <v>234</v>
      </c>
      <c r="Q30" s="725"/>
      <c r="R30" s="725"/>
      <c r="S30" s="725"/>
      <c r="T30" s="725"/>
      <c r="U30" s="725"/>
      <c r="V30" s="725"/>
      <c r="W30" s="725"/>
      <c r="X30" s="725"/>
      <c r="Y30" s="725"/>
      <c r="Z30" s="725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5"/>
      <c r="BL30" s="725"/>
      <c r="BM30" s="725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  <c r="BX30" s="725"/>
      <c r="BY30" s="725"/>
      <c r="BZ30" s="725"/>
      <c r="CA30" s="725"/>
      <c r="CB30" s="725"/>
      <c r="CC30" s="725"/>
      <c r="CD30" s="725"/>
      <c r="CE30" s="725"/>
      <c r="CF30" s="725"/>
      <c r="CG30" s="725"/>
      <c r="CH30" s="725"/>
      <c r="CI30" s="725"/>
      <c r="CJ30" s="725"/>
      <c r="CK30" s="725"/>
      <c r="CL30" s="725"/>
      <c r="CM30" s="725"/>
      <c r="CN30" s="725"/>
      <c r="CO30" s="725"/>
      <c r="CP30" s="725"/>
      <c r="CQ30" s="725"/>
      <c r="CR30" s="725"/>
      <c r="CS30" s="725"/>
      <c r="CT30" s="725"/>
      <c r="CU30" s="725"/>
      <c r="CV30" s="725"/>
      <c r="CW30" s="725"/>
      <c r="CX30" s="725"/>
      <c r="CY30" s="725"/>
      <c r="CZ30" s="725"/>
      <c r="DA30" s="725"/>
      <c r="DB30" s="725"/>
    </row>
    <row r="31" spans="1:112" ht="15" customHeight="1" x14ac:dyDescent="0.25">
      <c r="A31" s="19" t="s">
        <v>233</v>
      </c>
      <c r="W31" s="706" t="s">
        <v>65</v>
      </c>
      <c r="X31" s="706"/>
      <c r="Y31" s="706"/>
      <c r="Z31" s="706"/>
      <c r="AA31" s="706"/>
      <c r="AB31" s="706"/>
      <c r="AC31" s="706"/>
      <c r="AD31" s="706"/>
      <c r="AE31" s="706"/>
      <c r="AF31" s="706"/>
      <c r="AG31" s="706"/>
      <c r="AH31" s="706"/>
      <c r="AI31" s="706"/>
      <c r="AJ31" s="706"/>
      <c r="AK31" s="706"/>
      <c r="AL31" s="706"/>
      <c r="AM31" s="706"/>
      <c r="AN31" s="706"/>
      <c r="AO31" s="706"/>
      <c r="AP31" s="706"/>
      <c r="AQ31" s="706"/>
      <c r="AR31" s="706"/>
      <c r="AS31" s="706"/>
      <c r="AT31" s="706"/>
      <c r="AU31" s="706"/>
      <c r="AV31" s="706"/>
      <c r="AW31" s="706"/>
      <c r="AX31" s="706"/>
      <c r="AY31" s="706"/>
      <c r="AZ31" s="706"/>
      <c r="BA31" s="706"/>
      <c r="BB31" s="706"/>
      <c r="BC31" s="706"/>
      <c r="BD31" s="706"/>
      <c r="BE31" s="706"/>
      <c r="BF31" s="706"/>
      <c r="BG31" s="706"/>
      <c r="BH31" s="706"/>
      <c r="BI31" s="706"/>
      <c r="BJ31" s="706"/>
      <c r="BK31" s="706"/>
      <c r="BL31" s="706"/>
      <c r="BM31" s="706"/>
      <c r="BN31" s="706"/>
      <c r="BO31" s="706"/>
      <c r="BP31" s="706"/>
      <c r="BQ31" s="706"/>
      <c r="BR31" s="706"/>
      <c r="BS31" s="706"/>
      <c r="BT31" s="706"/>
      <c r="BU31" s="706"/>
      <c r="BV31" s="706"/>
      <c r="BW31" s="706"/>
      <c r="BX31" s="706"/>
      <c r="BY31" s="706"/>
      <c r="BZ31" s="706"/>
      <c r="CA31" s="706"/>
      <c r="CB31" s="706"/>
      <c r="CC31" s="706"/>
      <c r="CD31" s="706"/>
      <c r="CE31" s="706"/>
      <c r="CF31" s="706"/>
      <c r="CG31" s="706"/>
      <c r="CH31" s="706"/>
      <c r="CI31" s="706"/>
      <c r="CJ31" s="706"/>
      <c r="CK31" s="706"/>
      <c r="CL31" s="706"/>
      <c r="CM31" s="706"/>
      <c r="CN31" s="706"/>
      <c r="CO31" s="706"/>
      <c r="CP31" s="706"/>
      <c r="CQ31" s="706"/>
      <c r="CR31" s="706"/>
      <c r="CS31" s="706"/>
      <c r="CT31" s="706"/>
      <c r="CU31" s="706"/>
      <c r="CV31" s="706"/>
      <c r="CW31" s="706"/>
      <c r="CX31" s="706"/>
      <c r="CY31" s="706"/>
      <c r="CZ31" s="706"/>
      <c r="DA31" s="706"/>
      <c r="DB31" s="706"/>
      <c r="DH31" s="140"/>
    </row>
    <row r="32" spans="1:112" ht="11.25" customHeight="1" x14ac:dyDescent="0.25">
      <c r="W32" s="725" t="s">
        <v>230</v>
      </c>
      <c r="X32" s="725"/>
      <c r="Y32" s="725"/>
      <c r="Z32" s="725"/>
      <c r="AA32" s="725"/>
      <c r="AB32" s="725"/>
      <c r="AC32" s="725"/>
      <c r="AD32" s="725"/>
      <c r="AE32" s="725"/>
      <c r="AF32" s="725"/>
      <c r="AG32" s="725"/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/>
      <c r="AX32" s="725"/>
      <c r="AY32" s="725"/>
      <c r="AZ32" s="725"/>
      <c r="BA32" s="725"/>
      <c r="BB32" s="725"/>
      <c r="BC32" s="725"/>
      <c r="BD32" s="725"/>
      <c r="BE32" s="725"/>
      <c r="BF32" s="725"/>
      <c r="BG32" s="725"/>
      <c r="BH32" s="725"/>
      <c r="BI32" s="725"/>
      <c r="BJ32" s="725"/>
      <c r="BK32" s="725"/>
      <c r="BL32" s="725"/>
      <c r="BM32" s="725"/>
      <c r="BN32" s="725"/>
      <c r="BO32" s="725"/>
      <c r="BP32" s="725"/>
      <c r="BQ32" s="725"/>
      <c r="BR32" s="725"/>
      <c r="BS32" s="725"/>
      <c r="BT32" s="725"/>
      <c r="BU32" s="725"/>
      <c r="BV32" s="725"/>
      <c r="BW32" s="725"/>
      <c r="BX32" s="725"/>
      <c r="BY32" s="725"/>
      <c r="BZ32" s="725"/>
      <c r="CA32" s="725"/>
      <c r="CB32" s="725"/>
      <c r="CC32" s="725"/>
      <c r="CD32" s="725"/>
      <c r="CE32" s="725"/>
      <c r="CF32" s="725"/>
      <c r="CG32" s="725"/>
      <c r="CH32" s="725"/>
      <c r="CI32" s="725"/>
      <c r="CJ32" s="725"/>
      <c r="CK32" s="725"/>
      <c r="CL32" s="725"/>
      <c r="CM32" s="725"/>
      <c r="CN32" s="725"/>
      <c r="CO32" s="725"/>
      <c r="CP32" s="725"/>
      <c r="CQ32" s="725"/>
      <c r="CR32" s="725"/>
      <c r="CS32" s="725"/>
      <c r="CT32" s="725"/>
      <c r="CU32" s="725"/>
      <c r="CV32" s="725"/>
      <c r="CW32" s="725"/>
      <c r="CX32" s="725"/>
      <c r="CY32" s="725"/>
      <c r="CZ32" s="725"/>
      <c r="DA32" s="725"/>
      <c r="DB32" s="725"/>
      <c r="DH32" s="140"/>
    </row>
    <row r="33" spans="1:112" ht="15" customHeight="1" x14ac:dyDescent="0.3">
      <c r="A33" s="19" t="s">
        <v>235</v>
      </c>
    </row>
    <row r="34" spans="1:112" ht="21.75" customHeight="1" x14ac:dyDescent="0.25">
      <c r="A34" s="904" t="s">
        <v>237</v>
      </c>
      <c r="B34" s="904"/>
      <c r="C34" s="904"/>
      <c r="D34" s="904"/>
      <c r="E34" s="904"/>
      <c r="F34" s="904" t="s">
        <v>236</v>
      </c>
      <c r="G34" s="904"/>
      <c r="H34" s="904"/>
      <c r="I34" s="904"/>
      <c r="J34" s="904"/>
      <c r="K34" s="904"/>
      <c r="L34" s="904"/>
      <c r="M34" s="904"/>
      <c r="N34" s="904"/>
      <c r="O34" s="904"/>
      <c r="P34" s="904"/>
      <c r="Q34" s="904"/>
      <c r="R34" s="904"/>
      <c r="S34" s="904"/>
      <c r="T34" s="904"/>
      <c r="U34" s="904"/>
      <c r="V34" s="904"/>
      <c r="W34" s="904"/>
      <c r="X34" s="904"/>
      <c r="Y34" s="904"/>
      <c r="Z34" s="904" t="s">
        <v>238</v>
      </c>
      <c r="AA34" s="904"/>
      <c r="AB34" s="904"/>
      <c r="AC34" s="904"/>
      <c r="AD34" s="904"/>
      <c r="AE34" s="904"/>
      <c r="AF34" s="904"/>
      <c r="AG34" s="904"/>
      <c r="AH34" s="904"/>
      <c r="AI34" s="904"/>
      <c r="AJ34" s="904"/>
      <c r="AK34" s="904"/>
      <c r="AL34" s="904"/>
      <c r="AM34" s="904"/>
      <c r="AN34" s="904"/>
      <c r="AO34" s="904"/>
      <c r="AP34" s="904"/>
      <c r="AQ34" s="904"/>
      <c r="AR34" s="904"/>
      <c r="AS34" s="904"/>
      <c r="AT34" s="904"/>
      <c r="AU34" s="904"/>
      <c r="AV34" s="904"/>
      <c r="AW34" s="904"/>
      <c r="AX34" s="904"/>
      <c r="AY34" s="904"/>
      <c r="AZ34" s="904"/>
      <c r="BA34" s="904"/>
      <c r="BB34" s="904"/>
      <c r="BC34" s="904"/>
      <c r="BD34" s="904"/>
      <c r="BE34" s="904"/>
      <c r="BF34" s="904"/>
      <c r="BG34" s="904"/>
      <c r="BH34" s="904"/>
      <c r="BI34" s="904"/>
      <c r="BJ34" s="904"/>
      <c r="BK34" s="904"/>
      <c r="BL34" s="904"/>
      <c r="BM34" s="904"/>
      <c r="BN34" s="904"/>
      <c r="BO34" s="904"/>
      <c r="BP34" s="904"/>
      <c r="BQ34" s="904"/>
      <c r="BR34" s="904"/>
      <c r="BS34" s="904"/>
      <c r="BT34" s="904"/>
      <c r="BU34" s="904"/>
      <c r="BV34" s="904"/>
      <c r="BW34" s="904"/>
      <c r="BX34" s="904"/>
      <c r="BY34" s="904"/>
      <c r="BZ34" s="904"/>
      <c r="CA34" s="904"/>
      <c r="CB34" s="904"/>
      <c r="CC34" s="904"/>
      <c r="CD34" s="904"/>
      <c r="CE34" s="904"/>
      <c r="CF34" s="904"/>
      <c r="CG34" s="904"/>
      <c r="CH34" s="904"/>
      <c r="CI34" s="904"/>
      <c r="CJ34" s="904"/>
      <c r="CK34" s="904"/>
      <c r="CL34" s="904"/>
      <c r="CM34" s="904"/>
      <c r="CN34" s="904"/>
      <c r="CO34" s="904" t="s">
        <v>27</v>
      </c>
      <c r="CP34" s="904"/>
      <c r="CQ34" s="904"/>
      <c r="CR34" s="904"/>
      <c r="CS34" s="904"/>
      <c r="CT34" s="904"/>
      <c r="CU34" s="904"/>
      <c r="CV34" s="904"/>
      <c r="CW34" s="904"/>
      <c r="CX34" s="904"/>
      <c r="CY34" s="904"/>
      <c r="CZ34" s="904"/>
      <c r="DA34" s="904"/>
      <c r="DB34" s="904"/>
      <c r="DH34" s="140"/>
    </row>
    <row r="35" spans="1:112" ht="27" customHeight="1" x14ac:dyDescent="0.3">
      <c r="A35" s="904"/>
      <c r="B35" s="904"/>
      <c r="C35" s="904"/>
      <c r="D35" s="904"/>
      <c r="E35" s="904"/>
      <c r="F35" s="904"/>
      <c r="G35" s="904"/>
      <c r="H35" s="904"/>
      <c r="I35" s="904"/>
      <c r="J35" s="904"/>
      <c r="K35" s="904"/>
      <c r="L35" s="904"/>
      <c r="M35" s="904"/>
      <c r="N35" s="904"/>
      <c r="O35" s="904"/>
      <c r="P35" s="904"/>
      <c r="Q35" s="904"/>
      <c r="R35" s="904"/>
      <c r="S35" s="904"/>
      <c r="T35" s="904"/>
      <c r="U35" s="904"/>
      <c r="V35" s="904"/>
      <c r="W35" s="904"/>
      <c r="X35" s="904"/>
      <c r="Y35" s="904"/>
      <c r="Z35" s="904" t="s">
        <v>239</v>
      </c>
      <c r="AA35" s="904"/>
      <c r="AB35" s="904"/>
      <c r="AC35" s="904"/>
      <c r="AD35" s="904"/>
      <c r="AE35" s="904"/>
      <c r="AF35" s="904"/>
      <c r="AG35" s="904"/>
      <c r="AH35" s="904"/>
      <c r="AI35" s="904"/>
      <c r="AJ35" s="904"/>
      <c r="AK35" s="904"/>
      <c r="AL35" s="904" t="s">
        <v>240</v>
      </c>
      <c r="AM35" s="904"/>
      <c r="AN35" s="904"/>
      <c r="AO35" s="904"/>
      <c r="AP35" s="904"/>
      <c r="AQ35" s="904"/>
      <c r="AR35" s="904"/>
      <c r="AS35" s="904"/>
      <c r="AT35" s="904"/>
      <c r="AU35" s="904"/>
      <c r="AV35" s="904"/>
      <c r="AW35" s="904"/>
      <c r="AX35" s="904"/>
      <c r="AY35" s="904"/>
      <c r="AZ35" s="904" t="s">
        <v>241</v>
      </c>
      <c r="BA35" s="904"/>
      <c r="BB35" s="904"/>
      <c r="BC35" s="904"/>
      <c r="BD35" s="904"/>
      <c r="BE35" s="904"/>
      <c r="BF35" s="904"/>
      <c r="BG35" s="904"/>
      <c r="BH35" s="904"/>
      <c r="BI35" s="904"/>
      <c r="BJ35" s="904"/>
      <c r="BK35" s="904"/>
      <c r="BL35" s="904"/>
      <c r="BM35" s="904" t="s">
        <v>242</v>
      </c>
      <c r="BN35" s="904"/>
      <c r="BO35" s="904"/>
      <c r="BP35" s="904"/>
      <c r="BQ35" s="904"/>
      <c r="BR35" s="904"/>
      <c r="BS35" s="904"/>
      <c r="BT35" s="904"/>
      <c r="BU35" s="904"/>
      <c r="BV35" s="904"/>
      <c r="BW35" s="904"/>
      <c r="BX35" s="904"/>
      <c r="BY35" s="904"/>
      <c r="BZ35" s="904" t="s">
        <v>243</v>
      </c>
      <c r="CA35" s="904"/>
      <c r="CB35" s="904"/>
      <c r="CC35" s="904"/>
      <c r="CD35" s="904"/>
      <c r="CE35" s="904"/>
      <c r="CF35" s="904"/>
      <c r="CG35" s="904"/>
      <c r="CH35" s="904"/>
      <c r="CI35" s="904"/>
      <c r="CJ35" s="904"/>
      <c r="CK35" s="904"/>
      <c r="CL35" s="904"/>
      <c r="CM35" s="904"/>
      <c r="CN35" s="904"/>
      <c r="CO35" s="904"/>
      <c r="CP35" s="904"/>
      <c r="CQ35" s="904"/>
      <c r="CR35" s="904"/>
      <c r="CS35" s="904"/>
      <c r="CT35" s="904"/>
      <c r="CU35" s="904"/>
      <c r="CV35" s="904"/>
      <c r="CW35" s="904"/>
      <c r="CX35" s="904"/>
      <c r="CY35" s="904"/>
      <c r="CZ35" s="904"/>
      <c r="DA35" s="904"/>
      <c r="DB35" s="904"/>
    </row>
    <row r="36" spans="1:112" ht="25.2" customHeight="1" x14ac:dyDescent="0.3">
      <c r="A36" s="787">
        <v>1</v>
      </c>
      <c r="B36" s="906"/>
      <c r="C36" s="906"/>
      <c r="D36" s="906"/>
      <c r="E36" s="788"/>
      <c r="F36" s="787" t="s">
        <v>367</v>
      </c>
      <c r="G36" s="906"/>
      <c r="H36" s="906"/>
      <c r="I36" s="906"/>
      <c r="J36" s="906"/>
      <c r="K36" s="906"/>
      <c r="L36" s="906"/>
      <c r="M36" s="906"/>
      <c r="N36" s="906"/>
      <c r="O36" s="906"/>
      <c r="P36" s="906"/>
      <c r="Q36" s="906"/>
      <c r="R36" s="906"/>
      <c r="S36" s="906"/>
      <c r="T36" s="906"/>
      <c r="U36" s="906"/>
      <c r="V36" s="906"/>
      <c r="W36" s="906"/>
      <c r="X36" s="906"/>
      <c r="Y36" s="788"/>
      <c r="Z36" s="787" t="s">
        <v>369</v>
      </c>
      <c r="AA36" s="906"/>
      <c r="AB36" s="906"/>
      <c r="AC36" s="906"/>
      <c r="AD36" s="906"/>
      <c r="AE36" s="906"/>
      <c r="AF36" s="906"/>
      <c r="AG36" s="906"/>
      <c r="AH36" s="906"/>
      <c r="AI36" s="906"/>
      <c r="AJ36" s="906"/>
      <c r="AK36" s="788"/>
      <c r="AL36" s="787" t="s">
        <v>372</v>
      </c>
      <c r="AM36" s="906"/>
      <c r="AN36" s="906"/>
      <c r="AO36" s="906"/>
      <c r="AP36" s="906"/>
      <c r="AQ36" s="906"/>
      <c r="AR36" s="906"/>
      <c r="AS36" s="906"/>
      <c r="AT36" s="906"/>
      <c r="AU36" s="906"/>
      <c r="AV36" s="906"/>
      <c r="AW36" s="906"/>
      <c r="AX36" s="906"/>
      <c r="AY36" s="788"/>
      <c r="AZ36" s="787" t="s">
        <v>1487</v>
      </c>
      <c r="BA36" s="906"/>
      <c r="BB36" s="906"/>
      <c r="BC36" s="906"/>
      <c r="BD36" s="906"/>
      <c r="BE36" s="906"/>
      <c r="BF36" s="906"/>
      <c r="BG36" s="906"/>
      <c r="BH36" s="906"/>
      <c r="BI36" s="906"/>
      <c r="BJ36" s="906"/>
      <c r="BK36" s="906"/>
      <c r="BL36" s="788"/>
      <c r="BM36" s="913" t="s">
        <v>853</v>
      </c>
      <c r="BN36" s="914"/>
      <c r="BO36" s="914"/>
      <c r="BP36" s="914"/>
      <c r="BQ36" s="914"/>
      <c r="BR36" s="914"/>
      <c r="BS36" s="914"/>
      <c r="BT36" s="914"/>
      <c r="BU36" s="914"/>
      <c r="BV36" s="914"/>
      <c r="BW36" s="914"/>
      <c r="BX36" s="914"/>
      <c r="BY36" s="915"/>
      <c r="BZ36" s="907"/>
      <c r="CA36" s="908"/>
      <c r="CB36" s="908"/>
      <c r="CC36" s="908"/>
      <c r="CD36" s="908"/>
      <c r="CE36" s="908"/>
      <c r="CF36" s="908"/>
      <c r="CG36" s="908"/>
      <c r="CH36" s="908"/>
      <c r="CI36" s="908"/>
      <c r="CJ36" s="908"/>
      <c r="CK36" s="908"/>
      <c r="CL36" s="908"/>
      <c r="CM36" s="908"/>
      <c r="CN36" s="909"/>
      <c r="CO36" s="787" t="s">
        <v>371</v>
      </c>
      <c r="CP36" s="906"/>
      <c r="CQ36" s="906"/>
      <c r="CR36" s="906"/>
      <c r="CS36" s="906"/>
      <c r="CT36" s="906"/>
      <c r="CU36" s="906"/>
      <c r="CV36" s="906"/>
      <c r="CW36" s="906"/>
      <c r="CX36" s="906"/>
      <c r="CY36" s="906"/>
      <c r="CZ36" s="906"/>
      <c r="DA36" s="906"/>
      <c r="DB36" s="788"/>
    </row>
    <row r="37" spans="1:112" ht="25.2" customHeight="1" x14ac:dyDescent="0.25">
      <c r="A37" s="787">
        <v>2</v>
      </c>
      <c r="B37" s="906"/>
      <c r="C37" s="906"/>
      <c r="D37" s="906"/>
      <c r="E37" s="788"/>
      <c r="F37" s="907" t="s">
        <v>368</v>
      </c>
      <c r="G37" s="908"/>
      <c r="H37" s="908"/>
      <c r="I37" s="908"/>
      <c r="J37" s="908"/>
      <c r="K37" s="908"/>
      <c r="L37" s="908"/>
      <c r="M37" s="908"/>
      <c r="N37" s="908"/>
      <c r="O37" s="908"/>
      <c r="P37" s="908"/>
      <c r="Q37" s="908"/>
      <c r="R37" s="908"/>
      <c r="S37" s="908"/>
      <c r="T37" s="908"/>
      <c r="U37" s="908"/>
      <c r="V37" s="908"/>
      <c r="W37" s="908"/>
      <c r="X37" s="908"/>
      <c r="Y37" s="909"/>
      <c r="Z37" s="907" t="s">
        <v>369</v>
      </c>
      <c r="AA37" s="908"/>
      <c r="AB37" s="908"/>
      <c r="AC37" s="908"/>
      <c r="AD37" s="908"/>
      <c r="AE37" s="908"/>
      <c r="AF37" s="908"/>
      <c r="AG37" s="908"/>
      <c r="AH37" s="908"/>
      <c r="AI37" s="908"/>
      <c r="AJ37" s="908"/>
      <c r="AK37" s="909"/>
      <c r="AL37" s="907" t="s">
        <v>370</v>
      </c>
      <c r="AM37" s="908"/>
      <c r="AN37" s="908"/>
      <c r="AO37" s="908"/>
      <c r="AP37" s="908"/>
      <c r="AQ37" s="908"/>
      <c r="AR37" s="908"/>
      <c r="AS37" s="908"/>
      <c r="AT37" s="908"/>
      <c r="AU37" s="908"/>
      <c r="AV37" s="908"/>
      <c r="AW37" s="908"/>
      <c r="AX37" s="908"/>
      <c r="AY37" s="909"/>
      <c r="AZ37" s="787" t="s">
        <v>1411</v>
      </c>
      <c r="BA37" s="906"/>
      <c r="BB37" s="906"/>
      <c r="BC37" s="906"/>
      <c r="BD37" s="906"/>
      <c r="BE37" s="906"/>
      <c r="BF37" s="906"/>
      <c r="BG37" s="906"/>
      <c r="BH37" s="906"/>
      <c r="BI37" s="906"/>
      <c r="BJ37" s="906"/>
      <c r="BK37" s="906"/>
      <c r="BL37" s="788"/>
      <c r="BM37" s="913" t="s">
        <v>1485</v>
      </c>
      <c r="BN37" s="914"/>
      <c r="BO37" s="914"/>
      <c r="BP37" s="914"/>
      <c r="BQ37" s="914"/>
      <c r="BR37" s="914"/>
      <c r="BS37" s="914"/>
      <c r="BT37" s="914"/>
      <c r="BU37" s="914"/>
      <c r="BV37" s="914"/>
      <c r="BW37" s="914"/>
      <c r="BX37" s="914"/>
      <c r="BY37" s="915"/>
      <c r="BZ37" s="907">
        <v>0.7</v>
      </c>
      <c r="CA37" s="908"/>
      <c r="CB37" s="908"/>
      <c r="CC37" s="908"/>
      <c r="CD37" s="908"/>
      <c r="CE37" s="908"/>
      <c r="CF37" s="908"/>
      <c r="CG37" s="908"/>
      <c r="CH37" s="908"/>
      <c r="CI37" s="908"/>
      <c r="CJ37" s="908"/>
      <c r="CK37" s="908"/>
      <c r="CL37" s="908"/>
      <c r="CM37" s="908"/>
      <c r="CN37" s="909"/>
      <c r="CO37" s="787" t="s">
        <v>371</v>
      </c>
      <c r="CP37" s="906"/>
      <c r="CQ37" s="906"/>
      <c r="CR37" s="906"/>
      <c r="CS37" s="906"/>
      <c r="CT37" s="906"/>
      <c r="CU37" s="906"/>
      <c r="CV37" s="906"/>
      <c r="CW37" s="906"/>
      <c r="CX37" s="906"/>
      <c r="CY37" s="906"/>
      <c r="CZ37" s="906"/>
      <c r="DA37" s="906"/>
      <c r="DB37" s="788"/>
      <c r="DH37" s="148"/>
    </row>
    <row r="38" spans="1:112" ht="25.2" customHeight="1" x14ac:dyDescent="0.25">
      <c r="A38" s="912">
        <v>3</v>
      </c>
      <c r="B38" s="912"/>
      <c r="C38" s="912"/>
      <c r="D38" s="912"/>
      <c r="E38" s="912"/>
      <c r="F38" s="911" t="s">
        <v>559</v>
      </c>
      <c r="G38" s="911"/>
      <c r="H38" s="911"/>
      <c r="I38" s="911"/>
      <c r="J38" s="911"/>
      <c r="K38" s="911"/>
      <c r="L38" s="911"/>
      <c r="M38" s="911"/>
      <c r="N38" s="911"/>
      <c r="O38" s="911"/>
      <c r="P38" s="911"/>
      <c r="Q38" s="911"/>
      <c r="R38" s="911"/>
      <c r="S38" s="911"/>
      <c r="T38" s="911"/>
      <c r="U38" s="911"/>
      <c r="V38" s="911"/>
      <c r="W38" s="911"/>
      <c r="X38" s="911"/>
      <c r="Y38" s="911"/>
      <c r="Z38" s="911" t="s">
        <v>369</v>
      </c>
      <c r="AA38" s="911"/>
      <c r="AB38" s="911"/>
      <c r="AC38" s="911"/>
      <c r="AD38" s="911"/>
      <c r="AE38" s="911"/>
      <c r="AF38" s="911"/>
      <c r="AG38" s="911"/>
      <c r="AH38" s="911"/>
      <c r="AI38" s="911"/>
      <c r="AJ38" s="911"/>
      <c r="AK38" s="911"/>
      <c r="AL38" s="911" t="s">
        <v>560</v>
      </c>
      <c r="AM38" s="911"/>
      <c r="AN38" s="911"/>
      <c r="AO38" s="911"/>
      <c r="AP38" s="911"/>
      <c r="AQ38" s="911"/>
      <c r="AR38" s="911"/>
      <c r="AS38" s="911"/>
      <c r="AT38" s="911"/>
      <c r="AU38" s="911"/>
      <c r="AV38" s="911"/>
      <c r="AW38" s="911"/>
      <c r="AX38" s="911"/>
      <c r="AY38" s="911"/>
      <c r="AZ38" s="912" t="s">
        <v>558</v>
      </c>
      <c r="BA38" s="912"/>
      <c r="BB38" s="912"/>
      <c r="BC38" s="912"/>
      <c r="BD38" s="912"/>
      <c r="BE38" s="912"/>
      <c r="BF38" s="912"/>
      <c r="BG38" s="912"/>
      <c r="BH38" s="912"/>
      <c r="BI38" s="912"/>
      <c r="BJ38" s="912"/>
      <c r="BK38" s="912"/>
      <c r="BL38" s="912"/>
      <c r="BM38" s="910" t="s">
        <v>1486</v>
      </c>
      <c r="BN38" s="910"/>
      <c r="BO38" s="910"/>
      <c r="BP38" s="910"/>
      <c r="BQ38" s="910"/>
      <c r="BR38" s="910"/>
      <c r="BS38" s="910"/>
      <c r="BT38" s="910"/>
      <c r="BU38" s="910"/>
      <c r="BV38" s="910"/>
      <c r="BW38" s="910"/>
      <c r="BX38" s="910"/>
      <c r="BY38" s="910"/>
      <c r="BZ38" s="911" t="s">
        <v>64</v>
      </c>
      <c r="CA38" s="911"/>
      <c r="CB38" s="911"/>
      <c r="CC38" s="911"/>
      <c r="CD38" s="911"/>
      <c r="CE38" s="911"/>
      <c r="CF38" s="911"/>
      <c r="CG38" s="911"/>
      <c r="CH38" s="911"/>
      <c r="CI38" s="911"/>
      <c r="CJ38" s="911"/>
      <c r="CK38" s="911"/>
      <c r="CL38" s="911"/>
      <c r="CM38" s="911"/>
      <c r="CN38" s="911"/>
      <c r="CO38" s="912" t="s">
        <v>371</v>
      </c>
      <c r="CP38" s="912"/>
      <c r="CQ38" s="912"/>
      <c r="CR38" s="912"/>
      <c r="CS38" s="912"/>
      <c r="CT38" s="912"/>
      <c r="CU38" s="912"/>
      <c r="CV38" s="912"/>
      <c r="CW38" s="912"/>
      <c r="CX38" s="912"/>
      <c r="CY38" s="912"/>
      <c r="CZ38" s="912"/>
      <c r="DA38" s="912"/>
      <c r="DB38" s="912"/>
      <c r="DH38" s="140"/>
    </row>
    <row r="39" spans="1:112" ht="15" customHeight="1" x14ac:dyDescent="0.25">
      <c r="A39" s="19" t="s">
        <v>244</v>
      </c>
      <c r="DH39" s="140"/>
    </row>
    <row r="40" spans="1:112" ht="15" customHeight="1" x14ac:dyDescent="0.3">
      <c r="A40" s="19" t="s">
        <v>245</v>
      </c>
      <c r="AR40" s="763" t="s">
        <v>405</v>
      </c>
      <c r="AS40" s="763"/>
      <c r="AT40" s="763"/>
      <c r="AU40" s="763"/>
      <c r="AV40" s="763"/>
      <c r="AW40" s="763"/>
      <c r="AX40" s="763"/>
      <c r="AY40" s="763"/>
      <c r="AZ40" s="763"/>
      <c r="BA40" s="763"/>
      <c r="BB40" s="763"/>
      <c r="BC40" s="763"/>
      <c r="BD40" s="763"/>
      <c r="BE40" s="763"/>
      <c r="BF40" s="763"/>
      <c r="BG40" s="763"/>
      <c r="BH40" s="763"/>
      <c r="BI40" s="763"/>
      <c r="BJ40" s="763"/>
      <c r="BK40" s="763"/>
      <c r="BL40" s="763"/>
      <c r="BM40" s="763"/>
      <c r="BN40" s="763"/>
      <c r="BO40" s="763"/>
      <c r="BP40" s="763"/>
      <c r="BQ40" s="763"/>
      <c r="BR40" s="763"/>
      <c r="BS40" s="763"/>
      <c r="BT40" s="763"/>
      <c r="BU40" s="763"/>
      <c r="BV40" s="763"/>
      <c r="BW40" s="763"/>
      <c r="BX40" s="763"/>
      <c r="BY40" s="763"/>
      <c r="BZ40" s="763"/>
      <c r="CA40" s="763"/>
      <c r="CB40" s="763"/>
      <c r="CC40" s="763"/>
      <c r="CD40" s="763"/>
      <c r="CE40" s="763"/>
      <c r="CF40" s="763"/>
      <c r="CG40" s="763"/>
      <c r="CH40" s="763"/>
      <c r="CI40" s="763"/>
      <c r="CJ40" s="763"/>
      <c r="CK40" s="763"/>
      <c r="CL40" s="763"/>
      <c r="CM40" s="763"/>
      <c r="CN40" s="763"/>
      <c r="CO40" s="763"/>
      <c r="CP40" s="763"/>
      <c r="CQ40" s="763"/>
      <c r="CR40" s="763"/>
      <c r="CS40" s="763"/>
      <c r="CT40" s="763"/>
      <c r="CU40" s="763"/>
      <c r="CV40" s="763"/>
      <c r="CW40" s="763"/>
      <c r="CX40" s="763"/>
      <c r="CY40" s="763"/>
      <c r="CZ40" s="763"/>
      <c r="DA40" s="763"/>
      <c r="DB40" s="763"/>
    </row>
    <row r="41" spans="1:112" ht="13.8" customHeight="1" x14ac:dyDescent="0.3">
      <c r="A41" s="706"/>
      <c r="B41" s="706"/>
      <c r="C41" s="706"/>
      <c r="D41" s="706"/>
      <c r="E41" s="706"/>
      <c r="F41" s="706"/>
      <c r="G41" s="706"/>
      <c r="H41" s="706"/>
      <c r="I41" s="706"/>
      <c r="J41" s="706"/>
      <c r="K41" s="706"/>
      <c r="L41" s="706"/>
      <c r="M41" s="706"/>
      <c r="N41" s="706"/>
      <c r="O41" s="706"/>
      <c r="P41" s="706"/>
      <c r="Q41" s="706"/>
      <c r="R41" s="706"/>
      <c r="S41" s="706"/>
      <c r="T41" s="706"/>
      <c r="U41" s="706"/>
      <c r="V41" s="706"/>
      <c r="W41" s="706"/>
      <c r="X41" s="706"/>
      <c r="Y41" s="706"/>
      <c r="Z41" s="706"/>
      <c r="AA41" s="706"/>
      <c r="AB41" s="706"/>
      <c r="AC41" s="706"/>
      <c r="AD41" s="706"/>
      <c r="AE41" s="706"/>
      <c r="AF41" s="706"/>
      <c r="AG41" s="706"/>
      <c r="AH41" s="706"/>
      <c r="AI41" s="706"/>
      <c r="AJ41" s="706"/>
      <c r="AK41" s="706"/>
      <c r="AL41" s="706"/>
      <c r="AM41" s="706"/>
      <c r="AN41" s="706"/>
      <c r="AO41" s="706"/>
      <c r="AP41" s="706"/>
      <c r="AQ41" s="706"/>
      <c r="AR41" s="706"/>
      <c r="AS41" s="706"/>
      <c r="AT41" s="706"/>
      <c r="AU41" s="706"/>
      <c r="AV41" s="706"/>
      <c r="AW41" s="706"/>
      <c r="AX41" s="706"/>
      <c r="AY41" s="706"/>
      <c r="AZ41" s="706"/>
      <c r="BA41" s="706"/>
      <c r="BB41" s="706"/>
      <c r="BC41" s="706"/>
      <c r="BD41" s="706"/>
      <c r="BE41" s="706"/>
      <c r="BF41" s="706"/>
      <c r="BG41" s="706"/>
      <c r="BH41" s="706"/>
      <c r="BI41" s="706"/>
      <c r="BJ41" s="706"/>
      <c r="BK41" s="706"/>
      <c r="BL41" s="706"/>
      <c r="BM41" s="706"/>
      <c r="BN41" s="706"/>
      <c r="BO41" s="706"/>
      <c r="BP41" s="706"/>
      <c r="BQ41" s="706"/>
      <c r="BR41" s="706"/>
      <c r="BS41" s="706"/>
      <c r="BT41" s="706"/>
      <c r="BU41" s="706"/>
      <c r="BV41" s="706"/>
      <c r="BW41" s="706"/>
      <c r="BX41" s="706"/>
      <c r="BY41" s="706"/>
      <c r="BZ41" s="706"/>
      <c r="CA41" s="706"/>
      <c r="CB41" s="706"/>
      <c r="CC41" s="706"/>
      <c r="CD41" s="706"/>
      <c r="CE41" s="706"/>
      <c r="CF41" s="706"/>
      <c r="CG41" s="706"/>
      <c r="CH41" s="706"/>
      <c r="CI41" s="706"/>
      <c r="CJ41" s="706"/>
      <c r="CK41" s="706"/>
      <c r="CL41" s="706"/>
      <c r="CM41" s="706"/>
      <c r="CN41" s="706"/>
      <c r="CO41" s="706"/>
      <c r="CP41" s="706"/>
      <c r="CQ41" s="706"/>
      <c r="CR41" s="706"/>
      <c r="CS41" s="706"/>
      <c r="CT41" s="706"/>
      <c r="CU41" s="706"/>
      <c r="CV41" s="706"/>
      <c r="CW41" s="706"/>
      <c r="CX41" s="706"/>
      <c r="CY41" s="706"/>
      <c r="CZ41" s="706"/>
      <c r="DA41" s="706"/>
      <c r="DB41" s="706"/>
    </row>
    <row r="42" spans="1:112" ht="15" customHeight="1" x14ac:dyDescent="0.25">
      <c r="A42" s="918" t="s">
        <v>246</v>
      </c>
      <c r="B42" s="918"/>
      <c r="C42" s="918"/>
      <c r="D42" s="918"/>
      <c r="E42" s="918"/>
      <c r="F42" s="918"/>
      <c r="G42" s="918"/>
      <c r="H42" s="918"/>
      <c r="I42" s="918"/>
      <c r="J42" s="918"/>
      <c r="K42" s="918"/>
      <c r="L42" s="918"/>
      <c r="M42" s="918"/>
      <c r="N42" s="918"/>
      <c r="O42" s="918"/>
      <c r="P42" s="918"/>
      <c r="Q42" s="918"/>
      <c r="R42" s="918"/>
      <c r="S42" s="918"/>
      <c r="T42" s="918"/>
      <c r="U42" s="918"/>
      <c r="V42" s="918"/>
      <c r="W42" s="918"/>
      <c r="X42" s="917" t="s">
        <v>250</v>
      </c>
      <c r="Y42" s="917"/>
      <c r="Z42" s="917"/>
      <c r="AA42" s="917"/>
      <c r="AB42" s="917"/>
      <c r="AC42" s="917"/>
      <c r="AD42" s="917"/>
      <c r="AE42" s="917"/>
      <c r="AF42" s="917"/>
      <c r="AG42" s="917"/>
      <c r="AH42" s="917"/>
      <c r="AI42" s="917"/>
      <c r="AJ42" s="917"/>
      <c r="AK42" s="917"/>
      <c r="AL42" s="917"/>
      <c r="AM42" s="917"/>
      <c r="AN42" s="917"/>
      <c r="AO42" s="917"/>
      <c r="AP42" s="917"/>
      <c r="AQ42" s="917"/>
      <c r="AR42" s="917"/>
      <c r="AS42" s="917"/>
      <c r="AT42" s="917"/>
      <c r="AU42" s="917"/>
      <c r="AV42" s="917"/>
      <c r="AW42" s="917"/>
      <c r="AX42" s="917"/>
      <c r="AY42" s="917"/>
      <c r="AZ42" s="917"/>
      <c r="BA42" s="917"/>
      <c r="BB42" s="917"/>
      <c r="BC42" s="917"/>
      <c r="BD42" s="917"/>
      <c r="BE42" s="917"/>
      <c r="BF42" s="917"/>
      <c r="BG42" s="917"/>
      <c r="BH42" s="917"/>
      <c r="BI42" s="917"/>
      <c r="BJ42" s="917"/>
      <c r="BK42" s="917"/>
      <c r="BL42" s="917"/>
      <c r="BM42" s="917"/>
      <c r="BN42" s="917"/>
      <c r="BO42" s="917"/>
      <c r="BP42" s="917"/>
      <c r="BQ42" s="917"/>
      <c r="BR42" s="917"/>
      <c r="BS42" s="917"/>
      <c r="BT42" s="917"/>
      <c r="BU42" s="917"/>
      <c r="BV42" s="917"/>
      <c r="BW42" s="917"/>
      <c r="BX42" s="917"/>
      <c r="BY42" s="917"/>
      <c r="BZ42" s="917"/>
      <c r="CA42" s="917"/>
      <c r="CB42" s="917"/>
      <c r="CC42" s="917"/>
      <c r="CD42" s="917"/>
      <c r="CE42" s="917"/>
      <c r="CF42" s="917"/>
      <c r="CG42" s="917"/>
      <c r="CH42" s="917"/>
      <c r="CI42" s="917"/>
      <c r="CJ42" s="917"/>
      <c r="CK42" s="917"/>
      <c r="CL42" s="917"/>
      <c r="CM42" s="917"/>
      <c r="CN42" s="917"/>
      <c r="CO42" s="917"/>
      <c r="CP42" s="917"/>
      <c r="CQ42" s="917"/>
      <c r="CR42" s="917"/>
      <c r="CS42" s="917"/>
      <c r="CT42" s="917"/>
      <c r="CU42" s="917"/>
      <c r="CV42" s="917"/>
      <c r="CW42" s="917"/>
      <c r="CX42" s="917"/>
      <c r="CY42" s="917"/>
      <c r="CZ42" s="917"/>
      <c r="DA42" s="917"/>
      <c r="DB42" s="917"/>
      <c r="DH42" s="140"/>
    </row>
    <row r="43" spans="1:112" ht="15" customHeight="1" x14ac:dyDescent="0.25">
      <c r="A43" s="771" t="s">
        <v>247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06" t="s">
        <v>248</v>
      </c>
      <c r="S43" s="706"/>
      <c r="T43" s="706"/>
      <c r="U43" s="706"/>
      <c r="V43" s="706"/>
      <c r="W43" s="706"/>
      <c r="X43" s="706"/>
      <c r="Y43" s="706"/>
      <c r="Z43" s="706"/>
      <c r="AA43" s="706"/>
      <c r="AB43" s="706"/>
      <c r="AC43" s="706"/>
      <c r="AD43" s="706"/>
      <c r="AE43" s="706"/>
      <c r="AF43" s="706"/>
      <c r="AG43" s="706"/>
      <c r="AH43" s="706"/>
      <c r="AI43" s="706"/>
      <c r="AJ43" s="706"/>
      <c r="AK43" s="706"/>
      <c r="AL43" s="706"/>
      <c r="AM43" s="706"/>
      <c r="AN43" s="706"/>
      <c r="AO43" s="706"/>
      <c r="AP43" s="706"/>
      <c r="AQ43" s="706"/>
      <c r="AR43" s="706"/>
      <c r="AS43" s="706"/>
      <c r="AT43" s="706"/>
      <c r="AU43" s="706"/>
      <c r="AV43" s="706"/>
      <c r="AW43" s="706"/>
      <c r="AX43" s="706"/>
      <c r="AY43" s="706"/>
      <c r="AZ43" s="706"/>
      <c r="BA43" s="706"/>
      <c r="BB43" s="706"/>
      <c r="BC43" s="706"/>
      <c r="BD43" s="706"/>
      <c r="BE43" s="706"/>
      <c r="BF43" s="706"/>
      <c r="BG43" s="706"/>
      <c r="BH43" s="706"/>
      <c r="BI43" s="706"/>
      <c r="BJ43" s="706"/>
      <c r="BK43" s="706"/>
      <c r="BL43" s="706"/>
      <c r="BM43" s="706"/>
      <c r="BN43" s="706"/>
      <c r="BO43" s="706"/>
      <c r="BP43" s="706"/>
      <c r="BQ43" s="706"/>
      <c r="BR43" s="706"/>
      <c r="BS43" s="706"/>
      <c r="BT43" s="706"/>
      <c r="BU43" s="706"/>
      <c r="BV43" s="706"/>
      <c r="BW43" s="706"/>
      <c r="BX43" s="706"/>
      <c r="BY43" s="706"/>
      <c r="BZ43" s="706"/>
      <c r="CA43" s="706"/>
      <c r="CB43" s="706"/>
      <c r="CC43" s="706"/>
      <c r="CD43" s="706"/>
      <c r="CE43" s="706"/>
      <c r="CF43" s="706"/>
      <c r="CG43" s="706"/>
      <c r="CH43" s="706"/>
      <c r="CI43" s="706"/>
      <c r="CJ43" s="706"/>
      <c r="CK43" s="706"/>
      <c r="CL43" s="706"/>
      <c r="CM43" s="706"/>
      <c r="CN43" s="706"/>
      <c r="CO43" s="706"/>
      <c r="CP43" s="706"/>
      <c r="CQ43" s="706"/>
      <c r="CR43" s="706"/>
      <c r="CS43" s="706"/>
      <c r="CT43" s="706"/>
      <c r="CU43" s="706"/>
      <c r="CV43" s="706"/>
      <c r="CW43" s="706"/>
      <c r="CX43" s="706"/>
      <c r="CY43" s="706"/>
      <c r="CZ43" s="706"/>
      <c r="DA43" s="706"/>
      <c r="DB43" s="706"/>
      <c r="DH43" s="140"/>
    </row>
    <row r="44" spans="1:112" ht="9" customHeight="1" x14ac:dyDescent="0.3"/>
    <row r="45" spans="1:112" customFormat="1" ht="29.25" customHeight="1" x14ac:dyDescent="0.3">
      <c r="A45" s="770" t="s">
        <v>713</v>
      </c>
      <c r="B45" s="770"/>
      <c r="C45" s="770"/>
      <c r="D45" s="770"/>
      <c r="E45" s="770"/>
      <c r="F45" s="770"/>
      <c r="G45" s="770"/>
      <c r="H45" s="770"/>
      <c r="I45" s="770"/>
      <c r="J45" s="770"/>
      <c r="K45" s="770"/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  <c r="AF45" s="770"/>
      <c r="AG45" s="770"/>
      <c r="AH45" s="770"/>
      <c r="AI45" s="770"/>
      <c r="AJ45" s="770"/>
      <c r="AK45" s="770"/>
      <c r="AL45" s="770"/>
      <c r="AM45" s="77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9"/>
      <c r="BJ45" s="769"/>
      <c r="BK45" s="769"/>
      <c r="BL45" s="769"/>
      <c r="BM45" s="769"/>
      <c r="BN45" s="769"/>
      <c r="BO45" s="769"/>
      <c r="BP45" s="769"/>
      <c r="BQ45" s="769"/>
      <c r="BR45" s="769"/>
      <c r="BS45" s="769"/>
      <c r="BT45" s="769"/>
      <c r="BU45" s="769"/>
      <c r="BV45" s="769"/>
      <c r="BW45" s="769"/>
      <c r="BX45" s="769"/>
      <c r="BY45" s="769"/>
      <c r="BZ45" s="769"/>
      <c r="CA45" s="769"/>
      <c r="CB45" s="769"/>
      <c r="CC45" s="769"/>
      <c r="CD45" s="769"/>
      <c r="CE45" s="769"/>
      <c r="CF45" s="769"/>
      <c r="CG45" s="23"/>
      <c r="CH45" s="23"/>
      <c r="CI45" s="23"/>
      <c r="CJ45" s="706" t="str">
        <f>ПОДПИСИ!E6</f>
        <v>Е.М. Ширяев</v>
      </c>
      <c r="CK45" s="706"/>
      <c r="CL45" s="706"/>
      <c r="CM45" s="706"/>
      <c r="CN45" s="706"/>
      <c r="CO45" s="706"/>
      <c r="CP45" s="706"/>
      <c r="CQ45" s="706"/>
      <c r="CR45" s="706"/>
      <c r="CS45" s="706"/>
      <c r="CT45" s="706"/>
      <c r="CU45" s="706"/>
      <c r="CV45" s="706"/>
      <c r="CW45" s="706"/>
      <c r="CX45" s="706"/>
      <c r="CY45" s="706"/>
      <c r="CZ45" s="706"/>
      <c r="DA45" s="706"/>
      <c r="DB45" s="706"/>
      <c r="DH45" s="140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25" t="s">
        <v>11</v>
      </c>
      <c r="BJ46" s="725"/>
      <c r="BK46" s="725"/>
      <c r="BL46" s="725"/>
      <c r="BM46" s="725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  <c r="BX46" s="725"/>
      <c r="BY46" s="725"/>
      <c r="BZ46" s="725"/>
      <c r="CA46" s="725"/>
      <c r="CB46" s="725"/>
      <c r="CC46" s="725"/>
      <c r="CD46" s="725"/>
      <c r="CE46" s="725"/>
      <c r="CF46" s="725"/>
      <c r="CG46" s="21"/>
      <c r="CH46" s="21"/>
      <c r="CI46" s="21"/>
      <c r="CJ46" s="916" t="s">
        <v>50</v>
      </c>
      <c r="CK46" s="916"/>
      <c r="CL46" s="916"/>
      <c r="CM46" s="916"/>
      <c r="CN46" s="916"/>
      <c r="CO46" s="916"/>
      <c r="CP46" s="916"/>
      <c r="CQ46" s="916"/>
      <c r="CR46" s="916"/>
      <c r="CS46" s="916"/>
      <c r="CT46" s="916"/>
      <c r="CU46" s="916"/>
      <c r="CV46" s="916"/>
      <c r="CW46" s="916"/>
      <c r="CX46" s="916"/>
      <c r="CY46" s="916"/>
      <c r="CZ46" s="916"/>
      <c r="DA46" s="916"/>
      <c r="DB46" s="916"/>
      <c r="DH46" s="140"/>
    </row>
    <row r="47" spans="1:112" customFormat="1" ht="25.8" customHeight="1" x14ac:dyDescent="0.3">
      <c r="A47" s="770" t="s">
        <v>709</v>
      </c>
      <c r="B47" s="770"/>
      <c r="C47" s="770"/>
      <c r="D47" s="770"/>
      <c r="E47" s="770"/>
      <c r="F47" s="770"/>
      <c r="G47" s="770"/>
      <c r="H47" s="770"/>
      <c r="I47" s="770"/>
      <c r="J47" s="770"/>
      <c r="K47" s="770"/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  <c r="AF47" s="770"/>
      <c r="AG47" s="770"/>
      <c r="AH47" s="770"/>
      <c r="AI47" s="770"/>
      <c r="AJ47" s="770"/>
      <c r="AK47" s="770"/>
      <c r="AL47" s="770"/>
      <c r="AM47" s="770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9"/>
      <c r="BJ47" s="769"/>
      <c r="BK47" s="769"/>
      <c r="BL47" s="769"/>
      <c r="BM47" s="769"/>
      <c r="BN47" s="769"/>
      <c r="BO47" s="769"/>
      <c r="BP47" s="769"/>
      <c r="BQ47" s="769"/>
      <c r="BR47" s="769"/>
      <c r="BS47" s="769"/>
      <c r="BT47" s="769"/>
      <c r="BU47" s="769"/>
      <c r="BV47" s="769"/>
      <c r="BW47" s="769"/>
      <c r="BX47" s="769"/>
      <c r="BY47" s="769"/>
      <c r="BZ47" s="769"/>
      <c r="CA47" s="769"/>
      <c r="CB47" s="769"/>
      <c r="CC47" s="769"/>
      <c r="CD47" s="769"/>
      <c r="CE47" s="769"/>
      <c r="CF47" s="769"/>
      <c r="CG47" s="19"/>
      <c r="CH47" s="19"/>
      <c r="CI47" s="19"/>
      <c r="CJ47" s="706" t="str">
        <f>ПОДПИСИ!E12</f>
        <v xml:space="preserve">М.А. Нугуманов </v>
      </c>
      <c r="CK47" s="706"/>
      <c r="CL47" s="706"/>
      <c r="CM47" s="706"/>
      <c r="CN47" s="706"/>
      <c r="CO47" s="706"/>
      <c r="CP47" s="706"/>
      <c r="CQ47" s="706"/>
      <c r="CR47" s="706"/>
      <c r="CS47" s="706"/>
      <c r="CT47" s="706"/>
      <c r="CU47" s="706"/>
      <c r="CV47" s="706"/>
      <c r="CW47" s="706"/>
      <c r="CX47" s="706"/>
      <c r="CY47" s="706"/>
      <c r="CZ47" s="706"/>
      <c r="DA47" s="706"/>
      <c r="DB47" s="706"/>
      <c r="DH47" s="140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25" t="s">
        <v>11</v>
      </c>
      <c r="BJ48" s="725"/>
      <c r="BK48" s="725"/>
      <c r="BL48" s="725"/>
      <c r="BM48" s="725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  <c r="BX48" s="725"/>
      <c r="BY48" s="725"/>
      <c r="BZ48" s="725"/>
      <c r="CA48" s="725"/>
      <c r="CB48" s="725"/>
      <c r="CC48" s="725"/>
      <c r="CD48" s="725"/>
      <c r="CE48" s="725"/>
      <c r="CF48" s="725"/>
      <c r="CG48" s="21"/>
      <c r="CH48" s="21"/>
      <c r="CI48" s="21"/>
      <c r="CJ48" s="916" t="s">
        <v>50</v>
      </c>
      <c r="CK48" s="916"/>
      <c r="CL48" s="916"/>
      <c r="CM48" s="916"/>
      <c r="CN48" s="916"/>
      <c r="CO48" s="916"/>
      <c r="CP48" s="916"/>
      <c r="CQ48" s="916"/>
      <c r="CR48" s="916"/>
      <c r="CS48" s="916"/>
      <c r="CT48" s="916"/>
      <c r="CU48" s="916"/>
      <c r="CV48" s="916"/>
      <c r="CW48" s="916"/>
      <c r="CX48" s="916"/>
      <c r="CY48" s="916"/>
      <c r="CZ48" s="916"/>
      <c r="DA48" s="916"/>
      <c r="DB48" s="916"/>
      <c r="DH48" s="140"/>
    </row>
    <row r="49" spans="112:112" ht="13.8" x14ac:dyDescent="0.25">
      <c r="DH49" s="149"/>
    </row>
    <row r="51" spans="112:112" ht="13.8" x14ac:dyDescent="0.25">
      <c r="DH51" s="140"/>
    </row>
    <row r="52" spans="112:112" ht="13.8" x14ac:dyDescent="0.25">
      <c r="DH52" s="150"/>
    </row>
    <row r="53" spans="112:112" ht="13.8" x14ac:dyDescent="0.25">
      <c r="DH53" s="140"/>
    </row>
    <row r="54" spans="112:112" ht="13.8" x14ac:dyDescent="0.25">
      <c r="DH54" s="151"/>
    </row>
    <row r="55" spans="112:112" ht="13.8" x14ac:dyDescent="0.25">
      <c r="DH55" s="140"/>
    </row>
    <row r="56" spans="112:112" ht="13.8" x14ac:dyDescent="0.25">
      <c r="DH56" s="152"/>
    </row>
    <row r="57" spans="112:112" ht="13.8" x14ac:dyDescent="0.25">
      <c r="DH57" s="140"/>
    </row>
    <row r="58" spans="112:112" ht="13.8" x14ac:dyDescent="0.25">
      <c r="DH58" s="151"/>
    </row>
    <row r="59" spans="112:112" ht="13.8" x14ac:dyDescent="0.25">
      <c r="DH59" s="140"/>
    </row>
    <row r="60" spans="112:112" ht="13.8" x14ac:dyDescent="0.25">
      <c r="DH60" s="150"/>
    </row>
    <row r="61" spans="112:112" ht="13.8" x14ac:dyDescent="0.25">
      <c r="DH61" s="140"/>
    </row>
    <row r="62" spans="112:112" ht="13.8" x14ac:dyDescent="0.25">
      <c r="DH62" s="150"/>
    </row>
    <row r="63" spans="112:112" ht="13.8" x14ac:dyDescent="0.25">
      <c r="DH63" s="140"/>
    </row>
    <row r="65" spans="112:112" ht="13.8" x14ac:dyDescent="0.25">
      <c r="DH65" s="140"/>
    </row>
    <row r="67" spans="112:112" ht="13.8" x14ac:dyDescent="0.25">
      <c r="DH67" s="140"/>
    </row>
    <row r="68" spans="112:112" ht="13.8" x14ac:dyDescent="0.25">
      <c r="DH68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  <row r="74" spans="112:112" ht="13.8" x14ac:dyDescent="0.25">
      <c r="DH74" s="140"/>
    </row>
    <row r="75" spans="112:112" ht="13.8" x14ac:dyDescent="0.25">
      <c r="DH75" s="140"/>
    </row>
    <row r="76" spans="112:112" ht="13.8" x14ac:dyDescent="0.25">
      <c r="DH76" s="140"/>
    </row>
    <row r="77" spans="112:112" ht="13.8" x14ac:dyDescent="0.25">
      <c r="DH77" s="140"/>
    </row>
    <row r="78" spans="112:112" ht="13.8" x14ac:dyDescent="0.25">
      <c r="DH78" s="140"/>
    </row>
    <row r="79" spans="112:112" ht="13.8" x14ac:dyDescent="0.25">
      <c r="DH79" s="140"/>
    </row>
    <row r="80" spans="112:112" ht="13.8" x14ac:dyDescent="0.25">
      <c r="DH80" s="140"/>
    </row>
    <row r="81" spans="112:112" ht="13.8" x14ac:dyDescent="0.25">
      <c r="DH81" s="140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67" priority="4" operator="equal">
      <formula>0</formula>
    </cfRule>
  </conditionalFormatting>
  <conditionalFormatting sqref="DH2:DH7">
    <cfRule type="cellIs" dxfId="66" priority="2" operator="equal">
      <formula>0</formula>
    </cfRule>
  </conditionalFormatting>
  <conditionalFormatting sqref="DH9">
    <cfRule type="cellIs" dxfId="65" priority="1" operator="equal">
      <formula>0</formula>
    </cfRule>
  </conditionalFormatting>
  <dataValidations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Лист25">
    <tabColor rgb="FF92D050"/>
  </sheetPr>
  <dimension ref="A1:DH63"/>
  <sheetViews>
    <sheetView view="pageBreakPreview" zoomScale="60" zoomScaleNormal="100" workbookViewId="0">
      <selection activeCell="L13" sqref="L1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99" t="s">
        <v>547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 s="899"/>
      <c r="CK1" s="899"/>
      <c r="CL1" s="899"/>
      <c r="CM1" s="899"/>
      <c r="CN1" s="899"/>
      <c r="CO1" s="899"/>
      <c r="CP1" s="899"/>
      <c r="CQ1" s="899"/>
      <c r="CR1" s="899"/>
      <c r="CS1" s="899"/>
      <c r="CT1" s="899"/>
      <c r="CU1" s="899"/>
      <c r="CV1" s="899"/>
      <c r="CW1" s="899"/>
      <c r="CX1" s="899"/>
      <c r="CY1" s="899"/>
      <c r="CZ1" s="899"/>
      <c r="DA1" s="899"/>
      <c r="DB1" s="899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H2" s="706" t="str">
        <f>ФОРМА!G2</f>
        <v>Санкт-Петербург</v>
      </c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G2"/>
      <c r="DH2" s="141"/>
    </row>
    <row r="3" spans="1:112" s="21" customFormat="1" ht="10.199999999999999" x14ac:dyDescent="0.2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H3" s="765" t="s">
        <v>0</v>
      </c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C3" s="1"/>
      <c r="DD3" s="1"/>
      <c r="DE3" s="1"/>
      <c r="DF3" s="1"/>
      <c r="DG3" s="1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H4" s="706" t="str">
        <f>ФОРМА!B2</f>
        <v>ПАО "Россети Ленэнерго"</v>
      </c>
      <c r="BI4" s="706"/>
      <c r="BJ4" s="706"/>
      <c r="BK4" s="706"/>
      <c r="BL4" s="706"/>
      <c r="BM4" s="706"/>
      <c r="BN4" s="706"/>
      <c r="BO4" s="706"/>
      <c r="BP4" s="706"/>
      <c r="BQ4" s="706"/>
      <c r="BR4" s="706"/>
      <c r="BS4" s="706"/>
      <c r="BT4" s="706"/>
      <c r="BU4" s="706"/>
      <c r="BV4" s="706"/>
      <c r="BW4" s="706"/>
      <c r="BX4" s="706"/>
      <c r="BY4" s="706"/>
      <c r="BZ4" s="706"/>
      <c r="CA4" s="706"/>
      <c r="CB4" s="706"/>
      <c r="CC4" s="706"/>
      <c r="CD4" s="706"/>
      <c r="CE4" s="706"/>
      <c r="CF4" s="706"/>
      <c r="CG4" s="706"/>
      <c r="CH4" s="706"/>
      <c r="CI4" s="706"/>
      <c r="CJ4" s="706"/>
      <c r="CK4" s="706"/>
      <c r="CL4" s="706"/>
      <c r="CM4" s="706"/>
      <c r="CN4" s="706"/>
      <c r="CO4" s="706"/>
      <c r="CP4" s="706"/>
      <c r="CQ4" s="706"/>
      <c r="CR4" s="706"/>
      <c r="CS4" s="706"/>
      <c r="CT4" s="706"/>
      <c r="CU4" s="706"/>
      <c r="CV4" s="706"/>
      <c r="CW4" s="706"/>
      <c r="CX4" s="706"/>
      <c r="CY4" s="706"/>
      <c r="CZ4" s="706"/>
      <c r="DA4" s="706"/>
      <c r="DB4" s="706"/>
      <c r="DH4" s="143" t="str">
        <f>BH4</f>
        <v>ПАО "Россети Ленэнерго"</v>
      </c>
    </row>
    <row r="5" spans="1:112" s="24" customFormat="1" ht="10.199999999999999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5" t="s">
        <v>2</v>
      </c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77.25" customHeight="1" x14ac:dyDescent="0.25">
      <c r="A6" s="706"/>
      <c r="B6" s="706"/>
      <c r="C6" s="706"/>
      <c r="D6" s="706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6"/>
      <c r="AD6" s="706"/>
      <c r="AE6" s="706"/>
      <c r="AF6" s="706"/>
      <c r="AG6" s="706"/>
      <c r="AH6" s="706"/>
      <c r="AI6" s="706"/>
      <c r="AJ6" s="706"/>
      <c r="AK6" s="706"/>
      <c r="AL6" s="706"/>
      <c r="AM6" s="706"/>
      <c r="AN6" s="70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5" t="s">
        <v>38</v>
      </c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229"/>
    </row>
    <row r="8" spans="1:112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H8" s="724">
        <f>ФОРМА!B13</f>
        <v>45649</v>
      </c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</row>
    <row r="9" spans="1:112" s="24" customFormat="1" ht="10.199999999999999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25" t="s">
        <v>3</v>
      </c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  <c r="BX9" s="725"/>
      <c r="BY9" s="725"/>
      <c r="BZ9" s="725"/>
      <c r="CA9" s="725"/>
      <c r="CB9" s="725"/>
      <c r="CC9" s="725"/>
      <c r="CD9" s="725"/>
      <c r="CE9" s="725"/>
      <c r="CF9" s="725"/>
      <c r="CG9" s="725"/>
      <c r="CH9" s="725"/>
      <c r="CI9" s="725"/>
      <c r="CJ9" s="725"/>
      <c r="CK9" s="725"/>
      <c r="CL9" s="725"/>
      <c r="CM9" s="725"/>
      <c r="CN9" s="725"/>
      <c r="CO9" s="725"/>
      <c r="CP9" s="725"/>
      <c r="CQ9" s="725"/>
      <c r="CR9" s="725"/>
      <c r="CS9" s="725"/>
      <c r="CT9" s="725"/>
      <c r="CU9" s="725"/>
      <c r="CV9" s="725"/>
      <c r="CW9" s="725"/>
      <c r="CX9" s="725"/>
      <c r="CY9" s="725"/>
      <c r="CZ9" s="725"/>
      <c r="DA9" s="725"/>
      <c r="DB9" s="725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5" customHeight="1" x14ac:dyDescent="0.25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  <c r="CJ11" s="727"/>
      <c r="CK11" s="727"/>
      <c r="CL11" s="727"/>
      <c r="CM11" s="727"/>
      <c r="CN11" s="727"/>
      <c r="CO11" s="727"/>
      <c r="CP11" s="727"/>
      <c r="CQ11" s="727"/>
      <c r="CR11" s="727"/>
      <c r="CS11" s="727"/>
      <c r="CT11" s="727"/>
      <c r="CU11" s="727"/>
      <c r="CV11" s="727"/>
      <c r="CW11" s="727"/>
      <c r="CX11" s="727"/>
      <c r="CY11" s="727"/>
      <c r="CZ11" s="727"/>
      <c r="DA11" s="727"/>
      <c r="DB11" s="727"/>
      <c r="DH11" s="223"/>
    </row>
    <row r="12" spans="1:112" ht="20.399999999999999" customHeight="1" x14ac:dyDescent="0.3">
      <c r="A12" s="727" t="s">
        <v>406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  <c r="CJ12" s="727"/>
      <c r="CK12" s="727"/>
      <c r="CL12" s="727"/>
      <c r="CM12" s="727"/>
      <c r="CN12" s="727"/>
      <c r="CO12" s="727"/>
      <c r="CP12" s="727"/>
      <c r="CQ12" s="727"/>
      <c r="CR12" s="727"/>
      <c r="CS12" s="727"/>
      <c r="CT12" s="727"/>
      <c r="CU12" s="727"/>
      <c r="CV12" s="727"/>
      <c r="CW12" s="727"/>
      <c r="CX12" s="727"/>
      <c r="CY12" s="727"/>
      <c r="CZ12" s="727"/>
      <c r="DA12" s="727"/>
      <c r="DB12" s="727"/>
    </row>
    <row r="13" spans="1:112" ht="15" customHeight="1" x14ac:dyDescent="0.25">
      <c r="A13" s="771" t="s">
        <v>4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DH13" s="223"/>
    </row>
    <row r="14" spans="1:112" ht="30" customHeight="1" x14ac:dyDescent="0.25">
      <c r="A14" s="770" t="s">
        <v>116</v>
      </c>
      <c r="B14" s="770"/>
      <c r="C14" s="770"/>
      <c r="D14" s="770"/>
      <c r="E14" s="770"/>
      <c r="F14" s="770"/>
      <c r="G14" s="770"/>
      <c r="H14" s="770"/>
      <c r="I14" s="770"/>
      <c r="J14" s="770"/>
      <c r="K14" s="770"/>
      <c r="L14" s="770"/>
      <c r="M14" s="770"/>
      <c r="N14" s="770"/>
      <c r="O14" s="770"/>
      <c r="P14" s="770"/>
      <c r="Q14" s="770"/>
      <c r="R14" s="770"/>
      <c r="S14" s="770"/>
      <c r="T14" s="770"/>
      <c r="U14" s="770"/>
      <c r="V14" s="770"/>
      <c r="W14" s="770"/>
      <c r="X14" s="770"/>
      <c r="Y14" s="770"/>
      <c r="Z14" s="770"/>
      <c r="AA14" s="770"/>
      <c r="AB14" s="770"/>
      <c r="AC14" s="770"/>
      <c r="AD14" s="770"/>
      <c r="AE14" s="770"/>
      <c r="AF14" s="767" t="str">
        <f>ПОДПИСИ!B6</f>
        <v xml:space="preserve">Старший мастер Ломоносовского РЭС филиала ПАО "Россети Ленэнерго", "ГтЭС" </v>
      </c>
      <c r="AG14" s="767"/>
      <c r="AH14" s="767"/>
      <c r="AI14" s="767"/>
      <c r="AJ14" s="767"/>
      <c r="AK14" s="767"/>
      <c r="AL14" s="767"/>
      <c r="AM14" s="767"/>
      <c r="AN14" s="767"/>
      <c r="AO14" s="767"/>
      <c r="AP14" s="767"/>
      <c r="AQ14" s="767"/>
      <c r="AR14" s="767"/>
      <c r="AS14" s="767"/>
      <c r="AT14" s="767"/>
      <c r="AU14" s="767"/>
      <c r="AV14" s="767"/>
      <c r="AW14" s="767"/>
      <c r="AX14" s="767"/>
      <c r="AY14" s="767"/>
      <c r="AZ14" s="767"/>
      <c r="BA14" s="767"/>
      <c r="BB14" s="767"/>
      <c r="BC14" s="767"/>
      <c r="BD14" s="767"/>
      <c r="BE14" s="767"/>
      <c r="BF14" s="767"/>
      <c r="BG14" s="767"/>
      <c r="BH14" s="767"/>
      <c r="BI14" s="767"/>
      <c r="BJ14" s="767"/>
      <c r="BK14" s="767"/>
      <c r="BL14" s="767"/>
      <c r="BM14" s="767"/>
      <c r="BN14" s="767"/>
      <c r="BO14" s="767"/>
      <c r="BP14" s="767"/>
      <c r="BQ14" s="767"/>
      <c r="BR14" s="767"/>
      <c r="BS14" s="767"/>
      <c r="BT14" s="767"/>
      <c r="BU14" s="767"/>
      <c r="BV14" s="767"/>
      <c r="BW14" s="767"/>
      <c r="BX14" s="767"/>
      <c r="BY14" s="767"/>
      <c r="BZ14" s="767"/>
      <c r="CA14" s="767"/>
      <c r="CB14" s="767"/>
      <c r="CC14" s="767"/>
      <c r="CD14" s="767"/>
      <c r="CE14" s="767"/>
      <c r="CF14" s="767"/>
      <c r="CG14" s="767"/>
      <c r="CH14" s="767"/>
      <c r="CI14" s="767"/>
      <c r="CJ14" s="767"/>
      <c r="CK14" s="767"/>
      <c r="CL14" s="767"/>
      <c r="CM14" s="767"/>
      <c r="CN14" s="767"/>
      <c r="CO14" s="767"/>
      <c r="CP14" s="767"/>
      <c r="CQ14" s="767"/>
      <c r="CR14" s="767"/>
      <c r="CS14" s="767"/>
      <c r="CT14" s="767"/>
      <c r="CU14" s="767"/>
      <c r="CV14" s="767"/>
      <c r="CW14" s="767"/>
      <c r="CX14" s="767"/>
      <c r="CY14" s="767"/>
      <c r="CZ14" s="767"/>
      <c r="DA14" s="767"/>
      <c r="DB14" s="767"/>
      <c r="DH14" s="147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65" t="s">
        <v>5</v>
      </c>
      <c r="AH15" s="765"/>
      <c r="AI15" s="765"/>
      <c r="AJ15" s="765"/>
      <c r="AK15" s="765"/>
      <c r="AL15" s="765"/>
      <c r="AM15" s="765"/>
      <c r="AN15" s="765"/>
      <c r="AO15" s="765"/>
      <c r="AP15" s="765"/>
      <c r="AQ15" s="765"/>
      <c r="AR15" s="765"/>
      <c r="AS15" s="765"/>
      <c r="AT15" s="765"/>
      <c r="AU15" s="765"/>
      <c r="AV15" s="765"/>
      <c r="AW15" s="765"/>
      <c r="AX15" s="765"/>
      <c r="AY15" s="765"/>
      <c r="AZ15" s="765"/>
      <c r="BA15" s="765"/>
      <c r="BB15" s="765"/>
      <c r="BC15" s="765"/>
      <c r="BD15" s="765"/>
      <c r="BE15" s="765"/>
      <c r="BF15" s="765"/>
      <c r="BG15" s="765"/>
      <c r="BH15" s="765"/>
      <c r="BI15" s="765"/>
      <c r="BJ15" s="765"/>
      <c r="BK15" s="765"/>
      <c r="BL15" s="765"/>
      <c r="BM15" s="765"/>
      <c r="BN15" s="765"/>
      <c r="BO15" s="765"/>
      <c r="BP15" s="765"/>
      <c r="BQ15" s="765"/>
      <c r="BR15" s="765"/>
      <c r="BS15" s="765"/>
      <c r="BT15" s="765"/>
      <c r="BU15" s="765"/>
      <c r="BV15" s="765"/>
      <c r="BW15" s="765"/>
      <c r="BX15" s="765"/>
      <c r="BY15" s="765"/>
      <c r="BZ15" s="765"/>
      <c r="CA15" s="765"/>
      <c r="CB15" s="765"/>
      <c r="CC15" s="765"/>
      <c r="CD15" s="765"/>
      <c r="CE15" s="765"/>
      <c r="CF15" s="765"/>
      <c r="CG15" s="765"/>
      <c r="CH15" s="765"/>
      <c r="CI15" s="765"/>
      <c r="CJ15" s="765"/>
      <c r="CK15" s="765"/>
      <c r="CL15" s="765"/>
      <c r="CM15" s="765"/>
      <c r="CN15" s="765"/>
      <c r="CO15" s="765"/>
      <c r="CP15" s="765"/>
      <c r="CQ15" s="765"/>
      <c r="CR15" s="765"/>
      <c r="CS15" s="765"/>
      <c r="CT15" s="765"/>
      <c r="CU15" s="765"/>
      <c r="CV15" s="765"/>
      <c r="CW15" s="765"/>
      <c r="CX15" s="765"/>
      <c r="CY15" s="765"/>
      <c r="CZ15" s="765"/>
      <c r="DA15" s="765"/>
      <c r="DB15" s="765"/>
    </row>
    <row r="16" spans="1:112" ht="15" customHeight="1" x14ac:dyDescent="0.3">
      <c r="A16" s="920" t="str">
        <f>ПОДПИСИ!C6</f>
        <v>Ширяев Е.М.</v>
      </c>
      <c r="B16" s="920"/>
      <c r="C16" s="920"/>
      <c r="D16" s="920"/>
      <c r="E16" s="920"/>
      <c r="F16" s="920"/>
      <c r="G16" s="920"/>
      <c r="H16" s="920"/>
      <c r="I16" s="920"/>
      <c r="J16" s="920"/>
      <c r="K16" s="920"/>
      <c r="L16" s="920"/>
      <c r="M16" s="920"/>
      <c r="N16" s="920"/>
      <c r="O16" s="920"/>
      <c r="P16" s="920"/>
      <c r="Q16" s="920"/>
      <c r="R16" s="920"/>
      <c r="S16" s="920"/>
      <c r="T16" s="920"/>
      <c r="U16" s="920"/>
      <c r="V16" s="920"/>
      <c r="W16" s="920"/>
      <c r="X16" s="920"/>
      <c r="Y16" s="920"/>
      <c r="Z16" s="920"/>
      <c r="AA16" s="920"/>
      <c r="AB16" s="920"/>
      <c r="AC16" s="920"/>
      <c r="AD16" s="920"/>
      <c r="AE16" s="920"/>
      <c r="AF16" s="920"/>
      <c r="AG16" s="920"/>
      <c r="AH16" s="920"/>
      <c r="AI16" s="920"/>
      <c r="AJ16" s="920"/>
      <c r="AK16" s="920"/>
      <c r="AL16" s="920"/>
      <c r="AM16" s="920"/>
      <c r="AN16" s="920"/>
      <c r="AO16" s="920"/>
      <c r="AP16" s="920"/>
      <c r="AQ16" s="920"/>
      <c r="AR16" s="920"/>
      <c r="AS16" s="920"/>
      <c r="AT16" s="920"/>
      <c r="AU16" s="920"/>
      <c r="AV16" s="920"/>
      <c r="AW16" s="920"/>
      <c r="AX16" s="920"/>
      <c r="AY16" s="920"/>
      <c r="AZ16" s="920"/>
      <c r="BA16" s="920"/>
      <c r="BB16" s="920"/>
      <c r="BC16" s="920"/>
      <c r="BD16" s="920"/>
      <c r="BE16" s="920"/>
      <c r="BF16" s="920"/>
      <c r="BG16" s="920"/>
      <c r="BH16" s="920"/>
      <c r="BI16" s="920"/>
      <c r="BJ16" s="920"/>
      <c r="BK16" s="920"/>
      <c r="BL16" s="920"/>
      <c r="BM16" s="920"/>
      <c r="BN16" s="920"/>
      <c r="BO16" s="920"/>
      <c r="BP16" s="920"/>
      <c r="BQ16" s="920"/>
      <c r="BR16" s="920"/>
      <c r="BS16" s="920"/>
      <c r="BT16" s="920"/>
      <c r="BU16" s="920"/>
      <c r="BV16" s="920"/>
      <c r="BW16" s="920"/>
      <c r="BX16" s="920"/>
      <c r="BY16" s="920"/>
      <c r="BZ16" s="920"/>
      <c r="CA16" s="920"/>
      <c r="CB16" s="920"/>
      <c r="CC16" s="920"/>
      <c r="CD16" s="920"/>
      <c r="CE16" s="920"/>
      <c r="CF16" s="920"/>
      <c r="CG16" s="920"/>
      <c r="CH16" s="920"/>
      <c r="CI16" s="920"/>
      <c r="CJ16" s="920"/>
      <c r="CK16" s="920"/>
      <c r="CL16" s="920"/>
      <c r="CM16" s="920"/>
      <c r="CN16" s="920"/>
      <c r="CO16" s="920"/>
      <c r="CP16" s="920"/>
      <c r="CQ16" s="920"/>
      <c r="CR16" s="920"/>
      <c r="CS16" s="920"/>
      <c r="CT16" s="920"/>
      <c r="CU16" s="920"/>
      <c r="CV16" s="920"/>
      <c r="CW16" s="920"/>
      <c r="CX16" s="920"/>
      <c r="CY16" s="920"/>
      <c r="CZ16" s="920"/>
      <c r="DA16" s="920"/>
      <c r="DB16" s="920"/>
    </row>
    <row r="17" spans="1:112" ht="15" customHeight="1" x14ac:dyDescent="0.3">
      <c r="A17" s="272"/>
      <c r="B17" s="272"/>
      <c r="C17" s="272"/>
      <c r="D17" s="272"/>
      <c r="E17" s="272"/>
      <c r="F17" s="272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72"/>
      <c r="AC17" s="272"/>
      <c r="AD17" s="272"/>
      <c r="AE17" s="272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2"/>
      <c r="AW17" s="272"/>
      <c r="AX17" s="272"/>
      <c r="AY17" s="272"/>
      <c r="AZ17" s="272"/>
      <c r="BA17" s="272"/>
      <c r="BB17" s="272"/>
      <c r="BC17" s="272"/>
      <c r="BD17" s="272"/>
      <c r="BE17" s="272"/>
      <c r="BF17" s="272"/>
      <c r="BG17" s="272"/>
      <c r="BH17" s="272"/>
      <c r="BI17" s="272"/>
      <c r="BJ17" s="272"/>
      <c r="BK17" s="272"/>
      <c r="BL17" s="272"/>
      <c r="BM17" s="272"/>
      <c r="BN17" s="272"/>
      <c r="BO17" s="272"/>
      <c r="BP17" s="272"/>
      <c r="BQ17" s="272"/>
      <c r="BR17" s="272"/>
      <c r="BS17" s="272"/>
      <c r="BT17" s="272"/>
      <c r="BU17" s="272"/>
      <c r="BV17" s="272"/>
      <c r="BW17" s="272"/>
      <c r="BX17" s="272"/>
      <c r="BY17" s="272"/>
      <c r="BZ17" s="272"/>
      <c r="CA17" s="272"/>
      <c r="CB17" s="272"/>
      <c r="CC17" s="272"/>
      <c r="CD17" s="272"/>
      <c r="CE17" s="272"/>
      <c r="CF17" s="272"/>
      <c r="CG17" s="272"/>
      <c r="CH17" s="272"/>
      <c r="CI17" s="272"/>
      <c r="CJ17" s="272"/>
      <c r="CK17" s="272"/>
      <c r="CL17" s="272"/>
      <c r="CM17" s="272"/>
      <c r="CN17" s="272"/>
      <c r="CO17" s="272"/>
      <c r="CP17" s="272"/>
      <c r="CQ17" s="272"/>
      <c r="CR17" s="272"/>
      <c r="CS17" s="272"/>
      <c r="CT17" s="272"/>
      <c r="CU17" s="272"/>
      <c r="CV17" s="272"/>
      <c r="CW17" s="272"/>
      <c r="CX17" s="272"/>
      <c r="CY17" s="272"/>
      <c r="CZ17" s="272"/>
      <c r="DA17" s="272"/>
      <c r="DB17" s="272"/>
    </row>
    <row r="18" spans="1:112" ht="30" customHeight="1" x14ac:dyDescent="0.25">
      <c r="A18" s="770" t="s">
        <v>708</v>
      </c>
      <c r="B18" s="770"/>
      <c r="C18" s="770"/>
      <c r="D18" s="770"/>
      <c r="E18" s="770"/>
      <c r="F18" s="770"/>
      <c r="G18" s="770"/>
      <c r="H18" s="770"/>
      <c r="I18" s="770"/>
      <c r="J18" s="770"/>
      <c r="K18" s="770"/>
      <c r="L18" s="770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70"/>
      <c r="X18" s="770"/>
      <c r="Y18" s="770"/>
      <c r="Z18" s="770"/>
      <c r="AA18" s="770"/>
      <c r="AB18" s="770"/>
      <c r="AC18" s="770"/>
      <c r="AD18" s="770"/>
      <c r="AE18" s="770"/>
      <c r="AF18" s="770"/>
      <c r="AG18" s="770"/>
      <c r="AH18" s="770"/>
      <c r="AI18" s="770"/>
      <c r="AJ18" s="770"/>
      <c r="AK18" s="770"/>
      <c r="AL18" s="770"/>
      <c r="AM18" s="770"/>
      <c r="AN18" s="770"/>
      <c r="AO18" s="770"/>
      <c r="AP18" s="770"/>
      <c r="AQ18" s="770"/>
      <c r="AR18" s="770"/>
      <c r="AS18" s="770"/>
      <c r="AT18" s="770"/>
      <c r="AU18" s="770"/>
      <c r="AV18" s="770"/>
      <c r="AW18" s="767" t="str">
        <f>ПОДПИСИ!B12</f>
        <v>Начальник участка ООО «СЭТ»</v>
      </c>
      <c r="AX18" s="767"/>
      <c r="AY18" s="767"/>
      <c r="AZ18" s="767"/>
      <c r="BA18" s="767"/>
      <c r="BB18" s="767"/>
      <c r="BC18" s="767"/>
      <c r="BD18" s="767"/>
      <c r="BE18" s="767"/>
      <c r="BF18" s="767"/>
      <c r="BG18" s="767"/>
      <c r="BH18" s="767"/>
      <c r="BI18" s="767"/>
      <c r="BJ18" s="767"/>
      <c r="BK18" s="767"/>
      <c r="BL18" s="767"/>
      <c r="BM18" s="767"/>
      <c r="BN18" s="767"/>
      <c r="BO18" s="767"/>
      <c r="BP18" s="767"/>
      <c r="BQ18" s="767"/>
      <c r="BR18" s="767"/>
      <c r="BS18" s="767"/>
      <c r="BT18" s="767"/>
      <c r="BU18" s="767"/>
      <c r="BV18" s="767"/>
      <c r="BW18" s="767"/>
      <c r="BX18" s="767"/>
      <c r="BY18" s="767"/>
      <c r="BZ18" s="767"/>
      <c r="CA18" s="767"/>
      <c r="CB18" s="767"/>
      <c r="CC18" s="767"/>
      <c r="CD18" s="767"/>
      <c r="CE18" s="767"/>
      <c r="CF18" s="767"/>
      <c r="CG18" s="767"/>
      <c r="CH18" s="767"/>
      <c r="CI18" s="767"/>
      <c r="CJ18" s="767"/>
      <c r="CK18" s="767"/>
      <c r="CL18" s="767"/>
      <c r="CM18" s="767"/>
      <c r="CN18" s="767"/>
      <c r="CO18" s="767"/>
      <c r="CP18" s="767"/>
      <c r="CQ18" s="767"/>
      <c r="CR18" s="767"/>
      <c r="CS18" s="767"/>
      <c r="CT18" s="767"/>
      <c r="CU18" s="767"/>
      <c r="CV18" s="767"/>
      <c r="CW18" s="767"/>
      <c r="CX18" s="767"/>
      <c r="CY18" s="767"/>
      <c r="CZ18" s="767"/>
      <c r="DA18" s="767"/>
      <c r="DB18" s="767"/>
      <c r="DH18" s="223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65" t="s">
        <v>5</v>
      </c>
      <c r="AX19" s="765"/>
      <c r="AY19" s="765"/>
      <c r="AZ19" s="765"/>
      <c r="BA19" s="765"/>
      <c r="BB19" s="765"/>
      <c r="BC19" s="765"/>
      <c r="BD19" s="765"/>
      <c r="BE19" s="765"/>
      <c r="BF19" s="765"/>
      <c r="BG19" s="765"/>
      <c r="BH19" s="765"/>
      <c r="BI19" s="765"/>
      <c r="BJ19" s="765"/>
      <c r="BK19" s="765"/>
      <c r="BL19" s="765"/>
      <c r="BM19" s="765"/>
      <c r="BN19" s="765"/>
      <c r="BO19" s="765"/>
      <c r="BP19" s="765"/>
      <c r="BQ19" s="765"/>
      <c r="BR19" s="765"/>
      <c r="BS19" s="765"/>
      <c r="BT19" s="765"/>
      <c r="BU19" s="765"/>
      <c r="BV19" s="765"/>
      <c r="BW19" s="765"/>
      <c r="BX19" s="765"/>
      <c r="BY19" s="765"/>
      <c r="BZ19" s="765"/>
      <c r="CA19" s="765"/>
      <c r="CB19" s="765"/>
      <c r="CC19" s="765"/>
      <c r="CD19" s="765"/>
      <c r="CE19" s="765"/>
      <c r="CF19" s="765"/>
      <c r="CG19" s="765"/>
      <c r="CH19" s="765"/>
      <c r="CI19" s="765"/>
      <c r="CJ19" s="765"/>
      <c r="CK19" s="765"/>
      <c r="CL19" s="765"/>
      <c r="CM19" s="765"/>
      <c r="CN19" s="765"/>
      <c r="CO19" s="765"/>
      <c r="CP19" s="765"/>
      <c r="CQ19" s="765"/>
      <c r="CR19" s="765"/>
      <c r="CS19" s="765"/>
      <c r="CT19" s="765"/>
      <c r="CU19" s="765"/>
      <c r="CV19" s="765"/>
      <c r="CW19" s="765"/>
      <c r="CX19" s="765"/>
      <c r="CY19" s="765"/>
      <c r="CZ19" s="765"/>
      <c r="DA19" s="765"/>
      <c r="DB19" s="765"/>
    </row>
    <row r="20" spans="1:112" ht="15" customHeight="1" x14ac:dyDescent="0.25">
      <c r="A20" s="763" t="str">
        <f>ПОДПИСИ!C12</f>
        <v>Нугуманов М.А.</v>
      </c>
      <c r="B20" s="763"/>
      <c r="C20" s="763"/>
      <c r="D20" s="763"/>
      <c r="E20" s="763"/>
      <c r="F20" s="763"/>
      <c r="G20" s="763"/>
      <c r="H20" s="763"/>
      <c r="I20" s="763"/>
      <c r="J20" s="763"/>
      <c r="K20" s="763"/>
      <c r="L20" s="763"/>
      <c r="M20" s="763"/>
      <c r="N20" s="763"/>
      <c r="O20" s="763"/>
      <c r="P20" s="763"/>
      <c r="Q20" s="763"/>
      <c r="R20" s="763"/>
      <c r="S20" s="763"/>
      <c r="T20" s="763"/>
      <c r="U20" s="763"/>
      <c r="V20" s="763"/>
      <c r="W20" s="763"/>
      <c r="X20" s="763"/>
      <c r="Y20" s="763"/>
      <c r="Z20" s="763"/>
      <c r="AA20" s="763"/>
      <c r="AB20" s="763"/>
      <c r="AC20" s="763"/>
      <c r="AD20" s="763"/>
      <c r="AE20" s="763"/>
      <c r="AF20" s="763"/>
      <c r="AG20" s="763"/>
      <c r="AH20" s="763"/>
      <c r="AI20" s="763"/>
      <c r="AJ20" s="763"/>
      <c r="AK20" s="763"/>
      <c r="AL20" s="763"/>
      <c r="AM20" s="763"/>
      <c r="AN20" s="763"/>
      <c r="AO20" s="763"/>
      <c r="AP20" s="763"/>
      <c r="AQ20" s="763"/>
      <c r="AR20" s="763"/>
      <c r="AS20" s="763"/>
      <c r="AT20" s="763"/>
      <c r="AU20" s="763"/>
      <c r="AV20" s="763"/>
      <c r="AW20" s="763"/>
      <c r="AX20" s="763"/>
      <c r="AY20" s="763"/>
      <c r="AZ20" s="763"/>
      <c r="BA20" s="763"/>
      <c r="BB20" s="763"/>
      <c r="BC20" s="763"/>
      <c r="BD20" s="763"/>
      <c r="BE20" s="763"/>
      <c r="BF20" s="763"/>
      <c r="BG20" s="763"/>
      <c r="BH20" s="763"/>
      <c r="BI20" s="763"/>
      <c r="BJ20" s="763"/>
      <c r="BK20" s="763"/>
      <c r="BL20" s="763"/>
      <c r="BM20" s="763"/>
      <c r="BN20" s="763"/>
      <c r="BO20" s="763"/>
      <c r="BP20" s="763"/>
      <c r="BQ20" s="763"/>
      <c r="BR20" s="763"/>
      <c r="BS20" s="763"/>
      <c r="BT20" s="763"/>
      <c r="BU20" s="763"/>
      <c r="BV20" s="763"/>
      <c r="BW20" s="763"/>
      <c r="BX20" s="763"/>
      <c r="BY20" s="763"/>
      <c r="BZ20" s="763"/>
      <c r="CA20" s="763"/>
      <c r="CB20" s="763"/>
      <c r="CC20" s="763"/>
      <c r="CD20" s="763"/>
      <c r="CE20" s="763"/>
      <c r="CF20" s="763"/>
      <c r="CG20" s="763"/>
      <c r="CH20" s="763"/>
      <c r="CI20" s="763"/>
      <c r="CJ20" s="763"/>
      <c r="CK20" s="763"/>
      <c r="CL20" s="763"/>
      <c r="CM20" s="763"/>
      <c r="CN20" s="763"/>
      <c r="CO20" s="763"/>
      <c r="CP20" s="763"/>
      <c r="CQ20" s="763"/>
      <c r="CR20" s="763"/>
      <c r="CS20" s="763"/>
      <c r="CT20" s="763"/>
      <c r="CU20" s="763"/>
      <c r="CV20" s="763"/>
      <c r="CW20" s="763"/>
      <c r="CX20" s="763"/>
      <c r="CY20" s="763"/>
      <c r="CZ20" s="763"/>
      <c r="DA20" s="763"/>
      <c r="DB20" s="763"/>
      <c r="DH20" s="140"/>
    </row>
    <row r="21" spans="1:112" x14ac:dyDescent="0.3">
      <c r="A21" s="19" t="s">
        <v>407</v>
      </c>
    </row>
    <row r="22" spans="1:112" ht="13.8" x14ac:dyDescent="0.25">
      <c r="A22" s="19" t="s">
        <v>225</v>
      </c>
      <c r="DH22" s="140"/>
    </row>
    <row r="23" spans="1:112" ht="17.399999999999999" customHeight="1" x14ac:dyDescent="0.3">
      <c r="A23" s="19" t="s">
        <v>408</v>
      </c>
      <c r="AN23" s="54"/>
      <c r="AO23" s="54"/>
      <c r="AP23" s="706" t="s">
        <v>1409</v>
      </c>
      <c r="AQ23" s="706"/>
      <c r="AR23" s="706"/>
      <c r="AS23" s="706"/>
      <c r="AT23" s="706"/>
      <c r="AU23" s="706"/>
      <c r="AV23" s="706"/>
      <c r="AW23" s="706"/>
      <c r="AX23" s="706"/>
      <c r="AY23" s="706"/>
      <c r="AZ23" s="706"/>
      <c r="BA23" s="706"/>
      <c r="BB23" s="706"/>
      <c r="BC23" s="706"/>
      <c r="BD23" s="706"/>
      <c r="BE23" s="706"/>
      <c r="BF23" s="706"/>
      <c r="BG23" s="706"/>
      <c r="BH23" s="706"/>
      <c r="BI23" s="706"/>
      <c r="BJ23" s="706"/>
      <c r="BK23" s="706"/>
      <c r="BL23" s="706"/>
      <c r="BM23" s="706"/>
      <c r="BN23" s="706"/>
      <c r="BO23" s="706"/>
      <c r="BP23" s="706"/>
      <c r="BQ23" s="706"/>
      <c r="BR23" s="706"/>
      <c r="BS23" s="706"/>
      <c r="BT23" s="706"/>
      <c r="BU23" s="706"/>
      <c r="BV23" s="706"/>
      <c r="BW23" s="706"/>
      <c r="BX23" s="706"/>
      <c r="BY23" s="706"/>
      <c r="BZ23" s="706"/>
      <c r="CA23" s="706"/>
      <c r="CB23" s="706"/>
      <c r="CC23" s="706"/>
      <c r="CD23" s="706"/>
      <c r="CE23" s="706"/>
      <c r="CF23" s="706"/>
      <c r="CG23" s="706"/>
      <c r="CH23" s="706"/>
      <c r="CI23" s="706"/>
      <c r="CJ23" s="706"/>
      <c r="CK23" s="706"/>
      <c r="CL23" s="706"/>
      <c r="CM23" s="706"/>
      <c r="CN23" s="706"/>
      <c r="CO23" s="706"/>
      <c r="CP23" s="706"/>
      <c r="CQ23" s="706"/>
      <c r="CR23" s="706"/>
      <c r="CS23" s="706"/>
      <c r="CT23" s="706"/>
      <c r="CU23" s="706"/>
      <c r="CV23" s="706"/>
      <c r="CW23" s="706"/>
      <c r="CX23" s="706"/>
      <c r="CY23" s="706"/>
      <c r="CZ23" s="706"/>
      <c r="DA23" s="706"/>
      <c r="DB23" s="706"/>
    </row>
    <row r="24" spans="1:112" ht="10.5" customHeight="1" x14ac:dyDescent="0.25">
      <c r="AN24" s="725" t="s">
        <v>409</v>
      </c>
      <c r="AO24" s="725"/>
      <c r="AP24" s="725"/>
      <c r="AQ24" s="725"/>
      <c r="AR24" s="725"/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  <c r="BM24" s="725"/>
      <c r="BN24" s="725"/>
      <c r="BO24" s="725"/>
      <c r="BP24" s="725"/>
      <c r="BQ24" s="725"/>
      <c r="BR24" s="725"/>
      <c r="BS24" s="725"/>
      <c r="BT24" s="725"/>
      <c r="BU24" s="725"/>
      <c r="BV24" s="725"/>
      <c r="BW24" s="725"/>
      <c r="BX24" s="725"/>
      <c r="BY24" s="725"/>
      <c r="BZ24" s="725"/>
      <c r="CA24" s="725"/>
      <c r="CB24" s="725"/>
      <c r="CC24" s="725"/>
      <c r="CD24" s="725"/>
      <c r="CE24" s="725"/>
      <c r="CF24" s="725"/>
      <c r="CG24" s="725"/>
      <c r="CH24" s="725"/>
      <c r="CI24" s="725"/>
      <c r="CJ24" s="725"/>
      <c r="CK24" s="725"/>
      <c r="CL24" s="725"/>
      <c r="CM24" s="725"/>
      <c r="CN24" s="725"/>
      <c r="CO24" s="725"/>
      <c r="CP24" s="725"/>
      <c r="CQ24" s="725"/>
      <c r="CR24" s="725"/>
      <c r="CS24" s="725"/>
      <c r="CT24" s="725"/>
      <c r="CU24" s="725"/>
      <c r="CV24" s="725"/>
      <c r="CW24" s="725"/>
      <c r="CX24" s="725"/>
      <c r="CY24" s="725"/>
      <c r="CZ24" s="725"/>
      <c r="DA24" s="725"/>
      <c r="DB24" s="725"/>
      <c r="DD24" s="56"/>
      <c r="DE24" s="57"/>
      <c r="DF24" s="57"/>
      <c r="DH24" s="223"/>
    </row>
    <row r="25" spans="1:112" ht="15" customHeight="1" x14ac:dyDescent="0.25">
      <c r="A25" s="19" t="s">
        <v>410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06" t="s">
        <v>411</v>
      </c>
      <c r="AR25" s="706"/>
      <c r="AS25" s="706"/>
      <c r="AT25" s="706"/>
      <c r="AU25" s="706"/>
      <c r="AV25" s="706"/>
      <c r="AW25" s="706"/>
      <c r="AX25" s="706"/>
      <c r="AY25" s="706"/>
      <c r="AZ25" s="706"/>
      <c r="BA25" s="706"/>
      <c r="BB25" s="706"/>
      <c r="BC25" s="706"/>
      <c r="BD25" s="706"/>
      <c r="BE25" s="706"/>
      <c r="BF25" s="706"/>
      <c r="BG25" s="706"/>
      <c r="BH25" s="706"/>
      <c r="BI25" s="706"/>
      <c r="BJ25" s="706"/>
      <c r="BK25" s="706"/>
      <c r="BL25" s="706"/>
      <c r="BM25" s="706"/>
      <c r="BN25" s="706"/>
      <c r="BO25" s="706"/>
      <c r="BP25" s="706"/>
      <c r="BQ25" s="706"/>
      <c r="BR25" s="706"/>
      <c r="BS25" s="706"/>
      <c r="BT25" s="706"/>
      <c r="BU25" s="706"/>
      <c r="BV25" s="706"/>
      <c r="BW25" s="706"/>
      <c r="BX25" s="706"/>
      <c r="BY25" s="706"/>
      <c r="BZ25" s="706"/>
      <c r="CA25" s="706"/>
      <c r="CB25" s="706"/>
      <c r="CC25" s="706"/>
      <c r="CD25" s="706"/>
      <c r="CE25" s="706"/>
      <c r="CF25" s="706"/>
      <c r="CG25" s="706"/>
      <c r="CH25" s="706"/>
      <c r="CI25" s="706"/>
      <c r="CJ25" s="706"/>
      <c r="CK25" s="706"/>
      <c r="CL25" s="706"/>
      <c r="CM25" s="706"/>
      <c r="CN25" s="706"/>
      <c r="CO25" s="706"/>
      <c r="CP25" s="706"/>
      <c r="CQ25" s="706"/>
      <c r="CR25" s="706"/>
      <c r="CS25" s="706"/>
      <c r="CT25" s="706"/>
      <c r="CU25" s="706"/>
      <c r="CV25" s="706"/>
      <c r="CW25" s="706"/>
      <c r="CX25" s="706"/>
      <c r="CY25" s="706"/>
      <c r="CZ25" s="706"/>
      <c r="DA25" s="706"/>
      <c r="DB25" s="706"/>
      <c r="DH25" s="148"/>
    </row>
    <row r="26" spans="1:112" ht="15" customHeight="1" x14ac:dyDescent="0.25">
      <c r="A26" s="19" t="s">
        <v>412</v>
      </c>
      <c r="X26" s="917" t="s">
        <v>250</v>
      </c>
      <c r="Y26" s="917"/>
      <c r="Z26" s="917"/>
      <c r="AA26" s="917"/>
      <c r="AB26" s="917"/>
      <c r="AC26" s="917"/>
      <c r="AD26" s="917"/>
      <c r="AE26" s="917"/>
      <c r="AF26" s="917"/>
      <c r="AG26" s="917"/>
      <c r="AH26" s="917"/>
      <c r="AI26" s="917"/>
      <c r="AJ26" s="917"/>
      <c r="AK26" s="917"/>
      <c r="AL26" s="917"/>
      <c r="AM26" s="917"/>
      <c r="AN26" s="917"/>
      <c r="AO26" s="917"/>
      <c r="AP26" s="917"/>
      <c r="AQ26" s="917"/>
      <c r="AR26" s="917"/>
      <c r="AS26" s="917"/>
      <c r="AT26" s="917"/>
      <c r="AU26" s="917"/>
      <c r="AV26" s="917"/>
      <c r="AW26" s="917"/>
      <c r="AX26" s="917"/>
      <c r="AY26" s="917"/>
      <c r="AZ26" s="917"/>
      <c r="BA26" s="917"/>
      <c r="BB26" s="917"/>
      <c r="BC26" s="917"/>
      <c r="BD26" s="917"/>
      <c r="BE26" s="917"/>
      <c r="BF26" s="917"/>
      <c r="BG26" s="917"/>
      <c r="BH26" s="917"/>
      <c r="BI26" s="917"/>
      <c r="BJ26" s="917"/>
      <c r="BK26" s="917"/>
      <c r="BL26" s="917"/>
      <c r="BM26" s="917"/>
      <c r="BN26" s="917"/>
      <c r="BO26" s="917"/>
      <c r="BP26" s="917"/>
      <c r="BQ26" s="917"/>
      <c r="BR26" s="917"/>
      <c r="BS26" s="917"/>
      <c r="BT26" s="917"/>
      <c r="BU26" s="917"/>
      <c r="BV26" s="917"/>
      <c r="BW26" s="917"/>
      <c r="BX26" s="917"/>
      <c r="BY26" s="917"/>
      <c r="BZ26" s="917"/>
      <c r="CA26" s="917"/>
      <c r="CB26" s="917"/>
      <c r="CC26" s="917"/>
      <c r="CD26" s="917"/>
      <c r="CE26" s="917"/>
      <c r="CF26" s="917"/>
      <c r="CG26" s="917"/>
      <c r="CH26" s="917"/>
      <c r="CI26" s="917"/>
      <c r="CJ26" s="917"/>
      <c r="CK26" s="917"/>
      <c r="CL26" s="917"/>
      <c r="CM26" s="917"/>
      <c r="CN26" s="917"/>
      <c r="CO26" s="917"/>
      <c r="CP26" s="917"/>
      <c r="CQ26" s="917"/>
      <c r="CR26" s="917"/>
      <c r="CS26" s="917"/>
      <c r="CT26" s="917"/>
      <c r="CU26" s="917"/>
      <c r="CV26" s="917"/>
      <c r="CW26" s="917"/>
      <c r="CX26" s="917"/>
      <c r="CY26" s="917"/>
      <c r="CZ26" s="917"/>
      <c r="DA26" s="917"/>
      <c r="DB26" s="917"/>
      <c r="DH26" s="222"/>
    </row>
    <row r="27" spans="1:112" ht="25.2" customHeight="1" x14ac:dyDescent="0.25">
      <c r="A27" s="30" t="s">
        <v>413</v>
      </c>
      <c r="R27" s="919" t="s">
        <v>1410</v>
      </c>
      <c r="S27" s="919"/>
      <c r="T27" s="919"/>
      <c r="U27" s="919"/>
      <c r="V27" s="919"/>
      <c r="W27" s="919"/>
      <c r="X27" s="919"/>
      <c r="Y27" s="919"/>
      <c r="Z27" s="919"/>
      <c r="AA27" s="919"/>
      <c r="AB27" s="919"/>
      <c r="AC27" s="919"/>
      <c r="AD27" s="919"/>
      <c r="AE27" s="919"/>
      <c r="AF27" s="919"/>
      <c r="AG27" s="919"/>
      <c r="AH27" s="919"/>
      <c r="AI27" s="919"/>
      <c r="AJ27" s="919"/>
      <c r="AK27" s="919"/>
      <c r="AL27" s="919"/>
      <c r="AM27" s="919"/>
      <c r="AN27" s="919"/>
      <c r="AO27" s="919"/>
      <c r="AP27" s="919"/>
      <c r="AQ27" s="919"/>
      <c r="AR27" s="919"/>
      <c r="AS27" s="919"/>
      <c r="AT27" s="919"/>
      <c r="AU27" s="919"/>
      <c r="AV27" s="919"/>
      <c r="AW27" s="919"/>
      <c r="AX27" s="919"/>
      <c r="AY27" s="919"/>
      <c r="AZ27" s="919"/>
      <c r="BA27" s="919"/>
      <c r="BB27" s="919"/>
      <c r="BC27" s="919"/>
      <c r="BD27" s="919"/>
      <c r="BE27" s="919"/>
      <c r="BF27" s="919"/>
      <c r="BG27" s="919"/>
      <c r="BH27" s="919"/>
      <c r="BI27" s="919"/>
      <c r="BJ27" s="919"/>
      <c r="BK27" s="919"/>
      <c r="BL27" s="919"/>
      <c r="BM27" s="919"/>
      <c r="BN27" s="919"/>
      <c r="BO27" s="919"/>
      <c r="BP27" s="919"/>
      <c r="BQ27" s="919"/>
      <c r="BR27" s="919"/>
      <c r="BS27" s="919"/>
      <c r="BT27" s="919"/>
      <c r="BU27" s="919"/>
      <c r="BV27" s="919"/>
      <c r="BW27" s="919"/>
      <c r="BX27" s="919"/>
      <c r="BY27" s="919"/>
      <c r="BZ27" s="919"/>
      <c r="CA27" s="919"/>
      <c r="CB27" s="919"/>
      <c r="CC27" s="919"/>
      <c r="CD27" s="919"/>
      <c r="CE27" s="919"/>
      <c r="CF27" s="919"/>
      <c r="CG27" s="919"/>
      <c r="CH27" s="919"/>
      <c r="CI27" s="919"/>
      <c r="CJ27" s="919"/>
      <c r="CK27" s="919"/>
      <c r="CL27" s="919"/>
      <c r="CM27" s="919"/>
      <c r="CN27" s="919"/>
      <c r="CO27" s="919"/>
      <c r="CP27" s="919"/>
      <c r="CQ27" s="919"/>
      <c r="CR27" s="919"/>
      <c r="CS27" s="919"/>
      <c r="CT27" s="919"/>
      <c r="CU27" s="919"/>
      <c r="CV27" s="919"/>
      <c r="CW27" s="919"/>
      <c r="CX27" s="919"/>
      <c r="CY27" s="919"/>
      <c r="CZ27" s="919"/>
      <c r="DA27" s="919"/>
      <c r="DB27" s="919"/>
      <c r="DH27" s="140"/>
    </row>
    <row r="28" spans="1:112" customFormat="1" ht="45.75" customHeight="1" x14ac:dyDescent="0.3">
      <c r="A28" s="770" t="s">
        <v>713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23"/>
      <c r="CH28" s="23"/>
      <c r="CI28" s="23"/>
      <c r="CJ28" s="706" t="str">
        <f>ПОДПИСИ!E6</f>
        <v>Е.М. Ширяев</v>
      </c>
      <c r="CK28" s="706"/>
      <c r="CL28" s="706"/>
      <c r="CM28" s="706"/>
      <c r="CN28" s="706"/>
      <c r="CO28" s="706"/>
      <c r="CP28" s="706"/>
      <c r="CQ28" s="706"/>
      <c r="CR28" s="706"/>
      <c r="CS28" s="706"/>
      <c r="CT28" s="706"/>
      <c r="CU28" s="706"/>
      <c r="CV28" s="706"/>
      <c r="CW28" s="706"/>
      <c r="CX28" s="706"/>
      <c r="CY28" s="706"/>
      <c r="CZ28" s="706"/>
      <c r="DA28" s="706"/>
      <c r="DB28" s="706"/>
      <c r="DH28" s="140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25" t="s">
        <v>11</v>
      </c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21"/>
      <c r="CH29" s="21"/>
      <c r="CI29" s="21"/>
      <c r="CJ29" s="765" t="s">
        <v>50</v>
      </c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H29" s="147"/>
    </row>
    <row r="30" spans="1:112" customFormat="1" ht="48.75" customHeight="1" x14ac:dyDescent="0.3">
      <c r="A30" s="770" t="s">
        <v>707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19"/>
      <c r="CH30" s="19"/>
      <c r="CI30" s="19"/>
      <c r="CJ30" s="706" t="str">
        <f>ПОДПИСИ!E12</f>
        <v xml:space="preserve">М.А. Нугуманов </v>
      </c>
      <c r="CK30" s="706"/>
      <c r="CL30" s="706"/>
      <c r="CM30" s="706"/>
      <c r="CN30" s="706"/>
      <c r="CO30" s="706"/>
      <c r="CP30" s="706"/>
      <c r="CQ30" s="706"/>
      <c r="CR30" s="706"/>
      <c r="CS30" s="706"/>
      <c r="CT30" s="706"/>
      <c r="CU30" s="706"/>
      <c r="CV30" s="706"/>
      <c r="CW30" s="706"/>
      <c r="CX30" s="706"/>
      <c r="CY30" s="706"/>
      <c r="CZ30" s="706"/>
      <c r="DA30" s="706"/>
      <c r="DB30" s="706"/>
      <c r="DH30" s="222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25" t="s">
        <v>11</v>
      </c>
      <c r="BJ31" s="725"/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5"/>
      <c r="BV31" s="725"/>
      <c r="BW31" s="725"/>
      <c r="BX31" s="725"/>
      <c r="BY31" s="725"/>
      <c r="BZ31" s="725"/>
      <c r="CA31" s="725"/>
      <c r="CB31" s="725"/>
      <c r="CC31" s="725"/>
      <c r="CD31" s="725"/>
      <c r="CE31" s="725"/>
      <c r="CF31" s="725"/>
      <c r="CG31" s="21"/>
      <c r="CH31" s="21"/>
      <c r="CI31" s="21"/>
      <c r="CJ31" s="765" t="s">
        <v>50</v>
      </c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47"/>
    </row>
    <row r="32" spans="1:112" ht="13.8" x14ac:dyDescent="0.25">
      <c r="DH32" s="225"/>
    </row>
    <row r="33" spans="112:112" ht="13.8" x14ac:dyDescent="0.25">
      <c r="DH33" s="140"/>
    </row>
    <row r="34" spans="112:112" ht="13.8" x14ac:dyDescent="0.25">
      <c r="DH34" s="150"/>
    </row>
    <row r="35" spans="112:112" ht="13.8" x14ac:dyDescent="0.25">
      <c r="DH35" s="140"/>
    </row>
    <row r="36" spans="112:112" ht="13.8" x14ac:dyDescent="0.25">
      <c r="DH36" s="151"/>
    </row>
    <row r="37" spans="112:112" ht="13.8" x14ac:dyDescent="0.25">
      <c r="DH37" s="140"/>
    </row>
    <row r="38" spans="112:112" ht="13.8" x14ac:dyDescent="0.25">
      <c r="DH38" s="152"/>
    </row>
    <row r="39" spans="112:112" ht="13.8" x14ac:dyDescent="0.25">
      <c r="DH39" s="140"/>
    </row>
    <row r="40" spans="112:112" ht="13.8" x14ac:dyDescent="0.25">
      <c r="DH40" s="151"/>
    </row>
    <row r="41" spans="112:112" ht="13.8" x14ac:dyDescent="0.25">
      <c r="DH41" s="140"/>
    </row>
    <row r="42" spans="112:112" ht="13.8" x14ac:dyDescent="0.25">
      <c r="DH42" s="150"/>
    </row>
    <row r="43" spans="112:112" ht="13.8" x14ac:dyDescent="0.25">
      <c r="DH43" s="140"/>
    </row>
    <row r="44" spans="112:112" ht="13.8" x14ac:dyDescent="0.25">
      <c r="DH44" s="150"/>
    </row>
    <row r="45" spans="112:112" ht="13.8" x14ac:dyDescent="0.25">
      <c r="DH45" s="140"/>
    </row>
    <row r="47" spans="112:112" ht="13.8" x14ac:dyDescent="0.25">
      <c r="DH47" s="140"/>
    </row>
    <row r="49" spans="112:112" ht="13.8" x14ac:dyDescent="0.25">
      <c r="DH49" s="140"/>
    </row>
    <row r="50" spans="112:112" ht="13.8" x14ac:dyDescent="0.25">
      <c r="DH50" s="140"/>
    </row>
    <row r="52" spans="112:112" ht="13.8" x14ac:dyDescent="0.25">
      <c r="DH52" s="140"/>
    </row>
    <row r="53" spans="112:112" ht="13.8" x14ac:dyDescent="0.25">
      <c r="DH53" s="140"/>
    </row>
    <row r="54" spans="112:112" ht="13.8" x14ac:dyDescent="0.25">
      <c r="DH54" s="140"/>
    </row>
    <row r="55" spans="112:112" ht="13.8" x14ac:dyDescent="0.25">
      <c r="DH55" s="140"/>
    </row>
    <row r="56" spans="112:112" ht="13.8" x14ac:dyDescent="0.25">
      <c r="DH56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64" priority="3" operator="equal">
      <formula>0</formula>
    </cfRule>
  </conditionalFormatting>
  <conditionalFormatting sqref="BH10:DB10">
    <cfRule type="cellIs" dxfId="63" priority="2" operator="equal">
      <formula>0</formula>
    </cfRule>
  </conditionalFormatting>
  <conditionalFormatting sqref="DH2:DH6">
    <cfRule type="cellIs" dxfId="6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Лист26">
    <tabColor rgb="FF92D050"/>
  </sheetPr>
  <dimension ref="A1:DH68"/>
  <sheetViews>
    <sheetView view="pageBreakPreview" zoomScale="60" zoomScaleNormal="100" workbookViewId="0">
      <selection activeCell="L13" sqref="L1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99" t="s">
        <v>547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 s="899"/>
      <c r="CK1" s="899"/>
      <c r="CL1" s="899"/>
      <c r="CM1" s="899"/>
      <c r="CN1" s="899"/>
      <c r="CO1" s="899"/>
      <c r="CP1" s="899"/>
      <c r="CQ1" s="899"/>
      <c r="CR1" s="899"/>
      <c r="CS1" s="899"/>
      <c r="CT1" s="899"/>
      <c r="CU1" s="899"/>
      <c r="CV1" s="899"/>
      <c r="CW1" s="899"/>
      <c r="CX1" s="899"/>
      <c r="CY1" s="899"/>
      <c r="CZ1" s="899"/>
      <c r="DA1" s="899"/>
      <c r="DB1" s="899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H2" s="706" t="str">
        <f>ФОРМА!G2</f>
        <v>Санкт-Петербург</v>
      </c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G2"/>
      <c r="DH2" s="141"/>
    </row>
    <row r="3" spans="1:112" s="21" customFormat="1" ht="10.199999999999999" x14ac:dyDescent="0.2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H3" s="765" t="s">
        <v>0</v>
      </c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C3" s="1"/>
      <c r="DD3" s="1"/>
      <c r="DE3" s="1"/>
      <c r="DF3" s="1"/>
      <c r="DG3" s="1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H4" s="706" t="str">
        <f>ФОРМА!B2</f>
        <v>ПАО "Россети Ленэнерго"</v>
      </c>
      <c r="BI4" s="706"/>
      <c r="BJ4" s="706"/>
      <c r="BK4" s="706"/>
      <c r="BL4" s="706"/>
      <c r="BM4" s="706"/>
      <c r="BN4" s="706"/>
      <c r="BO4" s="706"/>
      <c r="BP4" s="706"/>
      <c r="BQ4" s="706"/>
      <c r="BR4" s="706"/>
      <c r="BS4" s="706"/>
      <c r="BT4" s="706"/>
      <c r="BU4" s="706"/>
      <c r="BV4" s="706"/>
      <c r="BW4" s="706"/>
      <c r="BX4" s="706"/>
      <c r="BY4" s="706"/>
      <c r="BZ4" s="706"/>
      <c r="CA4" s="706"/>
      <c r="CB4" s="706"/>
      <c r="CC4" s="706"/>
      <c r="CD4" s="706"/>
      <c r="CE4" s="706"/>
      <c r="CF4" s="706"/>
      <c r="CG4" s="706"/>
      <c r="CH4" s="706"/>
      <c r="CI4" s="706"/>
      <c r="CJ4" s="706"/>
      <c r="CK4" s="706"/>
      <c r="CL4" s="706"/>
      <c r="CM4" s="706"/>
      <c r="CN4" s="706"/>
      <c r="CO4" s="706"/>
      <c r="CP4" s="706"/>
      <c r="CQ4" s="706"/>
      <c r="CR4" s="706"/>
      <c r="CS4" s="706"/>
      <c r="CT4" s="706"/>
      <c r="CU4" s="706"/>
      <c r="CV4" s="706"/>
      <c r="CW4" s="706"/>
      <c r="CX4" s="706"/>
      <c r="CY4" s="706"/>
      <c r="CZ4" s="706"/>
      <c r="DA4" s="706"/>
      <c r="DB4" s="706"/>
      <c r="DH4" s="143" t="str">
        <f>BH4</f>
        <v>ПАО "Россети Ленэнерго"</v>
      </c>
    </row>
    <row r="5" spans="1:112" s="24" customFormat="1" ht="10.199999999999999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5" t="s">
        <v>2</v>
      </c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77.25" customHeight="1" x14ac:dyDescent="0.25">
      <c r="A6" s="706"/>
      <c r="B6" s="706"/>
      <c r="C6" s="706"/>
      <c r="D6" s="706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6"/>
      <c r="AD6" s="706"/>
      <c r="AE6" s="706"/>
      <c r="AF6" s="706"/>
      <c r="AG6" s="706"/>
      <c r="AH6" s="706"/>
      <c r="AI6" s="706"/>
      <c r="AJ6" s="706"/>
      <c r="AK6" s="706"/>
      <c r="AL6" s="706"/>
      <c r="AM6" s="706"/>
      <c r="AN6" s="70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5" t="s">
        <v>38</v>
      </c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229"/>
    </row>
    <row r="8" spans="1:112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H8" s="724">
        <f>ФОРМА!B13</f>
        <v>45649</v>
      </c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</row>
    <row r="9" spans="1:112" s="24" customFormat="1" ht="10.199999999999999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25" t="s">
        <v>3</v>
      </c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  <c r="BX9" s="725"/>
      <c r="BY9" s="725"/>
      <c r="BZ9" s="725"/>
      <c r="CA9" s="725"/>
      <c r="CB9" s="725"/>
      <c r="CC9" s="725"/>
      <c r="CD9" s="725"/>
      <c r="CE9" s="725"/>
      <c r="CF9" s="725"/>
      <c r="CG9" s="725"/>
      <c r="CH9" s="725"/>
      <c r="CI9" s="725"/>
      <c r="CJ9" s="725"/>
      <c r="CK9" s="725"/>
      <c r="CL9" s="725"/>
      <c r="CM9" s="725"/>
      <c r="CN9" s="725"/>
      <c r="CO9" s="725"/>
      <c r="CP9" s="725"/>
      <c r="CQ9" s="725"/>
      <c r="CR9" s="725"/>
      <c r="CS9" s="725"/>
      <c r="CT9" s="725"/>
      <c r="CU9" s="725"/>
      <c r="CV9" s="725"/>
      <c r="CW9" s="725"/>
      <c r="CX9" s="725"/>
      <c r="CY9" s="725"/>
      <c r="CZ9" s="725"/>
      <c r="DA9" s="725"/>
      <c r="DB9" s="725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  <c r="CJ11" s="727"/>
      <c r="CK11" s="727"/>
      <c r="CL11" s="727"/>
      <c r="CM11" s="727"/>
      <c r="CN11" s="727"/>
      <c r="CO11" s="727"/>
      <c r="CP11" s="727"/>
      <c r="CQ11" s="727"/>
      <c r="CR11" s="727"/>
      <c r="CS11" s="727"/>
      <c r="CT11" s="727"/>
      <c r="CU11" s="727"/>
      <c r="CV11" s="727"/>
      <c r="CW11" s="727"/>
      <c r="CX11" s="727"/>
      <c r="CY11" s="727"/>
      <c r="CZ11" s="727"/>
      <c r="DA11" s="727"/>
      <c r="DB11" s="727"/>
      <c r="DH11" s="223"/>
    </row>
    <row r="12" spans="1:112" x14ac:dyDescent="0.3">
      <c r="A12" s="727" t="s">
        <v>828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  <c r="CJ12" s="727"/>
      <c r="CK12" s="727"/>
      <c r="CL12" s="727"/>
      <c r="CM12" s="727"/>
      <c r="CN12" s="727"/>
      <c r="CO12" s="727"/>
      <c r="CP12" s="727"/>
      <c r="CQ12" s="727"/>
      <c r="CR12" s="727"/>
      <c r="CS12" s="727"/>
      <c r="CT12" s="727"/>
      <c r="CU12" s="727"/>
      <c r="CV12" s="727"/>
      <c r="CW12" s="727"/>
      <c r="CX12" s="727"/>
      <c r="CY12" s="727"/>
      <c r="CZ12" s="727"/>
      <c r="DA12" s="727"/>
      <c r="DB12" s="72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3"/>
    </row>
    <row r="15" spans="1:112" ht="30" customHeight="1" x14ac:dyDescent="0.25">
      <c r="A15" s="770" t="s">
        <v>116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7" t="str">
        <f>ПОДПИСИ!B6</f>
        <v xml:space="preserve">Старший мастер Ломоносовского РЭС филиала ПАО "Россети Ленэнерго", "ГтЭС" </v>
      </c>
      <c r="AG15" s="767"/>
      <c r="AH15" s="767"/>
      <c r="AI15" s="767"/>
      <c r="AJ15" s="767"/>
      <c r="AK15" s="767"/>
      <c r="AL15" s="767"/>
      <c r="AM15" s="767"/>
      <c r="AN15" s="767"/>
      <c r="AO15" s="767"/>
      <c r="AP15" s="767"/>
      <c r="AQ15" s="767"/>
      <c r="AR15" s="767"/>
      <c r="AS15" s="767"/>
      <c r="AT15" s="767"/>
      <c r="AU15" s="767"/>
      <c r="AV15" s="767"/>
      <c r="AW15" s="767"/>
      <c r="AX15" s="767"/>
      <c r="AY15" s="767"/>
      <c r="AZ15" s="767"/>
      <c r="BA15" s="767"/>
      <c r="BB15" s="767"/>
      <c r="BC15" s="767"/>
      <c r="BD15" s="767"/>
      <c r="BE15" s="767"/>
      <c r="BF15" s="767"/>
      <c r="BG15" s="767"/>
      <c r="BH15" s="767"/>
      <c r="BI15" s="767"/>
      <c r="BJ15" s="767"/>
      <c r="BK15" s="767"/>
      <c r="BL15" s="767"/>
      <c r="BM15" s="767"/>
      <c r="BN15" s="767"/>
      <c r="BO15" s="767"/>
      <c r="BP15" s="767"/>
      <c r="BQ15" s="767"/>
      <c r="BR15" s="767"/>
      <c r="BS15" s="767"/>
      <c r="BT15" s="767"/>
      <c r="BU15" s="767"/>
      <c r="BV15" s="767"/>
      <c r="BW15" s="767"/>
      <c r="BX15" s="767"/>
      <c r="BY15" s="767"/>
      <c r="BZ15" s="767"/>
      <c r="CA15" s="767"/>
      <c r="CB15" s="767"/>
      <c r="CC15" s="767"/>
      <c r="CD15" s="767"/>
      <c r="CE15" s="767"/>
      <c r="CF15" s="767"/>
      <c r="CG15" s="767"/>
      <c r="CH15" s="767"/>
      <c r="CI15" s="767"/>
      <c r="CJ15" s="767"/>
      <c r="CK15" s="767"/>
      <c r="CL15" s="767"/>
      <c r="CM15" s="767"/>
      <c r="CN15" s="767"/>
      <c r="CO15" s="767"/>
      <c r="CP15" s="767"/>
      <c r="CQ15" s="767"/>
      <c r="CR15" s="767"/>
      <c r="CS15" s="767"/>
      <c r="CT15" s="767"/>
      <c r="CU15" s="767"/>
      <c r="CV15" s="767"/>
      <c r="CW15" s="767"/>
      <c r="CX15" s="767"/>
      <c r="CY15" s="767"/>
      <c r="CZ15" s="767"/>
      <c r="DA15" s="767"/>
      <c r="DB15" s="767"/>
      <c r="DH15" s="147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5" t="s">
        <v>5</v>
      </c>
      <c r="AH16" s="765"/>
      <c r="AI16" s="765"/>
      <c r="AJ16" s="765"/>
      <c r="AK16" s="765"/>
      <c r="AL16" s="765"/>
      <c r="AM16" s="765"/>
      <c r="AN16" s="765"/>
      <c r="AO16" s="765"/>
      <c r="AP16" s="765"/>
      <c r="AQ16" s="765"/>
      <c r="AR16" s="765"/>
      <c r="AS16" s="765"/>
      <c r="AT16" s="765"/>
      <c r="AU16" s="765"/>
      <c r="AV16" s="765"/>
      <c r="AW16" s="765"/>
      <c r="AX16" s="765"/>
      <c r="AY16" s="765"/>
      <c r="AZ16" s="765"/>
      <c r="BA16" s="765"/>
      <c r="BB16" s="765"/>
      <c r="BC16" s="765"/>
      <c r="BD16" s="765"/>
      <c r="BE16" s="765"/>
      <c r="BF16" s="765"/>
      <c r="BG16" s="765"/>
      <c r="BH16" s="765"/>
      <c r="BI16" s="765"/>
      <c r="BJ16" s="765"/>
      <c r="BK16" s="765"/>
      <c r="BL16" s="765"/>
      <c r="BM16" s="765"/>
      <c r="BN16" s="765"/>
      <c r="BO16" s="765"/>
      <c r="BP16" s="765"/>
      <c r="BQ16" s="765"/>
      <c r="BR16" s="765"/>
      <c r="BS16" s="765"/>
      <c r="BT16" s="765"/>
      <c r="BU16" s="765"/>
      <c r="BV16" s="765"/>
      <c r="BW16" s="765"/>
      <c r="BX16" s="765"/>
      <c r="BY16" s="765"/>
      <c r="BZ16" s="765"/>
      <c r="CA16" s="765"/>
      <c r="CB16" s="765"/>
      <c r="CC16" s="765"/>
      <c r="CD16" s="765"/>
      <c r="CE16" s="765"/>
      <c r="CF16" s="765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5" customHeight="1" x14ac:dyDescent="0.3">
      <c r="A17" s="920" t="str">
        <f>ПОДПИСИ!C6</f>
        <v>Ширяев Е.М.</v>
      </c>
      <c r="B17" s="920"/>
      <c r="C17" s="920"/>
      <c r="D17" s="920"/>
      <c r="E17" s="920"/>
      <c r="F17" s="920"/>
      <c r="G17" s="920"/>
      <c r="H17" s="920"/>
      <c r="I17" s="920"/>
      <c r="J17" s="920"/>
      <c r="K17" s="920"/>
      <c r="L17" s="920"/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20"/>
      <c r="X17" s="920"/>
      <c r="Y17" s="920"/>
      <c r="Z17" s="920"/>
      <c r="AA17" s="920"/>
      <c r="AB17" s="920"/>
      <c r="AC17" s="920"/>
      <c r="AD17" s="920"/>
      <c r="AE17" s="920"/>
      <c r="AF17" s="920"/>
      <c r="AG17" s="920"/>
      <c r="AH17" s="920"/>
      <c r="AI17" s="920"/>
      <c r="AJ17" s="920"/>
      <c r="AK17" s="920"/>
      <c r="AL17" s="920"/>
      <c r="AM17" s="920"/>
      <c r="AN17" s="920"/>
      <c r="AO17" s="920"/>
      <c r="AP17" s="920"/>
      <c r="AQ17" s="920"/>
      <c r="AR17" s="920"/>
      <c r="AS17" s="920"/>
      <c r="AT17" s="920"/>
      <c r="AU17" s="920"/>
      <c r="AV17" s="920"/>
      <c r="AW17" s="920"/>
      <c r="AX17" s="920"/>
      <c r="AY17" s="920"/>
      <c r="AZ17" s="920"/>
      <c r="BA17" s="920"/>
      <c r="BB17" s="920"/>
      <c r="BC17" s="920"/>
      <c r="BD17" s="920"/>
      <c r="BE17" s="920"/>
      <c r="BF17" s="920"/>
      <c r="BG17" s="920"/>
      <c r="BH17" s="920"/>
      <c r="BI17" s="920"/>
      <c r="BJ17" s="920"/>
      <c r="BK17" s="920"/>
      <c r="BL17" s="920"/>
      <c r="BM17" s="920"/>
      <c r="BN17" s="920"/>
      <c r="BO17" s="920"/>
      <c r="BP17" s="920"/>
      <c r="BQ17" s="920"/>
      <c r="BR17" s="920"/>
      <c r="BS17" s="920"/>
      <c r="BT17" s="920"/>
      <c r="BU17" s="920"/>
      <c r="BV17" s="920"/>
      <c r="BW17" s="920"/>
      <c r="BX17" s="920"/>
      <c r="BY17" s="920"/>
      <c r="BZ17" s="920"/>
      <c r="CA17" s="920"/>
      <c r="CB17" s="920"/>
      <c r="CC17" s="920"/>
      <c r="CD17" s="920"/>
      <c r="CE17" s="920"/>
      <c r="CF17" s="920"/>
      <c r="CG17" s="920"/>
      <c r="CH17" s="920"/>
      <c r="CI17" s="920"/>
      <c r="CJ17" s="920"/>
      <c r="CK17" s="920"/>
      <c r="CL17" s="920"/>
      <c r="CM17" s="920"/>
      <c r="CN17" s="920"/>
      <c r="CO17" s="920"/>
      <c r="CP17" s="920"/>
      <c r="CQ17" s="920"/>
      <c r="CR17" s="920"/>
      <c r="CS17" s="920"/>
      <c r="CT17" s="920"/>
      <c r="CU17" s="920"/>
      <c r="CV17" s="920"/>
      <c r="CW17" s="920"/>
      <c r="CX17" s="920"/>
      <c r="CY17" s="920"/>
      <c r="CZ17" s="920"/>
      <c r="DA17" s="920"/>
      <c r="DB17" s="920"/>
    </row>
    <row r="18" spans="1:112" ht="15" customHeight="1" x14ac:dyDescent="0.3">
      <c r="A18" s="272"/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272"/>
      <c r="BV18" s="272"/>
      <c r="BW18" s="272"/>
      <c r="BX18" s="272"/>
      <c r="BY18" s="272"/>
      <c r="BZ18" s="272"/>
      <c r="CA18" s="272"/>
      <c r="CB18" s="272"/>
      <c r="CC18" s="272"/>
      <c r="CD18" s="272"/>
      <c r="CE18" s="272"/>
      <c r="CF18" s="272"/>
      <c r="CG18" s="272"/>
      <c r="CH18" s="272"/>
      <c r="CI18" s="272"/>
      <c r="CJ18" s="272"/>
      <c r="CK18" s="272"/>
      <c r="CL18" s="272"/>
      <c r="CM18" s="272"/>
      <c r="CN18" s="272"/>
      <c r="CO18" s="272"/>
      <c r="CP18" s="272"/>
      <c r="CQ18" s="272"/>
      <c r="CR18" s="272"/>
      <c r="CS18" s="272"/>
      <c r="CT18" s="272"/>
      <c r="CU18" s="272"/>
      <c r="CV18" s="272"/>
      <c r="CW18" s="272"/>
      <c r="CX18" s="272"/>
      <c r="CY18" s="272"/>
      <c r="CZ18" s="272"/>
      <c r="DA18" s="272"/>
      <c r="DB18" s="272"/>
    </row>
    <row r="19" spans="1:112" ht="30" customHeight="1" x14ac:dyDescent="0.25">
      <c r="A19" s="770" t="s">
        <v>708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7" t="str">
        <f>ПОДПИСИ!B12</f>
        <v>Начальник участка ООО «СЭТ»</v>
      </c>
      <c r="AP19" s="767"/>
      <c r="AQ19" s="767"/>
      <c r="AR19" s="767"/>
      <c r="AS19" s="767"/>
      <c r="AT19" s="767"/>
      <c r="AU19" s="767"/>
      <c r="AV19" s="767"/>
      <c r="AW19" s="767"/>
      <c r="AX19" s="767"/>
      <c r="AY19" s="767"/>
      <c r="AZ19" s="767"/>
      <c r="BA19" s="767"/>
      <c r="BB19" s="767"/>
      <c r="BC19" s="767"/>
      <c r="BD19" s="767"/>
      <c r="BE19" s="767"/>
      <c r="BF19" s="767"/>
      <c r="BG19" s="767"/>
      <c r="BH19" s="767"/>
      <c r="BI19" s="767"/>
      <c r="BJ19" s="767"/>
      <c r="BK19" s="767"/>
      <c r="BL19" s="767"/>
      <c r="BM19" s="767"/>
      <c r="BN19" s="767"/>
      <c r="BO19" s="767"/>
      <c r="BP19" s="767"/>
      <c r="BQ19" s="767"/>
      <c r="BR19" s="767"/>
      <c r="BS19" s="767"/>
      <c r="BT19" s="767"/>
      <c r="BU19" s="767"/>
      <c r="BV19" s="767"/>
      <c r="BW19" s="767"/>
      <c r="BX19" s="767"/>
      <c r="BY19" s="767"/>
      <c r="BZ19" s="767"/>
      <c r="CA19" s="767"/>
      <c r="CB19" s="767"/>
      <c r="CC19" s="767"/>
      <c r="CD19" s="767"/>
      <c r="CE19" s="767"/>
      <c r="CF19" s="767"/>
      <c r="CG19" s="767"/>
      <c r="CH19" s="767"/>
      <c r="CI19" s="767"/>
      <c r="CJ19" s="767"/>
      <c r="CK19" s="767"/>
      <c r="CL19" s="767"/>
      <c r="CM19" s="767"/>
      <c r="CN19" s="767"/>
      <c r="CO19" s="767"/>
      <c r="CP19" s="767"/>
      <c r="CQ19" s="767"/>
      <c r="CR19" s="767"/>
      <c r="CS19" s="767"/>
      <c r="CT19" s="767"/>
      <c r="CU19" s="767"/>
      <c r="CV19" s="767"/>
      <c r="CW19" s="767"/>
      <c r="CX19" s="767"/>
      <c r="CY19" s="767"/>
      <c r="CZ19" s="767"/>
      <c r="DA19" s="767"/>
      <c r="DB19" s="767"/>
      <c r="DH19" s="223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5" t="s">
        <v>5</v>
      </c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765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765"/>
      <c r="BV20" s="765"/>
      <c r="BW20" s="765"/>
      <c r="BX20" s="765"/>
      <c r="BY20" s="765"/>
      <c r="BZ20" s="765"/>
      <c r="CA20" s="765"/>
      <c r="CB20" s="765"/>
      <c r="CC20" s="765"/>
      <c r="CD20" s="765"/>
      <c r="CE20" s="765"/>
      <c r="CF20" s="765"/>
      <c r="CG20" s="765"/>
      <c r="CH20" s="765"/>
      <c r="CI20" s="765"/>
      <c r="CJ20" s="765"/>
      <c r="CK20" s="765"/>
      <c r="CL20" s="765"/>
      <c r="CM20" s="765"/>
      <c r="CN20" s="765"/>
      <c r="CO20" s="765"/>
      <c r="CP20" s="765"/>
      <c r="CQ20" s="765"/>
      <c r="CR20" s="765"/>
      <c r="CS20" s="765"/>
      <c r="CT20" s="765"/>
      <c r="CU20" s="765"/>
      <c r="CV20" s="765"/>
      <c r="CW20" s="765"/>
      <c r="CX20" s="765"/>
      <c r="CY20" s="765"/>
      <c r="CZ20" s="765"/>
      <c r="DA20" s="765"/>
      <c r="DB20" s="765"/>
    </row>
    <row r="21" spans="1:112" ht="15" customHeight="1" x14ac:dyDescent="0.25">
      <c r="A21" s="763" t="str">
        <f>ПОДПИСИ!C12</f>
        <v>Нугуманов М.А.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0"/>
    </row>
    <row r="22" spans="1:112" x14ac:dyDescent="0.3">
      <c r="A22" s="19" t="s">
        <v>829</v>
      </c>
      <c r="DD22" s="19" t="s">
        <v>830</v>
      </c>
    </row>
    <row r="23" spans="1:112" ht="29.25" customHeight="1" x14ac:dyDescent="0.3">
      <c r="A23" s="921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5 шт из стали марки полоса ст.40х4 мм, уголок ст.63х63х6, L=3 м, круг d10мм</v>
      </c>
      <c r="B23" s="921"/>
      <c r="C23" s="921"/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  <c r="X23" s="921"/>
      <c r="Y23" s="921"/>
      <c r="Z23" s="921"/>
      <c r="AA23" s="921"/>
      <c r="AB23" s="921"/>
      <c r="AC23" s="921"/>
      <c r="AD23" s="921"/>
      <c r="AE23" s="921"/>
      <c r="AF23" s="921"/>
      <c r="AG23" s="921"/>
      <c r="AH23" s="921"/>
      <c r="AI23" s="921"/>
      <c r="AJ23" s="921"/>
      <c r="AK23" s="921"/>
      <c r="AL23" s="921"/>
      <c r="AM23" s="921"/>
      <c r="AN23" s="921"/>
      <c r="AO23" s="921"/>
      <c r="AP23" s="921"/>
      <c r="AQ23" s="921"/>
      <c r="AR23" s="921"/>
      <c r="AS23" s="921"/>
      <c r="AT23" s="921"/>
      <c r="AU23" s="921"/>
      <c r="AV23" s="921"/>
      <c r="AW23" s="921"/>
      <c r="AX23" s="921"/>
      <c r="AY23" s="921"/>
      <c r="AZ23" s="921"/>
      <c r="BA23" s="921"/>
      <c r="BB23" s="921"/>
      <c r="BC23" s="921"/>
      <c r="BD23" s="921"/>
      <c r="BE23" s="921"/>
      <c r="BF23" s="921"/>
      <c r="BG23" s="921"/>
      <c r="BH23" s="921"/>
      <c r="BI23" s="921"/>
      <c r="BJ23" s="921"/>
      <c r="BK23" s="921"/>
      <c r="BL23" s="921"/>
      <c r="BM23" s="921"/>
      <c r="BN23" s="921"/>
      <c r="BO23" s="921"/>
      <c r="BP23" s="921"/>
      <c r="BQ23" s="921"/>
      <c r="BR23" s="921"/>
      <c r="BS23" s="921"/>
      <c r="BT23" s="921"/>
      <c r="BU23" s="921"/>
      <c r="BV23" s="921"/>
      <c r="BW23" s="921"/>
      <c r="BX23" s="921"/>
      <c r="BY23" s="921"/>
      <c r="BZ23" s="921"/>
      <c r="CA23" s="921"/>
      <c r="CB23" s="921"/>
      <c r="CC23" s="921"/>
      <c r="CD23" s="921"/>
      <c r="CE23" s="921"/>
      <c r="CF23" s="921"/>
      <c r="CG23" s="921"/>
      <c r="CH23" s="921"/>
      <c r="CI23" s="921"/>
      <c r="CJ23" s="921"/>
      <c r="CK23" s="921"/>
      <c r="CL23" s="921"/>
      <c r="CM23" s="921"/>
      <c r="CN23" s="921"/>
      <c r="CO23" s="921"/>
      <c r="CP23" s="921"/>
      <c r="CQ23" s="921"/>
      <c r="CR23" s="921"/>
      <c r="CS23" s="921"/>
      <c r="CT23" s="921"/>
      <c r="CU23" s="921"/>
      <c r="CV23" s="921"/>
      <c r="CW23" s="921"/>
      <c r="CX23" s="921"/>
      <c r="CY23" s="921"/>
      <c r="CZ23" s="921"/>
      <c r="DA23" s="921"/>
      <c r="DB23" s="921"/>
      <c r="DD23" s="366">
        <v>5</v>
      </c>
    </row>
    <row r="24" spans="1:112" ht="13.5" customHeight="1" x14ac:dyDescent="0.3">
      <c r="A24" s="760" t="s">
        <v>831</v>
      </c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  <c r="R24" s="760"/>
      <c r="S24" s="760"/>
      <c r="T24" s="760"/>
      <c r="U24" s="760"/>
      <c r="V24" s="760"/>
      <c r="W24" s="760"/>
      <c r="X24" s="760"/>
      <c r="Y24" s="760"/>
      <c r="Z24" s="760"/>
      <c r="AA24" s="760"/>
      <c r="AB24" s="760"/>
      <c r="AC24" s="760"/>
      <c r="AD24" s="760"/>
      <c r="AE24" s="760"/>
      <c r="AF24" s="760"/>
      <c r="AG24" s="760"/>
      <c r="AH24" s="760"/>
      <c r="AI24" s="760"/>
      <c r="AJ24" s="760"/>
      <c r="AK24" s="760"/>
      <c r="AL24" s="760"/>
      <c r="AM24" s="760"/>
      <c r="AN24" s="760"/>
      <c r="AO24" s="760"/>
      <c r="AP24" s="760"/>
      <c r="AQ24" s="760"/>
      <c r="AR24" s="760"/>
      <c r="AS24" s="760"/>
      <c r="AT24" s="760"/>
      <c r="AU24" s="760"/>
      <c r="AV24" s="760"/>
      <c r="AW24" s="760"/>
      <c r="AX24" s="760"/>
      <c r="AY24" s="760"/>
      <c r="AZ24" s="760"/>
      <c r="BA24" s="760"/>
      <c r="BB24" s="760"/>
      <c r="BC24" s="760"/>
      <c r="BD24" s="760"/>
      <c r="BE24" s="760"/>
      <c r="BF24" s="760"/>
      <c r="BG24" s="760"/>
      <c r="BH24" s="760"/>
      <c r="BI24" s="760"/>
      <c r="BJ24" s="760"/>
      <c r="BK24" s="760"/>
      <c r="BL24" s="760"/>
      <c r="BM24" s="760"/>
      <c r="BN24" s="760"/>
      <c r="BO24" s="760"/>
      <c r="BP24" s="760"/>
      <c r="BQ24" s="760"/>
      <c r="BR24" s="760"/>
      <c r="BS24" s="760"/>
      <c r="BT24" s="760"/>
      <c r="BU24" s="760"/>
      <c r="BV24" s="760"/>
      <c r="BW24" s="760"/>
      <c r="BX24" s="760"/>
      <c r="BY24" s="760"/>
      <c r="BZ24" s="760"/>
      <c r="CA24" s="760"/>
      <c r="CB24" s="760"/>
      <c r="CC24" s="760"/>
      <c r="CD24" s="760"/>
      <c r="CE24" s="760"/>
      <c r="CF24" s="760"/>
      <c r="CG24" s="760"/>
      <c r="CH24" s="760"/>
      <c r="CI24" s="760"/>
      <c r="CJ24" s="760"/>
      <c r="CK24" s="760"/>
      <c r="CL24" s="760"/>
      <c r="CM24" s="760"/>
      <c r="CN24" s="760"/>
      <c r="CO24" s="760"/>
      <c r="CP24" s="760"/>
      <c r="CQ24" s="760"/>
      <c r="CR24" s="760"/>
      <c r="CS24" s="760"/>
      <c r="CT24" s="760"/>
      <c r="CU24" s="760"/>
      <c r="CV24" s="760"/>
      <c r="CW24" s="760"/>
      <c r="CX24" s="760"/>
      <c r="CY24" s="760"/>
      <c r="CZ24" s="760"/>
      <c r="DA24" s="760"/>
      <c r="DB24" s="760"/>
    </row>
    <row r="25" spans="1:112" x14ac:dyDescent="0.3">
      <c r="A25" s="762" t="s">
        <v>832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J25" s="762"/>
      <c r="CK25" s="762"/>
      <c r="CL25" s="762"/>
      <c r="CM25" s="762"/>
      <c r="CN25" s="762"/>
      <c r="CO25" s="762"/>
      <c r="CP25" s="762"/>
      <c r="CQ25" s="762"/>
      <c r="CR25" s="762"/>
      <c r="CS25" s="762"/>
      <c r="CT25" s="762"/>
      <c r="CU25" s="762"/>
      <c r="CV25" s="762"/>
      <c r="CW25" s="762"/>
      <c r="CX25" s="762"/>
      <c r="CY25" s="762"/>
      <c r="CZ25" s="762"/>
      <c r="DA25" s="762"/>
      <c r="DB25" s="762"/>
      <c r="DD25" s="19" t="s">
        <v>833</v>
      </c>
    </row>
    <row r="26" spans="1:112" x14ac:dyDescent="0.3">
      <c r="A26" s="19" t="s">
        <v>834</v>
      </c>
    </row>
    <row r="27" spans="1:112" x14ac:dyDescent="0.3">
      <c r="A27" s="19" t="s">
        <v>835</v>
      </c>
    </row>
    <row r="28" spans="1:112" x14ac:dyDescent="0.3">
      <c r="A28" s="19" t="s">
        <v>836</v>
      </c>
    </row>
    <row r="29" spans="1:112" x14ac:dyDescent="0.3">
      <c r="A29" s="19" t="s">
        <v>837</v>
      </c>
    </row>
    <row r="30" spans="1:112" ht="29.25" customHeight="1" x14ac:dyDescent="0.3">
      <c r="A30" s="796" t="s">
        <v>838</v>
      </c>
      <c r="B30" s="796"/>
      <c r="C30" s="796"/>
      <c r="D30" s="796"/>
      <c r="E30" s="796"/>
      <c r="F30" s="796"/>
      <c r="G30" s="796"/>
      <c r="H30" s="796"/>
      <c r="I30" s="796"/>
      <c r="J30" s="796"/>
      <c r="K30" s="796"/>
      <c r="L30" s="796"/>
      <c r="M30" s="796"/>
      <c r="N30" s="796"/>
      <c r="O30" s="796"/>
      <c r="P30" s="796"/>
      <c r="Q30" s="796"/>
      <c r="R30" s="796"/>
      <c r="S30" s="796"/>
      <c r="T30" s="796"/>
      <c r="U30" s="796"/>
      <c r="V30" s="796"/>
      <c r="W30" s="796"/>
      <c r="X30" s="796"/>
      <c r="Y30" s="796"/>
      <c r="Z30" s="796"/>
      <c r="AA30" s="796"/>
      <c r="AB30" s="796"/>
      <c r="AC30" s="796"/>
      <c r="AD30" s="796"/>
      <c r="AE30" s="796"/>
      <c r="AF30" s="796"/>
      <c r="AG30" s="796"/>
      <c r="AH30" s="796"/>
      <c r="AI30" s="796"/>
      <c r="AJ30" s="796"/>
      <c r="AK30" s="796"/>
      <c r="AL30" s="796"/>
      <c r="AM30" s="796"/>
      <c r="AN30" s="796"/>
      <c r="AO30" s="796"/>
      <c r="AP30" s="796"/>
      <c r="AQ30" s="796"/>
      <c r="AR30" s="796"/>
      <c r="AS30" s="796"/>
      <c r="AT30" s="796"/>
      <c r="AU30" s="796"/>
      <c r="AV30" s="796"/>
      <c r="AW30" s="796"/>
      <c r="AX30" s="796"/>
      <c r="AY30" s="796"/>
      <c r="AZ30" s="796"/>
      <c r="BA30" s="796"/>
      <c r="BB30" s="796"/>
      <c r="BC30" s="796"/>
      <c r="BD30" s="796"/>
      <c r="BE30" s="796"/>
      <c r="BF30" s="796"/>
      <c r="BG30" s="796"/>
      <c r="BH30" s="796"/>
      <c r="BI30" s="796"/>
      <c r="BJ30" s="796"/>
      <c r="BK30" s="796"/>
      <c r="BL30" s="796"/>
      <c r="BM30" s="796"/>
      <c r="BN30" s="796"/>
      <c r="BO30" s="796"/>
      <c r="BP30" s="796"/>
      <c r="BQ30" s="796"/>
      <c r="BR30" s="796"/>
      <c r="BS30" s="796"/>
      <c r="BT30" s="796"/>
      <c r="BU30" s="796"/>
      <c r="BV30" s="796"/>
      <c r="BW30" s="796"/>
      <c r="BX30" s="796"/>
      <c r="BY30" s="796"/>
      <c r="BZ30" s="796"/>
      <c r="CA30" s="796"/>
      <c r="CB30" s="796"/>
      <c r="CC30" s="796"/>
      <c r="CD30" s="796"/>
      <c r="CE30" s="796"/>
      <c r="CF30" s="796"/>
      <c r="CG30" s="796"/>
      <c r="CH30" s="796"/>
      <c r="CI30" s="796"/>
      <c r="CJ30" s="796"/>
      <c r="CK30" s="796"/>
      <c r="CL30" s="796"/>
      <c r="CM30" s="796"/>
      <c r="CN30" s="796"/>
      <c r="CO30" s="796"/>
      <c r="CP30" s="796"/>
      <c r="CQ30" s="796"/>
      <c r="CR30" s="796"/>
      <c r="CS30" s="796"/>
      <c r="CT30" s="796"/>
      <c r="CU30" s="796"/>
      <c r="CV30" s="796"/>
      <c r="CW30" s="796"/>
      <c r="CX30" s="796"/>
      <c r="CY30" s="796"/>
      <c r="CZ30" s="796"/>
      <c r="DA30" s="796"/>
      <c r="DB30" s="796"/>
    </row>
    <row r="31" spans="1:112" ht="9" customHeight="1" x14ac:dyDescent="0.3"/>
    <row r="32" spans="1:112" ht="25.2" customHeight="1" x14ac:dyDescent="0.25">
      <c r="A32" s="30" t="s">
        <v>839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0"/>
    </row>
    <row r="33" spans="1:112" customFormat="1" ht="37.5" customHeight="1" x14ac:dyDescent="0.3">
      <c r="A33" s="770" t="s">
        <v>713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9"/>
      <c r="BJ33" s="769"/>
      <c r="BK33" s="769"/>
      <c r="BL33" s="769"/>
      <c r="BM33" s="769"/>
      <c r="BN33" s="769"/>
      <c r="BO33" s="769"/>
      <c r="BP33" s="769"/>
      <c r="BQ33" s="769"/>
      <c r="BR33" s="769"/>
      <c r="BS33" s="769"/>
      <c r="BT33" s="769"/>
      <c r="BU33" s="769"/>
      <c r="BV33" s="769"/>
      <c r="BW33" s="769"/>
      <c r="BX33" s="769"/>
      <c r="BY33" s="769"/>
      <c r="BZ33" s="769"/>
      <c r="CA33" s="769"/>
      <c r="CB33" s="769"/>
      <c r="CC33" s="769"/>
      <c r="CD33" s="769"/>
      <c r="CE33" s="769"/>
      <c r="CF33" s="769"/>
      <c r="CG33" s="23"/>
      <c r="CH33" s="23"/>
      <c r="CI33" s="23"/>
      <c r="CJ33" s="706" t="str">
        <f>ПОДПИСИ!E6</f>
        <v>Е.М. Ширяев</v>
      </c>
      <c r="CK33" s="706"/>
      <c r="CL33" s="706"/>
      <c r="CM33" s="706"/>
      <c r="CN33" s="706"/>
      <c r="CO33" s="706"/>
      <c r="CP33" s="706"/>
      <c r="CQ33" s="706"/>
      <c r="CR33" s="706"/>
      <c r="CS33" s="706"/>
      <c r="CT33" s="706"/>
      <c r="CU33" s="706"/>
      <c r="CV33" s="706"/>
      <c r="CW33" s="706"/>
      <c r="CX33" s="706"/>
      <c r="CY33" s="706"/>
      <c r="CZ33" s="706"/>
      <c r="DA33" s="706"/>
      <c r="DB33" s="706"/>
      <c r="DH33" s="140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25" t="s">
        <v>11</v>
      </c>
      <c r="BJ34" s="725"/>
      <c r="BK34" s="725"/>
      <c r="BL34" s="725"/>
      <c r="BM34" s="725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  <c r="BX34" s="725"/>
      <c r="BY34" s="725"/>
      <c r="BZ34" s="725"/>
      <c r="CA34" s="725"/>
      <c r="CB34" s="725"/>
      <c r="CC34" s="725"/>
      <c r="CD34" s="725"/>
      <c r="CE34" s="725"/>
      <c r="CF34" s="725"/>
      <c r="CG34" s="21"/>
      <c r="CH34" s="21"/>
      <c r="CI34" s="21"/>
      <c r="CJ34" s="916" t="s">
        <v>50</v>
      </c>
      <c r="CK34" s="916"/>
      <c r="CL34" s="916"/>
      <c r="CM34" s="916"/>
      <c r="CN34" s="916"/>
      <c r="CO34" s="916"/>
      <c r="CP34" s="916"/>
      <c r="CQ34" s="916"/>
      <c r="CR34" s="916"/>
      <c r="CS34" s="916"/>
      <c r="CT34" s="916"/>
      <c r="CU34" s="916"/>
      <c r="CV34" s="916"/>
      <c r="CW34" s="916"/>
      <c r="CX34" s="916"/>
      <c r="CY34" s="916"/>
      <c r="CZ34" s="916"/>
      <c r="DA34" s="916"/>
      <c r="DB34" s="916"/>
      <c r="DH34" s="147"/>
    </row>
    <row r="35" spans="1:112" customFormat="1" ht="33" customHeight="1" x14ac:dyDescent="0.3">
      <c r="A35" s="770" t="s">
        <v>707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9"/>
      <c r="BJ35" s="769"/>
      <c r="BK35" s="769"/>
      <c r="BL35" s="769"/>
      <c r="BM35" s="769"/>
      <c r="BN35" s="769"/>
      <c r="BO35" s="769"/>
      <c r="BP35" s="769"/>
      <c r="BQ35" s="769"/>
      <c r="BR35" s="769"/>
      <c r="BS35" s="769"/>
      <c r="BT35" s="769"/>
      <c r="BU35" s="769"/>
      <c r="BV35" s="769"/>
      <c r="BW35" s="769"/>
      <c r="BX35" s="769"/>
      <c r="BY35" s="769"/>
      <c r="BZ35" s="769"/>
      <c r="CA35" s="769"/>
      <c r="CB35" s="769"/>
      <c r="CC35" s="769"/>
      <c r="CD35" s="769"/>
      <c r="CE35" s="769"/>
      <c r="CF35" s="769"/>
      <c r="CG35" s="19"/>
      <c r="CH35" s="19"/>
      <c r="CI35" s="19"/>
      <c r="CJ35" s="706" t="str">
        <f>ПОДПИСИ!E12</f>
        <v xml:space="preserve">М.А. Нугуманов </v>
      </c>
      <c r="CK35" s="706"/>
      <c r="CL35" s="706"/>
      <c r="CM35" s="706"/>
      <c r="CN35" s="706"/>
      <c r="CO35" s="706"/>
      <c r="CP35" s="706"/>
      <c r="CQ35" s="706"/>
      <c r="CR35" s="706"/>
      <c r="CS35" s="706"/>
      <c r="CT35" s="706"/>
      <c r="CU35" s="706"/>
      <c r="CV35" s="706"/>
      <c r="CW35" s="706"/>
      <c r="CX35" s="706"/>
      <c r="CY35" s="706"/>
      <c r="CZ35" s="706"/>
      <c r="DA35" s="706"/>
      <c r="DB35" s="706"/>
      <c r="DH35" s="222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25" t="s">
        <v>11</v>
      </c>
      <c r="BJ36" s="725"/>
      <c r="BK36" s="725"/>
      <c r="BL36" s="725"/>
      <c r="BM36" s="725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  <c r="BX36" s="725"/>
      <c r="BY36" s="725"/>
      <c r="BZ36" s="725"/>
      <c r="CA36" s="725"/>
      <c r="CB36" s="725"/>
      <c r="CC36" s="725"/>
      <c r="CD36" s="725"/>
      <c r="CE36" s="725"/>
      <c r="CF36" s="725"/>
      <c r="CG36" s="21"/>
      <c r="CH36" s="21"/>
      <c r="CI36" s="21"/>
      <c r="CJ36" s="916" t="s">
        <v>50</v>
      </c>
      <c r="CK36" s="916"/>
      <c r="CL36" s="916"/>
      <c r="CM36" s="916"/>
      <c r="CN36" s="916"/>
      <c r="CO36" s="916"/>
      <c r="CP36" s="916"/>
      <c r="CQ36" s="916"/>
      <c r="CR36" s="916"/>
      <c r="CS36" s="916"/>
      <c r="CT36" s="916"/>
      <c r="CU36" s="916"/>
      <c r="CV36" s="916"/>
      <c r="CW36" s="916"/>
      <c r="CX36" s="916"/>
      <c r="CY36" s="916"/>
      <c r="CZ36" s="916"/>
      <c r="DA36" s="916"/>
      <c r="DB36" s="916"/>
      <c r="DH36" s="147"/>
    </row>
    <row r="37" spans="1:112" ht="13.8" x14ac:dyDescent="0.25">
      <c r="DH37" s="225"/>
    </row>
    <row r="38" spans="1:112" ht="13.8" x14ac:dyDescent="0.25">
      <c r="DH38" s="140"/>
    </row>
    <row r="39" spans="1:112" ht="13.8" x14ac:dyDescent="0.25">
      <c r="DH39" s="150"/>
    </row>
    <row r="40" spans="1:112" ht="13.8" x14ac:dyDescent="0.25">
      <c r="DH40" s="140"/>
    </row>
    <row r="41" spans="1:112" ht="13.8" x14ac:dyDescent="0.25">
      <c r="DH41" s="151"/>
    </row>
    <row r="42" spans="1:112" ht="13.8" x14ac:dyDescent="0.25">
      <c r="DH42" s="140"/>
    </row>
    <row r="43" spans="1:112" ht="13.8" x14ac:dyDescent="0.25">
      <c r="DH43" s="152"/>
    </row>
    <row r="44" spans="1:112" ht="13.8" x14ac:dyDescent="0.25">
      <c r="DH44" s="140"/>
    </row>
    <row r="45" spans="1:112" ht="13.8" x14ac:dyDescent="0.25">
      <c r="DH45" s="151"/>
    </row>
    <row r="46" spans="1:112" ht="13.8" x14ac:dyDescent="0.25">
      <c r="DH46" s="140"/>
    </row>
    <row r="47" spans="1:112" ht="13.8" x14ac:dyDescent="0.25">
      <c r="DH47" s="150"/>
    </row>
    <row r="48" spans="1:112" ht="13.8" x14ac:dyDescent="0.25">
      <c r="DH48" s="140"/>
    </row>
    <row r="49" spans="112:112" ht="13.8" x14ac:dyDescent="0.25">
      <c r="DH49" s="150"/>
    </row>
    <row r="50" spans="112:112" ht="13.8" x14ac:dyDescent="0.25">
      <c r="DH50" s="140"/>
    </row>
    <row r="52" spans="112:112" ht="13.8" x14ac:dyDescent="0.25">
      <c r="DH52" s="140"/>
    </row>
    <row r="54" spans="112:112" ht="13.8" x14ac:dyDescent="0.25">
      <c r="DH54" s="140"/>
    </row>
    <row r="55" spans="112:112" ht="13.8" x14ac:dyDescent="0.25">
      <c r="DH55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  <row r="64" spans="112:112" ht="13.8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61" priority="3" operator="equal">
      <formula>0</formula>
    </cfRule>
  </conditionalFormatting>
  <conditionalFormatting sqref="BH10:DB10">
    <cfRule type="cellIs" dxfId="60" priority="2" operator="equal">
      <formula>0</formula>
    </cfRule>
  </conditionalFormatting>
  <conditionalFormatting sqref="DH2:DH6">
    <cfRule type="cellIs" dxfId="5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Лист27">
    <tabColor rgb="FF92D050"/>
    <pageSetUpPr fitToPage="1"/>
  </sheetPr>
  <dimension ref="A1:Q34"/>
  <sheetViews>
    <sheetView view="pageBreakPreview" zoomScale="60" zoomScaleNormal="100" workbookViewId="0">
      <selection activeCell="L13" sqref="L1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8"/>
      <c r="B1" s="768"/>
      <c r="C1" s="768"/>
      <c r="D1" s="768"/>
      <c r="G1" s="706" t="str">
        <f>ФОРМА!G2</f>
        <v>Санкт-Петербург</v>
      </c>
      <c r="H1" s="706"/>
      <c r="I1" s="706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5"/>
      <c r="B2" s="765"/>
      <c r="C2" s="765"/>
      <c r="D2" s="765"/>
      <c r="E2" s="21"/>
      <c r="F2" s="21"/>
      <c r="G2" s="765" t="s">
        <v>0</v>
      </c>
      <c r="H2" s="765"/>
      <c r="I2" s="765"/>
      <c r="J2"/>
      <c r="K2"/>
      <c r="L2"/>
      <c r="M2"/>
      <c r="O2" s="145"/>
      <c r="P2" s="21"/>
      <c r="Q2" s="21"/>
    </row>
    <row r="3" spans="1:17" outlineLevel="1" x14ac:dyDescent="0.25">
      <c r="A3" s="706" t="str">
        <f>ФОРМА!B4</f>
        <v>ООО «СЭТ»</v>
      </c>
      <c r="B3" s="706"/>
      <c r="C3" s="706"/>
      <c r="D3" s="706"/>
      <c r="G3" s="766" t="str">
        <f>ФОРМА!B2</f>
        <v>ПАО "Россети Ленэнерго"</v>
      </c>
      <c r="H3" s="766"/>
      <c r="I3" s="766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25" t="s">
        <v>44</v>
      </c>
      <c r="B4" s="725"/>
      <c r="C4" s="725"/>
      <c r="D4" s="725"/>
      <c r="E4" s="21"/>
      <c r="F4" s="21"/>
      <c r="G4" s="765" t="s">
        <v>2</v>
      </c>
      <c r="H4" s="765"/>
      <c r="I4" s="765"/>
      <c r="O4" s="145"/>
      <c r="P4" s="21"/>
      <c r="Q4" s="21"/>
    </row>
    <row r="5" spans="1:17" ht="61.5" customHeight="1" outlineLevel="1" x14ac:dyDescent="0.25">
      <c r="A5" s="764"/>
      <c r="B5" s="764"/>
      <c r="C5" s="764"/>
      <c r="D5" s="764"/>
      <c r="E5" s="21"/>
      <c r="F5" s="21"/>
      <c r="G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66"/>
      <c r="I5" s="766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5" t="s">
        <v>45</v>
      </c>
      <c r="B6" s="765"/>
      <c r="C6" s="765"/>
      <c r="D6" s="765"/>
      <c r="E6" s="21"/>
      <c r="F6" s="21"/>
      <c r="G6" s="765" t="s">
        <v>38</v>
      </c>
      <c r="H6" s="765"/>
      <c r="I6" s="765"/>
      <c r="O6" s="145"/>
      <c r="P6" s="21"/>
      <c r="Q6" s="21"/>
    </row>
    <row r="7" spans="1:17" outlineLevel="1" x14ac:dyDescent="0.25">
      <c r="A7" s="706"/>
      <c r="B7" s="706"/>
      <c r="C7" s="706"/>
      <c r="D7" s="706"/>
      <c r="G7" s="724">
        <f>ФОРМА!B13</f>
        <v>45649</v>
      </c>
      <c r="H7" s="706"/>
      <c r="I7" s="706"/>
      <c r="J7" s="51"/>
      <c r="O7" s="166"/>
      <c r="P7" s="23"/>
      <c r="Q7" s="23"/>
    </row>
    <row r="8" spans="1:17" ht="10.5" customHeight="1" outlineLevel="1" x14ac:dyDescent="0.25">
      <c r="A8" s="725" t="s">
        <v>1</v>
      </c>
      <c r="B8" s="725"/>
      <c r="C8" s="725"/>
      <c r="D8" s="725"/>
      <c r="E8" s="21"/>
      <c r="F8" s="21"/>
      <c r="G8" s="923"/>
      <c r="H8" s="923"/>
      <c r="I8" s="923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4"/>
      <c r="H9" s="924"/>
      <c r="I9" s="924"/>
      <c r="O9" s="145"/>
      <c r="P9" s="21"/>
      <c r="Q9" s="21"/>
    </row>
    <row r="10" spans="1:17" ht="26.25" customHeight="1" x14ac:dyDescent="0.25">
      <c r="A10" s="777" t="s">
        <v>840</v>
      </c>
      <c r="B10" s="778"/>
      <c r="C10" s="778"/>
      <c r="D10" s="778"/>
      <c r="E10" s="778"/>
      <c r="F10" s="778"/>
      <c r="G10" s="778"/>
      <c r="H10" s="778"/>
      <c r="I10" s="778"/>
    </row>
    <row r="11" spans="1:17" x14ac:dyDescent="0.25">
      <c r="A11" s="777" t="s">
        <v>841</v>
      </c>
      <c r="B11" s="777"/>
      <c r="C11" s="777"/>
      <c r="D11" s="777"/>
      <c r="E11" s="777"/>
      <c r="F11" s="777"/>
      <c r="G11" s="777"/>
      <c r="H11" s="777"/>
      <c r="I11" s="777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116</v>
      </c>
      <c r="B13" s="30"/>
      <c r="C13" s="30"/>
      <c r="D13" s="767" t="str">
        <f>ПОДПИСИ!B6</f>
        <v xml:space="preserve">Старший мастер Ломоносовского РЭС филиала ПАО "Россети Ленэнерго", "ГтЭС" </v>
      </c>
      <c r="E13" s="767"/>
      <c r="F13" s="767"/>
      <c r="G13" s="767"/>
      <c r="H13" s="767"/>
      <c r="I13" s="767"/>
    </row>
    <row r="14" spans="1:17" ht="11.25" customHeight="1" x14ac:dyDescent="0.25">
      <c r="A14" s="922"/>
      <c r="B14" s="922"/>
      <c r="C14" s="922"/>
      <c r="D14" s="922"/>
      <c r="E14" s="922"/>
      <c r="F14" s="765" t="s">
        <v>5</v>
      </c>
      <c r="G14" s="765"/>
      <c r="H14" s="765"/>
      <c r="I14" s="765"/>
    </row>
    <row r="15" spans="1:17" ht="15" customHeight="1" x14ac:dyDescent="0.25">
      <c r="A15" s="763" t="str">
        <f>ПОДПИСИ!C6</f>
        <v>Ширяев Е.М.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39"/>
      <c r="B16" s="139"/>
      <c r="C16" s="139"/>
      <c r="D16" s="139"/>
      <c r="E16" s="139"/>
      <c r="F16" s="139"/>
      <c r="G16" s="139"/>
      <c r="H16" s="139"/>
      <c r="I16" s="139"/>
    </row>
    <row r="17" spans="1:17" ht="29.25" customHeight="1" x14ac:dyDescent="0.25">
      <c r="A17" s="770" t="s">
        <v>708</v>
      </c>
      <c r="B17" s="770"/>
      <c r="C17" s="770"/>
      <c r="D17" s="770"/>
      <c r="E17" s="770"/>
      <c r="F17" s="767" t="str">
        <f>ПОДПИСИ!B12</f>
        <v>Начальник участка ООО «СЭТ»</v>
      </c>
      <c r="G17" s="767"/>
      <c r="H17" s="767"/>
      <c r="I17" s="767"/>
    </row>
    <row r="18" spans="1:17" ht="9.75" customHeight="1" x14ac:dyDescent="0.25">
      <c r="A18" s="765"/>
      <c r="B18" s="765"/>
      <c r="C18" s="765"/>
      <c r="D18" s="765" t="s">
        <v>5</v>
      </c>
      <c r="E18" s="765"/>
      <c r="F18" s="765"/>
      <c r="G18" s="765"/>
      <c r="H18" s="765"/>
      <c r="I18" s="765"/>
    </row>
    <row r="19" spans="1:17" ht="15" customHeight="1" x14ac:dyDescent="0.25">
      <c r="A19" s="763" t="str">
        <f>ПОДПИСИ!C12</f>
        <v>Нугуманов М.А.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2" t="s">
        <v>842</v>
      </c>
      <c r="B20" s="762"/>
      <c r="C20" s="762"/>
      <c r="D20" s="762"/>
      <c r="E20" s="762"/>
      <c r="F20" s="762"/>
      <c r="G20" s="762"/>
      <c r="H20" s="762"/>
      <c r="I20" s="762"/>
    </row>
    <row r="21" spans="1:17" x14ac:dyDescent="0.25">
      <c r="A21" s="860" t="s">
        <v>843</v>
      </c>
      <c r="B21" s="860"/>
      <c r="C21" s="860"/>
      <c r="D21" s="860"/>
      <c r="E21" s="860"/>
      <c r="F21" s="860"/>
      <c r="G21" s="860"/>
      <c r="H21" s="860"/>
      <c r="I21" s="860"/>
    </row>
    <row r="22" spans="1:17" ht="12.75" customHeight="1" x14ac:dyDescent="0.25">
      <c r="A22" s="760" t="s">
        <v>844</v>
      </c>
      <c r="B22" s="760"/>
      <c r="C22" s="760"/>
      <c r="D22" s="760"/>
      <c r="E22" s="760"/>
      <c r="F22" s="760"/>
      <c r="G22" s="760"/>
      <c r="H22" s="760"/>
      <c r="I22" s="760"/>
    </row>
    <row r="23" spans="1:17" x14ac:dyDescent="0.25">
      <c r="A23" s="860" t="s">
        <v>872</v>
      </c>
      <c r="B23" s="860"/>
      <c r="C23" s="860"/>
      <c r="D23" s="860"/>
      <c r="E23" s="860"/>
      <c r="F23" s="860"/>
      <c r="G23" s="860"/>
      <c r="H23" s="860"/>
      <c r="I23" s="860"/>
    </row>
    <row r="24" spans="1:17" ht="12.75" customHeight="1" x14ac:dyDescent="0.25">
      <c r="A24" s="760" t="s">
        <v>845</v>
      </c>
      <c r="B24" s="760"/>
      <c r="C24" s="760"/>
      <c r="D24" s="760"/>
      <c r="E24" s="760"/>
      <c r="F24" s="760"/>
      <c r="G24" s="760"/>
      <c r="H24" s="760"/>
      <c r="I24" s="760"/>
    </row>
    <row r="25" spans="1:17" x14ac:dyDescent="0.25">
      <c r="A25" s="762" t="str">
        <f>CONCATENATE("3. Объем выполненных работ ",K25,"м2")</f>
        <v>3. Объем выполненных работ 0,5м2</v>
      </c>
      <c r="B25" s="762"/>
      <c r="C25" s="762"/>
      <c r="D25" s="762"/>
      <c r="E25" s="762"/>
      <c r="F25" s="762"/>
      <c r="G25" s="762"/>
      <c r="H25" s="762"/>
      <c r="I25" s="762"/>
      <c r="K25" s="366">
        <v>0.5</v>
      </c>
    </row>
    <row r="26" spans="1:17" x14ac:dyDescent="0.25">
      <c r="A26" s="47" t="s">
        <v>846</v>
      </c>
      <c r="B26" s="47"/>
      <c r="C26" s="47"/>
      <c r="D26" s="699"/>
      <c r="E26" s="699"/>
      <c r="F26" s="47"/>
      <c r="G26" s="47"/>
      <c r="H26" s="47"/>
      <c r="I26" s="47"/>
    </row>
    <row r="27" spans="1:17" x14ac:dyDescent="0.25">
      <c r="A27" s="47" t="s">
        <v>847</v>
      </c>
      <c r="B27" s="47"/>
      <c r="C27" s="47"/>
      <c r="D27" s="699"/>
      <c r="E27" s="699"/>
      <c r="F27" s="47"/>
      <c r="G27" s="47"/>
      <c r="H27" s="47"/>
      <c r="I27" s="47"/>
    </row>
    <row r="28" spans="1:17" x14ac:dyDescent="0.25">
      <c r="A28" s="47" t="s">
        <v>848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2" t="s">
        <v>839</v>
      </c>
      <c r="B30" s="768"/>
      <c r="C30" s="768"/>
      <c r="D30" s="768"/>
      <c r="E30" s="768"/>
      <c r="F30" s="768"/>
      <c r="G30" s="768"/>
      <c r="H30" s="768"/>
      <c r="I30" s="768"/>
    </row>
    <row r="31" spans="1:17" customFormat="1" ht="32.25" customHeight="1" x14ac:dyDescent="0.3">
      <c r="A31" s="771" t="s">
        <v>706</v>
      </c>
      <c r="B31" s="771"/>
      <c r="C31" s="771"/>
      <c r="D31" s="771"/>
      <c r="E31" s="771"/>
      <c r="F31" s="19"/>
      <c r="G31" s="53"/>
      <c r="H31" s="23"/>
      <c r="I31" s="48" t="str">
        <f>ПОДПИСИ!E6</f>
        <v>Е.М. Ширяев</v>
      </c>
      <c r="O31" s="140"/>
      <c r="P31" s="23"/>
      <c r="Q31" s="139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2"/>
      <c r="P32" s="21"/>
      <c r="Q32" s="27"/>
    </row>
    <row r="33" spans="1:17" customFormat="1" ht="47.25" customHeight="1" x14ac:dyDescent="0.3">
      <c r="A33" s="770" t="s">
        <v>707</v>
      </c>
      <c r="B33" s="771"/>
      <c r="C33" s="771"/>
      <c r="D33" s="771"/>
      <c r="E33" s="771"/>
      <c r="F33" s="19"/>
      <c r="G33" s="53"/>
      <c r="H33" s="19"/>
      <c r="I33" s="48" t="str">
        <f>ПОДПИСИ!E12</f>
        <v xml:space="preserve">М.А. Нугуманов </v>
      </c>
      <c r="O33" s="140"/>
      <c r="P33" s="19"/>
      <c r="Q33" s="139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2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58" priority="2" operator="equal">
      <formula>0</formula>
    </cfRule>
  </conditionalFormatting>
  <conditionalFormatting sqref="O1:O6 O8:O9">
    <cfRule type="cellIs" dxfId="5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Лист28">
    <tabColor rgb="FF92D050"/>
    <pageSetUpPr fitToPage="1"/>
  </sheetPr>
  <dimension ref="A1:Q30"/>
  <sheetViews>
    <sheetView view="pageBreakPreview" zoomScale="60" zoomScaleNormal="100" workbookViewId="0">
      <selection activeCell="L13" sqref="L1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8"/>
      <c r="B1" s="768"/>
      <c r="C1" s="768"/>
      <c r="D1" s="768"/>
      <c r="G1" s="706" t="str">
        <f>ФОРМА!G2</f>
        <v>Санкт-Петербург</v>
      </c>
      <c r="H1" s="706"/>
      <c r="I1" s="706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5"/>
      <c r="B2" s="765"/>
      <c r="C2" s="765"/>
      <c r="D2" s="765"/>
      <c r="E2" s="21"/>
      <c r="F2" s="21"/>
      <c r="G2" s="765" t="s">
        <v>0</v>
      </c>
      <c r="H2" s="765"/>
      <c r="I2" s="765"/>
      <c r="J2"/>
      <c r="K2"/>
      <c r="L2"/>
      <c r="M2"/>
      <c r="O2" s="145"/>
      <c r="P2" s="21"/>
      <c r="Q2" s="21"/>
    </row>
    <row r="3" spans="1:17" outlineLevel="1" x14ac:dyDescent="0.25">
      <c r="A3" s="706" t="str">
        <f>ФОРМА!B4</f>
        <v>ООО «СЭТ»</v>
      </c>
      <c r="B3" s="706"/>
      <c r="C3" s="706"/>
      <c r="D3" s="706"/>
      <c r="G3" s="766" t="str">
        <f>ФОРМА!B2</f>
        <v>ПАО "Россети Ленэнерго"</v>
      </c>
      <c r="H3" s="766"/>
      <c r="I3" s="766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25" t="s">
        <v>44</v>
      </c>
      <c r="B4" s="725"/>
      <c r="C4" s="725"/>
      <c r="D4" s="725"/>
      <c r="E4" s="21"/>
      <c r="F4" s="21"/>
      <c r="G4" s="765" t="s">
        <v>2</v>
      </c>
      <c r="H4" s="765"/>
      <c r="I4" s="765"/>
      <c r="O4" s="145"/>
      <c r="P4" s="21"/>
      <c r="Q4" s="21"/>
    </row>
    <row r="5" spans="1:17" ht="54" customHeight="1" outlineLevel="1" x14ac:dyDescent="0.25">
      <c r="A5" s="764"/>
      <c r="B5" s="764"/>
      <c r="C5" s="764"/>
      <c r="D5" s="764"/>
      <c r="E5" s="21"/>
      <c r="F5" s="21"/>
      <c r="G5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92"/>
      <c r="I5" s="792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5" t="s">
        <v>45</v>
      </c>
      <c r="B6" s="765"/>
      <c r="C6" s="765"/>
      <c r="D6" s="765"/>
      <c r="E6" s="21"/>
      <c r="F6" s="21"/>
      <c r="G6" s="765" t="s">
        <v>38</v>
      </c>
      <c r="H6" s="765"/>
      <c r="I6" s="765"/>
      <c r="O6" s="145"/>
      <c r="P6" s="21"/>
      <c r="Q6" s="21"/>
    </row>
    <row r="7" spans="1:17" outlineLevel="1" x14ac:dyDescent="0.25">
      <c r="A7" s="706"/>
      <c r="B7" s="706"/>
      <c r="C7" s="706"/>
      <c r="D7" s="706"/>
      <c r="G7" s="724">
        <f>ФОРМА!B13</f>
        <v>45649</v>
      </c>
      <c r="H7" s="706"/>
      <c r="I7" s="706"/>
      <c r="J7" s="51"/>
      <c r="O7" s="166"/>
      <c r="P7" s="23"/>
      <c r="Q7" s="23"/>
    </row>
    <row r="8" spans="1:17" ht="10.5" customHeight="1" outlineLevel="1" x14ac:dyDescent="0.25">
      <c r="A8" s="725" t="s">
        <v>1</v>
      </c>
      <c r="B8" s="725"/>
      <c r="C8" s="725"/>
      <c r="D8" s="725"/>
      <c r="E8" s="21"/>
      <c r="F8" s="21"/>
      <c r="G8" s="923"/>
      <c r="H8" s="923"/>
      <c r="I8" s="923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4"/>
      <c r="H9" s="924"/>
      <c r="I9" s="924"/>
      <c r="O9" s="145"/>
      <c r="P9" s="21"/>
      <c r="Q9" s="21"/>
    </row>
    <row r="10" spans="1:17" ht="73.5" customHeight="1" x14ac:dyDescent="0.25">
      <c r="A10" s="777" t="s">
        <v>849</v>
      </c>
      <c r="B10" s="778"/>
      <c r="C10" s="778"/>
      <c r="D10" s="778"/>
      <c r="E10" s="778"/>
      <c r="F10" s="778"/>
      <c r="G10" s="778"/>
      <c r="H10" s="778"/>
      <c r="I10" s="778"/>
    </row>
    <row r="11" spans="1:17" ht="15" customHeight="1" x14ac:dyDescent="0.25">
      <c r="A11" s="771" t="s">
        <v>4</v>
      </c>
      <c r="B11" s="771"/>
      <c r="C11" s="771"/>
      <c r="D11" s="771"/>
      <c r="E11" s="771"/>
      <c r="F11" s="771"/>
      <c r="G11" s="771"/>
      <c r="H11" s="771"/>
      <c r="I11" s="771"/>
    </row>
    <row r="12" spans="1:17" ht="30" customHeight="1" x14ac:dyDescent="0.25">
      <c r="A12" s="30" t="s">
        <v>116</v>
      </c>
      <c r="B12" s="30"/>
      <c r="C12" s="30"/>
      <c r="D12" s="767" t="str">
        <f>ПОДПИСИ!B6</f>
        <v xml:space="preserve">Старший мастер Ломоносовского РЭС филиала ПАО "Россети Ленэнерго", "ГтЭС" </v>
      </c>
      <c r="E12" s="767"/>
      <c r="F12" s="767"/>
      <c r="G12" s="767"/>
      <c r="H12" s="767"/>
      <c r="I12" s="767"/>
    </row>
    <row r="13" spans="1:17" ht="11.25" customHeight="1" x14ac:dyDescent="0.25">
      <c r="A13" s="922"/>
      <c r="B13" s="922"/>
      <c r="C13" s="922"/>
      <c r="D13" s="922"/>
      <c r="E13" s="922"/>
      <c r="F13" s="765" t="s">
        <v>5</v>
      </c>
      <c r="G13" s="765"/>
      <c r="H13" s="765"/>
      <c r="I13" s="765"/>
    </row>
    <row r="14" spans="1:17" ht="15" customHeight="1" x14ac:dyDescent="0.25">
      <c r="A14" s="763" t="str">
        <f>ПОДПИСИ!C6</f>
        <v>Ширяев Е.М.</v>
      </c>
      <c r="B14" s="763"/>
      <c r="C14" s="763"/>
      <c r="D14" s="763"/>
      <c r="E14" s="763"/>
      <c r="F14" s="763"/>
      <c r="G14" s="763"/>
      <c r="H14" s="763"/>
      <c r="I14" s="763"/>
    </row>
    <row r="15" spans="1:17" ht="15" customHeight="1" x14ac:dyDescent="0.25">
      <c r="A15" s="139"/>
      <c r="B15" s="139"/>
      <c r="C15" s="139"/>
      <c r="D15" s="139"/>
      <c r="E15" s="139"/>
      <c r="F15" s="139"/>
      <c r="G15" s="139"/>
      <c r="H15" s="139"/>
      <c r="I15" s="139"/>
    </row>
    <row r="16" spans="1:17" ht="29.25" customHeight="1" x14ac:dyDescent="0.25">
      <c r="A16" s="770" t="s">
        <v>708</v>
      </c>
      <c r="B16" s="770"/>
      <c r="C16" s="770"/>
      <c r="D16" s="770"/>
      <c r="E16" s="770"/>
      <c r="F16" s="767" t="str">
        <f>ПОДПИСИ!B12</f>
        <v>Начальник участка ООО «СЭТ»</v>
      </c>
      <c r="G16" s="767"/>
      <c r="H16" s="767"/>
      <c r="I16" s="767"/>
    </row>
    <row r="17" spans="1:17" ht="9.75" customHeight="1" x14ac:dyDescent="0.25">
      <c r="A17" s="765"/>
      <c r="B17" s="765"/>
      <c r="C17" s="765"/>
      <c r="D17" s="765" t="s">
        <v>5</v>
      </c>
      <c r="E17" s="765"/>
      <c r="F17" s="765"/>
      <c r="G17" s="765"/>
      <c r="H17" s="765"/>
      <c r="I17" s="765"/>
    </row>
    <row r="18" spans="1:17" ht="15" customHeight="1" x14ac:dyDescent="0.25">
      <c r="A18" s="763" t="str">
        <f>ПОДПИСИ!C12</f>
        <v>Нугуманов М.А.</v>
      </c>
      <c r="B18" s="763"/>
      <c r="C18" s="763"/>
      <c r="D18" s="763"/>
      <c r="E18" s="763"/>
      <c r="F18" s="763"/>
      <c r="G18" s="763"/>
      <c r="H18" s="763"/>
      <c r="I18" s="763"/>
    </row>
    <row r="19" spans="1:17" x14ac:dyDescent="0.25">
      <c r="A19" s="762" t="s">
        <v>842</v>
      </c>
      <c r="B19" s="762"/>
      <c r="C19" s="762"/>
      <c r="D19" s="762"/>
      <c r="E19" s="762"/>
      <c r="F19" s="762"/>
      <c r="G19" s="762"/>
      <c r="H19" s="762"/>
      <c r="I19" s="762"/>
    </row>
    <row r="20" spans="1:17" x14ac:dyDescent="0.25">
      <c r="A20" s="860" t="str">
        <f>CONCATENATE("1. На опоры ВЛ-10кВ нанесены постоянные знаки в кол-ве ",K20," шт.")</f>
        <v>1. На опоры ВЛ-10кВ нанесены постоянные знаки в кол-ве 240 шт.</v>
      </c>
      <c r="B20" s="860"/>
      <c r="C20" s="860"/>
      <c r="D20" s="860"/>
      <c r="E20" s="860"/>
      <c r="F20" s="860"/>
      <c r="G20" s="860"/>
      <c r="H20" s="860"/>
      <c r="I20" s="860"/>
      <c r="K20" s="366">
        <v>240</v>
      </c>
    </row>
    <row r="21" spans="1:17" ht="12.75" customHeight="1" x14ac:dyDescent="0.25">
      <c r="A21" s="760" t="s">
        <v>844</v>
      </c>
      <c r="B21" s="760"/>
      <c r="C21" s="760"/>
      <c r="D21" s="760"/>
      <c r="E21" s="760"/>
      <c r="F21" s="760"/>
      <c r="G21" s="760"/>
      <c r="H21" s="760"/>
      <c r="I21" s="760"/>
    </row>
    <row r="22" spans="1:17" x14ac:dyDescent="0.25">
      <c r="A22" s="47" t="s">
        <v>846</v>
      </c>
      <c r="B22" s="47"/>
      <c r="C22" s="47"/>
      <c r="D22" s="699"/>
      <c r="E22" s="699"/>
      <c r="F22" s="47"/>
      <c r="G22" s="47"/>
      <c r="H22" s="47"/>
      <c r="I22" s="47"/>
    </row>
    <row r="23" spans="1:17" x14ac:dyDescent="0.25">
      <c r="A23" s="47" t="s">
        <v>847</v>
      </c>
      <c r="B23" s="47"/>
      <c r="C23" s="47"/>
      <c r="D23" s="699"/>
      <c r="E23" s="699"/>
      <c r="F23" s="47"/>
      <c r="G23" s="47"/>
      <c r="H23" s="47"/>
      <c r="I23" s="47"/>
    </row>
    <row r="24" spans="1:17" x14ac:dyDescent="0.25">
      <c r="A24" s="47" t="s">
        <v>848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2" t="s">
        <v>839</v>
      </c>
      <c r="B26" s="768"/>
      <c r="C26" s="768"/>
      <c r="D26" s="768"/>
      <c r="E26" s="768"/>
      <c r="F26" s="768"/>
      <c r="G26" s="768"/>
      <c r="H26" s="768"/>
      <c r="I26" s="768"/>
    </row>
    <row r="27" spans="1:17" customFormat="1" ht="32.25" customHeight="1" x14ac:dyDescent="0.3">
      <c r="A27" s="771" t="s">
        <v>706</v>
      </c>
      <c r="B27" s="771"/>
      <c r="C27" s="771"/>
      <c r="D27" s="771"/>
      <c r="E27" s="771"/>
      <c r="F27" s="19"/>
      <c r="G27" s="53"/>
      <c r="H27" s="23"/>
      <c r="I27" s="48" t="str">
        <f>ПОДПИСИ!E6</f>
        <v>Е.М. Ширяев</v>
      </c>
      <c r="O27" s="140"/>
      <c r="P27" s="23"/>
      <c r="Q27" s="139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2"/>
      <c r="P28" s="21"/>
      <c r="Q28" s="27"/>
    </row>
    <row r="29" spans="1:17" customFormat="1" ht="47.25" customHeight="1" x14ac:dyDescent="0.3">
      <c r="A29" s="770" t="s">
        <v>707</v>
      </c>
      <c r="B29" s="771"/>
      <c r="C29" s="771"/>
      <c r="D29" s="771"/>
      <c r="E29" s="771"/>
      <c r="F29" s="19"/>
      <c r="G29" s="53"/>
      <c r="H29" s="19"/>
      <c r="I29" s="48" t="str">
        <f>ПОДПИСИ!E12</f>
        <v xml:space="preserve">М.А. Нугуманов </v>
      </c>
      <c r="O29" s="140"/>
      <c r="P29" s="19"/>
      <c r="Q29" s="139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2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56" priority="2" operator="equal">
      <formula>0</formula>
    </cfRule>
  </conditionalFormatting>
  <conditionalFormatting sqref="O1:O6 O8:O9">
    <cfRule type="cellIs" dxfId="5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Лист29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8"/>
      <c r="B1" s="768"/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68"/>
      <c r="AA1" s="768"/>
      <c r="AB1" s="768"/>
      <c r="AC1" s="768"/>
      <c r="AD1" s="768"/>
      <c r="AE1" s="768"/>
      <c r="AF1" s="768"/>
      <c r="AG1" s="768"/>
      <c r="AH1" s="768"/>
      <c r="AI1" s="768"/>
      <c r="AJ1" s="768"/>
      <c r="AK1" s="768"/>
      <c r="AL1" s="768"/>
      <c r="AM1" s="768"/>
      <c r="AN1" s="768"/>
      <c r="BC1" s="706" t="str">
        <f>ФОРМА!G2</f>
        <v>Санкт-Петербург</v>
      </c>
      <c r="BD1" s="706"/>
      <c r="BE1" s="706"/>
      <c r="BF1" s="706"/>
      <c r="BG1" s="706"/>
      <c r="BH1" s="706"/>
      <c r="BI1" s="706"/>
      <c r="BJ1" s="706"/>
      <c r="BK1" s="706"/>
      <c r="BL1" s="706"/>
      <c r="BM1" s="706"/>
      <c r="BN1" s="706"/>
      <c r="BO1" s="706"/>
      <c r="BP1" s="706"/>
      <c r="BQ1" s="706"/>
      <c r="BR1" s="706"/>
      <c r="BS1" s="706"/>
      <c r="BT1" s="706"/>
      <c r="BU1" s="706"/>
      <c r="BV1" s="706"/>
      <c r="BW1" s="706"/>
      <c r="BX1" s="706"/>
      <c r="BY1" s="706"/>
      <c r="BZ1" s="706"/>
      <c r="CA1" s="706"/>
      <c r="CB1" s="706"/>
      <c r="CC1" s="706"/>
      <c r="CD1" s="706"/>
      <c r="CE1" s="706"/>
      <c r="CF1" s="706"/>
      <c r="CG1" s="706"/>
      <c r="CH1" s="706"/>
      <c r="CI1" s="706"/>
      <c r="CJ1" s="706"/>
      <c r="CK1" s="706"/>
      <c r="CL1" s="706"/>
      <c r="CM1" s="706"/>
      <c r="CN1" s="706"/>
      <c r="CO1" s="706"/>
      <c r="CP1" s="706"/>
      <c r="CQ1" s="706"/>
      <c r="CR1" s="706"/>
      <c r="CS1" s="706"/>
      <c r="CT1" s="706"/>
      <c r="CU1" s="706"/>
      <c r="CV1" s="706"/>
      <c r="CW1" s="706"/>
      <c r="CX1" s="706"/>
      <c r="CY1" s="706"/>
      <c r="CZ1" s="706"/>
      <c r="DA1" s="706"/>
      <c r="DB1" s="706"/>
      <c r="DC1"/>
      <c r="DD1"/>
      <c r="DE1"/>
      <c r="DF1"/>
      <c r="DH1" s="154"/>
    </row>
    <row r="2" spans="1:112" s="50" customFormat="1" ht="15" customHeight="1" outlineLevel="1" x14ac:dyDescent="0.3">
      <c r="A2" s="765"/>
      <c r="B2" s="765"/>
      <c r="C2" s="765"/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  <c r="AF2" s="765"/>
      <c r="AG2" s="765"/>
      <c r="AH2" s="765"/>
      <c r="AI2" s="765"/>
      <c r="AJ2" s="765"/>
      <c r="AK2" s="765"/>
      <c r="AL2" s="765"/>
      <c r="AM2" s="765"/>
      <c r="AN2" s="765"/>
      <c r="AO2" s="765"/>
      <c r="AP2" s="765"/>
      <c r="AQ2" s="765"/>
      <c r="AR2" s="765"/>
      <c r="AS2" s="765"/>
      <c r="AT2" s="765"/>
      <c r="AU2" s="765"/>
      <c r="AV2" s="21"/>
      <c r="AW2" s="21"/>
      <c r="AX2" s="21"/>
      <c r="AY2" s="21"/>
      <c r="AZ2" s="21"/>
      <c r="BA2" s="21"/>
      <c r="BB2" s="21"/>
      <c r="BC2" s="765" t="s">
        <v>0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3"/>
    </row>
    <row r="3" spans="1:112" ht="15" customHeight="1" outlineLevel="1" x14ac:dyDescent="0.25">
      <c r="A3" s="706" t="str">
        <f>ФОРМА!B4</f>
        <v>ООО «СЭТ»</v>
      </c>
      <c r="B3" s="706"/>
      <c r="C3" s="706"/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706"/>
      <c r="X3" s="706"/>
      <c r="Y3" s="706"/>
      <c r="Z3" s="706"/>
      <c r="AA3" s="706"/>
      <c r="AB3" s="706"/>
      <c r="AC3" s="706"/>
      <c r="AD3" s="706"/>
      <c r="AE3" s="706"/>
      <c r="AF3" s="706"/>
      <c r="AG3" s="706"/>
      <c r="AH3" s="706"/>
      <c r="AI3" s="706"/>
      <c r="AJ3" s="706"/>
      <c r="AK3" s="706"/>
      <c r="AL3" s="706"/>
      <c r="AM3" s="706"/>
      <c r="AN3" s="706"/>
      <c r="AO3" s="706"/>
      <c r="AP3" s="706"/>
      <c r="AQ3" s="706"/>
      <c r="AR3" s="706"/>
      <c r="AS3" s="706"/>
      <c r="AT3" s="706"/>
      <c r="AU3" s="706"/>
      <c r="BC3" s="766" t="str">
        <f>ФОРМА!B2</f>
        <v>ПАО "Россети Ленэнерго"</v>
      </c>
      <c r="BD3" s="766"/>
      <c r="BE3" s="766"/>
      <c r="BF3" s="766"/>
      <c r="BG3" s="766"/>
      <c r="BH3" s="766"/>
      <c r="BI3" s="766"/>
      <c r="BJ3" s="766"/>
      <c r="BK3" s="766"/>
      <c r="BL3" s="766"/>
      <c r="BM3" s="766"/>
      <c r="BN3" s="766"/>
      <c r="BO3" s="766"/>
      <c r="BP3" s="766"/>
      <c r="BQ3" s="766"/>
      <c r="BR3" s="766"/>
      <c r="BS3" s="766"/>
      <c r="BT3" s="766"/>
      <c r="BU3" s="766"/>
      <c r="BV3" s="766"/>
      <c r="BW3" s="766"/>
      <c r="BX3" s="766"/>
      <c r="BY3" s="766"/>
      <c r="BZ3" s="766"/>
      <c r="CA3" s="766"/>
      <c r="CB3" s="766"/>
      <c r="CC3" s="766"/>
      <c r="CD3" s="766"/>
      <c r="CE3" s="766"/>
      <c r="CF3" s="766"/>
      <c r="CG3" s="766"/>
      <c r="CH3" s="766"/>
      <c r="CI3" s="766"/>
      <c r="CJ3" s="766"/>
      <c r="CK3" s="766"/>
      <c r="CL3" s="766"/>
      <c r="CM3" s="766"/>
      <c r="CN3" s="766"/>
      <c r="CO3" s="766"/>
      <c r="CP3" s="766"/>
      <c r="CQ3" s="766"/>
      <c r="CR3" s="766"/>
      <c r="CS3" s="766"/>
      <c r="CT3" s="766"/>
      <c r="CU3" s="766"/>
      <c r="CV3" s="766"/>
      <c r="CW3" s="766"/>
      <c r="CX3" s="766"/>
      <c r="CY3" s="766"/>
      <c r="CZ3" s="766"/>
      <c r="DA3" s="766"/>
      <c r="DB3" s="766"/>
      <c r="DH3" s="155" t="str">
        <f>BC3</f>
        <v>ПАО "Россети Ленэнерго"</v>
      </c>
    </row>
    <row r="4" spans="1:112" ht="15" customHeight="1" outlineLevel="1" x14ac:dyDescent="0.25">
      <c r="A4" s="765" t="s">
        <v>44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21"/>
      <c r="AW4" s="21"/>
      <c r="AX4" s="21"/>
      <c r="AY4" s="21"/>
      <c r="AZ4" s="21"/>
      <c r="BA4" s="21"/>
      <c r="BB4" s="21"/>
      <c r="BC4" s="765" t="s">
        <v>2</v>
      </c>
      <c r="BD4" s="765"/>
      <c r="BE4" s="765"/>
      <c r="BF4" s="765"/>
      <c r="BG4" s="765"/>
      <c r="BH4" s="765"/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3"/>
    </row>
    <row r="5" spans="1:112" ht="60" customHeight="1" outlineLevel="1" x14ac:dyDescent="0.25">
      <c r="A5" s="764"/>
      <c r="B5" s="764"/>
      <c r="C5" s="764"/>
      <c r="D5" s="764"/>
      <c r="E5" s="764"/>
      <c r="F5" s="764"/>
      <c r="G5" s="764"/>
      <c r="H5" s="764"/>
      <c r="I5" s="764"/>
      <c r="J5" s="764"/>
      <c r="K5" s="764"/>
      <c r="L5" s="764"/>
      <c r="M5" s="764"/>
      <c r="N5" s="764"/>
      <c r="O5" s="764"/>
      <c r="P5" s="764"/>
      <c r="Q5" s="764"/>
      <c r="R5" s="764"/>
      <c r="S5" s="764"/>
      <c r="T5" s="764"/>
      <c r="U5" s="764"/>
      <c r="V5" s="764"/>
      <c r="W5" s="764"/>
      <c r="X5" s="764"/>
      <c r="Y5" s="764"/>
      <c r="Z5" s="764"/>
      <c r="AA5" s="764"/>
      <c r="AB5" s="764"/>
      <c r="AC5" s="764"/>
      <c r="AD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21"/>
      <c r="AW5" s="21"/>
      <c r="AX5" s="21"/>
      <c r="AY5" s="21"/>
      <c r="AZ5" s="21"/>
      <c r="BA5" s="21"/>
      <c r="BB5" s="21"/>
      <c r="BC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66"/>
      <c r="BE5" s="766"/>
      <c r="BF5" s="766"/>
      <c r="BG5" s="766"/>
      <c r="BH5" s="766"/>
      <c r="BI5" s="766"/>
      <c r="BJ5" s="766"/>
      <c r="BK5" s="766"/>
      <c r="BL5" s="766"/>
      <c r="BM5" s="766"/>
      <c r="BN5" s="766"/>
      <c r="BO5" s="766"/>
      <c r="BP5" s="766"/>
      <c r="BQ5" s="766"/>
      <c r="BR5" s="766"/>
      <c r="BS5" s="766"/>
      <c r="BT5" s="766"/>
      <c r="BU5" s="766"/>
      <c r="BV5" s="766"/>
      <c r="BW5" s="766"/>
      <c r="BX5" s="766"/>
      <c r="BY5" s="766"/>
      <c r="BZ5" s="766"/>
      <c r="CA5" s="766"/>
      <c r="CB5" s="766"/>
      <c r="CC5" s="766"/>
      <c r="CD5" s="766"/>
      <c r="CE5" s="766"/>
      <c r="CF5" s="766"/>
      <c r="CG5" s="766"/>
      <c r="CH5" s="766"/>
      <c r="CI5" s="766"/>
      <c r="CJ5" s="766"/>
      <c r="CK5" s="766"/>
      <c r="CL5" s="766"/>
      <c r="CM5" s="766"/>
      <c r="CN5" s="766"/>
      <c r="CO5" s="766"/>
      <c r="CP5" s="766"/>
      <c r="CQ5" s="766"/>
      <c r="CR5" s="766"/>
      <c r="CS5" s="766"/>
      <c r="CT5" s="766"/>
      <c r="CU5" s="766"/>
      <c r="CV5" s="766"/>
      <c r="CW5" s="766"/>
      <c r="CX5" s="766"/>
      <c r="CY5" s="766"/>
      <c r="CZ5" s="766"/>
      <c r="DA5" s="766"/>
      <c r="DB5" s="766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5" t="s">
        <v>45</v>
      </c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765"/>
      <c r="AV6" s="21"/>
      <c r="AW6" s="21"/>
      <c r="AX6" s="21"/>
      <c r="AY6" s="21"/>
      <c r="AZ6" s="21"/>
      <c r="BA6" s="21"/>
      <c r="BB6" s="21"/>
      <c r="BC6" s="765" t="s">
        <v>38</v>
      </c>
      <c r="BD6" s="765"/>
      <c r="BE6" s="765"/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J6" s="765"/>
      <c r="CK6" s="765"/>
      <c r="CL6" s="765"/>
      <c r="CM6" s="765"/>
      <c r="CN6" s="765"/>
      <c r="CO6" s="765"/>
      <c r="CP6" s="765"/>
      <c r="CQ6" s="765"/>
      <c r="CR6" s="765"/>
      <c r="CS6" s="765"/>
      <c r="CT6" s="765"/>
      <c r="CU6" s="765"/>
      <c r="CV6" s="765"/>
      <c r="CW6" s="765"/>
      <c r="CX6" s="765"/>
      <c r="CY6" s="765"/>
      <c r="CZ6" s="765"/>
      <c r="DA6" s="765"/>
      <c r="DB6" s="765"/>
      <c r="DH6" s="143"/>
    </row>
    <row r="7" spans="1:112" ht="13.8" outlineLevel="1" x14ac:dyDescent="0.25">
      <c r="A7" s="706"/>
      <c r="B7" s="706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6"/>
      <c r="AD7" s="706"/>
      <c r="AE7" s="706"/>
      <c r="AF7" s="706"/>
      <c r="AG7" s="706"/>
      <c r="AH7" s="706"/>
      <c r="AI7" s="706"/>
      <c r="AJ7" s="706"/>
      <c r="AK7" s="706"/>
      <c r="AL7" s="706"/>
      <c r="AM7" s="706"/>
      <c r="AN7" s="706"/>
      <c r="AO7" s="706"/>
      <c r="AP7" s="706"/>
      <c r="AQ7" s="706"/>
      <c r="AR7" s="706"/>
      <c r="AS7" s="706"/>
      <c r="AT7" s="706"/>
      <c r="AU7" s="706"/>
      <c r="BC7" s="724">
        <f>ФОРМА!B13</f>
        <v>45649</v>
      </c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C7" s="51"/>
      <c r="DH7" s="155"/>
    </row>
    <row r="8" spans="1:112" ht="10.5" customHeight="1" outlineLevel="1" x14ac:dyDescent="0.25">
      <c r="A8" s="765" t="s">
        <v>1</v>
      </c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21"/>
      <c r="AW8" s="21"/>
      <c r="AX8" s="21"/>
      <c r="AY8" s="21"/>
      <c r="AZ8" s="21"/>
      <c r="BA8" s="21"/>
      <c r="BB8" s="21"/>
      <c r="BC8" s="765" t="s">
        <v>3</v>
      </c>
      <c r="BD8" s="765"/>
      <c r="BE8" s="765"/>
      <c r="BF8" s="765"/>
      <c r="BG8" s="765"/>
      <c r="BH8" s="765"/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77" t="s">
        <v>500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8" customHeight="1" x14ac:dyDescent="0.25">
      <c r="A11" s="928" t="s">
        <v>429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06" t="s">
        <v>1461</v>
      </c>
      <c r="BA12" s="706"/>
      <c r="BB12" s="706"/>
      <c r="BC12" s="706"/>
      <c r="BD12" s="706"/>
      <c r="BE12" s="706"/>
      <c r="BF12" s="706"/>
      <c r="BG12" s="706"/>
      <c r="BH12" s="706"/>
      <c r="BI12" s="706"/>
      <c r="BJ12" s="706"/>
      <c r="BK12" s="706"/>
      <c r="BL12" s="706"/>
      <c r="BM12" s="706"/>
      <c r="BN12" s="706"/>
      <c r="BO12" s="706"/>
      <c r="BP12" s="706"/>
      <c r="BQ12" s="706"/>
      <c r="BR12" s="706"/>
      <c r="BS12" s="706"/>
      <c r="BT12" s="706"/>
      <c r="BU12" s="706"/>
      <c r="BV12" s="706"/>
      <c r="BW12" s="706"/>
      <c r="BX12" s="706"/>
      <c r="BY12" s="706"/>
      <c r="BZ12" s="706"/>
      <c r="CA12" s="706"/>
      <c r="CB12" s="706"/>
      <c r="CC12" s="706"/>
      <c r="CD12" s="706"/>
      <c r="CE12" s="706"/>
      <c r="CF12" s="706"/>
      <c r="CG12" s="706"/>
      <c r="CH12" s="706"/>
      <c r="CI12" s="706"/>
      <c r="CJ12" s="706"/>
      <c r="CK12" s="706"/>
      <c r="CL12" s="706"/>
      <c r="CM12" s="706"/>
      <c r="CN12" s="706"/>
      <c r="CO12" s="706"/>
      <c r="CP12" s="706"/>
      <c r="CQ12" s="706"/>
      <c r="CR12" s="706"/>
      <c r="CS12" s="706"/>
      <c r="CT12" s="706"/>
      <c r="CU12" s="706"/>
      <c r="CV12" s="706"/>
      <c r="CW12" s="706"/>
      <c r="CX12" s="706"/>
      <c r="CY12" s="706"/>
      <c r="CZ12" s="706"/>
      <c r="DA12" s="706"/>
      <c r="DB12" s="706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1460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5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1375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6" t="s">
        <v>1463</v>
      </c>
      <c r="BA17" s="926"/>
      <c r="BB17" s="926"/>
      <c r="BC17" s="926"/>
      <c r="BD17" s="926"/>
      <c r="BE17" s="926"/>
      <c r="BF17" s="926"/>
      <c r="BG17" s="926"/>
      <c r="BH17" s="926"/>
      <c r="BI17" s="926"/>
      <c r="BJ17" s="926"/>
      <c r="BK17" s="926"/>
      <c r="BL17" s="926"/>
      <c r="BM17" s="926"/>
      <c r="BN17" s="926"/>
      <c r="BO17" s="926"/>
      <c r="BP17" s="926"/>
      <c r="BQ17" s="926"/>
      <c r="BR17" s="926"/>
      <c r="BS17" s="926"/>
      <c r="BT17" s="926"/>
      <c r="BU17" s="926"/>
      <c r="BV17" s="926"/>
      <c r="BW17" s="926"/>
      <c r="BX17" s="926"/>
      <c r="BY17" s="926"/>
      <c r="BZ17" s="926"/>
      <c r="CA17" s="926"/>
      <c r="CB17" s="926"/>
      <c r="CC17" s="926"/>
      <c r="CD17" s="926"/>
      <c r="CE17" s="926"/>
      <c r="CF17" s="926"/>
      <c r="CG17" s="926"/>
      <c r="CH17" s="926"/>
      <c r="CI17" s="926"/>
      <c r="CJ17" s="926"/>
      <c r="CK17" s="926"/>
      <c r="CL17" s="926"/>
      <c r="CM17" s="926"/>
      <c r="CN17" s="926"/>
      <c r="CO17" s="926"/>
      <c r="CP17" s="926"/>
      <c r="CQ17" s="926"/>
      <c r="CR17" s="926"/>
      <c r="CS17" s="926"/>
      <c r="CT17" s="926"/>
      <c r="CU17" s="926"/>
      <c r="CV17" s="926"/>
      <c r="CW17" s="926"/>
      <c r="CX17" s="926"/>
      <c r="CY17" s="926"/>
      <c r="CZ17" s="926"/>
      <c r="DA17" s="926"/>
      <c r="DB17" s="926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7"/>
      <c r="BA18" s="927"/>
      <c r="BB18" s="927"/>
      <c r="BC18" s="927"/>
      <c r="BD18" s="927"/>
      <c r="BE18" s="927"/>
      <c r="BF18" s="927"/>
      <c r="BG18" s="927"/>
      <c r="BH18" s="927"/>
      <c r="BI18" s="927"/>
      <c r="BJ18" s="927"/>
      <c r="BK18" s="927"/>
      <c r="BL18" s="927"/>
      <c r="BM18" s="927"/>
      <c r="BN18" s="927"/>
      <c r="BO18" s="927"/>
      <c r="BP18" s="927"/>
      <c r="BQ18" s="927"/>
      <c r="BR18" s="927"/>
      <c r="BS18" s="927"/>
      <c r="BT18" s="927"/>
      <c r="BU18" s="927"/>
      <c r="BV18" s="927"/>
      <c r="BW18" s="927"/>
      <c r="BX18" s="927"/>
      <c r="BY18" s="927"/>
      <c r="BZ18" s="927"/>
      <c r="CA18" s="927"/>
      <c r="CB18" s="927"/>
      <c r="CC18" s="927"/>
      <c r="CD18" s="927"/>
      <c r="CE18" s="927"/>
      <c r="CF18" s="927"/>
      <c r="CG18" s="927"/>
      <c r="CH18" s="927"/>
      <c r="CI18" s="927"/>
      <c r="CJ18" s="927"/>
      <c r="CK18" s="927"/>
      <c r="CL18" s="927"/>
      <c r="CM18" s="927"/>
      <c r="CN18" s="927"/>
      <c r="CO18" s="927"/>
      <c r="CP18" s="927"/>
      <c r="CQ18" s="927"/>
      <c r="CR18" s="927"/>
      <c r="CS18" s="927"/>
      <c r="CT18" s="927"/>
      <c r="CU18" s="927"/>
      <c r="CV18" s="927"/>
      <c r="CW18" s="927"/>
      <c r="CX18" s="927"/>
      <c r="CY18" s="927"/>
      <c r="CZ18" s="927"/>
      <c r="DA18" s="927"/>
      <c r="DB18" s="927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7"/>
      <c r="BA19" s="927"/>
      <c r="BB19" s="927"/>
      <c r="BC19" s="927"/>
      <c r="BD19" s="927"/>
      <c r="BE19" s="927"/>
      <c r="BF19" s="927"/>
      <c r="BG19" s="927"/>
      <c r="BH19" s="927"/>
      <c r="BI19" s="927"/>
      <c r="BJ19" s="927"/>
      <c r="BK19" s="927"/>
      <c r="BL19" s="927"/>
      <c r="BM19" s="927"/>
      <c r="BN19" s="927"/>
      <c r="BO19" s="927"/>
      <c r="BP19" s="927"/>
      <c r="BQ19" s="927"/>
      <c r="BR19" s="927"/>
      <c r="BS19" s="927"/>
      <c r="BT19" s="927"/>
      <c r="BU19" s="927"/>
      <c r="BV19" s="927"/>
      <c r="BW19" s="927"/>
      <c r="BX19" s="927"/>
      <c r="BY19" s="927"/>
      <c r="BZ19" s="927"/>
      <c r="CA19" s="927"/>
      <c r="CB19" s="927"/>
      <c r="CC19" s="927"/>
      <c r="CD19" s="927"/>
      <c r="CE19" s="927"/>
      <c r="CF19" s="927"/>
      <c r="CG19" s="927"/>
      <c r="CH19" s="927"/>
      <c r="CI19" s="927"/>
      <c r="CJ19" s="927"/>
      <c r="CK19" s="927"/>
      <c r="CL19" s="927"/>
      <c r="CM19" s="927"/>
      <c r="CN19" s="927"/>
      <c r="CO19" s="927"/>
      <c r="CP19" s="927"/>
      <c r="CQ19" s="927"/>
      <c r="CR19" s="927"/>
      <c r="CS19" s="927"/>
      <c r="CT19" s="927"/>
      <c r="CU19" s="927"/>
      <c r="CV19" s="927"/>
      <c r="CW19" s="927"/>
      <c r="CX19" s="927"/>
      <c r="CY19" s="927"/>
      <c r="CZ19" s="927"/>
      <c r="DA19" s="927"/>
      <c r="DB19" s="927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7"/>
      <c r="BA20" s="927"/>
      <c r="BB20" s="927"/>
      <c r="BC20" s="927"/>
      <c r="BD20" s="927"/>
      <c r="BE20" s="927"/>
      <c r="BF20" s="927"/>
      <c r="BG20" s="927"/>
      <c r="BH20" s="927"/>
      <c r="BI20" s="927"/>
      <c r="BJ20" s="927"/>
      <c r="BK20" s="927"/>
      <c r="BL20" s="927"/>
      <c r="BM20" s="927"/>
      <c r="BN20" s="927"/>
      <c r="BO20" s="927"/>
      <c r="BP20" s="927"/>
      <c r="BQ20" s="927"/>
      <c r="BR20" s="927"/>
      <c r="BS20" s="927"/>
      <c r="BT20" s="927"/>
      <c r="BU20" s="927"/>
      <c r="BV20" s="927"/>
      <c r="BW20" s="927"/>
      <c r="BX20" s="927"/>
      <c r="BY20" s="927"/>
      <c r="BZ20" s="927"/>
      <c r="CA20" s="927"/>
      <c r="CB20" s="927"/>
      <c r="CC20" s="927"/>
      <c r="CD20" s="927"/>
      <c r="CE20" s="927"/>
      <c r="CF20" s="927"/>
      <c r="CG20" s="927"/>
      <c r="CH20" s="927"/>
      <c r="CI20" s="927"/>
      <c r="CJ20" s="927"/>
      <c r="CK20" s="927"/>
      <c r="CL20" s="927"/>
      <c r="CM20" s="927"/>
      <c r="CN20" s="927"/>
      <c r="CO20" s="927"/>
      <c r="CP20" s="927"/>
      <c r="CQ20" s="927"/>
      <c r="CR20" s="927"/>
      <c r="CS20" s="927"/>
      <c r="CT20" s="927"/>
      <c r="CU20" s="927"/>
      <c r="CV20" s="927"/>
      <c r="CW20" s="927"/>
      <c r="CX20" s="927"/>
      <c r="CY20" s="927"/>
      <c r="CZ20" s="927"/>
      <c r="DA20" s="927"/>
      <c r="DB20" s="927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06" t="s">
        <v>418</v>
      </c>
      <c r="BA21" s="706"/>
      <c r="BB21" s="706"/>
      <c r="BC21" s="706"/>
      <c r="BD21" s="706"/>
      <c r="BE21" s="706"/>
      <c r="BF21" s="706"/>
      <c r="BG21" s="706"/>
      <c r="BH21" s="706"/>
      <c r="BI21" s="706"/>
      <c r="BJ21" s="706"/>
      <c r="BK21" s="706"/>
      <c r="BL21" s="706"/>
      <c r="BM21" s="706"/>
      <c r="BN21" s="706"/>
      <c r="BO21" s="706"/>
      <c r="BP21" s="706"/>
      <c r="BQ21" s="706"/>
      <c r="BR21" s="706"/>
      <c r="BS21" s="706"/>
      <c r="BT21" s="706"/>
      <c r="BU21" s="706"/>
      <c r="BV21" s="706"/>
      <c r="BW21" s="706"/>
      <c r="BX21" s="706"/>
      <c r="BY21" s="706"/>
      <c r="BZ21" s="706"/>
      <c r="CA21" s="706"/>
      <c r="CB21" s="706"/>
      <c r="CC21" s="706"/>
      <c r="CD21" s="706"/>
      <c r="CE21" s="706"/>
      <c r="CF21" s="706"/>
      <c r="CG21" s="706"/>
      <c r="CH21" s="706"/>
      <c r="CI21" s="706"/>
      <c r="CJ21" s="706"/>
      <c r="CK21" s="706"/>
      <c r="CL21" s="706"/>
      <c r="CM21" s="706"/>
      <c r="CN21" s="706"/>
      <c r="CO21" s="706"/>
      <c r="CP21" s="706"/>
      <c r="CQ21" s="706"/>
      <c r="CR21" s="706"/>
      <c r="CS21" s="706"/>
      <c r="CT21" s="706"/>
      <c r="CU21" s="706"/>
      <c r="CV21" s="706"/>
      <c r="CW21" s="706"/>
      <c r="CX21" s="706"/>
      <c r="CY21" s="706"/>
      <c r="CZ21" s="706"/>
      <c r="DA21" s="706"/>
      <c r="DB21" s="706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06" t="s">
        <v>416</v>
      </c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706"/>
      <c r="BA26" s="706"/>
      <c r="BB26" s="706"/>
      <c r="BC26" s="706"/>
      <c r="BD26" s="706"/>
      <c r="BE26" s="706"/>
      <c r="BF26" s="706"/>
      <c r="BG26" s="706"/>
      <c r="BH26" s="706"/>
      <c r="BI26" s="706"/>
      <c r="BJ26" s="706"/>
      <c r="BK26" s="706"/>
      <c r="BL26" s="706"/>
      <c r="BM26" s="706"/>
      <c r="BN26" s="706"/>
      <c r="BO26" s="706"/>
      <c r="BP26" s="706"/>
      <c r="BQ26" s="706"/>
      <c r="BR26" s="706"/>
      <c r="BS26" s="706"/>
      <c r="BT26" s="706"/>
      <c r="BU26" s="706"/>
      <c r="BV26" s="706"/>
      <c r="BW26" s="706"/>
      <c r="BX26" s="706"/>
      <c r="BY26" s="706"/>
      <c r="BZ26" s="706"/>
      <c r="CA26" s="706"/>
      <c r="CB26" s="706"/>
      <c r="CC26" s="706"/>
      <c r="CD26" s="706"/>
      <c r="CE26" s="706"/>
      <c r="CF26" s="706"/>
      <c r="CG26" s="706"/>
      <c r="CH26" s="706"/>
      <c r="CI26" s="706"/>
      <c r="CJ26" s="706"/>
      <c r="CK26" s="706"/>
      <c r="CL26" s="706"/>
      <c r="CM26" s="706"/>
      <c r="CN26" s="706"/>
      <c r="CO26" s="706"/>
      <c r="CP26" s="706"/>
      <c r="CQ26" s="706"/>
      <c r="CR26" s="706"/>
      <c r="CS26" s="706"/>
      <c r="CT26" s="706"/>
      <c r="CU26" s="706"/>
      <c r="CV26" s="706"/>
      <c r="CW26" s="706"/>
      <c r="CX26" s="706"/>
      <c r="CY26" s="706"/>
      <c r="CZ26" s="706"/>
      <c r="DA26" s="706"/>
      <c r="DB26" s="706"/>
    </row>
    <row r="27" spans="1:112" ht="7.5" customHeight="1" x14ac:dyDescent="0.3"/>
    <row r="28" spans="1:112" customFormat="1" ht="40.5" customHeight="1" x14ac:dyDescent="0.3">
      <c r="A28" s="770" t="s">
        <v>713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23"/>
      <c r="CH28" s="23"/>
      <c r="CI28" s="23"/>
      <c r="CJ28" s="706" t="str">
        <f>ПОДПИСИ!E6</f>
        <v>Е.М. Ширяев</v>
      </c>
      <c r="CK28" s="706"/>
      <c r="CL28" s="706"/>
      <c r="CM28" s="706"/>
      <c r="CN28" s="706"/>
      <c r="CO28" s="706"/>
      <c r="CP28" s="706"/>
      <c r="CQ28" s="706"/>
      <c r="CR28" s="706"/>
      <c r="CS28" s="706"/>
      <c r="CT28" s="706"/>
      <c r="CU28" s="706"/>
      <c r="CV28" s="706"/>
      <c r="CW28" s="706"/>
      <c r="CX28" s="706"/>
      <c r="CY28" s="706"/>
      <c r="CZ28" s="706"/>
      <c r="DA28" s="706"/>
      <c r="DB28" s="706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25" t="s">
        <v>11</v>
      </c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21"/>
      <c r="CH29" s="21"/>
      <c r="CI29" s="21"/>
      <c r="CJ29" s="765" t="s">
        <v>50</v>
      </c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H29" s="157"/>
    </row>
    <row r="30" spans="1:112" customFormat="1" ht="45" customHeight="1" x14ac:dyDescent="0.3">
      <c r="A30" s="770" t="s">
        <v>707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19"/>
      <c r="CH30" s="19"/>
      <c r="CI30" s="19"/>
      <c r="CJ30" s="706" t="str">
        <f>ПОДПИСИ!E12</f>
        <v xml:space="preserve">М.А. Нугуманов </v>
      </c>
      <c r="CK30" s="706"/>
      <c r="CL30" s="706"/>
      <c r="CM30" s="706"/>
      <c r="CN30" s="706"/>
      <c r="CO30" s="706"/>
      <c r="CP30" s="706"/>
      <c r="CQ30" s="706"/>
      <c r="CR30" s="706"/>
      <c r="CS30" s="706"/>
      <c r="CT30" s="706"/>
      <c r="CU30" s="706"/>
      <c r="CV30" s="706"/>
      <c r="CW30" s="706"/>
      <c r="CX30" s="706"/>
      <c r="CY30" s="706"/>
      <c r="CZ30" s="706"/>
      <c r="DA30" s="706"/>
      <c r="DB30" s="706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25" t="s">
        <v>11</v>
      </c>
      <c r="BJ31" s="725"/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5"/>
      <c r="BV31" s="725"/>
      <c r="BW31" s="725"/>
      <c r="BX31" s="725"/>
      <c r="BY31" s="725"/>
      <c r="BZ31" s="725"/>
      <c r="CA31" s="725"/>
      <c r="CB31" s="725"/>
      <c r="CC31" s="725"/>
      <c r="CD31" s="725"/>
      <c r="CE31" s="725"/>
      <c r="CF31" s="725"/>
      <c r="CG31" s="21"/>
      <c r="CH31" s="21"/>
      <c r="CI31" s="21"/>
      <c r="CJ31" s="765" t="s">
        <v>50</v>
      </c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4" priority="4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5E7A6-0257-4268-BD76-8D61E4030D6F}">
  <sheetPr codeName="Лист98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8"/>
      <c r="B1" s="768"/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68"/>
      <c r="AA1" s="768"/>
      <c r="AB1" s="768"/>
      <c r="AC1" s="768"/>
      <c r="AD1" s="768"/>
      <c r="AE1" s="768"/>
      <c r="AF1" s="768"/>
      <c r="AG1" s="768"/>
      <c r="AH1" s="768"/>
      <c r="AI1" s="768"/>
      <c r="AJ1" s="768"/>
      <c r="AK1" s="768"/>
      <c r="AL1" s="768"/>
      <c r="AM1" s="768"/>
      <c r="AN1" s="768"/>
      <c r="BC1" s="706" t="str">
        <f>ФОРМА!G2</f>
        <v>Санкт-Петербург</v>
      </c>
      <c r="BD1" s="706"/>
      <c r="BE1" s="706"/>
      <c r="BF1" s="706"/>
      <c r="BG1" s="706"/>
      <c r="BH1" s="706"/>
      <c r="BI1" s="706"/>
      <c r="BJ1" s="706"/>
      <c r="BK1" s="706"/>
      <c r="BL1" s="706"/>
      <c r="BM1" s="706"/>
      <c r="BN1" s="706"/>
      <c r="BO1" s="706"/>
      <c r="BP1" s="706"/>
      <c r="BQ1" s="706"/>
      <c r="BR1" s="706"/>
      <c r="BS1" s="706"/>
      <c r="BT1" s="706"/>
      <c r="BU1" s="706"/>
      <c r="BV1" s="706"/>
      <c r="BW1" s="706"/>
      <c r="BX1" s="706"/>
      <c r="BY1" s="706"/>
      <c r="BZ1" s="706"/>
      <c r="CA1" s="706"/>
      <c r="CB1" s="706"/>
      <c r="CC1" s="706"/>
      <c r="CD1" s="706"/>
      <c r="CE1" s="706"/>
      <c r="CF1" s="706"/>
      <c r="CG1" s="706"/>
      <c r="CH1" s="706"/>
      <c r="CI1" s="706"/>
      <c r="CJ1" s="706"/>
      <c r="CK1" s="706"/>
      <c r="CL1" s="706"/>
      <c r="CM1" s="706"/>
      <c r="CN1" s="706"/>
      <c r="CO1" s="706"/>
      <c r="CP1" s="706"/>
      <c r="CQ1" s="706"/>
      <c r="CR1" s="706"/>
      <c r="CS1" s="706"/>
      <c r="CT1" s="706"/>
      <c r="CU1" s="706"/>
      <c r="CV1" s="706"/>
      <c r="CW1" s="706"/>
      <c r="CX1" s="706"/>
      <c r="CY1" s="706"/>
      <c r="CZ1" s="706"/>
      <c r="DA1" s="706"/>
      <c r="DB1" s="706"/>
      <c r="DC1"/>
      <c r="DD1"/>
      <c r="DE1"/>
      <c r="DF1"/>
      <c r="DH1" s="154"/>
    </row>
    <row r="2" spans="1:112" s="50" customFormat="1" ht="15" customHeight="1" outlineLevel="1" x14ac:dyDescent="0.3">
      <c r="A2" s="765"/>
      <c r="B2" s="765"/>
      <c r="C2" s="765"/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  <c r="AF2" s="765"/>
      <c r="AG2" s="765"/>
      <c r="AH2" s="765"/>
      <c r="AI2" s="765"/>
      <c r="AJ2" s="765"/>
      <c r="AK2" s="765"/>
      <c r="AL2" s="765"/>
      <c r="AM2" s="765"/>
      <c r="AN2" s="765"/>
      <c r="AO2" s="765"/>
      <c r="AP2" s="765"/>
      <c r="AQ2" s="765"/>
      <c r="AR2" s="765"/>
      <c r="AS2" s="765"/>
      <c r="AT2" s="765"/>
      <c r="AU2" s="765"/>
      <c r="AV2" s="21"/>
      <c r="AW2" s="21"/>
      <c r="AX2" s="21"/>
      <c r="AY2" s="21"/>
      <c r="AZ2" s="21"/>
      <c r="BA2" s="21"/>
      <c r="BB2" s="21"/>
      <c r="BC2" s="765" t="s">
        <v>0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3"/>
    </row>
    <row r="3" spans="1:112" ht="15" customHeight="1" outlineLevel="1" x14ac:dyDescent="0.25">
      <c r="A3" s="706" t="str">
        <f>ФОРМА!B4</f>
        <v>ООО «СЭТ»</v>
      </c>
      <c r="B3" s="706"/>
      <c r="C3" s="706"/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706"/>
      <c r="X3" s="706"/>
      <c r="Y3" s="706"/>
      <c r="Z3" s="706"/>
      <c r="AA3" s="706"/>
      <c r="AB3" s="706"/>
      <c r="AC3" s="706"/>
      <c r="AD3" s="706"/>
      <c r="AE3" s="706"/>
      <c r="AF3" s="706"/>
      <c r="AG3" s="706"/>
      <c r="AH3" s="706"/>
      <c r="AI3" s="706"/>
      <c r="AJ3" s="706"/>
      <c r="AK3" s="706"/>
      <c r="AL3" s="706"/>
      <c r="AM3" s="706"/>
      <c r="AN3" s="706"/>
      <c r="AO3" s="706"/>
      <c r="AP3" s="706"/>
      <c r="AQ3" s="706"/>
      <c r="AR3" s="706"/>
      <c r="AS3" s="706"/>
      <c r="AT3" s="706"/>
      <c r="AU3" s="706"/>
      <c r="BC3" s="766" t="str">
        <f>ФОРМА!B2</f>
        <v>ПАО "Россети Ленэнерго"</v>
      </c>
      <c r="BD3" s="766"/>
      <c r="BE3" s="766"/>
      <c r="BF3" s="766"/>
      <c r="BG3" s="766"/>
      <c r="BH3" s="766"/>
      <c r="BI3" s="766"/>
      <c r="BJ3" s="766"/>
      <c r="BK3" s="766"/>
      <c r="BL3" s="766"/>
      <c r="BM3" s="766"/>
      <c r="BN3" s="766"/>
      <c r="BO3" s="766"/>
      <c r="BP3" s="766"/>
      <c r="BQ3" s="766"/>
      <c r="BR3" s="766"/>
      <c r="BS3" s="766"/>
      <c r="BT3" s="766"/>
      <c r="BU3" s="766"/>
      <c r="BV3" s="766"/>
      <c r="BW3" s="766"/>
      <c r="BX3" s="766"/>
      <c r="BY3" s="766"/>
      <c r="BZ3" s="766"/>
      <c r="CA3" s="766"/>
      <c r="CB3" s="766"/>
      <c r="CC3" s="766"/>
      <c r="CD3" s="766"/>
      <c r="CE3" s="766"/>
      <c r="CF3" s="766"/>
      <c r="CG3" s="766"/>
      <c r="CH3" s="766"/>
      <c r="CI3" s="766"/>
      <c r="CJ3" s="766"/>
      <c r="CK3" s="766"/>
      <c r="CL3" s="766"/>
      <c r="CM3" s="766"/>
      <c r="CN3" s="766"/>
      <c r="CO3" s="766"/>
      <c r="CP3" s="766"/>
      <c r="CQ3" s="766"/>
      <c r="CR3" s="766"/>
      <c r="CS3" s="766"/>
      <c r="CT3" s="766"/>
      <c r="CU3" s="766"/>
      <c r="CV3" s="766"/>
      <c r="CW3" s="766"/>
      <c r="CX3" s="766"/>
      <c r="CY3" s="766"/>
      <c r="CZ3" s="766"/>
      <c r="DA3" s="766"/>
      <c r="DB3" s="766"/>
      <c r="DH3" s="155" t="str">
        <f>BC3</f>
        <v>ПАО "Россети Ленэнерго"</v>
      </c>
    </row>
    <row r="4" spans="1:112" ht="15" customHeight="1" outlineLevel="1" x14ac:dyDescent="0.25">
      <c r="A4" s="765" t="s">
        <v>44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21"/>
      <c r="AW4" s="21"/>
      <c r="AX4" s="21"/>
      <c r="AY4" s="21"/>
      <c r="AZ4" s="21"/>
      <c r="BA4" s="21"/>
      <c r="BB4" s="21"/>
      <c r="BC4" s="765" t="s">
        <v>2</v>
      </c>
      <c r="BD4" s="765"/>
      <c r="BE4" s="765"/>
      <c r="BF4" s="765"/>
      <c r="BG4" s="765"/>
      <c r="BH4" s="765"/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3"/>
    </row>
    <row r="5" spans="1:112" ht="60" customHeight="1" outlineLevel="1" x14ac:dyDescent="0.25">
      <c r="A5" s="764"/>
      <c r="B5" s="764"/>
      <c r="C5" s="764"/>
      <c r="D5" s="764"/>
      <c r="E5" s="764"/>
      <c r="F5" s="764"/>
      <c r="G5" s="764"/>
      <c r="H5" s="764"/>
      <c r="I5" s="764"/>
      <c r="J5" s="764"/>
      <c r="K5" s="764"/>
      <c r="L5" s="764"/>
      <c r="M5" s="764"/>
      <c r="N5" s="764"/>
      <c r="O5" s="764"/>
      <c r="P5" s="764"/>
      <c r="Q5" s="764"/>
      <c r="R5" s="764"/>
      <c r="S5" s="764"/>
      <c r="T5" s="764"/>
      <c r="U5" s="764"/>
      <c r="V5" s="764"/>
      <c r="W5" s="764"/>
      <c r="X5" s="764"/>
      <c r="Y5" s="764"/>
      <c r="Z5" s="764"/>
      <c r="AA5" s="764"/>
      <c r="AB5" s="764"/>
      <c r="AC5" s="764"/>
      <c r="AD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21"/>
      <c r="AW5" s="21"/>
      <c r="AX5" s="21"/>
      <c r="AY5" s="21"/>
      <c r="AZ5" s="21"/>
      <c r="BA5" s="21"/>
      <c r="BB5" s="21"/>
      <c r="BC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66"/>
      <c r="BE5" s="766"/>
      <c r="BF5" s="766"/>
      <c r="BG5" s="766"/>
      <c r="BH5" s="766"/>
      <c r="BI5" s="766"/>
      <c r="BJ5" s="766"/>
      <c r="BK5" s="766"/>
      <c r="BL5" s="766"/>
      <c r="BM5" s="766"/>
      <c r="BN5" s="766"/>
      <c r="BO5" s="766"/>
      <c r="BP5" s="766"/>
      <c r="BQ5" s="766"/>
      <c r="BR5" s="766"/>
      <c r="BS5" s="766"/>
      <c r="BT5" s="766"/>
      <c r="BU5" s="766"/>
      <c r="BV5" s="766"/>
      <c r="BW5" s="766"/>
      <c r="BX5" s="766"/>
      <c r="BY5" s="766"/>
      <c r="BZ5" s="766"/>
      <c r="CA5" s="766"/>
      <c r="CB5" s="766"/>
      <c r="CC5" s="766"/>
      <c r="CD5" s="766"/>
      <c r="CE5" s="766"/>
      <c r="CF5" s="766"/>
      <c r="CG5" s="766"/>
      <c r="CH5" s="766"/>
      <c r="CI5" s="766"/>
      <c r="CJ5" s="766"/>
      <c r="CK5" s="766"/>
      <c r="CL5" s="766"/>
      <c r="CM5" s="766"/>
      <c r="CN5" s="766"/>
      <c r="CO5" s="766"/>
      <c r="CP5" s="766"/>
      <c r="CQ5" s="766"/>
      <c r="CR5" s="766"/>
      <c r="CS5" s="766"/>
      <c r="CT5" s="766"/>
      <c r="CU5" s="766"/>
      <c r="CV5" s="766"/>
      <c r="CW5" s="766"/>
      <c r="CX5" s="766"/>
      <c r="CY5" s="766"/>
      <c r="CZ5" s="766"/>
      <c r="DA5" s="766"/>
      <c r="DB5" s="766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5" t="s">
        <v>45</v>
      </c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765"/>
      <c r="AV6" s="21"/>
      <c r="AW6" s="21"/>
      <c r="AX6" s="21"/>
      <c r="AY6" s="21"/>
      <c r="AZ6" s="21"/>
      <c r="BA6" s="21"/>
      <c r="BB6" s="21"/>
      <c r="BC6" s="765" t="s">
        <v>38</v>
      </c>
      <c r="BD6" s="765"/>
      <c r="BE6" s="765"/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J6" s="765"/>
      <c r="CK6" s="765"/>
      <c r="CL6" s="765"/>
      <c r="CM6" s="765"/>
      <c r="CN6" s="765"/>
      <c r="CO6" s="765"/>
      <c r="CP6" s="765"/>
      <c r="CQ6" s="765"/>
      <c r="CR6" s="765"/>
      <c r="CS6" s="765"/>
      <c r="CT6" s="765"/>
      <c r="CU6" s="765"/>
      <c r="CV6" s="765"/>
      <c r="CW6" s="765"/>
      <c r="CX6" s="765"/>
      <c r="CY6" s="765"/>
      <c r="CZ6" s="765"/>
      <c r="DA6" s="765"/>
      <c r="DB6" s="765"/>
      <c r="DH6" s="143"/>
    </row>
    <row r="7" spans="1:112" ht="13.8" outlineLevel="1" x14ac:dyDescent="0.25">
      <c r="A7" s="706"/>
      <c r="B7" s="706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6"/>
      <c r="AD7" s="706"/>
      <c r="AE7" s="706"/>
      <c r="AF7" s="706"/>
      <c r="AG7" s="706"/>
      <c r="AH7" s="706"/>
      <c r="AI7" s="706"/>
      <c r="AJ7" s="706"/>
      <c r="AK7" s="706"/>
      <c r="AL7" s="706"/>
      <c r="AM7" s="706"/>
      <c r="AN7" s="706"/>
      <c r="AO7" s="706"/>
      <c r="AP7" s="706"/>
      <c r="AQ7" s="706"/>
      <c r="AR7" s="706"/>
      <c r="AS7" s="706"/>
      <c r="AT7" s="706"/>
      <c r="AU7" s="706"/>
      <c r="BC7" s="724">
        <f>ФОРМА!B13</f>
        <v>45649</v>
      </c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C7" s="51"/>
      <c r="DH7" s="155"/>
    </row>
    <row r="8" spans="1:112" ht="10.5" customHeight="1" outlineLevel="1" x14ac:dyDescent="0.25">
      <c r="A8" s="765" t="s">
        <v>1</v>
      </c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21"/>
      <c r="AW8" s="21"/>
      <c r="AX8" s="21"/>
      <c r="AY8" s="21"/>
      <c r="AZ8" s="21"/>
      <c r="BA8" s="21"/>
      <c r="BB8" s="21"/>
      <c r="BC8" s="765" t="s">
        <v>3</v>
      </c>
      <c r="BD8" s="765"/>
      <c r="BE8" s="765"/>
      <c r="BF8" s="765"/>
      <c r="BG8" s="765"/>
      <c r="BH8" s="765"/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77" t="s">
        <v>500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8" customHeight="1" x14ac:dyDescent="0.25">
      <c r="A11" s="928" t="s">
        <v>429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06" t="s">
        <v>1462</v>
      </c>
      <c r="BA12" s="706"/>
      <c r="BB12" s="706"/>
      <c r="BC12" s="706"/>
      <c r="BD12" s="706"/>
      <c r="BE12" s="706"/>
      <c r="BF12" s="706"/>
      <c r="BG12" s="706"/>
      <c r="BH12" s="706"/>
      <c r="BI12" s="706"/>
      <c r="BJ12" s="706"/>
      <c r="BK12" s="706"/>
      <c r="BL12" s="706"/>
      <c r="BM12" s="706"/>
      <c r="BN12" s="706"/>
      <c r="BO12" s="706"/>
      <c r="BP12" s="706"/>
      <c r="BQ12" s="706"/>
      <c r="BR12" s="706"/>
      <c r="BS12" s="706"/>
      <c r="BT12" s="706"/>
      <c r="BU12" s="706"/>
      <c r="BV12" s="706"/>
      <c r="BW12" s="706"/>
      <c r="BX12" s="706"/>
      <c r="BY12" s="706"/>
      <c r="BZ12" s="706"/>
      <c r="CA12" s="706"/>
      <c r="CB12" s="706"/>
      <c r="CC12" s="706"/>
      <c r="CD12" s="706"/>
      <c r="CE12" s="706"/>
      <c r="CF12" s="706"/>
      <c r="CG12" s="706"/>
      <c r="CH12" s="706"/>
      <c r="CI12" s="706"/>
      <c r="CJ12" s="706"/>
      <c r="CK12" s="706"/>
      <c r="CL12" s="706"/>
      <c r="CM12" s="706"/>
      <c r="CN12" s="706"/>
      <c r="CO12" s="706"/>
      <c r="CP12" s="706"/>
      <c r="CQ12" s="706"/>
      <c r="CR12" s="706"/>
      <c r="CS12" s="706"/>
      <c r="CT12" s="706"/>
      <c r="CU12" s="706"/>
      <c r="CV12" s="706"/>
      <c r="CW12" s="706"/>
      <c r="CX12" s="706"/>
      <c r="CY12" s="706"/>
      <c r="CZ12" s="706"/>
      <c r="DA12" s="706"/>
      <c r="DB12" s="706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1460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5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1375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6" t="s">
        <v>1463</v>
      </c>
      <c r="BA17" s="926"/>
      <c r="BB17" s="926"/>
      <c r="BC17" s="926"/>
      <c r="BD17" s="926"/>
      <c r="BE17" s="926"/>
      <c r="BF17" s="926"/>
      <c r="BG17" s="926"/>
      <c r="BH17" s="926"/>
      <c r="BI17" s="926"/>
      <c r="BJ17" s="926"/>
      <c r="BK17" s="926"/>
      <c r="BL17" s="926"/>
      <c r="BM17" s="926"/>
      <c r="BN17" s="926"/>
      <c r="BO17" s="926"/>
      <c r="BP17" s="926"/>
      <c r="BQ17" s="926"/>
      <c r="BR17" s="926"/>
      <c r="BS17" s="926"/>
      <c r="BT17" s="926"/>
      <c r="BU17" s="926"/>
      <c r="BV17" s="926"/>
      <c r="BW17" s="926"/>
      <c r="BX17" s="926"/>
      <c r="BY17" s="926"/>
      <c r="BZ17" s="926"/>
      <c r="CA17" s="926"/>
      <c r="CB17" s="926"/>
      <c r="CC17" s="926"/>
      <c r="CD17" s="926"/>
      <c r="CE17" s="926"/>
      <c r="CF17" s="926"/>
      <c r="CG17" s="926"/>
      <c r="CH17" s="926"/>
      <c r="CI17" s="926"/>
      <c r="CJ17" s="926"/>
      <c r="CK17" s="926"/>
      <c r="CL17" s="926"/>
      <c r="CM17" s="926"/>
      <c r="CN17" s="926"/>
      <c r="CO17" s="926"/>
      <c r="CP17" s="926"/>
      <c r="CQ17" s="926"/>
      <c r="CR17" s="926"/>
      <c r="CS17" s="926"/>
      <c r="CT17" s="926"/>
      <c r="CU17" s="926"/>
      <c r="CV17" s="926"/>
      <c r="CW17" s="926"/>
      <c r="CX17" s="926"/>
      <c r="CY17" s="926"/>
      <c r="CZ17" s="926"/>
      <c r="DA17" s="926"/>
      <c r="DB17" s="926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7"/>
      <c r="BA18" s="927"/>
      <c r="BB18" s="927"/>
      <c r="BC18" s="927"/>
      <c r="BD18" s="927"/>
      <c r="BE18" s="927"/>
      <c r="BF18" s="927"/>
      <c r="BG18" s="927"/>
      <c r="BH18" s="927"/>
      <c r="BI18" s="927"/>
      <c r="BJ18" s="927"/>
      <c r="BK18" s="927"/>
      <c r="BL18" s="927"/>
      <c r="BM18" s="927"/>
      <c r="BN18" s="927"/>
      <c r="BO18" s="927"/>
      <c r="BP18" s="927"/>
      <c r="BQ18" s="927"/>
      <c r="BR18" s="927"/>
      <c r="BS18" s="927"/>
      <c r="BT18" s="927"/>
      <c r="BU18" s="927"/>
      <c r="BV18" s="927"/>
      <c r="BW18" s="927"/>
      <c r="BX18" s="927"/>
      <c r="BY18" s="927"/>
      <c r="BZ18" s="927"/>
      <c r="CA18" s="927"/>
      <c r="CB18" s="927"/>
      <c r="CC18" s="927"/>
      <c r="CD18" s="927"/>
      <c r="CE18" s="927"/>
      <c r="CF18" s="927"/>
      <c r="CG18" s="927"/>
      <c r="CH18" s="927"/>
      <c r="CI18" s="927"/>
      <c r="CJ18" s="927"/>
      <c r="CK18" s="927"/>
      <c r="CL18" s="927"/>
      <c r="CM18" s="927"/>
      <c r="CN18" s="927"/>
      <c r="CO18" s="927"/>
      <c r="CP18" s="927"/>
      <c r="CQ18" s="927"/>
      <c r="CR18" s="927"/>
      <c r="CS18" s="927"/>
      <c r="CT18" s="927"/>
      <c r="CU18" s="927"/>
      <c r="CV18" s="927"/>
      <c r="CW18" s="927"/>
      <c r="CX18" s="927"/>
      <c r="CY18" s="927"/>
      <c r="CZ18" s="927"/>
      <c r="DA18" s="927"/>
      <c r="DB18" s="927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7"/>
      <c r="BA19" s="927"/>
      <c r="BB19" s="927"/>
      <c r="BC19" s="927"/>
      <c r="BD19" s="927"/>
      <c r="BE19" s="927"/>
      <c r="BF19" s="927"/>
      <c r="BG19" s="927"/>
      <c r="BH19" s="927"/>
      <c r="BI19" s="927"/>
      <c r="BJ19" s="927"/>
      <c r="BK19" s="927"/>
      <c r="BL19" s="927"/>
      <c r="BM19" s="927"/>
      <c r="BN19" s="927"/>
      <c r="BO19" s="927"/>
      <c r="BP19" s="927"/>
      <c r="BQ19" s="927"/>
      <c r="BR19" s="927"/>
      <c r="BS19" s="927"/>
      <c r="BT19" s="927"/>
      <c r="BU19" s="927"/>
      <c r="BV19" s="927"/>
      <c r="BW19" s="927"/>
      <c r="BX19" s="927"/>
      <c r="BY19" s="927"/>
      <c r="BZ19" s="927"/>
      <c r="CA19" s="927"/>
      <c r="CB19" s="927"/>
      <c r="CC19" s="927"/>
      <c r="CD19" s="927"/>
      <c r="CE19" s="927"/>
      <c r="CF19" s="927"/>
      <c r="CG19" s="927"/>
      <c r="CH19" s="927"/>
      <c r="CI19" s="927"/>
      <c r="CJ19" s="927"/>
      <c r="CK19" s="927"/>
      <c r="CL19" s="927"/>
      <c r="CM19" s="927"/>
      <c r="CN19" s="927"/>
      <c r="CO19" s="927"/>
      <c r="CP19" s="927"/>
      <c r="CQ19" s="927"/>
      <c r="CR19" s="927"/>
      <c r="CS19" s="927"/>
      <c r="CT19" s="927"/>
      <c r="CU19" s="927"/>
      <c r="CV19" s="927"/>
      <c r="CW19" s="927"/>
      <c r="CX19" s="927"/>
      <c r="CY19" s="927"/>
      <c r="CZ19" s="927"/>
      <c r="DA19" s="927"/>
      <c r="DB19" s="927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7"/>
      <c r="BA20" s="927"/>
      <c r="BB20" s="927"/>
      <c r="BC20" s="927"/>
      <c r="BD20" s="927"/>
      <c r="BE20" s="927"/>
      <c r="BF20" s="927"/>
      <c r="BG20" s="927"/>
      <c r="BH20" s="927"/>
      <c r="BI20" s="927"/>
      <c r="BJ20" s="927"/>
      <c r="BK20" s="927"/>
      <c r="BL20" s="927"/>
      <c r="BM20" s="927"/>
      <c r="BN20" s="927"/>
      <c r="BO20" s="927"/>
      <c r="BP20" s="927"/>
      <c r="BQ20" s="927"/>
      <c r="BR20" s="927"/>
      <c r="BS20" s="927"/>
      <c r="BT20" s="927"/>
      <c r="BU20" s="927"/>
      <c r="BV20" s="927"/>
      <c r="BW20" s="927"/>
      <c r="BX20" s="927"/>
      <c r="BY20" s="927"/>
      <c r="BZ20" s="927"/>
      <c r="CA20" s="927"/>
      <c r="CB20" s="927"/>
      <c r="CC20" s="927"/>
      <c r="CD20" s="927"/>
      <c r="CE20" s="927"/>
      <c r="CF20" s="927"/>
      <c r="CG20" s="927"/>
      <c r="CH20" s="927"/>
      <c r="CI20" s="927"/>
      <c r="CJ20" s="927"/>
      <c r="CK20" s="927"/>
      <c r="CL20" s="927"/>
      <c r="CM20" s="927"/>
      <c r="CN20" s="927"/>
      <c r="CO20" s="927"/>
      <c r="CP20" s="927"/>
      <c r="CQ20" s="927"/>
      <c r="CR20" s="927"/>
      <c r="CS20" s="927"/>
      <c r="CT20" s="927"/>
      <c r="CU20" s="927"/>
      <c r="CV20" s="927"/>
      <c r="CW20" s="927"/>
      <c r="CX20" s="927"/>
      <c r="CY20" s="927"/>
      <c r="CZ20" s="927"/>
      <c r="DA20" s="927"/>
      <c r="DB20" s="927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06" t="s">
        <v>418</v>
      </c>
      <c r="BA21" s="706"/>
      <c r="BB21" s="706"/>
      <c r="BC21" s="706"/>
      <c r="BD21" s="706"/>
      <c r="BE21" s="706"/>
      <c r="BF21" s="706"/>
      <c r="BG21" s="706"/>
      <c r="BH21" s="706"/>
      <c r="BI21" s="706"/>
      <c r="BJ21" s="706"/>
      <c r="BK21" s="706"/>
      <c r="BL21" s="706"/>
      <c r="BM21" s="706"/>
      <c r="BN21" s="706"/>
      <c r="BO21" s="706"/>
      <c r="BP21" s="706"/>
      <c r="BQ21" s="706"/>
      <c r="BR21" s="706"/>
      <c r="BS21" s="706"/>
      <c r="BT21" s="706"/>
      <c r="BU21" s="706"/>
      <c r="BV21" s="706"/>
      <c r="BW21" s="706"/>
      <c r="BX21" s="706"/>
      <c r="BY21" s="706"/>
      <c r="BZ21" s="706"/>
      <c r="CA21" s="706"/>
      <c r="CB21" s="706"/>
      <c r="CC21" s="706"/>
      <c r="CD21" s="706"/>
      <c r="CE21" s="706"/>
      <c r="CF21" s="706"/>
      <c r="CG21" s="706"/>
      <c r="CH21" s="706"/>
      <c r="CI21" s="706"/>
      <c r="CJ21" s="706"/>
      <c r="CK21" s="706"/>
      <c r="CL21" s="706"/>
      <c r="CM21" s="706"/>
      <c r="CN21" s="706"/>
      <c r="CO21" s="706"/>
      <c r="CP21" s="706"/>
      <c r="CQ21" s="706"/>
      <c r="CR21" s="706"/>
      <c r="CS21" s="706"/>
      <c r="CT21" s="706"/>
      <c r="CU21" s="706"/>
      <c r="CV21" s="706"/>
      <c r="CW21" s="706"/>
      <c r="CX21" s="706"/>
      <c r="CY21" s="706"/>
      <c r="CZ21" s="706"/>
      <c r="DA21" s="706"/>
      <c r="DB21" s="706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06" t="s">
        <v>416</v>
      </c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706"/>
      <c r="BA26" s="706"/>
      <c r="BB26" s="706"/>
      <c r="BC26" s="706"/>
      <c r="BD26" s="706"/>
      <c r="BE26" s="706"/>
      <c r="BF26" s="706"/>
      <c r="BG26" s="706"/>
      <c r="BH26" s="706"/>
      <c r="BI26" s="706"/>
      <c r="BJ26" s="706"/>
      <c r="BK26" s="706"/>
      <c r="BL26" s="706"/>
      <c r="BM26" s="706"/>
      <c r="BN26" s="706"/>
      <c r="BO26" s="706"/>
      <c r="BP26" s="706"/>
      <c r="BQ26" s="706"/>
      <c r="BR26" s="706"/>
      <c r="BS26" s="706"/>
      <c r="BT26" s="706"/>
      <c r="BU26" s="706"/>
      <c r="BV26" s="706"/>
      <c r="BW26" s="706"/>
      <c r="BX26" s="706"/>
      <c r="BY26" s="706"/>
      <c r="BZ26" s="706"/>
      <c r="CA26" s="706"/>
      <c r="CB26" s="706"/>
      <c r="CC26" s="706"/>
      <c r="CD26" s="706"/>
      <c r="CE26" s="706"/>
      <c r="CF26" s="706"/>
      <c r="CG26" s="706"/>
      <c r="CH26" s="706"/>
      <c r="CI26" s="706"/>
      <c r="CJ26" s="706"/>
      <c r="CK26" s="706"/>
      <c r="CL26" s="706"/>
      <c r="CM26" s="706"/>
      <c r="CN26" s="706"/>
      <c r="CO26" s="706"/>
      <c r="CP26" s="706"/>
      <c r="CQ26" s="706"/>
      <c r="CR26" s="706"/>
      <c r="CS26" s="706"/>
      <c r="CT26" s="706"/>
      <c r="CU26" s="706"/>
      <c r="CV26" s="706"/>
      <c r="CW26" s="706"/>
      <c r="CX26" s="706"/>
      <c r="CY26" s="706"/>
      <c r="CZ26" s="706"/>
      <c r="DA26" s="706"/>
      <c r="DB26" s="706"/>
    </row>
    <row r="27" spans="1:112" ht="7.5" customHeight="1" x14ac:dyDescent="0.3"/>
    <row r="28" spans="1:112" customFormat="1" ht="40.5" customHeight="1" x14ac:dyDescent="0.3">
      <c r="A28" s="770" t="s">
        <v>713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23"/>
      <c r="CH28" s="23"/>
      <c r="CI28" s="23"/>
      <c r="CJ28" s="706" t="str">
        <f>ПОДПИСИ!E6</f>
        <v>Е.М. Ширяев</v>
      </c>
      <c r="CK28" s="706"/>
      <c r="CL28" s="706"/>
      <c r="CM28" s="706"/>
      <c r="CN28" s="706"/>
      <c r="CO28" s="706"/>
      <c r="CP28" s="706"/>
      <c r="CQ28" s="706"/>
      <c r="CR28" s="706"/>
      <c r="CS28" s="706"/>
      <c r="CT28" s="706"/>
      <c r="CU28" s="706"/>
      <c r="CV28" s="706"/>
      <c r="CW28" s="706"/>
      <c r="CX28" s="706"/>
      <c r="CY28" s="706"/>
      <c r="CZ28" s="706"/>
      <c r="DA28" s="706"/>
      <c r="DB28" s="706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25" t="s">
        <v>11</v>
      </c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21"/>
      <c r="CH29" s="21"/>
      <c r="CI29" s="21"/>
      <c r="CJ29" s="765" t="s">
        <v>50</v>
      </c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H29" s="157"/>
    </row>
    <row r="30" spans="1:112" customFormat="1" ht="45" customHeight="1" x14ac:dyDescent="0.3">
      <c r="A30" s="770" t="s">
        <v>707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19"/>
      <c r="CH30" s="19"/>
      <c r="CI30" s="19"/>
      <c r="CJ30" s="706" t="str">
        <f>ПОДПИСИ!E12</f>
        <v xml:space="preserve">М.А. Нугуманов </v>
      </c>
      <c r="CK30" s="706"/>
      <c r="CL30" s="706"/>
      <c r="CM30" s="706"/>
      <c r="CN30" s="706"/>
      <c r="CO30" s="706"/>
      <c r="CP30" s="706"/>
      <c r="CQ30" s="706"/>
      <c r="CR30" s="706"/>
      <c r="CS30" s="706"/>
      <c r="CT30" s="706"/>
      <c r="CU30" s="706"/>
      <c r="CV30" s="706"/>
      <c r="CW30" s="706"/>
      <c r="CX30" s="706"/>
      <c r="CY30" s="706"/>
      <c r="CZ30" s="706"/>
      <c r="DA30" s="706"/>
      <c r="DB30" s="706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25" t="s">
        <v>11</v>
      </c>
      <c r="BJ31" s="725"/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5"/>
      <c r="BV31" s="725"/>
      <c r="BW31" s="725"/>
      <c r="BX31" s="725"/>
      <c r="BY31" s="725"/>
      <c r="BZ31" s="725"/>
      <c r="CA31" s="725"/>
      <c r="CB31" s="725"/>
      <c r="CC31" s="725"/>
      <c r="CD31" s="725"/>
      <c r="CE31" s="725"/>
      <c r="CF31" s="725"/>
      <c r="CG31" s="21"/>
      <c r="CH31" s="21"/>
      <c r="CI31" s="21"/>
      <c r="CJ31" s="765" t="s">
        <v>50</v>
      </c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1:AN1"/>
    <mergeCell ref="BC1:DB1"/>
    <mergeCell ref="A2:AU2"/>
    <mergeCell ref="BC2:DB2"/>
    <mergeCell ref="A3:AU3"/>
    <mergeCell ref="BC3:DB3"/>
    <mergeCell ref="A4:AU4"/>
    <mergeCell ref="BC4:DB4"/>
    <mergeCell ref="A5:AU5"/>
    <mergeCell ref="BC5:DB5"/>
    <mergeCell ref="A6:AU6"/>
    <mergeCell ref="BC6:DB6"/>
    <mergeCell ref="AZ17:DB17"/>
    <mergeCell ref="A7:AU7"/>
    <mergeCell ref="BC7:DB7"/>
    <mergeCell ref="A8:AU8"/>
    <mergeCell ref="BC8:DB8"/>
    <mergeCell ref="A10:DB10"/>
    <mergeCell ref="A11:DB11"/>
    <mergeCell ref="AZ12:DB12"/>
    <mergeCell ref="AZ13:DB13"/>
    <mergeCell ref="AZ14:DB14"/>
    <mergeCell ref="AZ15:DB15"/>
    <mergeCell ref="AZ16:DB16"/>
    <mergeCell ref="BI29:CF29"/>
    <mergeCell ref="CJ29:DB29"/>
    <mergeCell ref="AZ18:DB18"/>
    <mergeCell ref="AZ19:DB19"/>
    <mergeCell ref="AZ20:DB20"/>
    <mergeCell ref="AZ21:DB21"/>
    <mergeCell ref="AZ22:DB22"/>
    <mergeCell ref="AZ23:DB23"/>
    <mergeCell ref="AZ24:DB24"/>
    <mergeCell ref="R26:DB26"/>
    <mergeCell ref="A28:AW28"/>
    <mergeCell ref="BI28:CF28"/>
    <mergeCell ref="CJ28:DB28"/>
    <mergeCell ref="A30:AX30"/>
    <mergeCell ref="BI30:CF30"/>
    <mergeCell ref="CJ30:DB30"/>
    <mergeCell ref="BI31:CF31"/>
    <mergeCell ref="CJ31:DB31"/>
  </mergeCells>
  <conditionalFormatting sqref="A1:BC1 AV2:BC6 A2:A8 AV7:BB8 BC8 A9:DB9">
    <cfRule type="cellIs" dxfId="51" priority="3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998E4-7C39-4CE6-8971-182B3F0019F6}">
  <sheetPr codeName="Лист99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8"/>
      <c r="B1" s="768"/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68"/>
      <c r="AA1" s="768"/>
      <c r="AB1" s="768"/>
      <c r="AC1" s="768"/>
      <c r="AD1" s="768"/>
      <c r="AE1" s="768"/>
      <c r="AF1" s="768"/>
      <c r="AG1" s="768"/>
      <c r="AH1" s="768"/>
      <c r="AI1" s="768"/>
      <c r="AJ1" s="768"/>
      <c r="AK1" s="768"/>
      <c r="AL1" s="768"/>
      <c r="AM1" s="768"/>
      <c r="AN1" s="768"/>
      <c r="BC1" s="706" t="str">
        <f>ФОРМА!G2</f>
        <v>Санкт-Петербург</v>
      </c>
      <c r="BD1" s="706"/>
      <c r="BE1" s="706"/>
      <c r="BF1" s="706"/>
      <c r="BG1" s="706"/>
      <c r="BH1" s="706"/>
      <c r="BI1" s="706"/>
      <c r="BJ1" s="706"/>
      <c r="BK1" s="706"/>
      <c r="BL1" s="706"/>
      <c r="BM1" s="706"/>
      <c r="BN1" s="706"/>
      <c r="BO1" s="706"/>
      <c r="BP1" s="706"/>
      <c r="BQ1" s="706"/>
      <c r="BR1" s="706"/>
      <c r="BS1" s="706"/>
      <c r="BT1" s="706"/>
      <c r="BU1" s="706"/>
      <c r="BV1" s="706"/>
      <c r="BW1" s="706"/>
      <c r="BX1" s="706"/>
      <c r="BY1" s="706"/>
      <c r="BZ1" s="706"/>
      <c r="CA1" s="706"/>
      <c r="CB1" s="706"/>
      <c r="CC1" s="706"/>
      <c r="CD1" s="706"/>
      <c r="CE1" s="706"/>
      <c r="CF1" s="706"/>
      <c r="CG1" s="706"/>
      <c r="CH1" s="706"/>
      <c r="CI1" s="706"/>
      <c r="CJ1" s="706"/>
      <c r="CK1" s="706"/>
      <c r="CL1" s="706"/>
      <c r="CM1" s="706"/>
      <c r="CN1" s="706"/>
      <c r="CO1" s="706"/>
      <c r="CP1" s="706"/>
      <c r="CQ1" s="706"/>
      <c r="CR1" s="706"/>
      <c r="CS1" s="706"/>
      <c r="CT1" s="706"/>
      <c r="CU1" s="706"/>
      <c r="CV1" s="706"/>
      <c r="CW1" s="706"/>
      <c r="CX1" s="706"/>
      <c r="CY1" s="706"/>
      <c r="CZ1" s="706"/>
      <c r="DA1" s="706"/>
      <c r="DB1" s="706"/>
      <c r="DC1"/>
      <c r="DD1"/>
      <c r="DE1"/>
      <c r="DF1"/>
      <c r="DH1" s="154"/>
    </row>
    <row r="2" spans="1:112" s="50" customFormat="1" ht="15" customHeight="1" outlineLevel="1" x14ac:dyDescent="0.3">
      <c r="A2" s="765"/>
      <c r="B2" s="765"/>
      <c r="C2" s="765"/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  <c r="AF2" s="765"/>
      <c r="AG2" s="765"/>
      <c r="AH2" s="765"/>
      <c r="AI2" s="765"/>
      <c r="AJ2" s="765"/>
      <c r="AK2" s="765"/>
      <c r="AL2" s="765"/>
      <c r="AM2" s="765"/>
      <c r="AN2" s="765"/>
      <c r="AO2" s="765"/>
      <c r="AP2" s="765"/>
      <c r="AQ2" s="765"/>
      <c r="AR2" s="765"/>
      <c r="AS2" s="765"/>
      <c r="AT2" s="765"/>
      <c r="AU2" s="765"/>
      <c r="AV2" s="21"/>
      <c r="AW2" s="21"/>
      <c r="AX2" s="21"/>
      <c r="AY2" s="21"/>
      <c r="AZ2" s="21"/>
      <c r="BA2" s="21"/>
      <c r="BB2" s="21"/>
      <c r="BC2" s="765" t="s">
        <v>0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3"/>
    </row>
    <row r="3" spans="1:112" ht="15" customHeight="1" outlineLevel="1" x14ac:dyDescent="0.25">
      <c r="A3" s="706" t="str">
        <f>ФОРМА!B4</f>
        <v>ООО «СЭТ»</v>
      </c>
      <c r="B3" s="706"/>
      <c r="C3" s="706"/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706"/>
      <c r="X3" s="706"/>
      <c r="Y3" s="706"/>
      <c r="Z3" s="706"/>
      <c r="AA3" s="706"/>
      <c r="AB3" s="706"/>
      <c r="AC3" s="706"/>
      <c r="AD3" s="706"/>
      <c r="AE3" s="706"/>
      <c r="AF3" s="706"/>
      <c r="AG3" s="706"/>
      <c r="AH3" s="706"/>
      <c r="AI3" s="706"/>
      <c r="AJ3" s="706"/>
      <c r="AK3" s="706"/>
      <c r="AL3" s="706"/>
      <c r="AM3" s="706"/>
      <c r="AN3" s="706"/>
      <c r="AO3" s="706"/>
      <c r="AP3" s="706"/>
      <c r="AQ3" s="706"/>
      <c r="AR3" s="706"/>
      <c r="AS3" s="706"/>
      <c r="AT3" s="706"/>
      <c r="AU3" s="706"/>
      <c r="BC3" s="766" t="str">
        <f>ФОРМА!B2</f>
        <v>ПАО "Россети Ленэнерго"</v>
      </c>
      <c r="BD3" s="766"/>
      <c r="BE3" s="766"/>
      <c r="BF3" s="766"/>
      <c r="BG3" s="766"/>
      <c r="BH3" s="766"/>
      <c r="BI3" s="766"/>
      <c r="BJ3" s="766"/>
      <c r="BK3" s="766"/>
      <c r="BL3" s="766"/>
      <c r="BM3" s="766"/>
      <c r="BN3" s="766"/>
      <c r="BO3" s="766"/>
      <c r="BP3" s="766"/>
      <c r="BQ3" s="766"/>
      <c r="BR3" s="766"/>
      <c r="BS3" s="766"/>
      <c r="BT3" s="766"/>
      <c r="BU3" s="766"/>
      <c r="BV3" s="766"/>
      <c r="BW3" s="766"/>
      <c r="BX3" s="766"/>
      <c r="BY3" s="766"/>
      <c r="BZ3" s="766"/>
      <c r="CA3" s="766"/>
      <c r="CB3" s="766"/>
      <c r="CC3" s="766"/>
      <c r="CD3" s="766"/>
      <c r="CE3" s="766"/>
      <c r="CF3" s="766"/>
      <c r="CG3" s="766"/>
      <c r="CH3" s="766"/>
      <c r="CI3" s="766"/>
      <c r="CJ3" s="766"/>
      <c r="CK3" s="766"/>
      <c r="CL3" s="766"/>
      <c r="CM3" s="766"/>
      <c r="CN3" s="766"/>
      <c r="CO3" s="766"/>
      <c r="CP3" s="766"/>
      <c r="CQ3" s="766"/>
      <c r="CR3" s="766"/>
      <c r="CS3" s="766"/>
      <c r="CT3" s="766"/>
      <c r="CU3" s="766"/>
      <c r="CV3" s="766"/>
      <c r="CW3" s="766"/>
      <c r="CX3" s="766"/>
      <c r="CY3" s="766"/>
      <c r="CZ3" s="766"/>
      <c r="DA3" s="766"/>
      <c r="DB3" s="766"/>
      <c r="DH3" s="155" t="str">
        <f>BC3</f>
        <v>ПАО "Россети Ленэнерго"</v>
      </c>
    </row>
    <row r="4" spans="1:112" ht="15" customHeight="1" outlineLevel="1" x14ac:dyDescent="0.25">
      <c r="A4" s="765" t="s">
        <v>44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21"/>
      <c r="AW4" s="21"/>
      <c r="AX4" s="21"/>
      <c r="AY4" s="21"/>
      <c r="AZ4" s="21"/>
      <c r="BA4" s="21"/>
      <c r="BB4" s="21"/>
      <c r="BC4" s="765" t="s">
        <v>2</v>
      </c>
      <c r="BD4" s="765"/>
      <c r="BE4" s="765"/>
      <c r="BF4" s="765"/>
      <c r="BG4" s="765"/>
      <c r="BH4" s="765"/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3"/>
    </row>
    <row r="5" spans="1:112" ht="60" customHeight="1" outlineLevel="1" x14ac:dyDescent="0.25">
      <c r="A5" s="764"/>
      <c r="B5" s="764"/>
      <c r="C5" s="764"/>
      <c r="D5" s="764"/>
      <c r="E5" s="764"/>
      <c r="F5" s="764"/>
      <c r="G5" s="764"/>
      <c r="H5" s="764"/>
      <c r="I5" s="764"/>
      <c r="J5" s="764"/>
      <c r="K5" s="764"/>
      <c r="L5" s="764"/>
      <c r="M5" s="764"/>
      <c r="N5" s="764"/>
      <c r="O5" s="764"/>
      <c r="P5" s="764"/>
      <c r="Q5" s="764"/>
      <c r="R5" s="764"/>
      <c r="S5" s="764"/>
      <c r="T5" s="764"/>
      <c r="U5" s="764"/>
      <c r="V5" s="764"/>
      <c r="W5" s="764"/>
      <c r="X5" s="764"/>
      <c r="Y5" s="764"/>
      <c r="Z5" s="764"/>
      <c r="AA5" s="764"/>
      <c r="AB5" s="764"/>
      <c r="AC5" s="764"/>
      <c r="AD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21"/>
      <c r="AW5" s="21"/>
      <c r="AX5" s="21"/>
      <c r="AY5" s="21"/>
      <c r="AZ5" s="21"/>
      <c r="BA5" s="21"/>
      <c r="BB5" s="21"/>
      <c r="BC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66"/>
      <c r="BE5" s="766"/>
      <c r="BF5" s="766"/>
      <c r="BG5" s="766"/>
      <c r="BH5" s="766"/>
      <c r="BI5" s="766"/>
      <c r="BJ5" s="766"/>
      <c r="BK5" s="766"/>
      <c r="BL5" s="766"/>
      <c r="BM5" s="766"/>
      <c r="BN5" s="766"/>
      <c r="BO5" s="766"/>
      <c r="BP5" s="766"/>
      <c r="BQ5" s="766"/>
      <c r="BR5" s="766"/>
      <c r="BS5" s="766"/>
      <c r="BT5" s="766"/>
      <c r="BU5" s="766"/>
      <c r="BV5" s="766"/>
      <c r="BW5" s="766"/>
      <c r="BX5" s="766"/>
      <c r="BY5" s="766"/>
      <c r="BZ5" s="766"/>
      <c r="CA5" s="766"/>
      <c r="CB5" s="766"/>
      <c r="CC5" s="766"/>
      <c r="CD5" s="766"/>
      <c r="CE5" s="766"/>
      <c r="CF5" s="766"/>
      <c r="CG5" s="766"/>
      <c r="CH5" s="766"/>
      <c r="CI5" s="766"/>
      <c r="CJ5" s="766"/>
      <c r="CK5" s="766"/>
      <c r="CL5" s="766"/>
      <c r="CM5" s="766"/>
      <c r="CN5" s="766"/>
      <c r="CO5" s="766"/>
      <c r="CP5" s="766"/>
      <c r="CQ5" s="766"/>
      <c r="CR5" s="766"/>
      <c r="CS5" s="766"/>
      <c r="CT5" s="766"/>
      <c r="CU5" s="766"/>
      <c r="CV5" s="766"/>
      <c r="CW5" s="766"/>
      <c r="CX5" s="766"/>
      <c r="CY5" s="766"/>
      <c r="CZ5" s="766"/>
      <c r="DA5" s="766"/>
      <c r="DB5" s="766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5" t="s">
        <v>45</v>
      </c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765"/>
      <c r="AV6" s="21"/>
      <c r="AW6" s="21"/>
      <c r="AX6" s="21"/>
      <c r="AY6" s="21"/>
      <c r="AZ6" s="21"/>
      <c r="BA6" s="21"/>
      <c r="BB6" s="21"/>
      <c r="BC6" s="765" t="s">
        <v>38</v>
      </c>
      <c r="BD6" s="765"/>
      <c r="BE6" s="765"/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J6" s="765"/>
      <c r="CK6" s="765"/>
      <c r="CL6" s="765"/>
      <c r="CM6" s="765"/>
      <c r="CN6" s="765"/>
      <c r="CO6" s="765"/>
      <c r="CP6" s="765"/>
      <c r="CQ6" s="765"/>
      <c r="CR6" s="765"/>
      <c r="CS6" s="765"/>
      <c r="CT6" s="765"/>
      <c r="CU6" s="765"/>
      <c r="CV6" s="765"/>
      <c r="CW6" s="765"/>
      <c r="CX6" s="765"/>
      <c r="CY6" s="765"/>
      <c r="CZ6" s="765"/>
      <c r="DA6" s="765"/>
      <c r="DB6" s="765"/>
      <c r="DH6" s="143"/>
    </row>
    <row r="7" spans="1:112" ht="13.8" outlineLevel="1" x14ac:dyDescent="0.25">
      <c r="A7" s="706"/>
      <c r="B7" s="706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6"/>
      <c r="AD7" s="706"/>
      <c r="AE7" s="706"/>
      <c r="AF7" s="706"/>
      <c r="AG7" s="706"/>
      <c r="AH7" s="706"/>
      <c r="AI7" s="706"/>
      <c r="AJ7" s="706"/>
      <c r="AK7" s="706"/>
      <c r="AL7" s="706"/>
      <c r="AM7" s="706"/>
      <c r="AN7" s="706"/>
      <c r="AO7" s="706"/>
      <c r="AP7" s="706"/>
      <c r="AQ7" s="706"/>
      <c r="AR7" s="706"/>
      <c r="AS7" s="706"/>
      <c r="AT7" s="706"/>
      <c r="AU7" s="706"/>
      <c r="BC7" s="724">
        <f>ФОРМА!B13</f>
        <v>45649</v>
      </c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C7" s="51"/>
      <c r="DH7" s="155"/>
    </row>
    <row r="8" spans="1:112" ht="10.5" customHeight="1" outlineLevel="1" x14ac:dyDescent="0.25">
      <c r="A8" s="765" t="s">
        <v>1</v>
      </c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21"/>
      <c r="AW8" s="21"/>
      <c r="AX8" s="21"/>
      <c r="AY8" s="21"/>
      <c r="AZ8" s="21"/>
      <c r="BA8" s="21"/>
      <c r="BB8" s="21"/>
      <c r="BC8" s="765" t="s">
        <v>3</v>
      </c>
      <c r="BD8" s="765"/>
      <c r="BE8" s="765"/>
      <c r="BF8" s="765"/>
      <c r="BG8" s="765"/>
      <c r="BH8" s="765"/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77" t="s">
        <v>500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8" customHeight="1" x14ac:dyDescent="0.25">
      <c r="A11" s="928" t="s">
        <v>429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06" t="s">
        <v>1464</v>
      </c>
      <c r="BA12" s="706"/>
      <c r="BB12" s="706"/>
      <c r="BC12" s="706"/>
      <c r="BD12" s="706"/>
      <c r="BE12" s="706"/>
      <c r="BF12" s="706"/>
      <c r="BG12" s="706"/>
      <c r="BH12" s="706"/>
      <c r="BI12" s="706"/>
      <c r="BJ12" s="706"/>
      <c r="BK12" s="706"/>
      <c r="BL12" s="706"/>
      <c r="BM12" s="706"/>
      <c r="BN12" s="706"/>
      <c r="BO12" s="706"/>
      <c r="BP12" s="706"/>
      <c r="BQ12" s="706"/>
      <c r="BR12" s="706"/>
      <c r="BS12" s="706"/>
      <c r="BT12" s="706"/>
      <c r="BU12" s="706"/>
      <c r="BV12" s="706"/>
      <c r="BW12" s="706"/>
      <c r="BX12" s="706"/>
      <c r="BY12" s="706"/>
      <c r="BZ12" s="706"/>
      <c r="CA12" s="706"/>
      <c r="CB12" s="706"/>
      <c r="CC12" s="706"/>
      <c r="CD12" s="706"/>
      <c r="CE12" s="706"/>
      <c r="CF12" s="706"/>
      <c r="CG12" s="706"/>
      <c r="CH12" s="706"/>
      <c r="CI12" s="706"/>
      <c r="CJ12" s="706"/>
      <c r="CK12" s="706"/>
      <c r="CL12" s="706"/>
      <c r="CM12" s="706"/>
      <c r="CN12" s="706"/>
      <c r="CO12" s="706"/>
      <c r="CP12" s="706"/>
      <c r="CQ12" s="706"/>
      <c r="CR12" s="706"/>
      <c r="CS12" s="706"/>
      <c r="CT12" s="706"/>
      <c r="CU12" s="706"/>
      <c r="CV12" s="706"/>
      <c r="CW12" s="706"/>
      <c r="CX12" s="706"/>
      <c r="CY12" s="706"/>
      <c r="CZ12" s="706"/>
      <c r="DA12" s="706"/>
      <c r="DB12" s="706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1460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5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1375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6" t="s">
        <v>1463</v>
      </c>
      <c r="BA17" s="926"/>
      <c r="BB17" s="926"/>
      <c r="BC17" s="926"/>
      <c r="BD17" s="926"/>
      <c r="BE17" s="926"/>
      <c r="BF17" s="926"/>
      <c r="BG17" s="926"/>
      <c r="BH17" s="926"/>
      <c r="BI17" s="926"/>
      <c r="BJ17" s="926"/>
      <c r="BK17" s="926"/>
      <c r="BL17" s="926"/>
      <c r="BM17" s="926"/>
      <c r="BN17" s="926"/>
      <c r="BO17" s="926"/>
      <c r="BP17" s="926"/>
      <c r="BQ17" s="926"/>
      <c r="BR17" s="926"/>
      <c r="BS17" s="926"/>
      <c r="BT17" s="926"/>
      <c r="BU17" s="926"/>
      <c r="BV17" s="926"/>
      <c r="BW17" s="926"/>
      <c r="BX17" s="926"/>
      <c r="BY17" s="926"/>
      <c r="BZ17" s="926"/>
      <c r="CA17" s="926"/>
      <c r="CB17" s="926"/>
      <c r="CC17" s="926"/>
      <c r="CD17" s="926"/>
      <c r="CE17" s="926"/>
      <c r="CF17" s="926"/>
      <c r="CG17" s="926"/>
      <c r="CH17" s="926"/>
      <c r="CI17" s="926"/>
      <c r="CJ17" s="926"/>
      <c r="CK17" s="926"/>
      <c r="CL17" s="926"/>
      <c r="CM17" s="926"/>
      <c r="CN17" s="926"/>
      <c r="CO17" s="926"/>
      <c r="CP17" s="926"/>
      <c r="CQ17" s="926"/>
      <c r="CR17" s="926"/>
      <c r="CS17" s="926"/>
      <c r="CT17" s="926"/>
      <c r="CU17" s="926"/>
      <c r="CV17" s="926"/>
      <c r="CW17" s="926"/>
      <c r="CX17" s="926"/>
      <c r="CY17" s="926"/>
      <c r="CZ17" s="926"/>
      <c r="DA17" s="926"/>
      <c r="DB17" s="926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7"/>
      <c r="BA18" s="927"/>
      <c r="BB18" s="927"/>
      <c r="BC18" s="927"/>
      <c r="BD18" s="927"/>
      <c r="BE18" s="927"/>
      <c r="BF18" s="927"/>
      <c r="BG18" s="927"/>
      <c r="BH18" s="927"/>
      <c r="BI18" s="927"/>
      <c r="BJ18" s="927"/>
      <c r="BK18" s="927"/>
      <c r="BL18" s="927"/>
      <c r="BM18" s="927"/>
      <c r="BN18" s="927"/>
      <c r="BO18" s="927"/>
      <c r="BP18" s="927"/>
      <c r="BQ18" s="927"/>
      <c r="BR18" s="927"/>
      <c r="BS18" s="927"/>
      <c r="BT18" s="927"/>
      <c r="BU18" s="927"/>
      <c r="BV18" s="927"/>
      <c r="BW18" s="927"/>
      <c r="BX18" s="927"/>
      <c r="BY18" s="927"/>
      <c r="BZ18" s="927"/>
      <c r="CA18" s="927"/>
      <c r="CB18" s="927"/>
      <c r="CC18" s="927"/>
      <c r="CD18" s="927"/>
      <c r="CE18" s="927"/>
      <c r="CF18" s="927"/>
      <c r="CG18" s="927"/>
      <c r="CH18" s="927"/>
      <c r="CI18" s="927"/>
      <c r="CJ18" s="927"/>
      <c r="CK18" s="927"/>
      <c r="CL18" s="927"/>
      <c r="CM18" s="927"/>
      <c r="CN18" s="927"/>
      <c r="CO18" s="927"/>
      <c r="CP18" s="927"/>
      <c r="CQ18" s="927"/>
      <c r="CR18" s="927"/>
      <c r="CS18" s="927"/>
      <c r="CT18" s="927"/>
      <c r="CU18" s="927"/>
      <c r="CV18" s="927"/>
      <c r="CW18" s="927"/>
      <c r="CX18" s="927"/>
      <c r="CY18" s="927"/>
      <c r="CZ18" s="927"/>
      <c r="DA18" s="927"/>
      <c r="DB18" s="927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7"/>
      <c r="BA19" s="927"/>
      <c r="BB19" s="927"/>
      <c r="BC19" s="927"/>
      <c r="BD19" s="927"/>
      <c r="BE19" s="927"/>
      <c r="BF19" s="927"/>
      <c r="BG19" s="927"/>
      <c r="BH19" s="927"/>
      <c r="BI19" s="927"/>
      <c r="BJ19" s="927"/>
      <c r="BK19" s="927"/>
      <c r="BL19" s="927"/>
      <c r="BM19" s="927"/>
      <c r="BN19" s="927"/>
      <c r="BO19" s="927"/>
      <c r="BP19" s="927"/>
      <c r="BQ19" s="927"/>
      <c r="BR19" s="927"/>
      <c r="BS19" s="927"/>
      <c r="BT19" s="927"/>
      <c r="BU19" s="927"/>
      <c r="BV19" s="927"/>
      <c r="BW19" s="927"/>
      <c r="BX19" s="927"/>
      <c r="BY19" s="927"/>
      <c r="BZ19" s="927"/>
      <c r="CA19" s="927"/>
      <c r="CB19" s="927"/>
      <c r="CC19" s="927"/>
      <c r="CD19" s="927"/>
      <c r="CE19" s="927"/>
      <c r="CF19" s="927"/>
      <c r="CG19" s="927"/>
      <c r="CH19" s="927"/>
      <c r="CI19" s="927"/>
      <c r="CJ19" s="927"/>
      <c r="CK19" s="927"/>
      <c r="CL19" s="927"/>
      <c r="CM19" s="927"/>
      <c r="CN19" s="927"/>
      <c r="CO19" s="927"/>
      <c r="CP19" s="927"/>
      <c r="CQ19" s="927"/>
      <c r="CR19" s="927"/>
      <c r="CS19" s="927"/>
      <c r="CT19" s="927"/>
      <c r="CU19" s="927"/>
      <c r="CV19" s="927"/>
      <c r="CW19" s="927"/>
      <c r="CX19" s="927"/>
      <c r="CY19" s="927"/>
      <c r="CZ19" s="927"/>
      <c r="DA19" s="927"/>
      <c r="DB19" s="927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7"/>
      <c r="BA20" s="927"/>
      <c r="BB20" s="927"/>
      <c r="BC20" s="927"/>
      <c r="BD20" s="927"/>
      <c r="BE20" s="927"/>
      <c r="BF20" s="927"/>
      <c r="BG20" s="927"/>
      <c r="BH20" s="927"/>
      <c r="BI20" s="927"/>
      <c r="BJ20" s="927"/>
      <c r="BK20" s="927"/>
      <c r="BL20" s="927"/>
      <c r="BM20" s="927"/>
      <c r="BN20" s="927"/>
      <c r="BO20" s="927"/>
      <c r="BP20" s="927"/>
      <c r="BQ20" s="927"/>
      <c r="BR20" s="927"/>
      <c r="BS20" s="927"/>
      <c r="BT20" s="927"/>
      <c r="BU20" s="927"/>
      <c r="BV20" s="927"/>
      <c r="BW20" s="927"/>
      <c r="BX20" s="927"/>
      <c r="BY20" s="927"/>
      <c r="BZ20" s="927"/>
      <c r="CA20" s="927"/>
      <c r="CB20" s="927"/>
      <c r="CC20" s="927"/>
      <c r="CD20" s="927"/>
      <c r="CE20" s="927"/>
      <c r="CF20" s="927"/>
      <c r="CG20" s="927"/>
      <c r="CH20" s="927"/>
      <c r="CI20" s="927"/>
      <c r="CJ20" s="927"/>
      <c r="CK20" s="927"/>
      <c r="CL20" s="927"/>
      <c r="CM20" s="927"/>
      <c r="CN20" s="927"/>
      <c r="CO20" s="927"/>
      <c r="CP20" s="927"/>
      <c r="CQ20" s="927"/>
      <c r="CR20" s="927"/>
      <c r="CS20" s="927"/>
      <c r="CT20" s="927"/>
      <c r="CU20" s="927"/>
      <c r="CV20" s="927"/>
      <c r="CW20" s="927"/>
      <c r="CX20" s="927"/>
      <c r="CY20" s="927"/>
      <c r="CZ20" s="927"/>
      <c r="DA20" s="927"/>
      <c r="DB20" s="927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06" t="s">
        <v>418</v>
      </c>
      <c r="BA21" s="706"/>
      <c r="BB21" s="706"/>
      <c r="BC21" s="706"/>
      <c r="BD21" s="706"/>
      <c r="BE21" s="706"/>
      <c r="BF21" s="706"/>
      <c r="BG21" s="706"/>
      <c r="BH21" s="706"/>
      <c r="BI21" s="706"/>
      <c r="BJ21" s="706"/>
      <c r="BK21" s="706"/>
      <c r="BL21" s="706"/>
      <c r="BM21" s="706"/>
      <c r="BN21" s="706"/>
      <c r="BO21" s="706"/>
      <c r="BP21" s="706"/>
      <c r="BQ21" s="706"/>
      <c r="BR21" s="706"/>
      <c r="BS21" s="706"/>
      <c r="BT21" s="706"/>
      <c r="BU21" s="706"/>
      <c r="BV21" s="706"/>
      <c r="BW21" s="706"/>
      <c r="BX21" s="706"/>
      <c r="BY21" s="706"/>
      <c r="BZ21" s="706"/>
      <c r="CA21" s="706"/>
      <c r="CB21" s="706"/>
      <c r="CC21" s="706"/>
      <c r="CD21" s="706"/>
      <c r="CE21" s="706"/>
      <c r="CF21" s="706"/>
      <c r="CG21" s="706"/>
      <c r="CH21" s="706"/>
      <c r="CI21" s="706"/>
      <c r="CJ21" s="706"/>
      <c r="CK21" s="706"/>
      <c r="CL21" s="706"/>
      <c r="CM21" s="706"/>
      <c r="CN21" s="706"/>
      <c r="CO21" s="706"/>
      <c r="CP21" s="706"/>
      <c r="CQ21" s="706"/>
      <c r="CR21" s="706"/>
      <c r="CS21" s="706"/>
      <c r="CT21" s="706"/>
      <c r="CU21" s="706"/>
      <c r="CV21" s="706"/>
      <c r="CW21" s="706"/>
      <c r="CX21" s="706"/>
      <c r="CY21" s="706"/>
      <c r="CZ21" s="706"/>
      <c r="DA21" s="706"/>
      <c r="DB21" s="706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06" t="s">
        <v>416</v>
      </c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706"/>
      <c r="BA26" s="706"/>
      <c r="BB26" s="706"/>
      <c r="BC26" s="706"/>
      <c r="BD26" s="706"/>
      <c r="BE26" s="706"/>
      <c r="BF26" s="706"/>
      <c r="BG26" s="706"/>
      <c r="BH26" s="706"/>
      <c r="BI26" s="706"/>
      <c r="BJ26" s="706"/>
      <c r="BK26" s="706"/>
      <c r="BL26" s="706"/>
      <c r="BM26" s="706"/>
      <c r="BN26" s="706"/>
      <c r="BO26" s="706"/>
      <c r="BP26" s="706"/>
      <c r="BQ26" s="706"/>
      <c r="BR26" s="706"/>
      <c r="BS26" s="706"/>
      <c r="BT26" s="706"/>
      <c r="BU26" s="706"/>
      <c r="BV26" s="706"/>
      <c r="BW26" s="706"/>
      <c r="BX26" s="706"/>
      <c r="BY26" s="706"/>
      <c r="BZ26" s="706"/>
      <c r="CA26" s="706"/>
      <c r="CB26" s="706"/>
      <c r="CC26" s="706"/>
      <c r="CD26" s="706"/>
      <c r="CE26" s="706"/>
      <c r="CF26" s="706"/>
      <c r="CG26" s="706"/>
      <c r="CH26" s="706"/>
      <c r="CI26" s="706"/>
      <c r="CJ26" s="706"/>
      <c r="CK26" s="706"/>
      <c r="CL26" s="706"/>
      <c r="CM26" s="706"/>
      <c r="CN26" s="706"/>
      <c r="CO26" s="706"/>
      <c r="CP26" s="706"/>
      <c r="CQ26" s="706"/>
      <c r="CR26" s="706"/>
      <c r="CS26" s="706"/>
      <c r="CT26" s="706"/>
      <c r="CU26" s="706"/>
      <c r="CV26" s="706"/>
      <c r="CW26" s="706"/>
      <c r="CX26" s="706"/>
      <c r="CY26" s="706"/>
      <c r="CZ26" s="706"/>
      <c r="DA26" s="706"/>
      <c r="DB26" s="706"/>
    </row>
    <row r="27" spans="1:112" ht="7.5" customHeight="1" x14ac:dyDescent="0.3"/>
    <row r="28" spans="1:112" customFormat="1" ht="40.5" customHeight="1" x14ac:dyDescent="0.3">
      <c r="A28" s="770" t="s">
        <v>713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23"/>
      <c r="CH28" s="23"/>
      <c r="CI28" s="23"/>
      <c r="CJ28" s="706" t="str">
        <f>ПОДПИСИ!E6</f>
        <v>Е.М. Ширяев</v>
      </c>
      <c r="CK28" s="706"/>
      <c r="CL28" s="706"/>
      <c r="CM28" s="706"/>
      <c r="CN28" s="706"/>
      <c r="CO28" s="706"/>
      <c r="CP28" s="706"/>
      <c r="CQ28" s="706"/>
      <c r="CR28" s="706"/>
      <c r="CS28" s="706"/>
      <c r="CT28" s="706"/>
      <c r="CU28" s="706"/>
      <c r="CV28" s="706"/>
      <c r="CW28" s="706"/>
      <c r="CX28" s="706"/>
      <c r="CY28" s="706"/>
      <c r="CZ28" s="706"/>
      <c r="DA28" s="706"/>
      <c r="DB28" s="706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25" t="s">
        <v>11</v>
      </c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21"/>
      <c r="CH29" s="21"/>
      <c r="CI29" s="21"/>
      <c r="CJ29" s="765" t="s">
        <v>50</v>
      </c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H29" s="157"/>
    </row>
    <row r="30" spans="1:112" customFormat="1" ht="45" customHeight="1" x14ac:dyDescent="0.3">
      <c r="A30" s="770" t="s">
        <v>707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19"/>
      <c r="CH30" s="19"/>
      <c r="CI30" s="19"/>
      <c r="CJ30" s="706" t="str">
        <f>ПОДПИСИ!E12</f>
        <v xml:space="preserve">М.А. Нугуманов </v>
      </c>
      <c r="CK30" s="706"/>
      <c r="CL30" s="706"/>
      <c r="CM30" s="706"/>
      <c r="CN30" s="706"/>
      <c r="CO30" s="706"/>
      <c r="CP30" s="706"/>
      <c r="CQ30" s="706"/>
      <c r="CR30" s="706"/>
      <c r="CS30" s="706"/>
      <c r="CT30" s="706"/>
      <c r="CU30" s="706"/>
      <c r="CV30" s="706"/>
      <c r="CW30" s="706"/>
      <c r="CX30" s="706"/>
      <c r="CY30" s="706"/>
      <c r="CZ30" s="706"/>
      <c r="DA30" s="706"/>
      <c r="DB30" s="706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25" t="s">
        <v>11</v>
      </c>
      <c r="BJ31" s="725"/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5"/>
      <c r="BV31" s="725"/>
      <c r="BW31" s="725"/>
      <c r="BX31" s="725"/>
      <c r="BY31" s="725"/>
      <c r="BZ31" s="725"/>
      <c r="CA31" s="725"/>
      <c r="CB31" s="725"/>
      <c r="CC31" s="725"/>
      <c r="CD31" s="725"/>
      <c r="CE31" s="725"/>
      <c r="CF31" s="725"/>
      <c r="CG31" s="21"/>
      <c r="CH31" s="21"/>
      <c r="CI31" s="21"/>
      <c r="CJ31" s="765" t="s">
        <v>50</v>
      </c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1:AN1"/>
    <mergeCell ref="BC1:DB1"/>
    <mergeCell ref="A2:AU2"/>
    <mergeCell ref="BC2:DB2"/>
    <mergeCell ref="A3:AU3"/>
    <mergeCell ref="BC3:DB3"/>
    <mergeCell ref="A4:AU4"/>
    <mergeCell ref="BC4:DB4"/>
    <mergeCell ref="A5:AU5"/>
    <mergeCell ref="BC5:DB5"/>
    <mergeCell ref="A6:AU6"/>
    <mergeCell ref="BC6:DB6"/>
    <mergeCell ref="AZ17:DB17"/>
    <mergeCell ref="A7:AU7"/>
    <mergeCell ref="BC7:DB7"/>
    <mergeCell ref="A8:AU8"/>
    <mergeCell ref="BC8:DB8"/>
    <mergeCell ref="A10:DB10"/>
    <mergeCell ref="A11:DB11"/>
    <mergeCell ref="AZ12:DB12"/>
    <mergeCell ref="AZ13:DB13"/>
    <mergeCell ref="AZ14:DB14"/>
    <mergeCell ref="AZ15:DB15"/>
    <mergeCell ref="AZ16:DB16"/>
    <mergeCell ref="BI29:CF29"/>
    <mergeCell ref="CJ29:DB29"/>
    <mergeCell ref="AZ18:DB18"/>
    <mergeCell ref="AZ19:DB19"/>
    <mergeCell ref="AZ20:DB20"/>
    <mergeCell ref="AZ21:DB21"/>
    <mergeCell ref="AZ22:DB22"/>
    <mergeCell ref="AZ23:DB23"/>
    <mergeCell ref="AZ24:DB24"/>
    <mergeCell ref="R26:DB26"/>
    <mergeCell ref="A28:AW28"/>
    <mergeCell ref="BI28:CF28"/>
    <mergeCell ref="CJ28:DB28"/>
    <mergeCell ref="A30:AX30"/>
    <mergeCell ref="BI30:CF30"/>
    <mergeCell ref="CJ30:DB30"/>
    <mergeCell ref="BI31:CF31"/>
    <mergeCell ref="CJ31:DB31"/>
  </mergeCells>
  <conditionalFormatting sqref="A1:BC1 AV2:BC6 A2:A8 AV7:BB8 BC8 A9:DB9">
    <cfRule type="cellIs" dxfId="48" priority="3" operator="equal">
      <formula>0</formula>
    </cfRule>
  </conditionalFormatting>
  <conditionalFormatting sqref="DH2:DH7">
    <cfRule type="cellIs" dxfId="47" priority="2" operator="equal">
      <formula>0</formula>
    </cfRule>
  </conditionalFormatting>
  <conditionalFormatting sqref="DH9">
    <cfRule type="cellIs" dxfId="4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F9E6-0C5E-4EDD-B8EB-47652FA82C5F}">
  <sheetPr codeName="Лист100">
    <tabColor rgb="FF92D050"/>
    <pageSetUpPr fitToPage="1"/>
  </sheetPr>
  <dimension ref="A1:DH80"/>
  <sheetViews>
    <sheetView view="pageBreakPreview" zoomScale="60" zoomScaleNormal="100" workbookViewId="0">
      <selection activeCell="L13" sqref="L13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7" customWidth="1"/>
    <col min="113" max="16384" width="9.109375" style="19"/>
  </cols>
  <sheetData>
    <row r="1" spans="1:112" ht="15" customHeight="1" outlineLevel="1" x14ac:dyDescent="0.3">
      <c r="A1" s="768"/>
      <c r="B1" s="768"/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68"/>
      <c r="AA1" s="768"/>
      <c r="AB1" s="768"/>
      <c r="AC1" s="768"/>
      <c r="AD1" s="768"/>
      <c r="AE1" s="768"/>
      <c r="AF1" s="768"/>
      <c r="AG1" s="768"/>
      <c r="AH1" s="768"/>
      <c r="AI1" s="768"/>
      <c r="AJ1" s="768"/>
      <c r="AK1" s="768"/>
      <c r="AL1" s="768"/>
      <c r="AM1" s="768"/>
      <c r="AN1" s="768"/>
      <c r="BC1" s="706" t="str">
        <f>ФОРМА!G2</f>
        <v>Санкт-Петербург</v>
      </c>
      <c r="BD1" s="706"/>
      <c r="BE1" s="706"/>
      <c r="BF1" s="706"/>
      <c r="BG1" s="706"/>
      <c r="BH1" s="706"/>
      <c r="BI1" s="706"/>
      <c r="BJ1" s="706"/>
      <c r="BK1" s="706"/>
      <c r="BL1" s="706"/>
      <c r="BM1" s="706"/>
      <c r="BN1" s="706"/>
      <c r="BO1" s="706"/>
      <c r="BP1" s="706"/>
      <c r="BQ1" s="706"/>
      <c r="BR1" s="706"/>
      <c r="BS1" s="706"/>
      <c r="BT1" s="706"/>
      <c r="BU1" s="706"/>
      <c r="BV1" s="706"/>
      <c r="BW1" s="706"/>
      <c r="BX1" s="706"/>
      <c r="BY1" s="706"/>
      <c r="BZ1" s="706"/>
      <c r="CA1" s="706"/>
      <c r="CB1" s="706"/>
      <c r="CC1" s="706"/>
      <c r="CD1" s="706"/>
      <c r="CE1" s="706"/>
      <c r="CF1" s="706"/>
      <c r="CG1" s="706"/>
      <c r="CH1" s="706"/>
      <c r="CI1" s="706"/>
      <c r="CJ1" s="706"/>
      <c r="CK1" s="706"/>
      <c r="CL1" s="706"/>
      <c r="CM1" s="706"/>
      <c r="CN1" s="706"/>
      <c r="CO1" s="706"/>
      <c r="CP1" s="706"/>
      <c r="CQ1" s="706"/>
      <c r="CR1" s="706"/>
      <c r="CS1" s="706"/>
      <c r="CT1" s="706"/>
      <c r="CU1" s="706"/>
      <c r="CV1" s="706"/>
      <c r="CW1" s="706"/>
      <c r="CX1" s="706"/>
      <c r="CY1" s="706"/>
      <c r="CZ1" s="706"/>
      <c r="DA1" s="706"/>
      <c r="DB1" s="706"/>
      <c r="DC1"/>
      <c r="DD1"/>
      <c r="DE1"/>
      <c r="DF1"/>
      <c r="DH1" s="154"/>
    </row>
    <row r="2" spans="1:112" s="50" customFormat="1" ht="15" customHeight="1" outlineLevel="1" x14ac:dyDescent="0.3">
      <c r="A2" s="765"/>
      <c r="B2" s="765"/>
      <c r="C2" s="765"/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  <c r="AF2" s="765"/>
      <c r="AG2" s="765"/>
      <c r="AH2" s="765"/>
      <c r="AI2" s="765"/>
      <c r="AJ2" s="765"/>
      <c r="AK2" s="765"/>
      <c r="AL2" s="765"/>
      <c r="AM2" s="765"/>
      <c r="AN2" s="765"/>
      <c r="AO2" s="765"/>
      <c r="AP2" s="765"/>
      <c r="AQ2" s="765"/>
      <c r="AR2" s="765"/>
      <c r="AS2" s="765"/>
      <c r="AT2" s="765"/>
      <c r="AU2" s="765"/>
      <c r="AV2" s="21"/>
      <c r="AW2" s="21"/>
      <c r="AX2" s="21"/>
      <c r="AY2" s="21"/>
      <c r="AZ2" s="21"/>
      <c r="BA2" s="21"/>
      <c r="BB2" s="21"/>
      <c r="BC2" s="765" t="s">
        <v>0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3"/>
    </row>
    <row r="3" spans="1:112" ht="15" customHeight="1" outlineLevel="1" x14ac:dyDescent="0.25">
      <c r="A3" s="706" t="str">
        <f>ФОРМА!B4</f>
        <v>ООО «СЭТ»</v>
      </c>
      <c r="B3" s="706"/>
      <c r="C3" s="706"/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706"/>
      <c r="X3" s="706"/>
      <c r="Y3" s="706"/>
      <c r="Z3" s="706"/>
      <c r="AA3" s="706"/>
      <c r="AB3" s="706"/>
      <c r="AC3" s="706"/>
      <c r="AD3" s="706"/>
      <c r="AE3" s="706"/>
      <c r="AF3" s="706"/>
      <c r="AG3" s="706"/>
      <c r="AH3" s="706"/>
      <c r="AI3" s="706"/>
      <c r="AJ3" s="706"/>
      <c r="AK3" s="706"/>
      <c r="AL3" s="706"/>
      <c r="AM3" s="706"/>
      <c r="AN3" s="706"/>
      <c r="AO3" s="706"/>
      <c r="AP3" s="706"/>
      <c r="AQ3" s="706"/>
      <c r="AR3" s="706"/>
      <c r="AS3" s="706"/>
      <c r="AT3" s="706"/>
      <c r="AU3" s="706"/>
      <c r="BC3" s="766" t="str">
        <f>ФОРМА!B2</f>
        <v>ПАО "Россети Ленэнерго"</v>
      </c>
      <c r="BD3" s="766"/>
      <c r="BE3" s="766"/>
      <c r="BF3" s="766"/>
      <c r="BG3" s="766"/>
      <c r="BH3" s="766"/>
      <c r="BI3" s="766"/>
      <c r="BJ3" s="766"/>
      <c r="BK3" s="766"/>
      <c r="BL3" s="766"/>
      <c r="BM3" s="766"/>
      <c r="BN3" s="766"/>
      <c r="BO3" s="766"/>
      <c r="BP3" s="766"/>
      <c r="BQ3" s="766"/>
      <c r="BR3" s="766"/>
      <c r="BS3" s="766"/>
      <c r="BT3" s="766"/>
      <c r="BU3" s="766"/>
      <c r="BV3" s="766"/>
      <c r="BW3" s="766"/>
      <c r="BX3" s="766"/>
      <c r="BY3" s="766"/>
      <c r="BZ3" s="766"/>
      <c r="CA3" s="766"/>
      <c r="CB3" s="766"/>
      <c r="CC3" s="766"/>
      <c r="CD3" s="766"/>
      <c r="CE3" s="766"/>
      <c r="CF3" s="766"/>
      <c r="CG3" s="766"/>
      <c r="CH3" s="766"/>
      <c r="CI3" s="766"/>
      <c r="CJ3" s="766"/>
      <c r="CK3" s="766"/>
      <c r="CL3" s="766"/>
      <c r="CM3" s="766"/>
      <c r="CN3" s="766"/>
      <c r="CO3" s="766"/>
      <c r="CP3" s="766"/>
      <c r="CQ3" s="766"/>
      <c r="CR3" s="766"/>
      <c r="CS3" s="766"/>
      <c r="CT3" s="766"/>
      <c r="CU3" s="766"/>
      <c r="CV3" s="766"/>
      <c r="CW3" s="766"/>
      <c r="CX3" s="766"/>
      <c r="CY3" s="766"/>
      <c r="CZ3" s="766"/>
      <c r="DA3" s="766"/>
      <c r="DB3" s="766"/>
      <c r="DH3" s="155" t="str">
        <f>BC3</f>
        <v>ПАО "Россети Ленэнерго"</v>
      </c>
    </row>
    <row r="4" spans="1:112" ht="15" customHeight="1" outlineLevel="1" x14ac:dyDescent="0.25">
      <c r="A4" s="765" t="s">
        <v>44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21"/>
      <c r="AW4" s="21"/>
      <c r="AX4" s="21"/>
      <c r="AY4" s="21"/>
      <c r="AZ4" s="21"/>
      <c r="BA4" s="21"/>
      <c r="BB4" s="21"/>
      <c r="BC4" s="765" t="s">
        <v>2</v>
      </c>
      <c r="BD4" s="765"/>
      <c r="BE4" s="765"/>
      <c r="BF4" s="765"/>
      <c r="BG4" s="765"/>
      <c r="BH4" s="765"/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3"/>
    </row>
    <row r="5" spans="1:112" ht="60" customHeight="1" outlineLevel="1" x14ac:dyDescent="0.25">
      <c r="A5" s="764"/>
      <c r="B5" s="764"/>
      <c r="C5" s="764"/>
      <c r="D5" s="764"/>
      <c r="E5" s="764"/>
      <c r="F5" s="764"/>
      <c r="G5" s="764"/>
      <c r="H5" s="764"/>
      <c r="I5" s="764"/>
      <c r="J5" s="764"/>
      <c r="K5" s="764"/>
      <c r="L5" s="764"/>
      <c r="M5" s="764"/>
      <c r="N5" s="764"/>
      <c r="O5" s="764"/>
      <c r="P5" s="764"/>
      <c r="Q5" s="764"/>
      <c r="R5" s="764"/>
      <c r="S5" s="764"/>
      <c r="T5" s="764"/>
      <c r="U5" s="764"/>
      <c r="V5" s="764"/>
      <c r="W5" s="764"/>
      <c r="X5" s="764"/>
      <c r="Y5" s="764"/>
      <c r="Z5" s="764"/>
      <c r="AA5" s="764"/>
      <c r="AB5" s="764"/>
      <c r="AC5" s="764"/>
      <c r="AD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21"/>
      <c r="AW5" s="21"/>
      <c r="AX5" s="21"/>
      <c r="AY5" s="21"/>
      <c r="AZ5" s="21"/>
      <c r="BA5" s="21"/>
      <c r="BB5" s="21"/>
      <c r="BC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66"/>
      <c r="BE5" s="766"/>
      <c r="BF5" s="766"/>
      <c r="BG5" s="766"/>
      <c r="BH5" s="766"/>
      <c r="BI5" s="766"/>
      <c r="BJ5" s="766"/>
      <c r="BK5" s="766"/>
      <c r="BL5" s="766"/>
      <c r="BM5" s="766"/>
      <c r="BN5" s="766"/>
      <c r="BO5" s="766"/>
      <c r="BP5" s="766"/>
      <c r="BQ5" s="766"/>
      <c r="BR5" s="766"/>
      <c r="BS5" s="766"/>
      <c r="BT5" s="766"/>
      <c r="BU5" s="766"/>
      <c r="BV5" s="766"/>
      <c r="BW5" s="766"/>
      <c r="BX5" s="766"/>
      <c r="BY5" s="766"/>
      <c r="BZ5" s="766"/>
      <c r="CA5" s="766"/>
      <c r="CB5" s="766"/>
      <c r="CC5" s="766"/>
      <c r="CD5" s="766"/>
      <c r="CE5" s="766"/>
      <c r="CF5" s="766"/>
      <c r="CG5" s="766"/>
      <c r="CH5" s="766"/>
      <c r="CI5" s="766"/>
      <c r="CJ5" s="766"/>
      <c r="CK5" s="766"/>
      <c r="CL5" s="766"/>
      <c r="CM5" s="766"/>
      <c r="CN5" s="766"/>
      <c r="CO5" s="766"/>
      <c r="CP5" s="766"/>
      <c r="CQ5" s="766"/>
      <c r="CR5" s="766"/>
      <c r="CS5" s="766"/>
      <c r="CT5" s="766"/>
      <c r="CU5" s="766"/>
      <c r="CV5" s="766"/>
      <c r="CW5" s="766"/>
      <c r="CX5" s="766"/>
      <c r="CY5" s="766"/>
      <c r="CZ5" s="766"/>
      <c r="DA5" s="766"/>
      <c r="DB5" s="766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5" t="s">
        <v>45</v>
      </c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765"/>
      <c r="AV6" s="21"/>
      <c r="AW6" s="21"/>
      <c r="AX6" s="21"/>
      <c r="AY6" s="21"/>
      <c r="AZ6" s="21"/>
      <c r="BA6" s="21"/>
      <c r="BB6" s="21"/>
      <c r="BC6" s="765" t="s">
        <v>38</v>
      </c>
      <c r="BD6" s="765"/>
      <c r="BE6" s="765"/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J6" s="765"/>
      <c r="CK6" s="765"/>
      <c r="CL6" s="765"/>
      <c r="CM6" s="765"/>
      <c r="CN6" s="765"/>
      <c r="CO6" s="765"/>
      <c r="CP6" s="765"/>
      <c r="CQ6" s="765"/>
      <c r="CR6" s="765"/>
      <c r="CS6" s="765"/>
      <c r="CT6" s="765"/>
      <c r="CU6" s="765"/>
      <c r="CV6" s="765"/>
      <c r="CW6" s="765"/>
      <c r="CX6" s="765"/>
      <c r="CY6" s="765"/>
      <c r="CZ6" s="765"/>
      <c r="DA6" s="765"/>
      <c r="DB6" s="765"/>
      <c r="DH6" s="143"/>
    </row>
    <row r="7" spans="1:112" ht="13.8" outlineLevel="1" x14ac:dyDescent="0.25">
      <c r="A7" s="706"/>
      <c r="B7" s="706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6"/>
      <c r="AD7" s="706"/>
      <c r="AE7" s="706"/>
      <c r="AF7" s="706"/>
      <c r="AG7" s="706"/>
      <c r="AH7" s="706"/>
      <c r="AI7" s="706"/>
      <c r="AJ7" s="706"/>
      <c r="AK7" s="706"/>
      <c r="AL7" s="706"/>
      <c r="AM7" s="706"/>
      <c r="AN7" s="706"/>
      <c r="AO7" s="706"/>
      <c r="AP7" s="706"/>
      <c r="AQ7" s="706"/>
      <c r="AR7" s="706"/>
      <c r="AS7" s="706"/>
      <c r="AT7" s="706"/>
      <c r="AU7" s="706"/>
      <c r="BC7" s="724">
        <f>ФОРМА!B13</f>
        <v>45649</v>
      </c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C7" s="51"/>
      <c r="DH7" s="155"/>
    </row>
    <row r="8" spans="1:112" ht="10.5" customHeight="1" outlineLevel="1" x14ac:dyDescent="0.25">
      <c r="A8" s="765" t="s">
        <v>1</v>
      </c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21"/>
      <c r="AW8" s="21"/>
      <c r="AX8" s="21"/>
      <c r="AY8" s="21"/>
      <c r="AZ8" s="21"/>
      <c r="BA8" s="21"/>
      <c r="BB8" s="21"/>
      <c r="BC8" s="765" t="s">
        <v>3</v>
      </c>
      <c r="BD8" s="765"/>
      <c r="BE8" s="765"/>
      <c r="BF8" s="765"/>
      <c r="BG8" s="765"/>
      <c r="BH8" s="765"/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29.25" customHeight="1" x14ac:dyDescent="0.3">
      <c r="A10" s="777" t="s">
        <v>500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8" customHeight="1" x14ac:dyDescent="0.25">
      <c r="A11" s="928" t="s">
        <v>429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06" t="s">
        <v>1465</v>
      </c>
      <c r="BA12" s="706"/>
      <c r="BB12" s="706"/>
      <c r="BC12" s="706"/>
      <c r="BD12" s="706"/>
      <c r="BE12" s="706"/>
      <c r="BF12" s="706"/>
      <c r="BG12" s="706"/>
      <c r="BH12" s="706"/>
      <c r="BI12" s="706"/>
      <c r="BJ12" s="706"/>
      <c r="BK12" s="706"/>
      <c r="BL12" s="706"/>
      <c r="BM12" s="706"/>
      <c r="BN12" s="706"/>
      <c r="BO12" s="706"/>
      <c r="BP12" s="706"/>
      <c r="BQ12" s="706"/>
      <c r="BR12" s="706"/>
      <c r="BS12" s="706"/>
      <c r="BT12" s="706"/>
      <c r="BU12" s="706"/>
      <c r="BV12" s="706"/>
      <c r="BW12" s="706"/>
      <c r="BX12" s="706"/>
      <c r="BY12" s="706"/>
      <c r="BZ12" s="706"/>
      <c r="CA12" s="706"/>
      <c r="CB12" s="706"/>
      <c r="CC12" s="706"/>
      <c r="CD12" s="706"/>
      <c r="CE12" s="706"/>
      <c r="CF12" s="706"/>
      <c r="CG12" s="706"/>
      <c r="CH12" s="706"/>
      <c r="CI12" s="706"/>
      <c r="CJ12" s="706"/>
      <c r="CK12" s="706"/>
      <c r="CL12" s="706"/>
      <c r="CM12" s="706"/>
      <c r="CN12" s="706"/>
      <c r="CO12" s="706"/>
      <c r="CP12" s="706"/>
      <c r="CQ12" s="706"/>
      <c r="CR12" s="706"/>
      <c r="CS12" s="706"/>
      <c r="CT12" s="706"/>
      <c r="CU12" s="706"/>
      <c r="CV12" s="706"/>
      <c r="CW12" s="706"/>
      <c r="CX12" s="706"/>
      <c r="CY12" s="706"/>
      <c r="CZ12" s="706"/>
      <c r="DA12" s="706"/>
      <c r="DB12" s="706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1460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25">
        <v>45500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1375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740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8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6" t="s">
        <v>1463</v>
      </c>
      <c r="BA17" s="926"/>
      <c r="BB17" s="926"/>
      <c r="BC17" s="926"/>
      <c r="BD17" s="926"/>
      <c r="BE17" s="926"/>
      <c r="BF17" s="926"/>
      <c r="BG17" s="926"/>
      <c r="BH17" s="926"/>
      <c r="BI17" s="926"/>
      <c r="BJ17" s="926"/>
      <c r="BK17" s="926"/>
      <c r="BL17" s="926"/>
      <c r="BM17" s="926"/>
      <c r="BN17" s="926"/>
      <c r="BO17" s="926"/>
      <c r="BP17" s="926"/>
      <c r="BQ17" s="926"/>
      <c r="BR17" s="926"/>
      <c r="BS17" s="926"/>
      <c r="BT17" s="926"/>
      <c r="BU17" s="926"/>
      <c r="BV17" s="926"/>
      <c r="BW17" s="926"/>
      <c r="BX17" s="926"/>
      <c r="BY17" s="926"/>
      <c r="BZ17" s="926"/>
      <c r="CA17" s="926"/>
      <c r="CB17" s="926"/>
      <c r="CC17" s="926"/>
      <c r="CD17" s="926"/>
      <c r="CE17" s="926"/>
      <c r="CF17" s="926"/>
      <c r="CG17" s="926"/>
      <c r="CH17" s="926"/>
      <c r="CI17" s="926"/>
      <c r="CJ17" s="926"/>
      <c r="CK17" s="926"/>
      <c r="CL17" s="926"/>
      <c r="CM17" s="926"/>
      <c r="CN17" s="926"/>
      <c r="CO17" s="926"/>
      <c r="CP17" s="926"/>
      <c r="CQ17" s="926"/>
      <c r="CR17" s="926"/>
      <c r="CS17" s="926"/>
      <c r="CT17" s="926"/>
      <c r="CU17" s="926"/>
      <c r="CV17" s="926"/>
      <c r="CW17" s="926"/>
      <c r="CX17" s="926"/>
      <c r="CY17" s="926"/>
      <c r="CZ17" s="926"/>
      <c r="DA17" s="926"/>
      <c r="DB17" s="926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7"/>
      <c r="BA18" s="927"/>
      <c r="BB18" s="927"/>
      <c r="BC18" s="927"/>
      <c r="BD18" s="927"/>
      <c r="BE18" s="927"/>
      <c r="BF18" s="927"/>
      <c r="BG18" s="927"/>
      <c r="BH18" s="927"/>
      <c r="BI18" s="927"/>
      <c r="BJ18" s="927"/>
      <c r="BK18" s="927"/>
      <c r="BL18" s="927"/>
      <c r="BM18" s="927"/>
      <c r="BN18" s="927"/>
      <c r="BO18" s="927"/>
      <c r="BP18" s="927"/>
      <c r="BQ18" s="927"/>
      <c r="BR18" s="927"/>
      <c r="BS18" s="927"/>
      <c r="BT18" s="927"/>
      <c r="BU18" s="927"/>
      <c r="BV18" s="927"/>
      <c r="BW18" s="927"/>
      <c r="BX18" s="927"/>
      <c r="BY18" s="927"/>
      <c r="BZ18" s="927"/>
      <c r="CA18" s="927"/>
      <c r="CB18" s="927"/>
      <c r="CC18" s="927"/>
      <c r="CD18" s="927"/>
      <c r="CE18" s="927"/>
      <c r="CF18" s="927"/>
      <c r="CG18" s="927"/>
      <c r="CH18" s="927"/>
      <c r="CI18" s="927"/>
      <c r="CJ18" s="927"/>
      <c r="CK18" s="927"/>
      <c r="CL18" s="927"/>
      <c r="CM18" s="927"/>
      <c r="CN18" s="927"/>
      <c r="CO18" s="927"/>
      <c r="CP18" s="927"/>
      <c r="CQ18" s="927"/>
      <c r="CR18" s="927"/>
      <c r="CS18" s="927"/>
      <c r="CT18" s="927"/>
      <c r="CU18" s="927"/>
      <c r="CV18" s="927"/>
      <c r="CW18" s="927"/>
      <c r="CX18" s="927"/>
      <c r="CY18" s="927"/>
      <c r="CZ18" s="927"/>
      <c r="DA18" s="927"/>
      <c r="DB18" s="927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7"/>
      <c r="BA19" s="927"/>
      <c r="BB19" s="927"/>
      <c r="BC19" s="927"/>
      <c r="BD19" s="927"/>
      <c r="BE19" s="927"/>
      <c r="BF19" s="927"/>
      <c r="BG19" s="927"/>
      <c r="BH19" s="927"/>
      <c r="BI19" s="927"/>
      <c r="BJ19" s="927"/>
      <c r="BK19" s="927"/>
      <c r="BL19" s="927"/>
      <c r="BM19" s="927"/>
      <c r="BN19" s="927"/>
      <c r="BO19" s="927"/>
      <c r="BP19" s="927"/>
      <c r="BQ19" s="927"/>
      <c r="BR19" s="927"/>
      <c r="BS19" s="927"/>
      <c r="BT19" s="927"/>
      <c r="BU19" s="927"/>
      <c r="BV19" s="927"/>
      <c r="BW19" s="927"/>
      <c r="BX19" s="927"/>
      <c r="BY19" s="927"/>
      <c r="BZ19" s="927"/>
      <c r="CA19" s="927"/>
      <c r="CB19" s="927"/>
      <c r="CC19" s="927"/>
      <c r="CD19" s="927"/>
      <c r="CE19" s="927"/>
      <c r="CF19" s="927"/>
      <c r="CG19" s="927"/>
      <c r="CH19" s="927"/>
      <c r="CI19" s="927"/>
      <c r="CJ19" s="927"/>
      <c r="CK19" s="927"/>
      <c r="CL19" s="927"/>
      <c r="CM19" s="927"/>
      <c r="CN19" s="927"/>
      <c r="CO19" s="927"/>
      <c r="CP19" s="927"/>
      <c r="CQ19" s="927"/>
      <c r="CR19" s="927"/>
      <c r="CS19" s="927"/>
      <c r="CT19" s="927"/>
      <c r="CU19" s="927"/>
      <c r="CV19" s="927"/>
      <c r="CW19" s="927"/>
      <c r="CX19" s="927"/>
      <c r="CY19" s="927"/>
      <c r="CZ19" s="927"/>
      <c r="DA19" s="927"/>
      <c r="DB19" s="927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7"/>
      <c r="BA20" s="927"/>
      <c r="BB20" s="927"/>
      <c r="BC20" s="927"/>
      <c r="BD20" s="927"/>
      <c r="BE20" s="927"/>
      <c r="BF20" s="927"/>
      <c r="BG20" s="927"/>
      <c r="BH20" s="927"/>
      <c r="BI20" s="927"/>
      <c r="BJ20" s="927"/>
      <c r="BK20" s="927"/>
      <c r="BL20" s="927"/>
      <c r="BM20" s="927"/>
      <c r="BN20" s="927"/>
      <c r="BO20" s="927"/>
      <c r="BP20" s="927"/>
      <c r="BQ20" s="927"/>
      <c r="BR20" s="927"/>
      <c r="BS20" s="927"/>
      <c r="BT20" s="927"/>
      <c r="BU20" s="927"/>
      <c r="BV20" s="927"/>
      <c r="BW20" s="927"/>
      <c r="BX20" s="927"/>
      <c r="BY20" s="927"/>
      <c r="BZ20" s="927"/>
      <c r="CA20" s="927"/>
      <c r="CB20" s="927"/>
      <c r="CC20" s="927"/>
      <c r="CD20" s="927"/>
      <c r="CE20" s="927"/>
      <c r="CF20" s="927"/>
      <c r="CG20" s="927"/>
      <c r="CH20" s="927"/>
      <c r="CI20" s="927"/>
      <c r="CJ20" s="927"/>
      <c r="CK20" s="927"/>
      <c r="CL20" s="927"/>
      <c r="CM20" s="927"/>
      <c r="CN20" s="927"/>
      <c r="CO20" s="927"/>
      <c r="CP20" s="927"/>
      <c r="CQ20" s="927"/>
      <c r="CR20" s="927"/>
      <c r="CS20" s="927"/>
      <c r="CT20" s="927"/>
      <c r="CU20" s="927"/>
      <c r="CV20" s="927"/>
      <c r="CW20" s="927"/>
      <c r="CX20" s="927"/>
      <c r="CY20" s="927"/>
      <c r="CZ20" s="927"/>
      <c r="DA20" s="927"/>
      <c r="DB20" s="927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06" t="s">
        <v>418</v>
      </c>
      <c r="BA21" s="706"/>
      <c r="BB21" s="706"/>
      <c r="BC21" s="706"/>
      <c r="BD21" s="706"/>
      <c r="BE21" s="706"/>
      <c r="BF21" s="706"/>
      <c r="BG21" s="706"/>
      <c r="BH21" s="706"/>
      <c r="BI21" s="706"/>
      <c r="BJ21" s="706"/>
      <c r="BK21" s="706"/>
      <c r="BL21" s="706"/>
      <c r="BM21" s="706"/>
      <c r="BN21" s="706"/>
      <c r="BO21" s="706"/>
      <c r="BP21" s="706"/>
      <c r="BQ21" s="706"/>
      <c r="BR21" s="706"/>
      <c r="BS21" s="706"/>
      <c r="BT21" s="706"/>
      <c r="BU21" s="706"/>
      <c r="BV21" s="706"/>
      <c r="BW21" s="706"/>
      <c r="BX21" s="706"/>
      <c r="BY21" s="706"/>
      <c r="BZ21" s="706"/>
      <c r="CA21" s="706"/>
      <c r="CB21" s="706"/>
      <c r="CC21" s="706"/>
      <c r="CD21" s="706"/>
      <c r="CE21" s="706"/>
      <c r="CF21" s="706"/>
      <c r="CG21" s="706"/>
      <c r="CH21" s="706"/>
      <c r="CI21" s="706"/>
      <c r="CJ21" s="706"/>
      <c r="CK21" s="706"/>
      <c r="CL21" s="706"/>
      <c r="CM21" s="706"/>
      <c r="CN21" s="706"/>
      <c r="CO21" s="706"/>
      <c r="CP21" s="706"/>
      <c r="CQ21" s="706"/>
      <c r="CR21" s="706"/>
      <c r="CS21" s="706"/>
      <c r="CT21" s="706"/>
      <c r="CU21" s="706"/>
      <c r="CV21" s="706"/>
      <c r="CW21" s="706"/>
      <c r="CX21" s="706"/>
      <c r="CY21" s="706"/>
      <c r="CZ21" s="706"/>
      <c r="DA21" s="706"/>
      <c r="DB21" s="706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06" t="s">
        <v>416</v>
      </c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706"/>
      <c r="BA26" s="706"/>
      <c r="BB26" s="706"/>
      <c r="BC26" s="706"/>
      <c r="BD26" s="706"/>
      <c r="BE26" s="706"/>
      <c r="BF26" s="706"/>
      <c r="BG26" s="706"/>
      <c r="BH26" s="706"/>
      <c r="BI26" s="706"/>
      <c r="BJ26" s="706"/>
      <c r="BK26" s="706"/>
      <c r="BL26" s="706"/>
      <c r="BM26" s="706"/>
      <c r="BN26" s="706"/>
      <c r="BO26" s="706"/>
      <c r="BP26" s="706"/>
      <c r="BQ26" s="706"/>
      <c r="BR26" s="706"/>
      <c r="BS26" s="706"/>
      <c r="BT26" s="706"/>
      <c r="BU26" s="706"/>
      <c r="BV26" s="706"/>
      <c r="BW26" s="706"/>
      <c r="BX26" s="706"/>
      <c r="BY26" s="706"/>
      <c r="BZ26" s="706"/>
      <c r="CA26" s="706"/>
      <c r="CB26" s="706"/>
      <c r="CC26" s="706"/>
      <c r="CD26" s="706"/>
      <c r="CE26" s="706"/>
      <c r="CF26" s="706"/>
      <c r="CG26" s="706"/>
      <c r="CH26" s="706"/>
      <c r="CI26" s="706"/>
      <c r="CJ26" s="706"/>
      <c r="CK26" s="706"/>
      <c r="CL26" s="706"/>
      <c r="CM26" s="706"/>
      <c r="CN26" s="706"/>
      <c r="CO26" s="706"/>
      <c r="CP26" s="706"/>
      <c r="CQ26" s="706"/>
      <c r="CR26" s="706"/>
      <c r="CS26" s="706"/>
      <c r="CT26" s="706"/>
      <c r="CU26" s="706"/>
      <c r="CV26" s="706"/>
      <c r="CW26" s="706"/>
      <c r="CX26" s="706"/>
      <c r="CY26" s="706"/>
      <c r="CZ26" s="706"/>
      <c r="DA26" s="706"/>
      <c r="DB26" s="706"/>
    </row>
    <row r="27" spans="1:112" ht="7.5" customHeight="1" x14ac:dyDescent="0.3"/>
    <row r="28" spans="1:112" customFormat="1" ht="40.5" customHeight="1" x14ac:dyDescent="0.3">
      <c r="A28" s="770" t="s">
        <v>713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23"/>
      <c r="CH28" s="23"/>
      <c r="CI28" s="23"/>
      <c r="CJ28" s="706" t="str">
        <f>ПОДПИСИ!E6</f>
        <v>Е.М. Ширяев</v>
      </c>
      <c r="CK28" s="706"/>
      <c r="CL28" s="706"/>
      <c r="CM28" s="706"/>
      <c r="CN28" s="706"/>
      <c r="CO28" s="706"/>
      <c r="CP28" s="706"/>
      <c r="CQ28" s="706"/>
      <c r="CR28" s="706"/>
      <c r="CS28" s="706"/>
      <c r="CT28" s="706"/>
      <c r="CU28" s="706"/>
      <c r="CV28" s="706"/>
      <c r="CW28" s="706"/>
      <c r="CX28" s="706"/>
      <c r="CY28" s="706"/>
      <c r="CZ28" s="706"/>
      <c r="DA28" s="706"/>
      <c r="DB28" s="706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25" t="s">
        <v>11</v>
      </c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21"/>
      <c r="CH29" s="21"/>
      <c r="CI29" s="21"/>
      <c r="CJ29" s="765" t="s">
        <v>50</v>
      </c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H29" s="157"/>
    </row>
    <row r="30" spans="1:112" customFormat="1" ht="45" customHeight="1" x14ac:dyDescent="0.3">
      <c r="A30" s="770" t="s">
        <v>707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19"/>
      <c r="CH30" s="19"/>
      <c r="CI30" s="19"/>
      <c r="CJ30" s="706" t="str">
        <f>ПОДПИСИ!E12</f>
        <v xml:space="preserve">М.А. Нугуманов </v>
      </c>
      <c r="CK30" s="706"/>
      <c r="CL30" s="706"/>
      <c r="CM30" s="706"/>
      <c r="CN30" s="706"/>
      <c r="CO30" s="706"/>
      <c r="CP30" s="706"/>
      <c r="CQ30" s="706"/>
      <c r="CR30" s="706"/>
      <c r="CS30" s="706"/>
      <c r="CT30" s="706"/>
      <c r="CU30" s="706"/>
      <c r="CV30" s="706"/>
      <c r="CW30" s="706"/>
      <c r="CX30" s="706"/>
      <c r="CY30" s="706"/>
      <c r="CZ30" s="706"/>
      <c r="DA30" s="706"/>
      <c r="DB30" s="706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25" t="s">
        <v>11</v>
      </c>
      <c r="BJ31" s="725"/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5"/>
      <c r="BV31" s="725"/>
      <c r="BW31" s="725"/>
      <c r="BX31" s="725"/>
      <c r="BY31" s="725"/>
      <c r="BZ31" s="725"/>
      <c r="CA31" s="725"/>
      <c r="CB31" s="725"/>
      <c r="CC31" s="725"/>
      <c r="CD31" s="725"/>
      <c r="CE31" s="725"/>
      <c r="CF31" s="725"/>
      <c r="CG31" s="21"/>
      <c r="CH31" s="21"/>
      <c r="CI31" s="21"/>
      <c r="CJ31" s="765" t="s">
        <v>50</v>
      </c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A1:AN1"/>
    <mergeCell ref="BC1:DB1"/>
    <mergeCell ref="A2:AU2"/>
    <mergeCell ref="BC2:DB2"/>
    <mergeCell ref="A3:AU3"/>
    <mergeCell ref="BC3:DB3"/>
    <mergeCell ref="A4:AU4"/>
    <mergeCell ref="BC4:DB4"/>
    <mergeCell ref="A5:AU5"/>
    <mergeCell ref="BC5:DB5"/>
    <mergeCell ref="A6:AU6"/>
    <mergeCell ref="BC6:DB6"/>
    <mergeCell ref="AZ17:DB17"/>
    <mergeCell ref="A7:AU7"/>
    <mergeCell ref="BC7:DB7"/>
    <mergeCell ref="A8:AU8"/>
    <mergeCell ref="BC8:DB8"/>
    <mergeCell ref="A10:DB10"/>
    <mergeCell ref="A11:DB11"/>
    <mergeCell ref="AZ12:DB12"/>
    <mergeCell ref="AZ13:DB13"/>
    <mergeCell ref="AZ14:DB14"/>
    <mergeCell ref="AZ15:DB15"/>
    <mergeCell ref="AZ16:DB16"/>
    <mergeCell ref="BI29:CF29"/>
    <mergeCell ref="CJ29:DB29"/>
    <mergeCell ref="AZ18:DB18"/>
    <mergeCell ref="AZ19:DB19"/>
    <mergeCell ref="AZ20:DB20"/>
    <mergeCell ref="AZ21:DB21"/>
    <mergeCell ref="AZ22:DB22"/>
    <mergeCell ref="AZ23:DB23"/>
    <mergeCell ref="AZ24:DB24"/>
    <mergeCell ref="R26:DB26"/>
    <mergeCell ref="A28:AW28"/>
    <mergeCell ref="BI28:CF28"/>
    <mergeCell ref="CJ28:DB28"/>
    <mergeCell ref="A30:AX30"/>
    <mergeCell ref="BI30:CF30"/>
    <mergeCell ref="CJ30:DB30"/>
    <mergeCell ref="BI31:CF31"/>
    <mergeCell ref="CJ31:DB31"/>
  </mergeCells>
  <conditionalFormatting sqref="A1:BC1 AV2:BC6 A2:A8 AV7:BB8 BC8 A9:DB9">
    <cfRule type="cellIs" dxfId="45" priority="3" operator="equal">
      <formula>0</formula>
    </cfRule>
  </conditionalFormatting>
  <conditionalFormatting sqref="DH2:DH7">
    <cfRule type="cellIs" dxfId="44" priority="2" operator="equal">
      <formula>0</formula>
    </cfRule>
  </conditionalFormatting>
  <conditionalFormatting sqref="DH9">
    <cfRule type="cellIs" dxfId="4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Лист30">
    <tabColor theme="4" tint="0.59999389629810485"/>
    <pageSetUpPr fitToPage="1"/>
  </sheetPr>
  <dimension ref="A1:BK96"/>
  <sheetViews>
    <sheetView view="pageBreakPreview" zoomScale="85" zoomScaleNormal="100" zoomScaleSheetLayoutView="85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57" width="13.33203125" style="279" bestFit="1" customWidth="1"/>
    <col min="58" max="59" width="9.109375" style="279"/>
    <col min="60" max="60" width="13.6640625" style="279" customWidth="1"/>
    <col min="61" max="61" width="15.88671875" style="279" customWidth="1"/>
    <col min="62" max="62" width="14.88671875" style="279" customWidth="1"/>
    <col min="63" max="254" width="9.109375" style="279"/>
    <col min="255" max="307" width="1.5546875" style="279" customWidth="1"/>
    <col min="308" max="308" width="0.109375" style="279" customWidth="1"/>
    <col min="309" max="510" width="9.109375" style="279"/>
    <col min="511" max="563" width="1.5546875" style="279" customWidth="1"/>
    <col min="564" max="564" width="0.109375" style="279" customWidth="1"/>
    <col min="565" max="766" width="9.109375" style="279"/>
    <col min="767" max="819" width="1.5546875" style="279" customWidth="1"/>
    <col min="820" max="820" width="0.109375" style="279" customWidth="1"/>
    <col min="821" max="1022" width="9.109375" style="279"/>
    <col min="1023" max="1075" width="1.5546875" style="279" customWidth="1"/>
    <col min="1076" max="1076" width="0.109375" style="279" customWidth="1"/>
    <col min="1077" max="1278" width="9.109375" style="279"/>
    <col min="1279" max="1331" width="1.5546875" style="279" customWidth="1"/>
    <col min="1332" max="1332" width="0.109375" style="279" customWidth="1"/>
    <col min="1333" max="1534" width="9.109375" style="279"/>
    <col min="1535" max="1587" width="1.5546875" style="279" customWidth="1"/>
    <col min="1588" max="1588" width="0.109375" style="279" customWidth="1"/>
    <col min="1589" max="1790" width="9.109375" style="279"/>
    <col min="1791" max="1843" width="1.5546875" style="279" customWidth="1"/>
    <col min="1844" max="1844" width="0.109375" style="279" customWidth="1"/>
    <col min="1845" max="2046" width="9.109375" style="279"/>
    <col min="2047" max="2099" width="1.5546875" style="279" customWidth="1"/>
    <col min="2100" max="2100" width="0.109375" style="279" customWidth="1"/>
    <col min="2101" max="2302" width="9.109375" style="279"/>
    <col min="2303" max="2355" width="1.5546875" style="279" customWidth="1"/>
    <col min="2356" max="2356" width="0.109375" style="279" customWidth="1"/>
    <col min="2357" max="2558" width="9.109375" style="279"/>
    <col min="2559" max="2611" width="1.5546875" style="279" customWidth="1"/>
    <col min="2612" max="2612" width="0.109375" style="279" customWidth="1"/>
    <col min="2613" max="2814" width="9.109375" style="279"/>
    <col min="2815" max="2867" width="1.5546875" style="279" customWidth="1"/>
    <col min="2868" max="2868" width="0.109375" style="279" customWidth="1"/>
    <col min="2869" max="3070" width="9.109375" style="279"/>
    <col min="3071" max="3123" width="1.5546875" style="279" customWidth="1"/>
    <col min="3124" max="3124" width="0.109375" style="279" customWidth="1"/>
    <col min="3125" max="3326" width="9.109375" style="279"/>
    <col min="3327" max="3379" width="1.5546875" style="279" customWidth="1"/>
    <col min="3380" max="3380" width="0.109375" style="279" customWidth="1"/>
    <col min="3381" max="3582" width="9.109375" style="279"/>
    <col min="3583" max="3635" width="1.5546875" style="279" customWidth="1"/>
    <col min="3636" max="3636" width="0.109375" style="279" customWidth="1"/>
    <col min="3637" max="3838" width="9.109375" style="279"/>
    <col min="3839" max="3891" width="1.5546875" style="279" customWidth="1"/>
    <col min="3892" max="3892" width="0.109375" style="279" customWidth="1"/>
    <col min="3893" max="4094" width="9.109375" style="279"/>
    <col min="4095" max="4147" width="1.5546875" style="279" customWidth="1"/>
    <col min="4148" max="4148" width="0.109375" style="279" customWidth="1"/>
    <col min="4149" max="4350" width="9.109375" style="279"/>
    <col min="4351" max="4403" width="1.5546875" style="279" customWidth="1"/>
    <col min="4404" max="4404" width="0.109375" style="279" customWidth="1"/>
    <col min="4405" max="4606" width="9.109375" style="279"/>
    <col min="4607" max="4659" width="1.5546875" style="279" customWidth="1"/>
    <col min="4660" max="4660" width="0.109375" style="279" customWidth="1"/>
    <col min="4661" max="4862" width="9.109375" style="279"/>
    <col min="4863" max="4915" width="1.5546875" style="279" customWidth="1"/>
    <col min="4916" max="4916" width="0.109375" style="279" customWidth="1"/>
    <col min="4917" max="5118" width="9.109375" style="279"/>
    <col min="5119" max="5171" width="1.5546875" style="279" customWidth="1"/>
    <col min="5172" max="5172" width="0.109375" style="279" customWidth="1"/>
    <col min="5173" max="5374" width="9.109375" style="279"/>
    <col min="5375" max="5427" width="1.5546875" style="279" customWidth="1"/>
    <col min="5428" max="5428" width="0.109375" style="279" customWidth="1"/>
    <col min="5429" max="5630" width="9.109375" style="279"/>
    <col min="5631" max="5683" width="1.5546875" style="279" customWidth="1"/>
    <col min="5684" max="5684" width="0.109375" style="279" customWidth="1"/>
    <col min="5685" max="5886" width="9.109375" style="279"/>
    <col min="5887" max="5939" width="1.5546875" style="279" customWidth="1"/>
    <col min="5940" max="5940" width="0.109375" style="279" customWidth="1"/>
    <col min="5941" max="6142" width="9.109375" style="279"/>
    <col min="6143" max="6195" width="1.5546875" style="279" customWidth="1"/>
    <col min="6196" max="6196" width="0.109375" style="279" customWidth="1"/>
    <col min="6197" max="6398" width="9.109375" style="279"/>
    <col min="6399" max="6451" width="1.5546875" style="279" customWidth="1"/>
    <col min="6452" max="6452" width="0.109375" style="279" customWidth="1"/>
    <col min="6453" max="6654" width="9.109375" style="279"/>
    <col min="6655" max="6707" width="1.5546875" style="279" customWidth="1"/>
    <col min="6708" max="6708" width="0.109375" style="279" customWidth="1"/>
    <col min="6709" max="6910" width="9.109375" style="279"/>
    <col min="6911" max="6963" width="1.5546875" style="279" customWidth="1"/>
    <col min="6964" max="6964" width="0.109375" style="279" customWidth="1"/>
    <col min="6965" max="7166" width="9.109375" style="279"/>
    <col min="7167" max="7219" width="1.5546875" style="279" customWidth="1"/>
    <col min="7220" max="7220" width="0.109375" style="279" customWidth="1"/>
    <col min="7221" max="7422" width="9.109375" style="279"/>
    <col min="7423" max="7475" width="1.5546875" style="279" customWidth="1"/>
    <col min="7476" max="7476" width="0.109375" style="279" customWidth="1"/>
    <col min="7477" max="7678" width="9.109375" style="279"/>
    <col min="7679" max="7731" width="1.5546875" style="279" customWidth="1"/>
    <col min="7732" max="7732" width="0.109375" style="279" customWidth="1"/>
    <col min="7733" max="7934" width="9.109375" style="279"/>
    <col min="7935" max="7987" width="1.5546875" style="279" customWidth="1"/>
    <col min="7988" max="7988" width="0.109375" style="279" customWidth="1"/>
    <col min="7989" max="8190" width="9.109375" style="279"/>
    <col min="8191" max="8243" width="1.5546875" style="279" customWidth="1"/>
    <col min="8244" max="8244" width="0.109375" style="279" customWidth="1"/>
    <col min="8245" max="8446" width="9.109375" style="279"/>
    <col min="8447" max="8499" width="1.5546875" style="279" customWidth="1"/>
    <col min="8500" max="8500" width="0.109375" style="279" customWidth="1"/>
    <col min="8501" max="8702" width="9.109375" style="279"/>
    <col min="8703" max="8755" width="1.5546875" style="279" customWidth="1"/>
    <col min="8756" max="8756" width="0.109375" style="279" customWidth="1"/>
    <col min="8757" max="8958" width="9.109375" style="279"/>
    <col min="8959" max="9011" width="1.5546875" style="279" customWidth="1"/>
    <col min="9012" max="9012" width="0.109375" style="279" customWidth="1"/>
    <col min="9013" max="9214" width="9.109375" style="279"/>
    <col min="9215" max="9267" width="1.5546875" style="279" customWidth="1"/>
    <col min="9268" max="9268" width="0.109375" style="279" customWidth="1"/>
    <col min="9269" max="9470" width="9.109375" style="279"/>
    <col min="9471" max="9523" width="1.5546875" style="279" customWidth="1"/>
    <col min="9524" max="9524" width="0.109375" style="279" customWidth="1"/>
    <col min="9525" max="9726" width="9.109375" style="279"/>
    <col min="9727" max="9779" width="1.5546875" style="279" customWidth="1"/>
    <col min="9780" max="9780" width="0.109375" style="279" customWidth="1"/>
    <col min="9781" max="9982" width="9.109375" style="279"/>
    <col min="9983" max="10035" width="1.5546875" style="279" customWidth="1"/>
    <col min="10036" max="10036" width="0.109375" style="279" customWidth="1"/>
    <col min="10037" max="10238" width="9.109375" style="279"/>
    <col min="10239" max="10291" width="1.5546875" style="279" customWidth="1"/>
    <col min="10292" max="10292" width="0.109375" style="279" customWidth="1"/>
    <col min="10293" max="10494" width="9.109375" style="279"/>
    <col min="10495" max="10547" width="1.5546875" style="279" customWidth="1"/>
    <col min="10548" max="10548" width="0.109375" style="279" customWidth="1"/>
    <col min="10549" max="10750" width="9.109375" style="279"/>
    <col min="10751" max="10803" width="1.5546875" style="279" customWidth="1"/>
    <col min="10804" max="10804" width="0.109375" style="279" customWidth="1"/>
    <col min="10805" max="11006" width="9.109375" style="279"/>
    <col min="11007" max="11059" width="1.5546875" style="279" customWidth="1"/>
    <col min="11060" max="11060" width="0.109375" style="279" customWidth="1"/>
    <col min="11061" max="11262" width="9.109375" style="279"/>
    <col min="11263" max="11315" width="1.5546875" style="279" customWidth="1"/>
    <col min="11316" max="11316" width="0.109375" style="279" customWidth="1"/>
    <col min="11317" max="11518" width="9.109375" style="279"/>
    <col min="11519" max="11571" width="1.5546875" style="279" customWidth="1"/>
    <col min="11572" max="11572" width="0.109375" style="279" customWidth="1"/>
    <col min="11573" max="11774" width="9.109375" style="279"/>
    <col min="11775" max="11827" width="1.5546875" style="279" customWidth="1"/>
    <col min="11828" max="11828" width="0.109375" style="279" customWidth="1"/>
    <col min="11829" max="12030" width="9.109375" style="279"/>
    <col min="12031" max="12083" width="1.5546875" style="279" customWidth="1"/>
    <col min="12084" max="12084" width="0.109375" style="279" customWidth="1"/>
    <col min="12085" max="12286" width="9.109375" style="279"/>
    <col min="12287" max="12339" width="1.5546875" style="279" customWidth="1"/>
    <col min="12340" max="12340" width="0.109375" style="279" customWidth="1"/>
    <col min="12341" max="12542" width="9.109375" style="279"/>
    <col min="12543" max="12595" width="1.5546875" style="279" customWidth="1"/>
    <col min="12596" max="12596" width="0.109375" style="279" customWidth="1"/>
    <col min="12597" max="12798" width="9.109375" style="279"/>
    <col min="12799" max="12851" width="1.5546875" style="279" customWidth="1"/>
    <col min="12852" max="12852" width="0.109375" style="279" customWidth="1"/>
    <col min="12853" max="13054" width="9.109375" style="279"/>
    <col min="13055" max="13107" width="1.5546875" style="279" customWidth="1"/>
    <col min="13108" max="13108" width="0.109375" style="279" customWidth="1"/>
    <col min="13109" max="13310" width="9.109375" style="279"/>
    <col min="13311" max="13363" width="1.5546875" style="279" customWidth="1"/>
    <col min="13364" max="13364" width="0.109375" style="279" customWidth="1"/>
    <col min="13365" max="13566" width="9.109375" style="279"/>
    <col min="13567" max="13619" width="1.5546875" style="279" customWidth="1"/>
    <col min="13620" max="13620" width="0.109375" style="279" customWidth="1"/>
    <col min="13621" max="13822" width="9.109375" style="279"/>
    <col min="13823" max="13875" width="1.5546875" style="279" customWidth="1"/>
    <col min="13876" max="13876" width="0.109375" style="279" customWidth="1"/>
    <col min="13877" max="14078" width="9.109375" style="279"/>
    <col min="14079" max="14131" width="1.5546875" style="279" customWidth="1"/>
    <col min="14132" max="14132" width="0.109375" style="279" customWidth="1"/>
    <col min="14133" max="14334" width="9.109375" style="279"/>
    <col min="14335" max="14387" width="1.5546875" style="279" customWidth="1"/>
    <col min="14388" max="14388" width="0.109375" style="279" customWidth="1"/>
    <col min="14389" max="14590" width="9.109375" style="279"/>
    <col min="14591" max="14643" width="1.5546875" style="279" customWidth="1"/>
    <col min="14644" max="14644" width="0.109375" style="279" customWidth="1"/>
    <col min="14645" max="14846" width="9.109375" style="279"/>
    <col min="14847" max="14899" width="1.5546875" style="279" customWidth="1"/>
    <col min="14900" max="14900" width="0.109375" style="279" customWidth="1"/>
    <col min="14901" max="15102" width="9.109375" style="279"/>
    <col min="15103" max="15155" width="1.5546875" style="279" customWidth="1"/>
    <col min="15156" max="15156" width="0.109375" style="279" customWidth="1"/>
    <col min="15157" max="15358" width="9.109375" style="279"/>
    <col min="15359" max="15411" width="1.5546875" style="279" customWidth="1"/>
    <col min="15412" max="15412" width="0.109375" style="279" customWidth="1"/>
    <col min="15413" max="15614" width="9.109375" style="279"/>
    <col min="15615" max="15667" width="1.5546875" style="279" customWidth="1"/>
    <col min="15668" max="15668" width="0.109375" style="279" customWidth="1"/>
    <col min="15669" max="15870" width="9.109375" style="279"/>
    <col min="15871" max="15923" width="1.5546875" style="279" customWidth="1"/>
    <col min="15924" max="15924" width="0.109375" style="279" customWidth="1"/>
    <col min="15925" max="16126" width="9.109375" style="279"/>
    <col min="16127" max="16179" width="1.5546875" style="279" customWidth="1"/>
    <col min="16180" max="16180" width="0.109375" style="279" customWidth="1"/>
    <col min="16181" max="16384" width="9.109375" style="279"/>
  </cols>
  <sheetData>
    <row r="1" spans="1:63" ht="15" customHeight="1" x14ac:dyDescent="0.3">
      <c r="A1" s="929" t="s">
        <v>72</v>
      </c>
      <c r="B1" s="929"/>
      <c r="C1" s="929"/>
      <c r="D1" s="929"/>
      <c r="E1" s="929"/>
      <c r="F1" s="929"/>
      <c r="G1" s="929"/>
      <c r="H1" s="929"/>
      <c r="I1" s="929"/>
      <c r="J1" s="929"/>
      <c r="K1" s="929"/>
      <c r="L1" s="929"/>
      <c r="M1" s="929"/>
      <c r="N1" s="929"/>
      <c r="O1" s="929"/>
      <c r="P1" s="929"/>
      <c r="Q1" s="929"/>
      <c r="R1" s="929"/>
      <c r="S1" s="929"/>
      <c r="T1" s="929"/>
      <c r="U1" s="929"/>
      <c r="V1" s="280"/>
      <c r="W1" s="280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0"/>
      <c r="AM1" s="280"/>
      <c r="AN1" s="280"/>
      <c r="AO1" s="280"/>
      <c r="AP1" s="280"/>
      <c r="AQ1" s="280"/>
      <c r="AR1" s="280"/>
      <c r="AS1" s="280"/>
      <c r="AT1" s="280"/>
      <c r="AU1" s="280"/>
      <c r="AV1" s="280"/>
      <c r="AW1" s="280"/>
      <c r="AX1" s="280"/>
      <c r="AY1" s="280"/>
      <c r="AZ1" s="280"/>
      <c r="BE1" s="281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24" customHeight="1" x14ac:dyDescent="0.3">
      <c r="A2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" s="930"/>
      <c r="C2" s="930"/>
      <c r="D2" s="930"/>
      <c r="E2" s="930"/>
      <c r="F2" s="930"/>
      <c r="G2" s="930"/>
      <c r="H2" s="930"/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  <c r="Y2" s="930"/>
      <c r="Z2" s="930"/>
      <c r="AA2" s="930"/>
      <c r="AB2" s="930"/>
      <c r="AC2" s="930"/>
      <c r="AD2" s="930"/>
      <c r="AE2" s="930"/>
      <c r="AF2" s="930"/>
      <c r="AG2" s="930"/>
      <c r="AH2" s="930"/>
      <c r="AI2" s="930"/>
      <c r="AJ2" s="930"/>
      <c r="AK2" s="930"/>
      <c r="AL2" s="930"/>
      <c r="AM2" s="930"/>
      <c r="AN2" s="930"/>
      <c r="AO2" s="930"/>
      <c r="AP2" s="930"/>
      <c r="AQ2" s="930"/>
      <c r="AR2" s="930"/>
      <c r="AS2" s="930"/>
      <c r="AT2" s="930"/>
      <c r="AU2" s="930"/>
      <c r="AV2" s="930"/>
      <c r="AW2" s="930"/>
      <c r="AX2" s="930"/>
      <c r="AY2" s="930"/>
      <c r="AZ2" s="930"/>
      <c r="BA2" s="930"/>
      <c r="BB2" s="930"/>
      <c r="BC2" s="282"/>
      <c r="BD2" s="283"/>
      <c r="BE2" s="284" t="e">
        <f ca="1">RIGHT(BE1,LEN(BE1)-5)+1</f>
        <v>#REF!</v>
      </c>
      <c r="BF2" s="283"/>
      <c r="BG2" s="283"/>
      <c r="BH2"/>
      <c r="BI2"/>
      <c r="BJ2"/>
      <c r="BK2" s="50"/>
    </row>
    <row r="3" spans="1:63" ht="9" customHeight="1" x14ac:dyDescent="0.25">
      <c r="A3" s="931" t="s">
        <v>794</v>
      </c>
      <c r="B3" s="931"/>
      <c r="C3" s="931"/>
      <c r="D3" s="931"/>
      <c r="E3" s="931"/>
      <c r="F3" s="931"/>
      <c r="G3" s="931"/>
      <c r="H3" s="931"/>
      <c r="I3" s="931"/>
      <c r="J3" s="931"/>
      <c r="K3" s="931"/>
      <c r="L3" s="931"/>
      <c r="M3" s="931"/>
      <c r="N3" s="931"/>
      <c r="O3" s="931"/>
      <c r="P3" s="931"/>
      <c r="Q3" s="931"/>
      <c r="R3" s="931"/>
      <c r="S3" s="931"/>
      <c r="T3" s="931"/>
      <c r="U3" s="931"/>
      <c r="V3" s="931"/>
      <c r="W3" s="931"/>
      <c r="X3" s="931"/>
      <c r="Y3" s="931"/>
      <c r="Z3" s="931"/>
      <c r="AA3" s="931"/>
      <c r="AB3" s="931"/>
      <c r="AC3" s="931"/>
      <c r="AD3" s="931"/>
      <c r="AE3" s="931"/>
      <c r="AF3" s="931"/>
      <c r="AG3" s="931"/>
      <c r="AH3" s="931"/>
      <c r="AI3" s="931"/>
      <c r="AJ3" s="931"/>
      <c r="AK3" s="931"/>
      <c r="AL3" s="931"/>
      <c r="AM3" s="931"/>
      <c r="AN3" s="931"/>
      <c r="AO3" s="931"/>
      <c r="AP3" s="931"/>
      <c r="AQ3" s="931"/>
      <c r="AR3" s="931"/>
      <c r="AS3" s="931"/>
      <c r="AT3" s="931"/>
      <c r="AU3" s="931"/>
      <c r="AV3" s="931"/>
      <c r="AW3" s="931"/>
      <c r="AX3" s="931"/>
      <c r="AY3" s="931"/>
      <c r="AZ3" s="931"/>
      <c r="BA3" s="931"/>
      <c r="BB3" s="931"/>
      <c r="BD3" s="282"/>
      <c r="BE3" s="282"/>
      <c r="BF3" s="282"/>
      <c r="BG3" s="282"/>
      <c r="BH3" s="19"/>
      <c r="BI3" s="19"/>
      <c r="BJ3" s="19"/>
      <c r="BK3" s="19"/>
    </row>
    <row r="4" spans="1:63" ht="12.75" customHeight="1" x14ac:dyDescent="0.25">
      <c r="A4" s="932" t="s">
        <v>378</v>
      </c>
      <c r="B4" s="932"/>
      <c r="C4" s="932"/>
      <c r="D4" s="932"/>
      <c r="E4" s="932"/>
      <c r="F4" s="932"/>
      <c r="G4" s="932"/>
      <c r="H4" s="932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  <c r="AF4" s="932"/>
      <c r="AG4" s="932"/>
      <c r="AH4" s="932"/>
      <c r="AI4" s="932"/>
      <c r="AJ4" s="932"/>
      <c r="AK4" s="932"/>
      <c r="AL4" s="932"/>
      <c r="AM4" s="932"/>
      <c r="AN4" s="932"/>
      <c r="AO4" s="932"/>
      <c r="AP4" s="932"/>
      <c r="AQ4" s="932"/>
      <c r="AR4" s="932"/>
      <c r="AS4" s="932"/>
      <c r="AT4" s="932"/>
      <c r="AU4" s="932"/>
      <c r="AV4" s="932"/>
      <c r="AW4" s="932"/>
      <c r="AX4" s="932"/>
      <c r="AY4" s="932"/>
      <c r="AZ4" s="932"/>
      <c r="BA4" s="285"/>
      <c r="BB4" s="285"/>
      <c r="BC4" s="282"/>
      <c r="BD4" s="282"/>
      <c r="BE4" s="282"/>
      <c r="BF4" s="282"/>
      <c r="BG4" s="282"/>
      <c r="BH4" s="282"/>
      <c r="BI4" s="282"/>
      <c r="BJ4" s="282"/>
      <c r="BK4" s="282"/>
    </row>
    <row r="5" spans="1:63" x14ac:dyDescent="0.25">
      <c r="A5" s="933" t="str">
        <f>ФОРМА!B2</f>
        <v>ПАО "Россети Ленэнерго"</v>
      </c>
      <c r="B5" s="933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  <c r="N5" s="933"/>
      <c r="O5" s="933"/>
      <c r="P5" s="933"/>
      <c r="Q5" s="933"/>
      <c r="R5" s="933"/>
      <c r="S5" s="933"/>
      <c r="T5" s="933"/>
      <c r="U5" s="933"/>
      <c r="V5" s="933"/>
      <c r="W5" s="933"/>
      <c r="X5" s="933"/>
      <c r="Y5" s="933"/>
      <c r="Z5" s="933"/>
      <c r="AA5" s="933"/>
      <c r="AB5" s="933"/>
      <c r="AC5" s="933"/>
      <c r="AD5" s="933"/>
      <c r="AE5" s="933"/>
      <c r="AF5" s="933"/>
      <c r="AG5" s="933"/>
      <c r="AH5" s="933"/>
      <c r="AI5" s="933"/>
      <c r="AJ5" s="933"/>
      <c r="AK5" s="933"/>
      <c r="AL5" s="933"/>
      <c r="AM5" s="933"/>
      <c r="AN5" s="933"/>
      <c r="AO5" s="933"/>
      <c r="AP5" s="933"/>
      <c r="AQ5" s="933"/>
      <c r="AR5" s="933"/>
      <c r="AS5" s="933"/>
      <c r="AT5" s="933"/>
      <c r="AU5" s="933"/>
      <c r="AV5" s="933"/>
      <c r="AW5" s="933"/>
      <c r="AX5" s="933"/>
      <c r="AY5" s="933"/>
      <c r="AZ5" s="933"/>
      <c r="BA5" s="933"/>
      <c r="BB5" s="933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9" customHeight="1" x14ac:dyDescent="0.25">
      <c r="A6" s="938" t="s">
        <v>795</v>
      </c>
      <c r="B6" s="938"/>
      <c r="C6" s="938"/>
      <c r="D6" s="938"/>
      <c r="E6" s="938"/>
      <c r="F6" s="938"/>
      <c r="G6" s="938"/>
      <c r="H6" s="938"/>
      <c r="I6" s="938"/>
      <c r="J6" s="938"/>
      <c r="K6" s="938"/>
      <c r="L6" s="938"/>
      <c r="M6" s="938"/>
      <c r="N6" s="938"/>
      <c r="O6" s="938"/>
      <c r="P6" s="938"/>
      <c r="Q6" s="938"/>
      <c r="R6" s="938"/>
      <c r="S6" s="938"/>
      <c r="T6" s="938"/>
      <c r="U6" s="938"/>
      <c r="V6" s="938"/>
      <c r="W6" s="938"/>
      <c r="X6" s="938"/>
      <c r="Y6" s="938"/>
      <c r="Z6" s="938"/>
      <c r="AA6" s="938"/>
      <c r="AB6" s="938"/>
      <c r="AC6" s="938"/>
      <c r="AD6" s="938"/>
      <c r="AE6" s="938"/>
      <c r="AF6" s="938"/>
      <c r="AG6" s="938"/>
      <c r="AH6" s="938"/>
      <c r="AI6" s="938"/>
      <c r="AJ6" s="938"/>
      <c r="AK6" s="938"/>
      <c r="AL6" s="938"/>
      <c r="AM6" s="938"/>
      <c r="AN6" s="938"/>
      <c r="AO6" s="938"/>
      <c r="AP6" s="938"/>
      <c r="AQ6" s="938"/>
      <c r="AR6" s="938"/>
      <c r="AS6" s="938"/>
      <c r="AT6" s="938"/>
      <c r="AU6" s="938"/>
      <c r="AV6" s="938"/>
      <c r="AW6" s="938"/>
      <c r="AX6" s="938"/>
      <c r="AY6" s="938"/>
      <c r="AZ6" s="938"/>
      <c r="BA6" s="938"/>
      <c r="BB6" s="938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39" customHeight="1" x14ac:dyDescent="0.25">
      <c r="A7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7" s="930"/>
      <c r="C7" s="930"/>
      <c r="D7" s="930"/>
      <c r="E7" s="930"/>
      <c r="F7" s="930"/>
      <c r="G7" s="930"/>
      <c r="H7" s="930"/>
      <c r="I7" s="930"/>
      <c r="J7" s="930"/>
      <c r="K7" s="930"/>
      <c r="L7" s="930"/>
      <c r="M7" s="930"/>
      <c r="N7" s="930"/>
      <c r="O7" s="930"/>
      <c r="P7" s="930"/>
      <c r="Q7" s="930"/>
      <c r="R7" s="930"/>
      <c r="S7" s="930"/>
      <c r="T7" s="930"/>
      <c r="U7" s="930"/>
      <c r="V7" s="930"/>
      <c r="W7" s="930"/>
      <c r="X7" s="930"/>
      <c r="Y7" s="930"/>
      <c r="Z7" s="930"/>
      <c r="AA7" s="930"/>
      <c r="AB7" s="930"/>
      <c r="AC7" s="930"/>
      <c r="AD7" s="930"/>
      <c r="AE7" s="930"/>
      <c r="AF7" s="930"/>
      <c r="AG7" s="930"/>
      <c r="AH7" s="930"/>
      <c r="AI7" s="930"/>
      <c r="AJ7" s="930"/>
      <c r="AK7" s="930"/>
      <c r="AL7" s="930"/>
      <c r="AM7" s="930"/>
      <c r="AN7" s="930"/>
      <c r="AO7" s="930"/>
      <c r="AP7" s="930"/>
      <c r="AQ7" s="930"/>
      <c r="AR7" s="930"/>
      <c r="AS7" s="930"/>
      <c r="AT7" s="930"/>
      <c r="AU7" s="930"/>
      <c r="AV7" s="930"/>
      <c r="AW7" s="930"/>
      <c r="AX7" s="930"/>
      <c r="AY7" s="930"/>
      <c r="AZ7" s="930"/>
      <c r="BA7" s="930"/>
      <c r="BB7" s="930"/>
      <c r="BD7" s="286"/>
      <c r="BE7" s="286"/>
      <c r="BF7" s="286"/>
      <c r="BG7" s="286"/>
      <c r="BH7" s="286"/>
      <c r="BI7" s="286"/>
      <c r="BJ7" s="286"/>
      <c r="BK7" s="286"/>
    </row>
    <row r="8" spans="1:63" ht="23.25" customHeight="1" x14ac:dyDescent="0.25">
      <c r="A8" s="939" t="s">
        <v>808</v>
      </c>
      <c r="B8" s="940"/>
      <c r="C8" s="940"/>
      <c r="D8" s="940"/>
      <c r="E8" s="940"/>
      <c r="F8" s="940"/>
      <c r="G8" s="940"/>
      <c r="H8" s="940"/>
      <c r="I8" s="940"/>
      <c r="J8" s="940"/>
      <c r="K8" s="940"/>
      <c r="L8" s="940"/>
      <c r="M8" s="940"/>
      <c r="N8" s="9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D8" s="286"/>
      <c r="BE8" s="286"/>
      <c r="BF8" s="286"/>
      <c r="BG8" s="286"/>
      <c r="BH8" s="286"/>
      <c r="BI8" s="286"/>
      <c r="BJ8" s="286"/>
      <c r="BK8" s="286"/>
    </row>
    <row r="9" spans="1:63" ht="12.75" customHeight="1" x14ac:dyDescent="0.25">
      <c r="A9" s="941"/>
      <c r="B9" s="941"/>
      <c r="C9" s="941"/>
      <c r="D9" s="941"/>
      <c r="E9" s="941"/>
      <c r="F9" s="941"/>
      <c r="G9" s="941"/>
      <c r="H9" s="941"/>
      <c r="I9" s="941"/>
      <c r="J9" s="941"/>
      <c r="K9" s="941"/>
      <c r="L9" s="941"/>
      <c r="M9" s="941"/>
      <c r="N9" s="941"/>
      <c r="O9" s="941"/>
      <c r="P9" s="941"/>
      <c r="Q9" s="941"/>
      <c r="R9" s="941"/>
      <c r="S9" s="941"/>
      <c r="T9" s="941"/>
      <c r="U9" s="941"/>
      <c r="V9" s="941"/>
      <c r="W9" s="941"/>
      <c r="X9" s="941"/>
      <c r="Y9" s="941"/>
      <c r="Z9" s="941"/>
      <c r="AA9" s="941"/>
      <c r="AB9" s="941"/>
      <c r="AC9" s="941"/>
      <c r="AD9" s="941"/>
      <c r="AE9" s="941"/>
      <c r="AF9" s="941"/>
      <c r="AG9" s="941"/>
      <c r="AH9" s="941"/>
      <c r="AI9" s="941"/>
      <c r="AJ9" s="941"/>
      <c r="AK9" s="941"/>
      <c r="AL9" s="941"/>
      <c r="AM9" s="941"/>
      <c r="AN9" s="941"/>
      <c r="AO9" s="941"/>
      <c r="AP9" s="941"/>
      <c r="AQ9" s="941"/>
      <c r="AR9" s="941"/>
      <c r="AS9" s="941"/>
      <c r="AT9" s="941"/>
      <c r="AU9" s="941"/>
      <c r="AV9" s="941"/>
      <c r="AW9" s="941"/>
      <c r="AX9" s="941"/>
      <c r="AY9" s="941"/>
      <c r="AZ9" s="941"/>
      <c r="BA9" s="941"/>
      <c r="BB9" s="941"/>
      <c r="BD9" s="286"/>
      <c r="BE9" s="286"/>
      <c r="BF9" s="286"/>
      <c r="BG9" s="286"/>
      <c r="BH9" s="286"/>
      <c r="BI9" s="286"/>
      <c r="BJ9" s="286"/>
      <c r="BK9" s="286"/>
    </row>
    <row r="10" spans="1:63" ht="9.75" customHeight="1" x14ac:dyDescent="0.25">
      <c r="A10" s="936" t="s">
        <v>809</v>
      </c>
      <c r="B10" s="936"/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  <c r="N10" s="936"/>
      <c r="O10" s="936"/>
      <c r="P10" s="936"/>
      <c r="Q10" s="936"/>
      <c r="R10" s="936"/>
      <c r="S10" s="936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D10" s="286"/>
      <c r="BE10" s="286"/>
      <c r="BF10" s="286"/>
      <c r="BG10" s="286"/>
      <c r="BH10" s="286"/>
      <c r="BI10" s="286"/>
      <c r="BJ10" s="286"/>
      <c r="BK10" s="286"/>
    </row>
    <row r="11" spans="1:63" ht="14.25" customHeight="1" x14ac:dyDescent="0.25">
      <c r="A11" s="932" t="s">
        <v>754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D11" s="286"/>
      <c r="BE11" s="286"/>
      <c r="BF11" s="286"/>
      <c r="BG11" s="286"/>
      <c r="BH11" s="286"/>
      <c r="BI11" s="286"/>
      <c r="BJ11" s="286"/>
      <c r="BK11" s="286"/>
    </row>
    <row r="12" spans="1:63" x14ac:dyDescent="0.25">
      <c r="A12" s="934" t="str">
        <f>ФОРМА!B3</f>
        <v>ООО «СЭТ»</v>
      </c>
      <c r="B12" s="934"/>
      <c r="C12" s="934"/>
      <c r="D12" s="934"/>
      <c r="E12" s="934"/>
      <c r="F12" s="934"/>
      <c r="G12" s="934"/>
      <c r="H12" s="934"/>
      <c r="I12" s="934"/>
      <c r="J12" s="934"/>
      <c r="K12" s="934"/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  <c r="AF12" s="934"/>
      <c r="AG12" s="934"/>
      <c r="AH12" s="934"/>
      <c r="AI12" s="934"/>
      <c r="AJ12" s="934"/>
      <c r="AK12" s="934"/>
      <c r="AL12" s="934"/>
      <c r="AM12" s="934"/>
      <c r="AN12" s="934"/>
      <c r="AO12" s="934"/>
      <c r="AP12" s="934"/>
      <c r="AQ12" s="934"/>
      <c r="AR12" s="934"/>
      <c r="AS12" s="934"/>
      <c r="AT12" s="934"/>
      <c r="AU12" s="934"/>
      <c r="AV12" s="934"/>
      <c r="AW12" s="934"/>
      <c r="AX12" s="934"/>
      <c r="AY12" s="934"/>
      <c r="AZ12" s="934"/>
      <c r="BA12" s="934"/>
      <c r="BB12" s="934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9" customHeight="1" x14ac:dyDescent="0.25">
      <c r="A13" s="935" t="s">
        <v>810</v>
      </c>
      <c r="B13" s="935"/>
      <c r="C13" s="935"/>
      <c r="D13" s="935"/>
      <c r="E13" s="935"/>
      <c r="F13" s="935"/>
      <c r="G13" s="935"/>
      <c r="H13" s="935"/>
      <c r="I13" s="935"/>
      <c r="J13" s="935"/>
      <c r="K13" s="935"/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935"/>
      <c r="AV13" s="935"/>
      <c r="AW13" s="935"/>
      <c r="AX13" s="935"/>
      <c r="AY13" s="935"/>
      <c r="AZ13" s="935"/>
      <c r="BA13" s="935"/>
      <c r="BB13" s="935"/>
    </row>
    <row r="14" spans="1:63" ht="28.5" customHeight="1" x14ac:dyDescent="0.25">
      <c r="A14" s="930" t="str">
        <f>ФОРМА!D3</f>
        <v>ОГРН 1089847302225, ИНН 7842391090, КПП 780101001, 199004, город Санкт-Петербург, пр-кт Средний В.О., д. 4 литер а, пом/ком 6н/177</v>
      </c>
      <c r="B14" s="930"/>
      <c r="C14" s="930"/>
      <c r="D14" s="930"/>
      <c r="E14" s="930"/>
      <c r="F14" s="930"/>
      <c r="G14" s="930"/>
      <c r="H14" s="930"/>
      <c r="I14" s="930"/>
      <c r="J14" s="930"/>
      <c r="K14" s="930"/>
      <c r="L14" s="930"/>
      <c r="M14" s="930"/>
      <c r="N14" s="930"/>
      <c r="O14" s="930"/>
      <c r="P14" s="930"/>
      <c r="Q14" s="930"/>
      <c r="R14" s="930"/>
      <c r="S14" s="930"/>
      <c r="T14" s="930"/>
      <c r="U14" s="930"/>
      <c r="V14" s="930"/>
      <c r="W14" s="930"/>
      <c r="X14" s="930"/>
      <c r="Y14" s="930"/>
      <c r="Z14" s="930"/>
      <c r="AA14" s="930"/>
      <c r="AB14" s="930"/>
      <c r="AC14" s="930"/>
      <c r="AD14" s="930"/>
      <c r="AE14" s="930"/>
      <c r="AF14" s="930"/>
      <c r="AG14" s="930"/>
      <c r="AH14" s="930"/>
      <c r="AI14" s="930"/>
      <c r="AJ14" s="930"/>
      <c r="AK14" s="930"/>
      <c r="AL14" s="930"/>
      <c r="AM14" s="930"/>
      <c r="AN14" s="930"/>
      <c r="AO14" s="930"/>
      <c r="AP14" s="930"/>
      <c r="AQ14" s="930"/>
      <c r="AR14" s="930"/>
      <c r="AS14" s="930"/>
      <c r="AT14" s="930"/>
      <c r="AU14" s="930"/>
      <c r="AV14" s="930"/>
      <c r="AW14" s="930"/>
      <c r="AX14" s="930"/>
      <c r="AY14" s="930"/>
      <c r="AZ14" s="930"/>
      <c r="BA14" s="930"/>
      <c r="BB14" s="930"/>
    </row>
    <row r="15" spans="1:63" ht="23.25" customHeight="1" x14ac:dyDescent="0.25">
      <c r="A15" s="936" t="s">
        <v>811</v>
      </c>
      <c r="B15" s="936"/>
      <c r="C15" s="936"/>
      <c r="D15" s="936"/>
      <c r="E15" s="936"/>
      <c r="F15" s="936"/>
      <c r="G15" s="936"/>
      <c r="H15" s="936"/>
      <c r="I15" s="936"/>
      <c r="J15" s="936"/>
      <c r="K15" s="936"/>
      <c r="L15" s="936"/>
      <c r="M15" s="936"/>
      <c r="N15" s="936"/>
      <c r="O15" s="936"/>
      <c r="P15" s="936"/>
      <c r="Q15" s="936"/>
      <c r="R15" s="936"/>
      <c r="S15" s="936"/>
      <c r="T15" s="936"/>
      <c r="U15" s="936"/>
      <c r="V15" s="936"/>
      <c r="W15" s="936"/>
      <c r="X15" s="936"/>
      <c r="Y15" s="936"/>
      <c r="Z15" s="936"/>
      <c r="AA15" s="936"/>
      <c r="AB15" s="936"/>
      <c r="AC15" s="936"/>
      <c r="AD15" s="936"/>
      <c r="AE15" s="936"/>
      <c r="AF15" s="936"/>
      <c r="AG15" s="936"/>
      <c r="AH15" s="936"/>
      <c r="AI15" s="936"/>
      <c r="AJ15" s="936"/>
      <c r="AK15" s="936"/>
      <c r="AL15" s="936"/>
      <c r="AM15" s="936"/>
      <c r="AN15" s="936"/>
      <c r="AO15" s="936"/>
      <c r="AP15" s="936"/>
      <c r="AQ15" s="936"/>
      <c r="AR15" s="936"/>
      <c r="AS15" s="936"/>
      <c r="AT15" s="936"/>
      <c r="AU15" s="936"/>
      <c r="AV15" s="936"/>
      <c r="AW15" s="936"/>
      <c r="AX15" s="936"/>
      <c r="AY15" s="936"/>
      <c r="AZ15" s="936"/>
      <c r="BA15" s="936"/>
      <c r="BB15" s="936"/>
    </row>
    <row r="16" spans="1:63" ht="13.5" customHeight="1" x14ac:dyDescent="0.25">
      <c r="A16" s="932" t="s">
        <v>74</v>
      </c>
      <c r="B16" s="932"/>
      <c r="C16" s="932"/>
      <c r="D16" s="932"/>
      <c r="E16" s="932"/>
      <c r="F16" s="932"/>
      <c r="G16" s="932"/>
      <c r="H16" s="932"/>
      <c r="I16" s="932"/>
      <c r="J16" s="932"/>
      <c r="K16" s="932"/>
      <c r="L16" s="932"/>
      <c r="M16" s="932"/>
      <c r="N16" s="932"/>
      <c r="O16" s="932"/>
      <c r="P16" s="932"/>
      <c r="Q16" s="932"/>
      <c r="R16" s="932"/>
      <c r="S16" s="932"/>
      <c r="T16" s="932"/>
      <c r="U16" s="932"/>
      <c r="V16" s="932"/>
      <c r="W16" s="932"/>
      <c r="X16" s="932"/>
      <c r="Y16" s="932"/>
      <c r="Z16" s="932"/>
      <c r="AA16" s="932"/>
      <c r="AB16" s="932"/>
      <c r="AC16" s="932"/>
      <c r="AD16" s="932"/>
      <c r="AE16" s="932"/>
      <c r="AF16" s="932"/>
      <c r="AG16" s="287"/>
      <c r="AH16" s="287"/>
      <c r="AI16" s="287"/>
      <c r="AJ16" s="287"/>
      <c r="AK16" s="287"/>
      <c r="AL16" s="287"/>
      <c r="AM16" s="287"/>
      <c r="AN16" s="287"/>
      <c r="AO16" s="287"/>
      <c r="AP16" s="287"/>
      <c r="AQ16" s="287"/>
      <c r="AR16" s="287"/>
      <c r="AS16" s="287"/>
      <c r="AT16" s="287"/>
      <c r="AU16" s="287"/>
      <c r="AV16" s="287"/>
      <c r="AW16" s="287"/>
      <c r="AX16" s="287"/>
      <c r="AY16" s="287"/>
      <c r="AZ16" s="287"/>
    </row>
    <row r="17" spans="1:54" ht="13.5" customHeight="1" x14ac:dyDescent="0.25">
      <c r="A17" s="937" t="str">
        <f>ФОРМА!B8</f>
        <v>ООО «СЭТ»</v>
      </c>
      <c r="B17" s="937"/>
      <c r="C17" s="937"/>
      <c r="D17" s="937"/>
      <c r="E17" s="937"/>
      <c r="F17" s="937"/>
      <c r="G17" s="937"/>
      <c r="H17" s="937"/>
      <c r="I17" s="937"/>
      <c r="J17" s="937"/>
      <c r="K17" s="937"/>
      <c r="L17" s="937"/>
      <c r="M17" s="937"/>
      <c r="N17" s="937"/>
      <c r="O17" s="937"/>
      <c r="P17" s="937"/>
      <c r="Q17" s="937"/>
      <c r="R17" s="937"/>
      <c r="S17" s="937"/>
      <c r="T17" s="937"/>
      <c r="U17" s="937"/>
      <c r="V17" s="937"/>
      <c r="W17" s="937"/>
      <c r="X17" s="937"/>
      <c r="Y17" s="937"/>
      <c r="Z17" s="937"/>
      <c r="AA17" s="937"/>
      <c r="AB17" s="937"/>
      <c r="AC17" s="937"/>
      <c r="AD17" s="937"/>
      <c r="AE17" s="937"/>
      <c r="AF17" s="937"/>
      <c r="AG17" s="937"/>
      <c r="AH17" s="937"/>
      <c r="AI17" s="937"/>
      <c r="AJ17" s="937"/>
      <c r="AK17" s="937"/>
      <c r="AL17" s="937"/>
      <c r="AM17" s="937"/>
      <c r="AN17" s="937"/>
      <c r="AO17" s="937"/>
      <c r="AP17" s="937"/>
      <c r="AQ17" s="937"/>
      <c r="AR17" s="937"/>
      <c r="AS17" s="937"/>
      <c r="AT17" s="937"/>
      <c r="AU17" s="937"/>
      <c r="AV17" s="937"/>
      <c r="AW17" s="937"/>
      <c r="AX17" s="937"/>
      <c r="AY17" s="937"/>
      <c r="AZ17" s="937"/>
      <c r="BA17" s="937"/>
      <c r="BB17" s="937"/>
    </row>
    <row r="18" spans="1:54" ht="9" customHeight="1" x14ac:dyDescent="0.25">
      <c r="A18" s="931" t="s">
        <v>810</v>
      </c>
      <c r="B18" s="946"/>
      <c r="C18" s="946"/>
      <c r="D18" s="946"/>
      <c r="E18" s="946"/>
      <c r="F18" s="946"/>
      <c r="G18" s="946"/>
      <c r="H18" s="946"/>
      <c r="I18" s="946"/>
      <c r="J18" s="946"/>
      <c r="K18" s="946"/>
      <c r="L18" s="946"/>
      <c r="M18" s="946"/>
      <c r="N18" s="946"/>
      <c r="O18" s="946"/>
      <c r="P18" s="946"/>
      <c r="Q18" s="946"/>
      <c r="R18" s="946"/>
      <c r="S18" s="946"/>
      <c r="T18" s="946"/>
      <c r="U18" s="946"/>
      <c r="V18" s="946"/>
      <c r="W18" s="946"/>
      <c r="X18" s="946"/>
      <c r="Y18" s="946"/>
      <c r="Z18" s="946"/>
      <c r="AA18" s="946"/>
      <c r="AB18" s="946"/>
      <c r="AC18" s="946"/>
      <c r="AD18" s="946"/>
      <c r="AE18" s="946"/>
      <c r="AF18" s="946"/>
      <c r="AG18" s="946"/>
      <c r="AH18" s="946"/>
      <c r="AI18" s="946"/>
      <c r="AJ18" s="946"/>
      <c r="AK18" s="946"/>
      <c r="AL18" s="946"/>
      <c r="AM18" s="946"/>
      <c r="AN18" s="946"/>
      <c r="AO18" s="946"/>
      <c r="AP18" s="946"/>
      <c r="AQ18" s="946"/>
      <c r="AR18" s="946"/>
      <c r="AS18" s="946"/>
      <c r="AT18" s="946"/>
      <c r="AU18" s="946"/>
      <c r="AV18" s="946"/>
      <c r="AW18" s="946"/>
      <c r="AX18" s="946"/>
      <c r="AY18" s="946"/>
      <c r="AZ18" s="946"/>
      <c r="BA18" s="946"/>
      <c r="BB18" s="946"/>
    </row>
    <row r="19" spans="1:54" ht="27.75" customHeight="1" x14ac:dyDescent="0.25">
      <c r="A19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9" s="937"/>
      <c r="C19" s="937"/>
      <c r="D19" s="937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7"/>
      <c r="R19" s="937"/>
      <c r="S19" s="937"/>
      <c r="T19" s="937"/>
      <c r="U19" s="937"/>
      <c r="V19" s="937"/>
      <c r="W19" s="937"/>
      <c r="X19" s="937"/>
      <c r="Y19" s="937"/>
      <c r="Z19" s="937"/>
      <c r="AA19" s="937"/>
      <c r="AB19" s="937"/>
      <c r="AC19" s="937"/>
      <c r="AD19" s="937"/>
      <c r="AE19" s="937"/>
      <c r="AF19" s="937"/>
      <c r="AG19" s="937"/>
      <c r="AH19" s="937"/>
      <c r="AI19" s="937"/>
      <c r="AJ19" s="937"/>
      <c r="AK19" s="937"/>
      <c r="AL19" s="937"/>
      <c r="AM19" s="937"/>
      <c r="AN19" s="937"/>
      <c r="AO19" s="937"/>
      <c r="AP19" s="937"/>
      <c r="AQ19" s="937"/>
      <c r="AR19" s="937"/>
      <c r="AS19" s="937"/>
      <c r="AT19" s="937"/>
      <c r="AU19" s="937"/>
      <c r="AV19" s="937"/>
      <c r="AW19" s="937"/>
      <c r="AX19" s="937"/>
      <c r="AY19" s="937"/>
      <c r="AZ19" s="937"/>
      <c r="BA19" s="937"/>
      <c r="BB19" s="937"/>
    </row>
    <row r="20" spans="1:54" ht="9.75" customHeight="1" x14ac:dyDescent="0.25">
      <c r="A20" s="936" t="s">
        <v>755</v>
      </c>
      <c r="B20" s="936"/>
      <c r="C20" s="936"/>
      <c r="D20" s="936"/>
      <c r="E20" s="936"/>
      <c r="F20" s="936"/>
      <c r="G20" s="936"/>
      <c r="H20" s="936"/>
      <c r="I20" s="936"/>
      <c r="J20" s="936"/>
      <c r="K20" s="936"/>
      <c r="L20" s="936"/>
      <c r="M20" s="936"/>
      <c r="N20" s="936"/>
      <c r="O20" s="936"/>
      <c r="P20" s="936"/>
      <c r="Q20" s="936"/>
      <c r="R20" s="936"/>
      <c r="S20" s="936"/>
      <c r="T20" s="936"/>
      <c r="U20" s="936"/>
      <c r="V20" s="936"/>
      <c r="W20" s="936"/>
      <c r="X20" s="936"/>
      <c r="Y20" s="936"/>
      <c r="Z20" s="936"/>
      <c r="AA20" s="936"/>
      <c r="AB20" s="936"/>
      <c r="AC20" s="936"/>
      <c r="AD20" s="936"/>
      <c r="AE20" s="936"/>
      <c r="AF20" s="936"/>
      <c r="AG20" s="936"/>
      <c r="AH20" s="936"/>
      <c r="AI20" s="936"/>
      <c r="AJ20" s="936"/>
      <c r="AK20" s="936"/>
      <c r="AL20" s="936"/>
      <c r="AM20" s="936"/>
      <c r="AN20" s="936"/>
      <c r="AO20" s="936"/>
      <c r="AP20" s="936"/>
      <c r="AQ20" s="936"/>
      <c r="AR20" s="936"/>
      <c r="AS20" s="936"/>
      <c r="AT20" s="936"/>
      <c r="AU20" s="936"/>
      <c r="AV20" s="936"/>
      <c r="AW20" s="936"/>
      <c r="AX20" s="936"/>
      <c r="AY20" s="936"/>
      <c r="AZ20" s="936"/>
      <c r="BA20" s="936"/>
      <c r="BB20" s="936"/>
    </row>
    <row r="21" spans="1:54" ht="19.5" customHeight="1" x14ac:dyDescent="0.25">
      <c r="A21" s="947" t="s">
        <v>67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12.75" customHeight="1" x14ac:dyDescent="0.25">
      <c r="A22" s="947" t="s">
        <v>976</v>
      </c>
      <c r="B22" s="947"/>
      <c r="C22" s="947"/>
      <c r="D22" s="947"/>
      <c r="E22" s="947"/>
      <c r="F22" s="947"/>
      <c r="G22" s="947"/>
      <c r="H22" s="947"/>
      <c r="I22" s="947"/>
      <c r="J22" s="947"/>
      <c r="K22" s="947"/>
      <c r="L22" s="947"/>
      <c r="M22" s="947"/>
      <c r="N22" s="947"/>
      <c r="O22" s="947"/>
      <c r="P22" s="947"/>
      <c r="Q22" s="947"/>
      <c r="R22" s="947"/>
      <c r="S22" s="947"/>
      <c r="T22" s="947"/>
      <c r="U22" s="947"/>
      <c r="V22" s="947"/>
      <c r="W22" s="947"/>
      <c r="X22" s="947"/>
      <c r="Y22" s="947"/>
      <c r="Z22" s="947"/>
      <c r="AA22" s="947"/>
      <c r="AB22" s="947"/>
      <c r="AC22" s="947"/>
      <c r="AD22" s="947"/>
      <c r="AE22" s="947"/>
      <c r="AF22" s="947"/>
      <c r="AG22" s="947"/>
      <c r="AH22" s="947"/>
      <c r="AI22" s="947"/>
      <c r="AJ22" s="947"/>
      <c r="AK22" s="947"/>
      <c r="AL22" s="947"/>
      <c r="AM22" s="947"/>
      <c r="AN22" s="947"/>
      <c r="AO22" s="947"/>
      <c r="AP22" s="947"/>
      <c r="AQ22" s="947"/>
      <c r="AR22" s="947"/>
      <c r="AS22" s="947"/>
      <c r="AT22" s="947"/>
      <c r="AU22" s="947"/>
      <c r="AV22" s="947"/>
      <c r="AW22" s="947"/>
      <c r="AX22" s="947"/>
      <c r="AY22" s="947"/>
      <c r="AZ22" s="947"/>
      <c r="BA22" s="947"/>
      <c r="BB22" s="947"/>
    </row>
    <row r="23" spans="1:54" ht="10.5" customHeight="1" x14ac:dyDescent="0.25"/>
    <row r="24" spans="1:54" ht="14.25" customHeight="1" x14ac:dyDescent="0.3">
      <c r="A24" s="279" t="s">
        <v>19</v>
      </c>
      <c r="C24" s="948" t="str">
        <f>ФОРМА!B30</f>
        <v>Р-1</v>
      </c>
      <c r="D24" s="948"/>
      <c r="E24" s="948"/>
      <c r="F24" s="948"/>
      <c r="G24" s="948"/>
      <c r="H24" s="948"/>
      <c r="I24" s="948"/>
      <c r="J24" s="948"/>
      <c r="K24" s="948"/>
      <c r="AK24" s="288"/>
      <c r="AL24" s="289"/>
      <c r="AM24" s="289"/>
      <c r="AN24" s="289"/>
      <c r="AO24" s="289"/>
      <c r="AP24" s="289"/>
      <c r="AQ24" s="289"/>
      <c r="AS24" s="288"/>
      <c r="AT24" s="966">
        <f>ФОРМА!D30</f>
        <v>45608</v>
      </c>
      <c r="AU24" s="966"/>
      <c r="AV24" s="966"/>
      <c r="AW24" s="966"/>
      <c r="AX24" s="966"/>
      <c r="AY24" s="966"/>
      <c r="AZ24" s="966"/>
      <c r="BA24" s="966"/>
      <c r="BB24" s="289"/>
    </row>
    <row r="25" spans="1:54" ht="2.4" customHeight="1" x14ac:dyDescent="0.25"/>
    <row r="26" spans="1:54" ht="15.75" customHeight="1" x14ac:dyDescent="0.25">
      <c r="A26" s="932" t="s">
        <v>986</v>
      </c>
      <c r="B26" s="932"/>
      <c r="C26" s="932"/>
      <c r="D26" s="932"/>
      <c r="E26" s="932"/>
      <c r="F26" s="932"/>
      <c r="G26" s="932"/>
      <c r="H26" s="932"/>
      <c r="I26" s="932"/>
      <c r="J26" s="932"/>
      <c r="K26" s="932"/>
      <c r="L26" s="932"/>
      <c r="M26" s="932"/>
      <c r="N26" s="932"/>
      <c r="O26" s="932"/>
      <c r="P26" s="932"/>
      <c r="Q26" s="932"/>
      <c r="R26" s="932"/>
      <c r="S26" s="932"/>
      <c r="T26" s="932"/>
      <c r="U26" s="932"/>
      <c r="V26" s="932"/>
      <c r="W26" s="932"/>
      <c r="X26" s="932"/>
      <c r="Y26" s="932"/>
      <c r="Z26" s="932"/>
      <c r="AA26" s="932"/>
      <c r="AB26" s="932"/>
      <c r="AC26" s="932"/>
      <c r="AD26" s="932"/>
      <c r="AE26" s="932"/>
      <c r="AF26" s="932"/>
      <c r="AG26" s="932"/>
      <c r="AH26" s="932"/>
      <c r="AI26" s="932"/>
      <c r="AJ26" s="932"/>
      <c r="AK26" s="932"/>
      <c r="AL26" s="932"/>
      <c r="AM26" s="932"/>
      <c r="AN26" s="932"/>
      <c r="AO26" s="932"/>
      <c r="AP26" s="932"/>
      <c r="AQ26" s="932"/>
      <c r="AR26" s="932"/>
      <c r="AS26" s="932"/>
      <c r="AT26" s="932"/>
      <c r="AU26" s="932"/>
      <c r="AV26" s="932"/>
      <c r="AW26" s="932"/>
      <c r="AX26" s="932"/>
      <c r="AY26" s="932"/>
      <c r="AZ26" s="932"/>
      <c r="BA26" s="932"/>
      <c r="BB26" s="932"/>
    </row>
    <row r="27" spans="1:54" ht="24.75" customHeight="1" x14ac:dyDescent="0.25">
      <c r="A27" s="945" t="s">
        <v>770</v>
      </c>
      <c r="B27" s="945"/>
      <c r="C27" s="945"/>
      <c r="D27" s="945"/>
      <c r="E27" s="945"/>
      <c r="F27" s="945"/>
      <c r="G27" s="945"/>
      <c r="H27" s="945"/>
      <c r="I27" s="945"/>
      <c r="J27" s="945"/>
      <c r="K27" s="945"/>
      <c r="L27" s="945"/>
      <c r="M27" s="945"/>
      <c r="N27" s="945"/>
      <c r="O27" s="945"/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945"/>
      <c r="AD27" s="945"/>
      <c r="AE27" s="945"/>
      <c r="AF27" s="945"/>
      <c r="AG27" s="945"/>
      <c r="AH27" s="945"/>
      <c r="AI27" s="945"/>
      <c r="AJ27" s="945"/>
      <c r="AK27" s="945"/>
      <c r="AL27" s="945"/>
      <c r="AM27" s="945"/>
      <c r="AN27" s="945"/>
      <c r="AO27" s="945"/>
      <c r="AP27" s="945"/>
      <c r="AQ27" s="945"/>
      <c r="AR27" s="945"/>
      <c r="AS27" s="945"/>
      <c r="AT27" s="945"/>
      <c r="AU27" s="945"/>
      <c r="AV27" s="945"/>
      <c r="AW27" s="945"/>
      <c r="AX27" s="945"/>
      <c r="AY27" s="945"/>
      <c r="AZ27" s="945"/>
      <c r="BA27" s="945"/>
      <c r="BB27" s="945"/>
    </row>
    <row r="28" spans="1:54" ht="12.75" customHeight="1" x14ac:dyDescent="0.25">
      <c r="A28" s="942" t="str">
        <f>IF(ФОРМА!E30="ВЛ",ПОДПИСИ!B6,IF(ФОРМА!E30="КЛ",ПОДПИСИ!B7))</f>
        <v xml:space="preserve">Старший мастер Ломоносовского РЭС филиала ПАО "Россети Ленэнерго", "ГтЭС" </v>
      </c>
      <c r="B28" s="942"/>
      <c r="C28" s="942"/>
      <c r="D28" s="942"/>
      <c r="E28" s="942"/>
      <c r="F28" s="942"/>
      <c r="G28" s="942"/>
      <c r="H28" s="942"/>
      <c r="I28" s="942"/>
      <c r="J28" s="942"/>
      <c r="K28" s="942"/>
      <c r="L28" s="942"/>
      <c r="M28" s="942"/>
      <c r="N28" s="942"/>
      <c r="O28" s="942"/>
      <c r="P28" s="942"/>
      <c r="Q28" s="942"/>
      <c r="R28" s="942"/>
      <c r="S28" s="942"/>
      <c r="T28" s="942"/>
      <c r="U28" s="942"/>
      <c r="V28" s="942"/>
      <c r="W28" s="942"/>
      <c r="X28" s="942"/>
      <c r="Y28" s="942"/>
      <c r="Z28" s="942"/>
      <c r="AA28" s="942"/>
      <c r="AB28" s="942"/>
      <c r="AC28" s="942"/>
      <c r="AD28" s="942"/>
      <c r="AE28" s="942"/>
      <c r="AF28" s="942"/>
      <c r="AG28" s="942"/>
      <c r="AH28" s="942"/>
      <c r="AI28" s="942"/>
      <c r="AJ28" s="942"/>
      <c r="AK28" s="942"/>
      <c r="AL28" s="942"/>
      <c r="AM28" s="942"/>
      <c r="AN28" s="942"/>
      <c r="AO28" s="942"/>
      <c r="AP28" s="942"/>
      <c r="AQ28" s="942"/>
      <c r="AR28" s="942"/>
      <c r="AS28" s="942"/>
      <c r="AT28" s="942"/>
      <c r="AU28" s="942"/>
      <c r="AV28" s="942"/>
      <c r="AW28" s="942"/>
      <c r="AX28" s="942"/>
      <c r="AY28" s="942"/>
      <c r="AZ28" s="942"/>
      <c r="BA28" s="942"/>
      <c r="BB28" s="942"/>
    </row>
    <row r="29" spans="1:54" ht="13.5" customHeight="1" x14ac:dyDescent="0.25">
      <c r="A29" s="943" t="str">
        <f>IF(ФОРМА!E30="ВЛ",ПОДПИСИ!C6,IF(ФОРМА!E30="КЛ",ПОДПИСИ!C7))</f>
        <v>Ширяев Е.М.</v>
      </c>
      <c r="B29" s="943"/>
      <c r="C29" s="943"/>
      <c r="D29" s="943"/>
      <c r="E29" s="943"/>
      <c r="F29" s="943"/>
      <c r="G29" s="943"/>
      <c r="H29" s="943"/>
      <c r="I29" s="943"/>
      <c r="J29" s="943"/>
      <c r="K29" s="943"/>
      <c r="L29" s="943"/>
      <c r="M29" s="943"/>
      <c r="N29" s="943"/>
      <c r="O29" s="943"/>
      <c r="P29" s="943"/>
      <c r="Q29" s="943"/>
      <c r="R29" s="943"/>
      <c r="S29" s="943"/>
      <c r="T29" s="943"/>
      <c r="U29" s="943"/>
      <c r="V29" s="943"/>
      <c r="W29" s="943"/>
      <c r="X29" s="943"/>
      <c r="Y29" s="943"/>
      <c r="Z29" s="943"/>
      <c r="AA29" s="943"/>
      <c r="AB29" s="943"/>
      <c r="AC29" s="943"/>
      <c r="AD29" s="943"/>
      <c r="AE29" s="943"/>
      <c r="AF29" s="943"/>
      <c r="AG29" s="943"/>
      <c r="AH29" s="943"/>
      <c r="AI29" s="943"/>
      <c r="AJ29" s="943"/>
      <c r="AK29" s="943"/>
      <c r="AL29" s="943"/>
      <c r="AM29" s="943"/>
      <c r="AN29" s="943"/>
      <c r="AO29" s="943"/>
      <c r="AP29" s="943"/>
      <c r="AQ29" s="943"/>
      <c r="AR29" s="943"/>
      <c r="AS29" s="943"/>
      <c r="AT29" s="943"/>
      <c r="AU29" s="943"/>
      <c r="AV29" s="943"/>
      <c r="AW29" s="943"/>
      <c r="AX29" s="943"/>
      <c r="AY29" s="943"/>
      <c r="AZ29" s="943"/>
      <c r="BA29" s="943"/>
      <c r="BB29" s="943"/>
    </row>
    <row r="30" spans="1:54" ht="38.25" customHeight="1" x14ac:dyDescent="0.25">
      <c r="A30" s="944" t="s">
        <v>992</v>
      </c>
      <c r="B30" s="944"/>
      <c r="C30" s="944"/>
      <c r="D30" s="944"/>
      <c r="E30" s="944"/>
      <c r="F30" s="944"/>
      <c r="G30" s="944"/>
      <c r="H30" s="944"/>
      <c r="I30" s="944"/>
      <c r="J30" s="944"/>
      <c r="K30" s="944"/>
      <c r="L30" s="944"/>
      <c r="M30" s="944"/>
      <c r="N30" s="944"/>
      <c r="O30" s="944"/>
      <c r="P30" s="944"/>
      <c r="Q30" s="944"/>
      <c r="R30" s="944"/>
      <c r="S30" s="944"/>
      <c r="T30" s="944"/>
      <c r="U30" s="944"/>
      <c r="V30" s="944"/>
      <c r="W30" s="944"/>
      <c r="X30" s="944"/>
      <c r="Y30" s="944"/>
      <c r="Z30" s="944"/>
      <c r="AA30" s="944"/>
      <c r="AB30" s="944"/>
      <c r="AC30" s="944"/>
      <c r="AD30" s="944"/>
      <c r="AE30" s="944"/>
      <c r="AF30" s="944"/>
      <c r="AG30" s="944"/>
      <c r="AH30" s="944"/>
      <c r="AI30" s="944"/>
      <c r="AJ30" s="944"/>
      <c r="AK30" s="944"/>
      <c r="AL30" s="944"/>
      <c r="AM30" s="944"/>
      <c r="AN30" s="944"/>
      <c r="AO30" s="944"/>
      <c r="AP30" s="944"/>
      <c r="AQ30" s="944"/>
      <c r="AR30" s="944"/>
      <c r="AS30" s="944"/>
      <c r="AT30" s="944"/>
      <c r="AU30" s="944"/>
      <c r="AV30" s="944"/>
      <c r="AW30" s="944"/>
      <c r="AX30" s="944"/>
      <c r="AY30" s="944"/>
      <c r="AZ30" s="944"/>
      <c r="BA30" s="944"/>
      <c r="BB30" s="944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5.75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9.6" customHeight="1" x14ac:dyDescent="0.25">
      <c r="A46" s="952" t="s">
        <v>777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  <c r="BA46" s="952"/>
      <c r="BB46" s="952"/>
    </row>
    <row r="47" spans="1:54" x14ac:dyDescent="0.25">
      <c r="A47" s="942"/>
      <c r="B47" s="942"/>
      <c r="C47" s="942"/>
      <c r="D47" s="942"/>
      <c r="E47" s="942"/>
      <c r="F47" s="942"/>
      <c r="G47" s="942"/>
      <c r="H47" s="942"/>
      <c r="I47" s="942"/>
      <c r="J47" s="942"/>
      <c r="K47" s="942"/>
      <c r="L47" s="942"/>
      <c r="M47" s="942"/>
      <c r="N47" s="942"/>
      <c r="O47" s="942"/>
      <c r="P47" s="942"/>
      <c r="Q47" s="942"/>
      <c r="R47" s="942"/>
      <c r="S47" s="942"/>
      <c r="T47" s="942"/>
      <c r="U47" s="942"/>
      <c r="V47" s="942"/>
      <c r="W47" s="942"/>
      <c r="X47" s="942"/>
      <c r="Y47" s="942"/>
      <c r="Z47" s="942"/>
      <c r="AA47" s="942"/>
      <c r="AB47" s="942"/>
      <c r="AC47" s="942"/>
      <c r="AD47" s="942"/>
      <c r="AE47" s="942"/>
      <c r="AF47" s="942"/>
      <c r="AG47" s="942"/>
      <c r="AH47" s="942"/>
      <c r="AI47" s="942"/>
      <c r="AJ47" s="942"/>
      <c r="AK47" s="942"/>
      <c r="AL47" s="942"/>
      <c r="AM47" s="942"/>
      <c r="AN47" s="942"/>
      <c r="AO47" s="942"/>
      <c r="AP47" s="942"/>
      <c r="AQ47" s="942"/>
      <c r="AR47" s="942"/>
      <c r="AS47" s="942"/>
      <c r="AT47" s="942"/>
      <c r="AU47" s="942"/>
      <c r="AV47" s="942"/>
      <c r="AW47" s="942"/>
      <c r="AX47" s="942"/>
      <c r="AY47" s="942"/>
      <c r="AZ47" s="942"/>
      <c r="BA47" s="942"/>
      <c r="BB47" s="942"/>
    </row>
    <row r="48" spans="1:54" ht="15.75" customHeight="1" x14ac:dyDescent="0.25">
      <c r="A48" s="936" t="s">
        <v>778</v>
      </c>
      <c r="B48" s="936"/>
      <c r="C48" s="936"/>
      <c r="D48" s="936"/>
      <c r="E48" s="936"/>
      <c r="F48" s="936"/>
      <c r="G48" s="936"/>
      <c r="H48" s="936"/>
      <c r="I48" s="936"/>
      <c r="J48" s="936"/>
      <c r="K48" s="936"/>
      <c r="L48" s="936"/>
      <c r="M48" s="936"/>
      <c r="N48" s="936"/>
      <c r="O48" s="936"/>
      <c r="P48" s="936"/>
      <c r="Q48" s="936"/>
      <c r="R48" s="936"/>
      <c r="S48" s="936"/>
      <c r="T48" s="936"/>
      <c r="U48" s="936"/>
      <c r="V48" s="936"/>
      <c r="W48" s="936"/>
      <c r="X48" s="936"/>
      <c r="Y48" s="936"/>
      <c r="Z48" s="936"/>
      <c r="AA48" s="936"/>
      <c r="AB48" s="936"/>
      <c r="AC48" s="936"/>
      <c r="AD48" s="936"/>
      <c r="AE48" s="936"/>
      <c r="AF48" s="936"/>
      <c r="AG48" s="936"/>
      <c r="AH48" s="936"/>
      <c r="AI48" s="936"/>
      <c r="AJ48" s="936"/>
      <c r="AK48" s="936"/>
      <c r="AL48" s="936"/>
      <c r="AM48" s="936"/>
      <c r="AN48" s="936"/>
      <c r="AO48" s="936"/>
      <c r="AP48" s="936"/>
      <c r="AQ48" s="936"/>
      <c r="AR48" s="936"/>
      <c r="AS48" s="936"/>
      <c r="AT48" s="936"/>
      <c r="AU48" s="936"/>
      <c r="AV48" s="936"/>
      <c r="AW48" s="936"/>
      <c r="AX48" s="936"/>
      <c r="AY48" s="936"/>
      <c r="AZ48" s="936"/>
      <c r="BA48" s="936"/>
      <c r="BB48" s="936"/>
    </row>
    <row r="49" spans="1:56" x14ac:dyDescent="0.25">
      <c r="A49" s="932" t="s">
        <v>79</v>
      </c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  <c r="AF49" s="932"/>
      <c r="AG49" s="932"/>
      <c r="AH49" s="932"/>
      <c r="AI49" s="932"/>
      <c r="AJ49" s="932"/>
      <c r="AK49" s="932"/>
    </row>
    <row r="50" spans="1:56" x14ac:dyDescent="0.25">
      <c r="A50" s="951" t="str">
        <f>CONCATENATE(ПОДПИСИ!B10," ",ПОДПИСИ!C10,", ",ПОДПИСИ!F10)</f>
        <v>Ведущий инженер отдела строительного контроля АО "ЛЭСР" Сафуанова В.А., Приказ №205 от 12.02.2024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7.5" customHeight="1" x14ac:dyDescent="0.25">
      <c r="A51" s="931" t="s">
        <v>523</v>
      </c>
      <c r="B51" s="931"/>
      <c r="C51" s="931"/>
      <c r="D51" s="931"/>
      <c r="E51" s="931"/>
      <c r="F51" s="931"/>
      <c r="G51" s="931"/>
      <c r="H51" s="931"/>
      <c r="I51" s="931"/>
      <c r="J51" s="931"/>
      <c r="K51" s="931"/>
      <c r="L51" s="931"/>
      <c r="M51" s="931"/>
      <c r="N51" s="931"/>
      <c r="O51" s="931"/>
      <c r="P51" s="931"/>
      <c r="Q51" s="931"/>
      <c r="R51" s="931"/>
      <c r="S51" s="931"/>
      <c r="T51" s="931"/>
      <c r="U51" s="931"/>
      <c r="V51" s="931"/>
      <c r="W51" s="931"/>
      <c r="X51" s="931"/>
      <c r="Y51" s="931"/>
      <c r="Z51" s="931"/>
      <c r="AA51" s="931"/>
      <c r="AB51" s="931"/>
      <c r="AC51" s="931"/>
      <c r="AD51" s="931"/>
      <c r="AE51" s="931"/>
      <c r="AF51" s="931"/>
      <c r="AG51" s="931"/>
      <c r="AH51" s="931"/>
      <c r="AI51" s="931"/>
      <c r="AJ51" s="931"/>
      <c r="AK51" s="931"/>
      <c r="AL51" s="931"/>
      <c r="AM51" s="931"/>
      <c r="AN51" s="931"/>
      <c r="AO51" s="931"/>
      <c r="AP51" s="931"/>
      <c r="AQ51" s="931"/>
      <c r="AR51" s="931"/>
      <c r="AS51" s="931"/>
      <c r="AT51" s="931"/>
      <c r="AU51" s="931"/>
      <c r="AV51" s="931"/>
      <c r="AW51" s="931"/>
      <c r="AX51" s="931"/>
      <c r="AY51" s="931"/>
      <c r="AZ51" s="931"/>
      <c r="BA51" s="931"/>
      <c r="BB51" s="931"/>
    </row>
    <row r="52" spans="1:56" ht="12" customHeight="1" x14ac:dyDescent="0.25">
      <c r="A52" s="932" t="s">
        <v>977</v>
      </c>
      <c r="B52" s="932"/>
      <c r="C52" s="932"/>
      <c r="D52" s="932"/>
      <c r="E52" s="932"/>
      <c r="F52" s="932"/>
      <c r="G52" s="932"/>
      <c r="H52" s="932"/>
      <c r="I52" s="932"/>
      <c r="J52" s="932"/>
      <c r="K52" s="932"/>
      <c r="L52" s="932"/>
      <c r="M52" s="932"/>
      <c r="N52" s="932"/>
      <c r="O52" s="932"/>
      <c r="P52" s="932"/>
      <c r="Q52" s="932"/>
      <c r="R52" s="932"/>
      <c r="S52" s="932"/>
      <c r="T52" s="932"/>
      <c r="U52" s="932"/>
      <c r="V52" s="932"/>
      <c r="W52" s="932"/>
      <c r="X52" s="932"/>
      <c r="Y52" s="932"/>
      <c r="Z52" s="932"/>
      <c r="AA52" s="932"/>
      <c r="AB52" s="932"/>
      <c r="AC52" s="932"/>
      <c r="AD52" s="932"/>
      <c r="AE52" s="932"/>
      <c r="AF52" s="932"/>
      <c r="AG52" s="932"/>
      <c r="AH52" s="932"/>
      <c r="AI52" s="932"/>
      <c r="AJ52" s="932"/>
      <c r="AK52" s="932"/>
      <c r="AL52" s="932"/>
      <c r="AM52" s="932"/>
      <c r="AN52" s="932"/>
      <c r="AO52" s="932"/>
      <c r="AP52" s="932"/>
      <c r="AQ52" s="932"/>
    </row>
    <row r="53" spans="1:56" ht="13.5" customHeight="1" x14ac:dyDescent="0.25">
      <c r="A53" s="932" t="s">
        <v>978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14.25" customHeight="1" x14ac:dyDescent="0.25">
      <c r="A54" s="954" t="str">
        <f>CONCATENATE("Вырубка полосы под ",ФОРМА!E30)</f>
        <v>Вырубка полосы под ВЛ</v>
      </c>
      <c r="B54" s="954"/>
      <c r="C54" s="954"/>
      <c r="D54" s="954"/>
      <c r="E54" s="954"/>
      <c r="F54" s="954"/>
      <c r="G54" s="954"/>
      <c r="H54" s="954"/>
      <c r="I54" s="954"/>
      <c r="J54" s="954"/>
      <c r="K54" s="954"/>
      <c r="L54" s="954"/>
      <c r="M54" s="954"/>
      <c r="N54" s="954"/>
      <c r="O54" s="954"/>
      <c r="P54" s="954"/>
      <c r="Q54" s="954"/>
      <c r="R54" s="954"/>
      <c r="S54" s="954"/>
      <c r="T54" s="954"/>
      <c r="U54" s="954"/>
      <c r="V54" s="954"/>
      <c r="W54" s="954"/>
      <c r="X54" s="954"/>
      <c r="Y54" s="954"/>
      <c r="Z54" s="954"/>
      <c r="AA54" s="954"/>
      <c r="AB54" s="954"/>
      <c r="AC54" s="954"/>
      <c r="AD54" s="954"/>
      <c r="AE54" s="954"/>
      <c r="AF54" s="954"/>
      <c r="AG54" s="954"/>
      <c r="AH54" s="954"/>
      <c r="AI54" s="954"/>
      <c r="AJ54" s="954"/>
      <c r="AK54" s="954"/>
      <c r="AL54" s="954"/>
      <c r="AM54" s="954"/>
      <c r="AN54" s="954"/>
      <c r="AO54" s="954"/>
      <c r="AP54" s="954"/>
      <c r="AQ54" s="954"/>
      <c r="AR54" s="954"/>
      <c r="AS54" s="954"/>
      <c r="AT54" s="954"/>
      <c r="AU54" s="954"/>
      <c r="AV54" s="954"/>
      <c r="AW54" s="954"/>
      <c r="AX54" s="954"/>
      <c r="AY54" s="954"/>
      <c r="AZ54" s="954"/>
      <c r="BA54" s="954"/>
      <c r="BB54" s="954"/>
    </row>
    <row r="55" spans="1:56" ht="14.25" customHeight="1" x14ac:dyDescent="0.25">
      <c r="A55" s="967" t="str">
        <f>ФОРМА!F30</f>
        <v>1. Расчистка площадей от кустарника и мелколесья вручную: при густой поросли - 1,0215 Га</v>
      </c>
      <c r="B55" s="967"/>
      <c r="C55" s="967"/>
      <c r="D55" s="967"/>
      <c r="E55" s="967"/>
      <c r="F55" s="967"/>
      <c r="G55" s="967"/>
      <c r="H55" s="967"/>
      <c r="I55" s="967"/>
      <c r="J55" s="967"/>
      <c r="K55" s="967"/>
      <c r="L55" s="967"/>
      <c r="M55" s="967"/>
      <c r="N55" s="967"/>
      <c r="O55" s="967"/>
      <c r="P55" s="967"/>
      <c r="Q55" s="967"/>
      <c r="R55" s="967"/>
      <c r="S55" s="967"/>
      <c r="T55" s="967"/>
      <c r="U55" s="967"/>
      <c r="V55" s="967"/>
      <c r="W55" s="967"/>
      <c r="X55" s="967"/>
      <c r="Y55" s="967"/>
      <c r="Z55" s="967"/>
      <c r="AA55" s="967"/>
      <c r="AB55" s="967"/>
      <c r="AC55" s="967"/>
      <c r="AD55" s="967"/>
      <c r="AE55" s="967"/>
      <c r="AF55" s="967"/>
      <c r="AG55" s="967"/>
      <c r="AH55" s="967"/>
      <c r="AI55" s="967"/>
      <c r="AJ55" s="967"/>
      <c r="AK55" s="967"/>
      <c r="AL55" s="967"/>
      <c r="AM55" s="967"/>
      <c r="AN55" s="967"/>
      <c r="AO55" s="967"/>
      <c r="AP55" s="967"/>
      <c r="AQ55" s="967"/>
      <c r="AR55" s="967"/>
      <c r="AS55" s="967"/>
      <c r="AT55" s="967"/>
      <c r="AU55" s="967"/>
      <c r="AV55" s="967"/>
      <c r="AW55" s="967"/>
      <c r="AX55" s="967"/>
      <c r="AY55" s="967"/>
      <c r="AZ55" s="967"/>
      <c r="BA55" s="967"/>
      <c r="BB55" s="967"/>
    </row>
    <row r="56" spans="1:56" ht="7.5" customHeight="1" x14ac:dyDescent="0.25">
      <c r="A56" s="931" t="s">
        <v>987</v>
      </c>
      <c r="B56" s="931"/>
      <c r="C56" s="931"/>
      <c r="D56" s="931"/>
      <c r="E56" s="931"/>
      <c r="F56" s="931"/>
      <c r="G56" s="931"/>
      <c r="H56" s="931"/>
      <c r="I56" s="931"/>
      <c r="J56" s="931"/>
      <c r="K56" s="931"/>
      <c r="L56" s="931"/>
      <c r="M56" s="931"/>
      <c r="N56" s="931"/>
      <c r="O56" s="931"/>
      <c r="P56" s="931"/>
      <c r="Q56" s="931"/>
      <c r="R56" s="931"/>
      <c r="S56" s="931"/>
      <c r="T56" s="931"/>
      <c r="U56" s="931"/>
      <c r="V56" s="931"/>
      <c r="W56" s="931"/>
      <c r="X56" s="931"/>
      <c r="Y56" s="931"/>
      <c r="Z56" s="931"/>
      <c r="AA56" s="931"/>
      <c r="AB56" s="931"/>
      <c r="AC56" s="931"/>
      <c r="AD56" s="931"/>
      <c r="AE56" s="931"/>
      <c r="AF56" s="931"/>
      <c r="AG56" s="931"/>
      <c r="AH56" s="931"/>
      <c r="AI56" s="931"/>
      <c r="AJ56" s="931"/>
      <c r="AK56" s="931"/>
      <c r="AL56" s="931"/>
      <c r="AM56" s="931"/>
      <c r="AN56" s="931"/>
      <c r="AO56" s="931"/>
      <c r="AP56" s="931"/>
      <c r="AQ56" s="931"/>
      <c r="AR56" s="931"/>
      <c r="AS56" s="931"/>
      <c r="AT56" s="931"/>
      <c r="AU56" s="931"/>
      <c r="AV56" s="931"/>
      <c r="AW56" s="931"/>
      <c r="AX56" s="931"/>
      <c r="AY56" s="931"/>
      <c r="AZ56" s="931"/>
      <c r="BA56" s="931"/>
      <c r="BB56" s="931"/>
    </row>
    <row r="57" spans="1:56" x14ac:dyDescent="0.25">
      <c r="A57" s="932" t="s">
        <v>82</v>
      </c>
      <c r="B57" s="932"/>
      <c r="C57" s="932"/>
      <c r="D57" s="932"/>
      <c r="E57" s="932"/>
      <c r="F57" s="932"/>
      <c r="G57" s="932"/>
      <c r="H57" s="932"/>
      <c r="I57" s="932"/>
      <c r="J57" s="932"/>
      <c r="K57" s="932"/>
      <c r="L57" s="932"/>
      <c r="M57" s="932"/>
      <c r="N57" s="932"/>
      <c r="O57" s="932"/>
      <c r="P57" s="932"/>
      <c r="Q57" s="932"/>
      <c r="R57" s="932"/>
      <c r="S57" s="932"/>
      <c r="T57" s="932"/>
      <c r="U57" s="932"/>
      <c r="V57" s="932"/>
      <c r="W57" s="932"/>
      <c r="X57" s="932"/>
      <c r="Y57" s="932"/>
      <c r="Z57" s="932"/>
      <c r="AA57" s="932"/>
      <c r="AB57" s="934" t="str">
        <f>ФОРМА!B8</f>
        <v>ООО «СЭТ»</v>
      </c>
      <c r="AC57" s="934"/>
      <c r="AD57" s="934"/>
      <c r="AE57" s="934"/>
      <c r="AF57" s="934"/>
      <c r="AG57" s="934"/>
      <c r="AH57" s="934"/>
      <c r="AI57" s="934"/>
      <c r="AJ57" s="934"/>
      <c r="AK57" s="934"/>
      <c r="AL57" s="934"/>
      <c r="AM57" s="934"/>
      <c r="AN57" s="934"/>
      <c r="AO57" s="934"/>
      <c r="AP57" s="934"/>
      <c r="AQ57" s="934"/>
      <c r="AR57" s="934"/>
      <c r="AS57" s="934"/>
      <c r="AT57" s="934"/>
      <c r="AU57" s="934"/>
      <c r="AV57" s="934"/>
      <c r="AW57" s="934"/>
      <c r="AX57" s="934"/>
      <c r="AY57" s="934"/>
      <c r="AZ57" s="934"/>
      <c r="BA57" s="934"/>
      <c r="BB57" s="934"/>
    </row>
    <row r="58" spans="1:56" ht="8.25" customHeight="1" x14ac:dyDescent="0.25">
      <c r="O58" s="290"/>
      <c r="P58" s="290"/>
      <c r="Q58" s="290"/>
      <c r="R58" s="290"/>
      <c r="S58" s="290"/>
      <c r="T58" s="290"/>
      <c r="U58" s="290"/>
      <c r="V58" s="290"/>
      <c r="W58" s="290"/>
      <c r="X58" s="290"/>
      <c r="Y58" s="290"/>
      <c r="Z58" s="291"/>
      <c r="AA58" s="291"/>
      <c r="AB58" s="935" t="s">
        <v>819</v>
      </c>
      <c r="AC58" s="935"/>
      <c r="AD58" s="935"/>
      <c r="AE58" s="935"/>
      <c r="AF58" s="935"/>
      <c r="AG58" s="935"/>
      <c r="AH58" s="935"/>
      <c r="AI58" s="935"/>
      <c r="AJ58" s="935"/>
      <c r="AK58" s="935"/>
      <c r="AL58" s="935"/>
      <c r="AM58" s="935"/>
      <c r="AN58" s="935"/>
      <c r="AO58" s="935"/>
      <c r="AP58" s="935"/>
      <c r="AQ58" s="935"/>
      <c r="AR58" s="935"/>
      <c r="AS58" s="935"/>
      <c r="AT58" s="935"/>
      <c r="AU58" s="935"/>
      <c r="AV58" s="935"/>
      <c r="AW58" s="935"/>
      <c r="AX58" s="935"/>
      <c r="AY58" s="935"/>
      <c r="AZ58" s="935"/>
      <c r="BA58" s="935"/>
      <c r="BB58" s="935"/>
    </row>
    <row r="59" spans="1:56" x14ac:dyDescent="0.25">
      <c r="A59" s="951" t="str">
        <f>CONCATENATE("Проект Шифр ",ФОРМА!B9)</f>
        <v>Проект Шифр ГтЭС-ДТ-9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ht="8.25" customHeight="1" x14ac:dyDescent="0.25">
      <c r="A60" s="931" t="s">
        <v>820</v>
      </c>
      <c r="B60" s="931"/>
      <c r="C60" s="931"/>
      <c r="D60" s="931"/>
      <c r="E60" s="931"/>
      <c r="F60" s="931"/>
      <c r="G60" s="931"/>
      <c r="H60" s="931"/>
      <c r="I60" s="931"/>
      <c r="J60" s="931"/>
      <c r="K60" s="931"/>
      <c r="L60" s="931"/>
      <c r="M60" s="931"/>
      <c r="N60" s="931"/>
      <c r="O60" s="931"/>
      <c r="P60" s="931"/>
      <c r="Q60" s="931"/>
      <c r="R60" s="931"/>
      <c r="S60" s="931"/>
      <c r="T60" s="931"/>
      <c r="U60" s="931"/>
      <c r="V60" s="931"/>
      <c r="W60" s="931"/>
      <c r="X60" s="931"/>
      <c r="Y60" s="931"/>
      <c r="Z60" s="931"/>
      <c r="AA60" s="931"/>
      <c r="AB60" s="931"/>
      <c r="AC60" s="931"/>
      <c r="AD60" s="931"/>
      <c r="AE60" s="931"/>
      <c r="AF60" s="931"/>
      <c r="AG60" s="931"/>
      <c r="AH60" s="931"/>
      <c r="AI60" s="931"/>
      <c r="AJ60" s="931"/>
      <c r="AK60" s="931"/>
      <c r="AL60" s="931"/>
      <c r="AM60" s="931"/>
      <c r="AN60" s="931"/>
      <c r="AO60" s="931"/>
      <c r="AP60" s="931"/>
      <c r="AQ60" s="931"/>
      <c r="AR60" s="931"/>
      <c r="AS60" s="931"/>
      <c r="AT60" s="931"/>
      <c r="AU60" s="931"/>
      <c r="AV60" s="931"/>
      <c r="AW60" s="931"/>
      <c r="AX60" s="931"/>
      <c r="AY60" s="931"/>
      <c r="AZ60" s="931"/>
      <c r="BA60" s="931"/>
      <c r="BB60" s="931"/>
    </row>
    <row r="61" spans="1:56" x14ac:dyDescent="0.25">
      <c r="A61" s="932" t="s">
        <v>758</v>
      </c>
      <c r="B61" s="932"/>
      <c r="C61" s="932"/>
      <c r="D61" s="932"/>
      <c r="E61" s="932"/>
      <c r="F61" s="932"/>
      <c r="G61" s="932"/>
      <c r="H61" s="932"/>
      <c r="I61" s="932"/>
      <c r="J61" s="932"/>
      <c r="K61" s="932"/>
      <c r="L61" s="932"/>
      <c r="M61" s="932"/>
      <c r="N61" s="932"/>
      <c r="O61" s="932"/>
      <c r="P61" s="932"/>
      <c r="Q61" s="932"/>
      <c r="R61" s="932"/>
      <c r="S61" s="932"/>
      <c r="T61" s="932"/>
      <c r="U61" s="932"/>
      <c r="V61" s="932"/>
      <c r="W61" s="932"/>
      <c r="X61" s="932"/>
      <c r="Y61" s="932"/>
      <c r="Z61" s="932"/>
      <c r="AA61" s="932"/>
      <c r="AB61" s="932"/>
      <c r="AC61" s="932"/>
      <c r="AD61" s="932"/>
      <c r="AE61" s="932"/>
      <c r="AF61" s="932"/>
      <c r="AG61" s="932"/>
      <c r="AH61" s="932"/>
      <c r="AI61" s="932"/>
      <c r="AJ61" s="932"/>
      <c r="AK61" s="932"/>
      <c r="AL61" s="932"/>
      <c r="AM61" s="932"/>
      <c r="AN61" s="932"/>
      <c r="AO61" s="932"/>
      <c r="AP61" s="932"/>
      <c r="AQ61" s="932"/>
      <c r="AR61" s="932"/>
      <c r="AS61" s="932"/>
      <c r="AT61" s="932"/>
      <c r="AU61" s="932"/>
      <c r="AV61" s="932"/>
      <c r="AW61" s="932"/>
      <c r="AX61" s="932"/>
      <c r="AY61" s="932"/>
      <c r="AZ61" s="932"/>
    </row>
    <row r="62" spans="1:56" ht="14.4" x14ac:dyDescent="0.3">
      <c r="A62" s="953" t="s">
        <v>988</v>
      </c>
      <c r="B62" s="953"/>
      <c r="C62" s="953"/>
      <c r="D62" s="953"/>
      <c r="E62" s="953"/>
      <c r="F62" s="953"/>
      <c r="G62" s="953"/>
      <c r="H62" s="953"/>
      <c r="I62" s="953"/>
      <c r="J62" s="953"/>
      <c r="K62" s="953"/>
      <c r="L62" s="953"/>
      <c r="M62" s="953"/>
      <c r="N62" s="953"/>
      <c r="O62" s="953"/>
      <c r="P62" s="953"/>
      <c r="Q62" s="953"/>
      <c r="R62" s="953"/>
      <c r="S62" s="953"/>
      <c r="T62" s="953"/>
      <c r="U62" s="953"/>
      <c r="V62" s="953"/>
      <c r="W62" s="953"/>
      <c r="X62" s="953"/>
      <c r="Y62" s="953"/>
      <c r="Z62" s="95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953"/>
      <c r="AO62" s="953"/>
      <c r="AP62" s="953"/>
      <c r="AQ62" s="953"/>
      <c r="AR62" s="953"/>
      <c r="AS62" s="953"/>
      <c r="AT62" s="953"/>
      <c r="AU62" s="953"/>
      <c r="AV62" s="953"/>
      <c r="AW62" s="953"/>
      <c r="AX62" s="953"/>
      <c r="AY62" s="953"/>
      <c r="AZ62" s="953"/>
      <c r="BA62" s="953"/>
      <c r="BB62" s="953"/>
      <c r="BD62" s="286"/>
    </row>
    <row r="63" spans="1:56" x14ac:dyDescent="0.25">
      <c r="A63" s="936" t="s">
        <v>821</v>
      </c>
      <c r="B63" s="936"/>
      <c r="C63" s="936"/>
      <c r="D63" s="936"/>
      <c r="E63" s="936"/>
      <c r="F63" s="936"/>
      <c r="G63" s="936"/>
      <c r="H63" s="936"/>
      <c r="I63" s="936"/>
      <c r="J63" s="936"/>
      <c r="K63" s="936"/>
      <c r="L63" s="936"/>
      <c r="M63" s="936"/>
      <c r="N63" s="936"/>
      <c r="O63" s="936"/>
      <c r="P63" s="936"/>
      <c r="Q63" s="936"/>
      <c r="R63" s="936"/>
      <c r="S63" s="936"/>
      <c r="T63" s="936"/>
      <c r="U63" s="936"/>
      <c r="V63" s="936"/>
      <c r="W63" s="936"/>
      <c r="X63" s="936"/>
      <c r="Y63" s="936"/>
      <c r="Z63" s="936"/>
      <c r="AA63" s="936"/>
      <c r="AB63" s="936"/>
      <c r="AC63" s="936"/>
      <c r="AD63" s="936"/>
      <c r="AE63" s="936"/>
      <c r="AF63" s="936"/>
      <c r="AG63" s="936"/>
      <c r="AH63" s="936"/>
      <c r="AI63" s="936"/>
      <c r="AJ63" s="936"/>
      <c r="AK63" s="936"/>
      <c r="AL63" s="936"/>
      <c r="AM63" s="936"/>
      <c r="AN63" s="936"/>
      <c r="AO63" s="936"/>
      <c r="AP63" s="936"/>
      <c r="AQ63" s="936"/>
      <c r="AR63" s="936"/>
      <c r="AS63" s="936"/>
      <c r="AT63" s="936"/>
      <c r="AU63" s="936"/>
      <c r="AV63" s="936"/>
      <c r="AW63" s="936"/>
      <c r="AX63" s="936"/>
      <c r="AY63" s="936"/>
      <c r="AZ63" s="936"/>
      <c r="BA63" s="936"/>
      <c r="BB63" s="936"/>
      <c r="BD63" s="286"/>
    </row>
    <row r="64" spans="1:56" x14ac:dyDescent="0.25">
      <c r="A64" s="932" t="s">
        <v>84</v>
      </c>
      <c r="B64" s="932"/>
      <c r="C64" s="932"/>
      <c r="D64" s="932"/>
      <c r="E64" s="932"/>
      <c r="F64" s="932"/>
      <c r="G64" s="932"/>
      <c r="H64" s="932"/>
      <c r="I64" s="932"/>
      <c r="J64" s="932"/>
      <c r="K64" s="932"/>
      <c r="L64" s="932"/>
      <c r="M64" s="932"/>
      <c r="N64" s="932"/>
      <c r="O64" s="932"/>
      <c r="P64" s="932"/>
      <c r="Q64" s="932"/>
      <c r="R64" s="932"/>
      <c r="S64" s="932"/>
      <c r="T64" s="932"/>
      <c r="U64" s="932"/>
      <c r="V64" s="932"/>
      <c r="W64" s="932"/>
      <c r="X64" s="932"/>
      <c r="Y64" s="932"/>
      <c r="Z64" s="932"/>
      <c r="AA64" s="932"/>
      <c r="AB64" s="932"/>
      <c r="AC64" s="932"/>
      <c r="AD64" s="932"/>
      <c r="AE64" s="932"/>
      <c r="AF64" s="932"/>
      <c r="AG64" s="932"/>
      <c r="AH64" s="932"/>
      <c r="AI64" s="932"/>
      <c r="AJ64" s="932"/>
      <c r="AK64" s="932"/>
      <c r="AL64" s="932"/>
      <c r="AM64" s="932"/>
      <c r="AN64" s="932"/>
      <c r="AO64" s="932"/>
      <c r="AP64" s="932"/>
      <c r="AQ64" s="932"/>
      <c r="AR64" s="932"/>
      <c r="AS64" s="932"/>
      <c r="AT64" s="932"/>
      <c r="AU64" s="932"/>
      <c r="AV64" s="932"/>
      <c r="AW64" s="932"/>
      <c r="AX64" s="932"/>
      <c r="AY64" s="932"/>
      <c r="AZ64" s="932"/>
      <c r="BD64" s="286"/>
    </row>
    <row r="65" spans="1:56" x14ac:dyDescent="0.25">
      <c r="A65" s="955" t="str">
        <f>ФОРМА!F31</f>
        <v>Исполнительные схемы по расчистке трассы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55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55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D65" s="292"/>
    </row>
    <row r="66" spans="1:56" ht="9" customHeight="1" x14ac:dyDescent="0.25">
      <c r="A66" s="936" t="s">
        <v>525</v>
      </c>
      <c r="B66" s="936"/>
      <c r="C66" s="936"/>
      <c r="D66" s="936"/>
      <c r="E66" s="936"/>
      <c r="F66" s="936"/>
      <c r="G66" s="936"/>
      <c r="H66" s="936"/>
      <c r="I66" s="936"/>
      <c r="J66" s="936"/>
      <c r="K66" s="936"/>
      <c r="L66" s="936"/>
      <c r="M66" s="936"/>
      <c r="N66" s="936"/>
      <c r="O66" s="936"/>
      <c r="P66" s="936"/>
      <c r="Q66" s="936"/>
      <c r="R66" s="936"/>
      <c r="S66" s="936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936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  <c r="BA66" s="936"/>
      <c r="BB66" s="936"/>
    </row>
    <row r="67" spans="1:56" ht="12.75" customHeight="1" x14ac:dyDescent="0.3">
      <c r="A67" s="932" t="s">
        <v>526</v>
      </c>
      <c r="B67" s="932"/>
      <c r="C67" s="932"/>
      <c r="D67" s="932"/>
      <c r="E67" s="932"/>
      <c r="F67" s="932" t="s">
        <v>527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41"/>
      <c r="S67" s="956">
        <f>ФОРМА!C30</f>
        <v>45608</v>
      </c>
      <c r="T67" s="956"/>
      <c r="U67" s="956"/>
      <c r="V67" s="956"/>
      <c r="W67" s="956"/>
      <c r="X67" s="956"/>
      <c r="Y67" s="956"/>
      <c r="Z67" s="956"/>
      <c r="AA67" s="956"/>
      <c r="AB67" s="956"/>
      <c r="AC67" s="956"/>
      <c r="AD67" s="956"/>
      <c r="AE67" s="956"/>
      <c r="AF67" s="348"/>
      <c r="AG67" s="348"/>
      <c r="AH67" s="348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6" ht="12.75" customHeight="1" x14ac:dyDescent="0.3">
      <c r="A68" s="336" t="s">
        <v>822</v>
      </c>
      <c r="B68" s="336"/>
      <c r="C68" s="336"/>
      <c r="D68" s="336" t="s">
        <v>823</v>
      </c>
      <c r="E68" s="336"/>
      <c r="F68" s="932" t="s">
        <v>89</v>
      </c>
      <c r="G68" s="932"/>
      <c r="H68" s="932"/>
      <c r="I68" s="932"/>
      <c r="J68" s="932"/>
      <c r="K68" s="932"/>
      <c r="L68" s="932"/>
      <c r="M68" s="932"/>
      <c r="N68" s="932"/>
      <c r="O68" s="932"/>
      <c r="P68" s="932"/>
      <c r="Q68" s="932"/>
      <c r="R68" s="336"/>
      <c r="S68" s="956">
        <f>ФОРМА!D30</f>
        <v>45608</v>
      </c>
      <c r="T68" s="956"/>
      <c r="U68" s="956"/>
      <c r="V68" s="956"/>
      <c r="W68" s="956"/>
      <c r="X68" s="956"/>
      <c r="Y68" s="956"/>
      <c r="Z68" s="956"/>
      <c r="AA68" s="956"/>
      <c r="AB68" s="956"/>
      <c r="AC68" s="956"/>
      <c r="AD68" s="956"/>
      <c r="AE68" s="956"/>
      <c r="AF68" s="348"/>
      <c r="AG68" s="348"/>
      <c r="AH68" s="348"/>
      <c r="AJ68" s="288"/>
      <c r="AK68" s="288"/>
      <c r="AP68" s="348"/>
      <c r="AQ68" s="348"/>
      <c r="AR68" s="288"/>
      <c r="AS68" s="288"/>
      <c r="AT68" s="288"/>
      <c r="AU68" s="293"/>
      <c r="AV68" s="293"/>
      <c r="AW68" s="293"/>
      <c r="AY68" s="289"/>
      <c r="AZ68" s="289"/>
    </row>
    <row r="69" spans="1:56" ht="3" customHeight="1" x14ac:dyDescent="0.3">
      <c r="A69" s="336"/>
      <c r="B69" s="336"/>
      <c r="C69" s="336"/>
      <c r="D69" s="336"/>
      <c r="E69" s="336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6"/>
      <c r="S69" s="342"/>
      <c r="T69" s="342"/>
      <c r="U69" s="342"/>
      <c r="V69" s="288"/>
      <c r="W69" s="343"/>
      <c r="X69" s="343"/>
      <c r="Y69" s="343"/>
      <c r="Z69" s="343"/>
      <c r="AA69" s="343"/>
      <c r="AB69" s="343"/>
      <c r="AC69" s="343"/>
      <c r="AD69" s="344"/>
      <c r="AE69" s="344"/>
      <c r="AF69" s="344"/>
      <c r="AG69" s="344"/>
      <c r="AH69" s="344"/>
      <c r="AI69" s="344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93"/>
      <c r="AV69" s="293"/>
      <c r="AW69" s="293"/>
      <c r="AY69" s="289"/>
      <c r="AZ69" s="289"/>
    </row>
    <row r="70" spans="1:56" ht="27" customHeight="1" x14ac:dyDescent="0.25">
      <c r="A70" s="932" t="s">
        <v>85</v>
      </c>
      <c r="B70" s="932"/>
      <c r="C70" s="932"/>
      <c r="D70" s="932"/>
      <c r="E70" s="932"/>
      <c r="F70" s="932"/>
      <c r="G70" s="932"/>
      <c r="H70" s="932"/>
      <c r="I70" s="932"/>
      <c r="J70" s="932"/>
      <c r="K70" s="932"/>
      <c r="L70" s="932"/>
      <c r="M70" s="932"/>
      <c r="N70" s="932"/>
      <c r="O70" s="932"/>
      <c r="P70" s="932"/>
      <c r="Q70" s="932"/>
      <c r="R70" s="932"/>
      <c r="S70" s="932"/>
      <c r="T70" s="932"/>
      <c r="U70" s="932"/>
      <c r="V70" s="955" t="s">
        <v>990</v>
      </c>
      <c r="W70" s="955"/>
      <c r="X70" s="955"/>
      <c r="Y70" s="955"/>
      <c r="Z70" s="955"/>
      <c r="AA70" s="955"/>
      <c r="AB70" s="955"/>
      <c r="AC70" s="955"/>
      <c r="AD70" s="955"/>
      <c r="AE70" s="955"/>
      <c r="AF70" s="955"/>
      <c r="AG70" s="955"/>
      <c r="AH70" s="955"/>
      <c r="AI70" s="955"/>
      <c r="AJ70" s="955"/>
      <c r="AK70" s="955"/>
      <c r="AL70" s="955"/>
      <c r="AM70" s="955"/>
      <c r="AN70" s="955"/>
      <c r="AO70" s="955"/>
      <c r="AP70" s="955"/>
      <c r="AQ70" s="955"/>
      <c r="AR70" s="955"/>
      <c r="AS70" s="955"/>
      <c r="AT70" s="955"/>
      <c r="AU70" s="955"/>
      <c r="AV70" s="955"/>
      <c r="AW70" s="955"/>
      <c r="AX70" s="955"/>
      <c r="AY70" s="955"/>
      <c r="AZ70" s="955"/>
      <c r="BA70" s="955"/>
      <c r="BB70" s="955"/>
    </row>
    <row r="71" spans="1:56" ht="18.75" customHeight="1" x14ac:dyDescent="0.25">
      <c r="U71" s="291"/>
      <c r="V71" s="939" t="s">
        <v>979</v>
      </c>
      <c r="W71" s="939"/>
      <c r="X71" s="939"/>
      <c r="Y71" s="939"/>
      <c r="Z71" s="939"/>
      <c r="AA71" s="939"/>
      <c r="AB71" s="939"/>
      <c r="AC71" s="939"/>
      <c r="AD71" s="939"/>
      <c r="AE71" s="939"/>
      <c r="AF71" s="939"/>
      <c r="AG71" s="939"/>
      <c r="AH71" s="939"/>
      <c r="AI71" s="939"/>
      <c r="AJ71" s="939"/>
      <c r="AK71" s="939"/>
      <c r="AL71" s="939"/>
      <c r="AM71" s="939"/>
      <c r="AN71" s="939"/>
      <c r="AO71" s="939"/>
      <c r="AP71" s="939"/>
      <c r="AQ71" s="939"/>
      <c r="AR71" s="939"/>
      <c r="AS71" s="939"/>
      <c r="AT71" s="939"/>
      <c r="AU71" s="939"/>
      <c r="AV71" s="939"/>
      <c r="AW71" s="939"/>
      <c r="AX71" s="939"/>
      <c r="AY71" s="939"/>
      <c r="AZ71" s="939"/>
      <c r="BA71" s="939"/>
      <c r="BB71" s="939"/>
    </row>
    <row r="72" spans="1:56" x14ac:dyDescent="0.25">
      <c r="A72" s="932" t="s">
        <v>759</v>
      </c>
      <c r="B72" s="932"/>
      <c r="C72" s="932"/>
      <c r="D72" s="932"/>
      <c r="E72" s="932"/>
      <c r="F72" s="932"/>
      <c r="G72" s="932"/>
      <c r="H72" s="932"/>
      <c r="I72" s="932"/>
      <c r="J72" s="932"/>
      <c r="K72" s="932"/>
      <c r="L72" s="932"/>
      <c r="M72" s="932"/>
      <c r="N72" s="932"/>
      <c r="O72" s="932"/>
      <c r="P72" s="932"/>
      <c r="Q72" s="932"/>
      <c r="R72" s="932"/>
      <c r="S72" s="932"/>
      <c r="T72" s="932"/>
      <c r="U72" s="932"/>
      <c r="V72" s="932"/>
      <c r="W72" s="932"/>
      <c r="X72" s="932"/>
      <c r="Y72" s="932"/>
      <c r="Z72" s="932"/>
      <c r="AA72" s="932"/>
      <c r="AB72" s="932"/>
      <c r="AC72" s="932"/>
      <c r="AD72" s="932"/>
      <c r="AE72" s="932"/>
      <c r="AF72" s="932"/>
      <c r="AG72" s="932"/>
      <c r="AH72" s="932"/>
      <c r="AI72" s="932"/>
      <c r="AJ72" s="932"/>
      <c r="AK72" s="932"/>
      <c r="AL72" s="932"/>
      <c r="AM72" s="932"/>
      <c r="AN72" s="932"/>
      <c r="AO72" s="932"/>
      <c r="AP72" s="932"/>
      <c r="AQ72" s="932"/>
      <c r="AR72" s="932"/>
      <c r="AS72" s="932"/>
      <c r="AT72" s="932"/>
      <c r="AU72" s="932"/>
      <c r="AV72" s="932"/>
      <c r="AW72" s="932"/>
      <c r="AX72" s="932"/>
      <c r="AY72" s="932"/>
      <c r="AZ72" s="932"/>
      <c r="BA72" s="932"/>
      <c r="BB72" s="932"/>
    </row>
    <row r="73" spans="1:56" x14ac:dyDescent="0.25">
      <c r="A73" s="951"/>
      <c r="B73" s="951"/>
      <c r="C73" s="951"/>
      <c r="D73" s="951"/>
      <c r="E73" s="951"/>
      <c r="F73" s="951"/>
      <c r="G73" s="951"/>
      <c r="H73" s="951"/>
      <c r="I73" s="951"/>
      <c r="J73" s="951"/>
      <c r="K73" s="951"/>
      <c r="L73" s="951"/>
      <c r="M73" s="951"/>
      <c r="N73" s="951"/>
      <c r="O73" s="951"/>
      <c r="P73" s="951"/>
      <c r="Q73" s="951"/>
      <c r="R73" s="951"/>
      <c r="S73" s="951"/>
      <c r="T73" s="951"/>
      <c r="U73" s="951"/>
      <c r="V73" s="951"/>
      <c r="W73" s="951"/>
      <c r="X73" s="951"/>
      <c r="Y73" s="951"/>
      <c r="Z73" s="951"/>
      <c r="AA73" s="951"/>
      <c r="AB73" s="951"/>
      <c r="AC73" s="951"/>
      <c r="AD73" s="951"/>
      <c r="AE73" s="951"/>
      <c r="AF73" s="951"/>
      <c r="AG73" s="951"/>
      <c r="AH73" s="951"/>
      <c r="AI73" s="951"/>
      <c r="AJ73" s="951"/>
      <c r="AK73" s="951"/>
      <c r="AL73" s="951"/>
      <c r="AM73" s="951"/>
      <c r="AN73" s="951"/>
      <c r="AO73" s="951"/>
      <c r="AP73" s="951"/>
      <c r="AQ73" s="951"/>
      <c r="AR73" s="951"/>
      <c r="AS73" s="951"/>
      <c r="AT73" s="951"/>
      <c r="AU73" s="951"/>
      <c r="AV73" s="951"/>
      <c r="AW73" s="951"/>
      <c r="AX73" s="951"/>
      <c r="AY73" s="951"/>
      <c r="AZ73" s="951"/>
      <c r="BA73" s="951"/>
      <c r="BB73" s="951"/>
    </row>
    <row r="74" spans="1:56" ht="8.25" customHeight="1" x14ac:dyDescent="0.25">
      <c r="A74" s="931" t="s">
        <v>529</v>
      </c>
      <c r="B74" s="931"/>
      <c r="C74" s="931"/>
      <c r="D74" s="931"/>
      <c r="E74" s="931"/>
      <c r="F74" s="931"/>
      <c r="G74" s="931"/>
      <c r="H74" s="931"/>
      <c r="I74" s="931"/>
      <c r="J74" s="931"/>
      <c r="K74" s="931"/>
      <c r="L74" s="931"/>
      <c r="M74" s="931"/>
      <c r="N74" s="931"/>
      <c r="O74" s="931"/>
      <c r="P74" s="931"/>
      <c r="Q74" s="931"/>
      <c r="R74" s="931"/>
      <c r="S74" s="931"/>
      <c r="T74" s="931"/>
      <c r="U74" s="931"/>
      <c r="V74" s="931"/>
      <c r="W74" s="931"/>
      <c r="X74" s="931"/>
      <c r="Y74" s="931"/>
      <c r="Z74" s="931"/>
      <c r="AA74" s="931"/>
      <c r="AB74" s="931"/>
      <c r="AC74" s="931"/>
      <c r="AD74" s="931"/>
      <c r="AE74" s="931"/>
      <c r="AF74" s="931"/>
      <c r="AG74" s="931"/>
      <c r="AH74" s="931"/>
      <c r="AI74" s="931"/>
      <c r="AJ74" s="931"/>
      <c r="AK74" s="931"/>
      <c r="AL74" s="931"/>
      <c r="AM74" s="931"/>
      <c r="AN74" s="931"/>
      <c r="AO74" s="931"/>
      <c r="AP74" s="931"/>
      <c r="AQ74" s="931"/>
      <c r="AR74" s="931"/>
      <c r="AS74" s="931"/>
      <c r="AT74" s="931"/>
      <c r="AU74" s="931"/>
      <c r="AV74" s="931"/>
      <c r="AW74" s="931"/>
      <c r="AX74" s="931"/>
      <c r="AY74" s="931"/>
      <c r="AZ74" s="931"/>
      <c r="BA74" s="931"/>
      <c r="BB74" s="931"/>
    </row>
    <row r="75" spans="1:56" x14ac:dyDescent="0.25">
      <c r="A75" s="932" t="s">
        <v>86</v>
      </c>
      <c r="B75" s="932"/>
      <c r="C75" s="932"/>
      <c r="D75" s="932"/>
      <c r="E75" s="932"/>
      <c r="F75" s="932"/>
      <c r="G75" s="932"/>
      <c r="H75" s="932"/>
      <c r="I75" s="932"/>
      <c r="J75" s="932"/>
      <c r="K75" s="932"/>
      <c r="L75" s="932"/>
      <c r="M75" s="932"/>
      <c r="N75" s="932"/>
      <c r="O75" s="932"/>
      <c r="P75" s="336"/>
      <c r="Q75" s="957" t="s">
        <v>65</v>
      </c>
      <c r="R75" s="957"/>
      <c r="S75" s="957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57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</row>
    <row r="76" spans="1:56" x14ac:dyDescent="0.25">
      <c r="A76" s="932" t="s">
        <v>90</v>
      </c>
      <c r="B76" s="932"/>
      <c r="C76" s="932"/>
      <c r="D76" s="932"/>
      <c r="E76" s="932"/>
      <c r="F76" s="932"/>
      <c r="G76" s="932"/>
      <c r="H76" s="932"/>
      <c r="I76" s="932"/>
      <c r="J76" s="958">
        <f>ФОРМА!F5</f>
        <v>2</v>
      </c>
      <c r="K76" s="958"/>
      <c r="L76" s="959" t="s">
        <v>825</v>
      </c>
      <c r="M76" s="959"/>
      <c r="N76" s="959"/>
      <c r="O76" s="959"/>
      <c r="P76" s="959"/>
      <c r="Q76" s="959"/>
      <c r="R76" s="959"/>
      <c r="S76" s="959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59"/>
      <c r="AL76" s="959"/>
      <c r="AM76" s="959"/>
      <c r="AN76" s="959"/>
      <c r="AO76" s="959"/>
      <c r="AP76" s="959"/>
      <c r="AQ76" s="959"/>
      <c r="AR76" s="336"/>
      <c r="AS76" s="336"/>
      <c r="AT76" s="336"/>
      <c r="AU76" s="336"/>
      <c r="AV76" s="336"/>
      <c r="AW76" s="336"/>
      <c r="AX76" s="336"/>
      <c r="AY76" s="336"/>
      <c r="AZ76" s="336"/>
    </row>
    <row r="77" spans="1:56" x14ac:dyDescent="0.25">
      <c r="A77" s="960" t="s">
        <v>87</v>
      </c>
      <c r="B77" s="960"/>
      <c r="C77" s="960"/>
      <c r="D77" s="960"/>
      <c r="E77" s="960"/>
      <c r="F77" s="960"/>
      <c r="G77" s="960"/>
      <c r="H77" s="294"/>
      <c r="I77" s="942" t="str">
        <f>A65</f>
        <v>Исполнительные схемы по расчистке трассы</v>
      </c>
      <c r="J77" s="942"/>
      <c r="K77" s="942"/>
      <c r="L77" s="942"/>
      <c r="M77" s="942"/>
      <c r="N77" s="942"/>
      <c r="O77" s="942"/>
      <c r="P77" s="942"/>
      <c r="Q77" s="942"/>
      <c r="R77" s="942"/>
      <c r="S77" s="942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2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</row>
    <row r="78" spans="1:56" ht="9" customHeight="1" x14ac:dyDescent="0.25">
      <c r="A78" s="965" t="s">
        <v>760</v>
      </c>
      <c r="B78" s="965"/>
      <c r="C78" s="965"/>
      <c r="D78" s="965"/>
      <c r="E78" s="965"/>
      <c r="F78" s="965"/>
      <c r="G78" s="965"/>
      <c r="H78" s="965"/>
      <c r="I78" s="965"/>
      <c r="J78" s="965"/>
      <c r="K78" s="965"/>
      <c r="L78" s="965"/>
      <c r="M78" s="965"/>
      <c r="N78" s="965"/>
      <c r="O78" s="965"/>
      <c r="P78" s="965"/>
      <c r="Q78" s="965"/>
      <c r="R78" s="965"/>
      <c r="S78" s="965"/>
      <c r="T78" s="965"/>
      <c r="U78" s="965"/>
      <c r="V78" s="965"/>
      <c r="W78" s="965"/>
      <c r="X78" s="965"/>
      <c r="Y78" s="965"/>
      <c r="Z78" s="965"/>
      <c r="AA78" s="965"/>
      <c r="AB78" s="965"/>
      <c r="AC78" s="965"/>
      <c r="AD78" s="965"/>
      <c r="AE78" s="965"/>
      <c r="AF78" s="965"/>
      <c r="AG78" s="965"/>
      <c r="AH78" s="965"/>
      <c r="AI78" s="965"/>
      <c r="AJ78" s="965"/>
      <c r="AK78" s="965"/>
      <c r="AL78" s="965"/>
      <c r="AM78" s="965"/>
      <c r="AN78" s="965"/>
      <c r="AO78" s="965"/>
      <c r="AP78" s="965"/>
      <c r="AQ78" s="965"/>
      <c r="AR78" s="965"/>
      <c r="AS78" s="965"/>
      <c r="AT78" s="965"/>
      <c r="AU78" s="965"/>
      <c r="AV78" s="965"/>
      <c r="AW78" s="965"/>
      <c r="AX78" s="965"/>
      <c r="AY78" s="965"/>
      <c r="AZ78" s="965"/>
      <c r="BA78" s="965"/>
      <c r="BB78" s="965"/>
    </row>
    <row r="79" spans="1:56" ht="26.25" customHeight="1" x14ac:dyDescent="0.25">
      <c r="A79" s="964" t="s">
        <v>546</v>
      </c>
      <c r="B79" s="964"/>
      <c r="C79" s="964"/>
      <c r="D79" s="964"/>
      <c r="E79" s="964"/>
      <c r="F79" s="964"/>
      <c r="G79" s="964"/>
      <c r="H79" s="964"/>
      <c r="I79" s="964"/>
      <c r="J79" s="964"/>
      <c r="K79" s="964"/>
      <c r="L79" s="964"/>
      <c r="M79" s="964"/>
      <c r="N79" s="964"/>
      <c r="O79" s="964"/>
      <c r="P79" s="964"/>
      <c r="Q79" s="964"/>
      <c r="R79" s="964"/>
      <c r="S79" s="964"/>
      <c r="T79" s="964"/>
      <c r="U79" s="964"/>
      <c r="V79" s="964"/>
      <c r="W79" s="964"/>
      <c r="X79" s="964"/>
      <c r="Y79" s="964"/>
      <c r="Z79" s="964"/>
      <c r="AA79" s="964"/>
      <c r="AB79" s="964"/>
      <c r="AC79" s="964"/>
      <c r="AD79" s="964"/>
      <c r="AE79" s="964"/>
      <c r="AF79" s="964"/>
      <c r="AG79" s="964"/>
      <c r="AH79" s="964"/>
      <c r="AI79" s="964"/>
      <c r="AJ79" s="964"/>
      <c r="AK79" s="964"/>
      <c r="AL79" s="964"/>
      <c r="AM79" s="964"/>
      <c r="AN79" s="964"/>
      <c r="AO79" s="964"/>
      <c r="AP79" s="964"/>
      <c r="AQ79" s="964"/>
      <c r="AR79" s="964"/>
      <c r="AS79" s="964"/>
      <c r="AT79" s="964"/>
      <c r="AU79" s="964"/>
      <c r="AV79" s="964"/>
      <c r="AW79" s="964"/>
      <c r="AX79" s="964"/>
      <c r="AY79" s="964"/>
      <c r="AZ79" s="964"/>
      <c r="BA79" s="964"/>
      <c r="BB79" s="964"/>
    </row>
    <row r="80" spans="1:56" ht="22.5" customHeight="1" x14ac:dyDescent="0.3">
      <c r="A80" s="961" t="str">
        <f>IF(ФОРМА!E30="ВЛ",ПОДПИСИ!D6,IF(ФОРМА!E30="КЛ",ПОДПИСИ!D7))</f>
        <v>Ширяев Е.М.</v>
      </c>
      <c r="B80" s="961"/>
      <c r="C80" s="961"/>
      <c r="D80" s="961"/>
      <c r="E80" s="961"/>
      <c r="F80" s="961"/>
      <c r="G80" s="961"/>
      <c r="H80" s="961"/>
      <c r="I80" s="961"/>
      <c r="J80" s="961"/>
      <c r="K80" s="961"/>
      <c r="L80" s="961"/>
      <c r="M80" s="961"/>
      <c r="N80" s="961"/>
      <c r="O80" s="961"/>
      <c r="P80" s="961"/>
      <c r="Q80" s="961"/>
      <c r="R80" s="961"/>
      <c r="S80" s="961"/>
      <c r="T80" s="961"/>
      <c r="U80" s="961"/>
      <c r="V80" s="961"/>
      <c r="W80" s="345"/>
      <c r="X80" s="345"/>
      <c r="Y80" s="345"/>
      <c r="Z80" s="345"/>
      <c r="AA80" s="345"/>
      <c r="AB80" s="345"/>
      <c r="AC80" s="345"/>
      <c r="AD80" s="345"/>
      <c r="AE80" s="345"/>
      <c r="AF80" s="345"/>
      <c r="AG80" s="346"/>
      <c r="AH80" s="346"/>
      <c r="AI80" s="346"/>
      <c r="AJ80" s="346"/>
      <c r="AK80" s="346"/>
      <c r="AL80" s="346"/>
      <c r="AM80" s="346"/>
      <c r="AN80" s="346"/>
      <c r="AO80" s="346"/>
      <c r="AP80" s="346"/>
      <c r="AS80" s="347"/>
      <c r="AT80" s="347"/>
      <c r="AU80" s="347"/>
      <c r="AV80" s="347"/>
      <c r="AW80" s="347"/>
      <c r="AX80" s="347"/>
      <c r="AY80" s="347"/>
      <c r="AZ80" s="962"/>
      <c r="BA80" s="962"/>
      <c r="BB80" s="962"/>
    </row>
    <row r="81" spans="1:54" ht="9" customHeight="1" x14ac:dyDescent="0.3">
      <c r="A81" s="963" t="s">
        <v>789</v>
      </c>
      <c r="B81" s="963"/>
      <c r="C81" s="963"/>
      <c r="D81" s="963"/>
      <c r="E81" s="963"/>
      <c r="F81" s="963"/>
      <c r="G81" s="963"/>
      <c r="H81" s="963"/>
      <c r="I81" s="963"/>
      <c r="J81" s="963"/>
      <c r="K81" s="963"/>
      <c r="L81" s="963"/>
      <c r="M81" s="963"/>
      <c r="N81" s="963"/>
      <c r="O81" s="963"/>
      <c r="P81" s="963"/>
      <c r="Q81" s="963"/>
      <c r="R81" s="963"/>
      <c r="S81" s="963"/>
      <c r="T81" s="963"/>
      <c r="U81" s="963"/>
      <c r="V81" s="963"/>
      <c r="W81" s="345"/>
      <c r="X81" s="345"/>
      <c r="Y81" s="345"/>
      <c r="Z81" s="345"/>
      <c r="AA81" s="345"/>
      <c r="AB81" s="345"/>
      <c r="AC81" s="345"/>
      <c r="AD81" s="345"/>
      <c r="AE81" s="345"/>
      <c r="AF81" s="345"/>
      <c r="AG81" s="346"/>
      <c r="AH81" s="346"/>
      <c r="AI81" s="346"/>
      <c r="AJ81" s="346"/>
      <c r="AK81" s="346"/>
      <c r="AL81" s="346"/>
      <c r="AM81" s="346"/>
      <c r="AN81" s="346"/>
      <c r="AO81" s="346"/>
      <c r="AP81" s="346"/>
      <c r="AS81" s="347"/>
      <c r="AT81" s="347"/>
      <c r="AU81" s="347"/>
      <c r="AV81" s="347"/>
      <c r="AW81" s="347"/>
      <c r="AX81" s="347"/>
      <c r="AY81" s="347"/>
      <c r="AZ81" s="963" t="s">
        <v>49</v>
      </c>
      <c r="BA81" s="963"/>
      <c r="BB81" s="963"/>
    </row>
    <row r="82" spans="1:54" x14ac:dyDescent="0.25">
      <c r="A82" s="964" t="s">
        <v>773</v>
      </c>
      <c r="B82" s="964"/>
      <c r="C82" s="964"/>
      <c r="D82" s="964"/>
      <c r="E82" s="964"/>
      <c r="F82" s="964"/>
      <c r="G82" s="964"/>
      <c r="H82" s="964"/>
      <c r="I82" s="964"/>
      <c r="J82" s="964"/>
      <c r="K82" s="964"/>
      <c r="L82" s="964"/>
      <c r="M82" s="964"/>
      <c r="N82" s="964"/>
      <c r="O82" s="964"/>
      <c r="P82" s="964"/>
      <c r="Q82" s="964"/>
      <c r="R82" s="964"/>
      <c r="S82" s="964"/>
      <c r="T82" s="964"/>
      <c r="U82" s="964"/>
      <c r="V82" s="964"/>
      <c r="W82" s="964"/>
      <c r="X82" s="964"/>
      <c r="Y82" s="964"/>
      <c r="Z82" s="964"/>
      <c r="AA82" s="964"/>
      <c r="AB82" s="964"/>
      <c r="AC82" s="964"/>
      <c r="AD82" s="964"/>
      <c r="AE82" s="964"/>
      <c r="AF82" s="964"/>
      <c r="AG82" s="964"/>
      <c r="AH82" s="964"/>
      <c r="AI82" s="964"/>
      <c r="AJ82" s="964"/>
      <c r="AK82" s="964"/>
      <c r="AL82" s="964"/>
      <c r="AM82" s="964"/>
      <c r="AN82" s="964"/>
      <c r="AO82" s="964"/>
      <c r="AP82" s="964"/>
      <c r="AQ82" s="964"/>
      <c r="AR82" s="964"/>
      <c r="AS82" s="964"/>
      <c r="AT82" s="964"/>
      <c r="AU82" s="964"/>
      <c r="AV82" s="964"/>
      <c r="AW82" s="964"/>
      <c r="AX82" s="964"/>
      <c r="AY82" s="964"/>
      <c r="AZ82" s="964"/>
      <c r="BA82" s="964"/>
      <c r="BB82" s="964"/>
    </row>
    <row r="83" spans="1:54" ht="22.5" customHeight="1" x14ac:dyDescent="0.3">
      <c r="A83" s="961" t="str">
        <f>ПОДПИСИ!D15</f>
        <v>Потоцкий А.А.</v>
      </c>
      <c r="B83" s="961"/>
      <c r="C83" s="961"/>
      <c r="D83" s="961"/>
      <c r="E83" s="961"/>
      <c r="F83" s="961"/>
      <c r="G83" s="961"/>
      <c r="H83" s="961"/>
      <c r="I83" s="961"/>
      <c r="J83" s="961"/>
      <c r="K83" s="961"/>
      <c r="L83" s="961"/>
      <c r="M83" s="961"/>
      <c r="N83" s="961"/>
      <c r="O83" s="961"/>
      <c r="P83" s="961"/>
      <c r="Q83" s="961"/>
      <c r="R83" s="961"/>
      <c r="S83" s="961"/>
      <c r="T83" s="961"/>
      <c r="U83" s="961"/>
      <c r="V83" s="961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2"/>
      <c r="BA83" s="962"/>
      <c r="BB83" s="962"/>
    </row>
    <row r="84" spans="1:54" ht="9" customHeight="1" x14ac:dyDescent="0.3">
      <c r="A84" s="963" t="s">
        <v>789</v>
      </c>
      <c r="B84" s="963"/>
      <c r="C84" s="963"/>
      <c r="D84" s="963"/>
      <c r="E84" s="963"/>
      <c r="F84" s="963"/>
      <c r="G84" s="963"/>
      <c r="H84" s="963"/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3" t="s">
        <v>49</v>
      </c>
      <c r="BA84" s="963"/>
      <c r="BB84" s="963"/>
    </row>
    <row r="85" spans="1:54" ht="27.75" customHeight="1" x14ac:dyDescent="0.25">
      <c r="A85" s="964" t="s">
        <v>801</v>
      </c>
      <c r="B85" s="964"/>
      <c r="C85" s="964"/>
      <c r="D85" s="964"/>
      <c r="E85" s="964"/>
      <c r="F85" s="964"/>
      <c r="G85" s="964"/>
      <c r="H85" s="964"/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  <c r="BA85" s="964"/>
      <c r="BB85" s="964"/>
    </row>
    <row r="86" spans="1:54" ht="22.5" customHeight="1" x14ac:dyDescent="0.3">
      <c r="A86" s="961" t="str">
        <f>ПОДПИСИ!D17</f>
        <v>Кольцов А.Г.</v>
      </c>
      <c r="B86" s="961"/>
      <c r="C86" s="961"/>
      <c r="D86" s="961"/>
      <c r="E86" s="961"/>
      <c r="F86" s="961"/>
      <c r="G86" s="961"/>
      <c r="H86" s="961"/>
      <c r="I86" s="961"/>
      <c r="J86" s="961"/>
      <c r="K86" s="961"/>
      <c r="L86" s="961"/>
      <c r="M86" s="961"/>
      <c r="N86" s="961"/>
      <c r="O86" s="961"/>
      <c r="P86" s="961"/>
      <c r="Q86" s="961"/>
      <c r="R86" s="961"/>
      <c r="S86" s="961"/>
      <c r="T86" s="961"/>
      <c r="U86" s="961"/>
      <c r="V86" s="961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6"/>
      <c r="AH86" s="346"/>
      <c r="AI86" s="346"/>
      <c r="AJ86" s="346"/>
      <c r="AK86" s="346"/>
      <c r="AL86" s="346"/>
      <c r="AM86" s="346"/>
      <c r="AN86" s="346"/>
      <c r="AO86" s="346"/>
      <c r="AP86" s="346"/>
      <c r="AS86" s="347"/>
      <c r="AT86" s="347"/>
      <c r="AU86" s="347"/>
      <c r="AV86" s="347"/>
      <c r="AW86" s="347"/>
      <c r="AX86" s="347"/>
      <c r="AY86" s="347"/>
      <c r="AZ86" s="962"/>
      <c r="BA86" s="962"/>
      <c r="BB86" s="962"/>
    </row>
    <row r="87" spans="1:54" ht="9" customHeight="1" x14ac:dyDescent="0.3">
      <c r="A87" s="963" t="s">
        <v>789</v>
      </c>
      <c r="B87" s="963"/>
      <c r="C87" s="963"/>
      <c r="D87" s="963"/>
      <c r="E87" s="963"/>
      <c r="F87" s="963"/>
      <c r="G87" s="963"/>
      <c r="H87" s="963"/>
      <c r="I87" s="963"/>
      <c r="J87" s="963"/>
      <c r="K87" s="963"/>
      <c r="L87" s="963"/>
      <c r="M87" s="963"/>
      <c r="N87" s="963"/>
      <c r="O87" s="963"/>
      <c r="P87" s="963"/>
      <c r="Q87" s="963"/>
      <c r="R87" s="963"/>
      <c r="S87" s="963"/>
      <c r="T87" s="963"/>
      <c r="U87" s="963"/>
      <c r="V87" s="963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3" t="s">
        <v>49</v>
      </c>
      <c r="BA87" s="963"/>
      <c r="BB87" s="963"/>
    </row>
    <row r="88" spans="1:54" ht="37.5" customHeight="1" x14ac:dyDescent="0.25">
      <c r="A88" s="964" t="s">
        <v>791</v>
      </c>
      <c r="B88" s="964"/>
      <c r="C88" s="964"/>
      <c r="D88" s="964"/>
      <c r="E88" s="964"/>
      <c r="F88" s="964"/>
      <c r="G88" s="964"/>
      <c r="H88" s="964"/>
      <c r="I88" s="964"/>
      <c r="J88" s="964"/>
      <c r="K88" s="964"/>
      <c r="L88" s="964"/>
      <c r="M88" s="964"/>
      <c r="N88" s="964"/>
      <c r="O88" s="964"/>
      <c r="P88" s="964"/>
      <c r="Q88" s="964"/>
      <c r="R88" s="964"/>
      <c r="S88" s="964"/>
      <c r="T88" s="964"/>
      <c r="U88" s="964"/>
      <c r="V88" s="964"/>
      <c r="W88" s="964"/>
      <c r="X88" s="964"/>
      <c r="Y88" s="964"/>
      <c r="Z88" s="964"/>
      <c r="AA88" s="964"/>
      <c r="AB88" s="964"/>
      <c r="AC88" s="964"/>
      <c r="AD88" s="964"/>
      <c r="AE88" s="964"/>
      <c r="AF88" s="964"/>
      <c r="AG88" s="964"/>
      <c r="AH88" s="964"/>
      <c r="AI88" s="964"/>
      <c r="AJ88" s="964"/>
      <c r="AK88" s="964"/>
      <c r="AL88" s="964"/>
      <c r="AM88" s="964"/>
      <c r="AN88" s="964"/>
      <c r="AO88" s="964"/>
      <c r="AP88" s="964"/>
      <c r="AQ88" s="964"/>
      <c r="AR88" s="964"/>
      <c r="AS88" s="964"/>
      <c r="AT88" s="964"/>
      <c r="AU88" s="964"/>
      <c r="AV88" s="964"/>
      <c r="AW88" s="964"/>
      <c r="AX88" s="964"/>
      <c r="AY88" s="964"/>
      <c r="AZ88" s="964"/>
      <c r="BA88" s="964"/>
      <c r="BB88" s="964"/>
    </row>
    <row r="89" spans="1:54" ht="22.5" customHeight="1" x14ac:dyDescent="0.3">
      <c r="A89" s="961" t="str">
        <f>ПОДПИСИ!C19</f>
        <v xml:space="preserve"> </v>
      </c>
      <c r="B89" s="961"/>
      <c r="C89" s="961"/>
      <c r="D89" s="961"/>
      <c r="E89" s="961"/>
      <c r="F89" s="961"/>
      <c r="G89" s="961"/>
      <c r="H89" s="961"/>
      <c r="I89" s="961"/>
      <c r="J89" s="961"/>
      <c r="K89" s="961"/>
      <c r="L89" s="961"/>
      <c r="M89" s="961"/>
      <c r="N89" s="961"/>
      <c r="O89" s="961"/>
      <c r="P89" s="961"/>
      <c r="Q89" s="961"/>
      <c r="R89" s="961"/>
      <c r="S89" s="961"/>
      <c r="T89" s="961"/>
      <c r="U89" s="961"/>
      <c r="V89" s="961"/>
      <c r="W89" s="345"/>
      <c r="X89" s="345"/>
      <c r="Y89" s="345"/>
      <c r="Z89" s="345"/>
      <c r="AA89" s="345"/>
      <c r="AB89" s="345"/>
      <c r="AC89" s="345"/>
      <c r="AD89" s="345"/>
      <c r="AE89" s="345"/>
      <c r="AF89" s="345"/>
      <c r="AG89" s="346"/>
      <c r="AH89" s="346"/>
      <c r="AI89" s="346"/>
      <c r="AJ89" s="346"/>
      <c r="AK89" s="346"/>
      <c r="AL89" s="346"/>
      <c r="AM89" s="346"/>
      <c r="AN89" s="346"/>
      <c r="AO89" s="346"/>
      <c r="AP89" s="346"/>
      <c r="AS89" s="347"/>
      <c r="AT89" s="347"/>
      <c r="AU89" s="347"/>
      <c r="AV89" s="347"/>
      <c r="AW89" s="347"/>
      <c r="AX89" s="347"/>
      <c r="AY89" s="347"/>
      <c r="AZ89" s="962"/>
      <c r="BA89" s="962"/>
      <c r="BB89" s="962"/>
    </row>
    <row r="90" spans="1:54" ht="9" customHeight="1" x14ac:dyDescent="0.3">
      <c r="A90" s="963" t="s">
        <v>789</v>
      </c>
      <c r="B90" s="963"/>
      <c r="C90" s="963"/>
      <c r="D90" s="963"/>
      <c r="E90" s="963"/>
      <c r="F90" s="963"/>
      <c r="G90" s="963"/>
      <c r="H90" s="963"/>
      <c r="I90" s="963"/>
      <c r="J90" s="963"/>
      <c r="K90" s="963"/>
      <c r="L90" s="963"/>
      <c r="M90" s="963"/>
      <c r="N90" s="963"/>
      <c r="O90" s="963"/>
      <c r="P90" s="963"/>
      <c r="Q90" s="963"/>
      <c r="R90" s="963"/>
      <c r="S90" s="963"/>
      <c r="T90" s="963"/>
      <c r="U90" s="963"/>
      <c r="V90" s="963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3" t="s">
        <v>49</v>
      </c>
      <c r="BA90" s="963"/>
      <c r="BB90" s="963"/>
    </row>
    <row r="91" spans="1:54" ht="25.5" customHeight="1" x14ac:dyDescent="0.25">
      <c r="A91" s="964" t="s">
        <v>826</v>
      </c>
      <c r="B91" s="964"/>
      <c r="C91" s="964"/>
      <c r="D91" s="964"/>
      <c r="E91" s="964"/>
      <c r="F91" s="964"/>
      <c r="G91" s="964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U91" s="964"/>
      <c r="V91" s="964"/>
      <c r="W91" s="964"/>
      <c r="X91" s="964"/>
      <c r="Y91" s="964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4"/>
      <c r="AP91" s="964"/>
      <c r="AQ91" s="964"/>
      <c r="AR91" s="964"/>
      <c r="AS91" s="964"/>
      <c r="AT91" s="964"/>
      <c r="AU91" s="964"/>
      <c r="AV91" s="964"/>
      <c r="AW91" s="964"/>
      <c r="AX91" s="964"/>
      <c r="AY91" s="964"/>
      <c r="AZ91" s="964"/>
      <c r="BA91" s="964"/>
      <c r="BB91" s="964"/>
    </row>
    <row r="92" spans="1:54" ht="22.5" customHeight="1" x14ac:dyDescent="0.3">
      <c r="A92" s="961" t="str">
        <f>ПОДПИСИ!D12</f>
        <v>Нугуманов М.А.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961"/>
      <c r="T92" s="961"/>
      <c r="U92" s="961"/>
      <c r="V92" s="961"/>
      <c r="W92" s="345"/>
      <c r="X92" s="345"/>
      <c r="Y92" s="345"/>
      <c r="Z92" s="345"/>
      <c r="AA92" s="345"/>
      <c r="AB92" s="345"/>
      <c r="AC92" s="345"/>
      <c r="AD92" s="345"/>
      <c r="AE92" s="345"/>
      <c r="AF92" s="345"/>
      <c r="AG92" s="346"/>
      <c r="AH92" s="346"/>
      <c r="AI92" s="346"/>
      <c r="AJ92" s="346"/>
      <c r="AK92" s="346"/>
      <c r="AL92" s="346"/>
      <c r="AM92" s="346"/>
      <c r="AN92" s="346"/>
      <c r="AO92" s="346"/>
      <c r="AP92" s="346"/>
      <c r="AS92" s="347"/>
      <c r="AT92" s="347"/>
      <c r="AU92" s="347"/>
      <c r="AV92" s="347"/>
      <c r="AW92" s="347"/>
      <c r="AX92" s="347"/>
      <c r="AY92" s="347"/>
      <c r="AZ92" s="962"/>
      <c r="BA92" s="962"/>
      <c r="BB92" s="962"/>
    </row>
    <row r="93" spans="1:54" ht="9" customHeight="1" x14ac:dyDescent="0.3">
      <c r="A93" s="963" t="s">
        <v>789</v>
      </c>
      <c r="B93" s="963"/>
      <c r="C93" s="963"/>
      <c r="D93" s="963"/>
      <c r="E93" s="963"/>
      <c r="F93" s="963"/>
      <c r="G93" s="963"/>
      <c r="H93" s="963"/>
      <c r="I93" s="963"/>
      <c r="J93" s="963"/>
      <c r="K93" s="963"/>
      <c r="L93" s="963"/>
      <c r="M93" s="963"/>
      <c r="N93" s="963"/>
      <c r="O93" s="963"/>
      <c r="P93" s="963"/>
      <c r="Q93" s="963"/>
      <c r="R93" s="963"/>
      <c r="S93" s="963"/>
      <c r="T93" s="963"/>
      <c r="U93" s="963"/>
      <c r="V93" s="963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3" t="s">
        <v>49</v>
      </c>
      <c r="BA93" s="963"/>
      <c r="BB93" s="963"/>
    </row>
    <row r="94" spans="1:54" x14ac:dyDescent="0.25">
      <c r="A94" s="964" t="s">
        <v>530</v>
      </c>
      <c r="B94" s="964"/>
      <c r="C94" s="964"/>
      <c r="D94" s="964"/>
      <c r="E94" s="964"/>
      <c r="F94" s="964"/>
      <c r="G94" s="964"/>
      <c r="H94" s="964"/>
      <c r="I94" s="964"/>
      <c r="J94" s="964"/>
      <c r="K94" s="964"/>
      <c r="L94" s="964"/>
      <c r="M94" s="964"/>
      <c r="N94" s="964"/>
      <c r="O94" s="964"/>
      <c r="P94" s="964"/>
      <c r="Q94" s="964"/>
      <c r="R94" s="964"/>
      <c r="S94" s="964"/>
      <c r="T94" s="964"/>
      <c r="U94" s="964"/>
      <c r="V94" s="964"/>
      <c r="W94" s="964"/>
      <c r="X94" s="964"/>
      <c r="Y94" s="964"/>
      <c r="Z94" s="964"/>
      <c r="AA94" s="964"/>
      <c r="AB94" s="964"/>
      <c r="AC94" s="964"/>
      <c r="AD94" s="964"/>
      <c r="AE94" s="964"/>
      <c r="AF94" s="964"/>
      <c r="AG94" s="964"/>
      <c r="AH94" s="964"/>
      <c r="AI94" s="964"/>
      <c r="AJ94" s="964"/>
      <c r="AK94" s="964"/>
      <c r="AL94" s="964"/>
      <c r="AM94" s="964"/>
      <c r="AN94" s="964"/>
      <c r="AO94" s="964"/>
      <c r="AP94" s="964"/>
      <c r="AQ94" s="964"/>
      <c r="AR94" s="964"/>
      <c r="AS94" s="964"/>
      <c r="AT94" s="964"/>
      <c r="AU94" s="964"/>
      <c r="AV94" s="964"/>
      <c r="AW94" s="964"/>
      <c r="AX94" s="964"/>
      <c r="AY94" s="964"/>
      <c r="AZ94" s="964"/>
      <c r="BA94" s="964"/>
      <c r="BB94" s="964"/>
    </row>
    <row r="95" spans="1:54" ht="22.5" customHeight="1" x14ac:dyDescent="0.3">
      <c r="A95" s="961" t="str">
        <f>ПОДПИСИ!D10</f>
        <v>Сафуанова В.А.</v>
      </c>
      <c r="B95" s="961"/>
      <c r="C95" s="961"/>
      <c r="D95" s="961"/>
      <c r="E95" s="961"/>
      <c r="F95" s="961"/>
      <c r="G95" s="961"/>
      <c r="H95" s="961"/>
      <c r="I95" s="961"/>
      <c r="J95" s="961"/>
      <c r="K95" s="961"/>
      <c r="L95" s="961"/>
      <c r="M95" s="961"/>
      <c r="N95" s="961"/>
      <c r="O95" s="961"/>
      <c r="P95" s="961"/>
      <c r="Q95" s="961"/>
      <c r="R95" s="961"/>
      <c r="S95" s="961"/>
      <c r="T95" s="961"/>
      <c r="U95" s="961"/>
      <c r="V95" s="961"/>
      <c r="W95" s="345"/>
      <c r="X95" s="345"/>
      <c r="Y95" s="345"/>
      <c r="Z95" s="345"/>
      <c r="AA95" s="345"/>
      <c r="AB95" s="345"/>
      <c r="AC95" s="345"/>
      <c r="AD95" s="345"/>
      <c r="AE95" s="345"/>
      <c r="AF95" s="345"/>
      <c r="AG95" s="346"/>
      <c r="AH95" s="346"/>
      <c r="AI95" s="346"/>
      <c r="AJ95" s="346"/>
      <c r="AK95" s="346"/>
      <c r="AL95" s="346"/>
      <c r="AM95" s="346"/>
      <c r="AN95" s="346"/>
      <c r="AO95" s="346"/>
      <c r="AP95" s="346"/>
      <c r="AS95" s="347"/>
      <c r="AT95" s="347"/>
      <c r="AU95" s="347"/>
      <c r="AV95" s="347"/>
      <c r="AW95" s="347"/>
      <c r="AX95" s="347"/>
      <c r="AY95" s="347"/>
      <c r="AZ95" s="962"/>
      <c r="BA95" s="962"/>
      <c r="BB95" s="962"/>
    </row>
    <row r="96" spans="1:54" ht="9" customHeight="1" x14ac:dyDescent="0.3">
      <c r="A96" s="963" t="s">
        <v>789</v>
      </c>
      <c r="B96" s="963"/>
      <c r="C96" s="963"/>
      <c r="D96" s="963"/>
      <c r="E96" s="963"/>
      <c r="F96" s="963"/>
      <c r="G96" s="963"/>
      <c r="H96" s="963"/>
      <c r="I96" s="963"/>
      <c r="J96" s="963"/>
      <c r="K96" s="963"/>
      <c r="L96" s="963"/>
      <c r="M96" s="963"/>
      <c r="N96" s="963"/>
      <c r="O96" s="963"/>
      <c r="P96" s="963"/>
      <c r="Q96" s="963"/>
      <c r="R96" s="963"/>
      <c r="S96" s="963"/>
      <c r="T96" s="963"/>
      <c r="U96" s="963"/>
      <c r="V96" s="963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3" t="s">
        <v>49</v>
      </c>
      <c r="BA96" s="963"/>
      <c r="BB96" s="963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Лист31">
    <tabColor theme="4" tint="0.59999389629810485"/>
    <pageSetUpPr fitToPage="1"/>
  </sheetPr>
  <dimension ref="A1:BK96"/>
  <sheetViews>
    <sheetView view="pageBreakPreview" topLeftCell="A59" zoomScaleNormal="100" zoomScaleSheetLayoutView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57" width="13.33203125" style="279" bestFit="1" customWidth="1"/>
    <col min="58" max="60" width="9.109375" style="279"/>
    <col min="61" max="61" width="14" style="279" customWidth="1"/>
    <col min="62" max="62" width="16" style="279" customWidth="1"/>
    <col min="63" max="63" width="14.6640625" style="279" customWidth="1"/>
    <col min="64" max="254" width="9.109375" style="279"/>
    <col min="255" max="307" width="1.5546875" style="279" customWidth="1"/>
    <col min="308" max="308" width="0.109375" style="279" customWidth="1"/>
    <col min="309" max="510" width="9.109375" style="279"/>
    <col min="511" max="563" width="1.5546875" style="279" customWidth="1"/>
    <col min="564" max="564" width="0.109375" style="279" customWidth="1"/>
    <col min="565" max="766" width="9.109375" style="279"/>
    <col min="767" max="819" width="1.5546875" style="279" customWidth="1"/>
    <col min="820" max="820" width="0.109375" style="279" customWidth="1"/>
    <col min="821" max="1022" width="9.109375" style="279"/>
    <col min="1023" max="1075" width="1.5546875" style="279" customWidth="1"/>
    <col min="1076" max="1076" width="0.109375" style="279" customWidth="1"/>
    <col min="1077" max="1278" width="9.109375" style="279"/>
    <col min="1279" max="1331" width="1.5546875" style="279" customWidth="1"/>
    <col min="1332" max="1332" width="0.109375" style="279" customWidth="1"/>
    <col min="1333" max="1534" width="9.109375" style="279"/>
    <col min="1535" max="1587" width="1.5546875" style="279" customWidth="1"/>
    <col min="1588" max="1588" width="0.109375" style="279" customWidth="1"/>
    <col min="1589" max="1790" width="9.109375" style="279"/>
    <col min="1791" max="1843" width="1.5546875" style="279" customWidth="1"/>
    <col min="1844" max="1844" width="0.109375" style="279" customWidth="1"/>
    <col min="1845" max="2046" width="9.109375" style="279"/>
    <col min="2047" max="2099" width="1.5546875" style="279" customWidth="1"/>
    <col min="2100" max="2100" width="0.109375" style="279" customWidth="1"/>
    <col min="2101" max="2302" width="9.109375" style="279"/>
    <col min="2303" max="2355" width="1.5546875" style="279" customWidth="1"/>
    <col min="2356" max="2356" width="0.109375" style="279" customWidth="1"/>
    <col min="2357" max="2558" width="9.109375" style="279"/>
    <col min="2559" max="2611" width="1.5546875" style="279" customWidth="1"/>
    <col min="2612" max="2612" width="0.109375" style="279" customWidth="1"/>
    <col min="2613" max="2814" width="9.109375" style="279"/>
    <col min="2815" max="2867" width="1.5546875" style="279" customWidth="1"/>
    <col min="2868" max="2868" width="0.109375" style="279" customWidth="1"/>
    <col min="2869" max="3070" width="9.109375" style="279"/>
    <col min="3071" max="3123" width="1.5546875" style="279" customWidth="1"/>
    <col min="3124" max="3124" width="0.109375" style="279" customWidth="1"/>
    <col min="3125" max="3326" width="9.109375" style="279"/>
    <col min="3327" max="3379" width="1.5546875" style="279" customWidth="1"/>
    <col min="3380" max="3380" width="0.109375" style="279" customWidth="1"/>
    <col min="3381" max="3582" width="9.109375" style="279"/>
    <col min="3583" max="3635" width="1.5546875" style="279" customWidth="1"/>
    <col min="3636" max="3636" width="0.109375" style="279" customWidth="1"/>
    <col min="3637" max="3838" width="9.109375" style="279"/>
    <col min="3839" max="3891" width="1.5546875" style="279" customWidth="1"/>
    <col min="3892" max="3892" width="0.109375" style="279" customWidth="1"/>
    <col min="3893" max="4094" width="9.109375" style="279"/>
    <col min="4095" max="4147" width="1.5546875" style="279" customWidth="1"/>
    <col min="4148" max="4148" width="0.109375" style="279" customWidth="1"/>
    <col min="4149" max="4350" width="9.109375" style="279"/>
    <col min="4351" max="4403" width="1.5546875" style="279" customWidth="1"/>
    <col min="4404" max="4404" width="0.109375" style="279" customWidth="1"/>
    <col min="4405" max="4606" width="9.109375" style="279"/>
    <col min="4607" max="4659" width="1.5546875" style="279" customWidth="1"/>
    <col min="4660" max="4660" width="0.109375" style="279" customWidth="1"/>
    <col min="4661" max="4862" width="9.109375" style="279"/>
    <col min="4863" max="4915" width="1.5546875" style="279" customWidth="1"/>
    <col min="4916" max="4916" width="0.109375" style="279" customWidth="1"/>
    <col min="4917" max="5118" width="9.109375" style="279"/>
    <col min="5119" max="5171" width="1.5546875" style="279" customWidth="1"/>
    <col min="5172" max="5172" width="0.109375" style="279" customWidth="1"/>
    <col min="5173" max="5374" width="9.109375" style="279"/>
    <col min="5375" max="5427" width="1.5546875" style="279" customWidth="1"/>
    <col min="5428" max="5428" width="0.109375" style="279" customWidth="1"/>
    <col min="5429" max="5630" width="9.109375" style="279"/>
    <col min="5631" max="5683" width="1.5546875" style="279" customWidth="1"/>
    <col min="5684" max="5684" width="0.109375" style="279" customWidth="1"/>
    <col min="5685" max="5886" width="9.109375" style="279"/>
    <col min="5887" max="5939" width="1.5546875" style="279" customWidth="1"/>
    <col min="5940" max="5940" width="0.109375" style="279" customWidth="1"/>
    <col min="5941" max="6142" width="9.109375" style="279"/>
    <col min="6143" max="6195" width="1.5546875" style="279" customWidth="1"/>
    <col min="6196" max="6196" width="0.109375" style="279" customWidth="1"/>
    <col min="6197" max="6398" width="9.109375" style="279"/>
    <col min="6399" max="6451" width="1.5546875" style="279" customWidth="1"/>
    <col min="6452" max="6452" width="0.109375" style="279" customWidth="1"/>
    <col min="6453" max="6654" width="9.109375" style="279"/>
    <col min="6655" max="6707" width="1.5546875" style="279" customWidth="1"/>
    <col min="6708" max="6708" width="0.109375" style="279" customWidth="1"/>
    <col min="6709" max="6910" width="9.109375" style="279"/>
    <col min="6911" max="6963" width="1.5546875" style="279" customWidth="1"/>
    <col min="6964" max="6964" width="0.109375" style="279" customWidth="1"/>
    <col min="6965" max="7166" width="9.109375" style="279"/>
    <col min="7167" max="7219" width="1.5546875" style="279" customWidth="1"/>
    <col min="7220" max="7220" width="0.109375" style="279" customWidth="1"/>
    <col min="7221" max="7422" width="9.109375" style="279"/>
    <col min="7423" max="7475" width="1.5546875" style="279" customWidth="1"/>
    <col min="7476" max="7476" width="0.109375" style="279" customWidth="1"/>
    <col min="7477" max="7678" width="9.109375" style="279"/>
    <col min="7679" max="7731" width="1.5546875" style="279" customWidth="1"/>
    <col min="7732" max="7732" width="0.109375" style="279" customWidth="1"/>
    <col min="7733" max="7934" width="9.109375" style="279"/>
    <col min="7935" max="7987" width="1.5546875" style="279" customWidth="1"/>
    <col min="7988" max="7988" width="0.109375" style="279" customWidth="1"/>
    <col min="7989" max="8190" width="9.109375" style="279"/>
    <col min="8191" max="8243" width="1.5546875" style="279" customWidth="1"/>
    <col min="8244" max="8244" width="0.109375" style="279" customWidth="1"/>
    <col min="8245" max="8446" width="9.109375" style="279"/>
    <col min="8447" max="8499" width="1.5546875" style="279" customWidth="1"/>
    <col min="8500" max="8500" width="0.109375" style="279" customWidth="1"/>
    <col min="8501" max="8702" width="9.109375" style="279"/>
    <col min="8703" max="8755" width="1.5546875" style="279" customWidth="1"/>
    <col min="8756" max="8756" width="0.109375" style="279" customWidth="1"/>
    <col min="8757" max="8958" width="9.109375" style="279"/>
    <col min="8959" max="9011" width="1.5546875" style="279" customWidth="1"/>
    <col min="9012" max="9012" width="0.109375" style="279" customWidth="1"/>
    <col min="9013" max="9214" width="9.109375" style="279"/>
    <col min="9215" max="9267" width="1.5546875" style="279" customWidth="1"/>
    <col min="9268" max="9268" width="0.109375" style="279" customWidth="1"/>
    <col min="9269" max="9470" width="9.109375" style="279"/>
    <col min="9471" max="9523" width="1.5546875" style="279" customWidth="1"/>
    <col min="9524" max="9524" width="0.109375" style="279" customWidth="1"/>
    <col min="9525" max="9726" width="9.109375" style="279"/>
    <col min="9727" max="9779" width="1.5546875" style="279" customWidth="1"/>
    <col min="9780" max="9780" width="0.109375" style="279" customWidth="1"/>
    <col min="9781" max="9982" width="9.109375" style="279"/>
    <col min="9983" max="10035" width="1.5546875" style="279" customWidth="1"/>
    <col min="10036" max="10036" width="0.109375" style="279" customWidth="1"/>
    <col min="10037" max="10238" width="9.109375" style="279"/>
    <col min="10239" max="10291" width="1.5546875" style="279" customWidth="1"/>
    <col min="10292" max="10292" width="0.109375" style="279" customWidth="1"/>
    <col min="10293" max="10494" width="9.109375" style="279"/>
    <col min="10495" max="10547" width="1.5546875" style="279" customWidth="1"/>
    <col min="10548" max="10548" width="0.109375" style="279" customWidth="1"/>
    <col min="10549" max="10750" width="9.109375" style="279"/>
    <col min="10751" max="10803" width="1.5546875" style="279" customWidth="1"/>
    <col min="10804" max="10804" width="0.109375" style="279" customWidth="1"/>
    <col min="10805" max="11006" width="9.109375" style="279"/>
    <col min="11007" max="11059" width="1.5546875" style="279" customWidth="1"/>
    <col min="11060" max="11060" width="0.109375" style="279" customWidth="1"/>
    <col min="11061" max="11262" width="9.109375" style="279"/>
    <col min="11263" max="11315" width="1.5546875" style="279" customWidth="1"/>
    <col min="11316" max="11316" width="0.109375" style="279" customWidth="1"/>
    <col min="11317" max="11518" width="9.109375" style="279"/>
    <col min="11519" max="11571" width="1.5546875" style="279" customWidth="1"/>
    <col min="11572" max="11572" width="0.109375" style="279" customWidth="1"/>
    <col min="11573" max="11774" width="9.109375" style="279"/>
    <col min="11775" max="11827" width="1.5546875" style="279" customWidth="1"/>
    <col min="11828" max="11828" width="0.109375" style="279" customWidth="1"/>
    <col min="11829" max="12030" width="9.109375" style="279"/>
    <col min="12031" max="12083" width="1.5546875" style="279" customWidth="1"/>
    <col min="12084" max="12084" width="0.109375" style="279" customWidth="1"/>
    <col min="12085" max="12286" width="9.109375" style="279"/>
    <col min="12287" max="12339" width="1.5546875" style="279" customWidth="1"/>
    <col min="12340" max="12340" width="0.109375" style="279" customWidth="1"/>
    <col min="12341" max="12542" width="9.109375" style="279"/>
    <col min="12543" max="12595" width="1.5546875" style="279" customWidth="1"/>
    <col min="12596" max="12596" width="0.109375" style="279" customWidth="1"/>
    <col min="12597" max="12798" width="9.109375" style="279"/>
    <col min="12799" max="12851" width="1.5546875" style="279" customWidth="1"/>
    <col min="12852" max="12852" width="0.109375" style="279" customWidth="1"/>
    <col min="12853" max="13054" width="9.109375" style="279"/>
    <col min="13055" max="13107" width="1.5546875" style="279" customWidth="1"/>
    <col min="13108" max="13108" width="0.109375" style="279" customWidth="1"/>
    <col min="13109" max="13310" width="9.109375" style="279"/>
    <col min="13311" max="13363" width="1.5546875" style="279" customWidth="1"/>
    <col min="13364" max="13364" width="0.109375" style="279" customWidth="1"/>
    <col min="13365" max="13566" width="9.109375" style="279"/>
    <col min="13567" max="13619" width="1.5546875" style="279" customWidth="1"/>
    <col min="13620" max="13620" width="0.109375" style="279" customWidth="1"/>
    <col min="13621" max="13822" width="9.109375" style="279"/>
    <col min="13823" max="13875" width="1.5546875" style="279" customWidth="1"/>
    <col min="13876" max="13876" width="0.109375" style="279" customWidth="1"/>
    <col min="13877" max="14078" width="9.109375" style="279"/>
    <col min="14079" max="14131" width="1.5546875" style="279" customWidth="1"/>
    <col min="14132" max="14132" width="0.109375" style="279" customWidth="1"/>
    <col min="14133" max="14334" width="9.109375" style="279"/>
    <col min="14335" max="14387" width="1.5546875" style="279" customWidth="1"/>
    <col min="14388" max="14388" width="0.109375" style="279" customWidth="1"/>
    <col min="14389" max="14590" width="9.109375" style="279"/>
    <col min="14591" max="14643" width="1.5546875" style="279" customWidth="1"/>
    <col min="14644" max="14644" width="0.109375" style="279" customWidth="1"/>
    <col min="14645" max="14846" width="9.109375" style="279"/>
    <col min="14847" max="14899" width="1.5546875" style="279" customWidth="1"/>
    <col min="14900" max="14900" width="0.109375" style="279" customWidth="1"/>
    <col min="14901" max="15102" width="9.109375" style="279"/>
    <col min="15103" max="15155" width="1.5546875" style="279" customWidth="1"/>
    <col min="15156" max="15156" width="0.109375" style="279" customWidth="1"/>
    <col min="15157" max="15358" width="9.109375" style="279"/>
    <col min="15359" max="15411" width="1.5546875" style="279" customWidth="1"/>
    <col min="15412" max="15412" width="0.109375" style="279" customWidth="1"/>
    <col min="15413" max="15614" width="9.109375" style="279"/>
    <col min="15615" max="15667" width="1.5546875" style="279" customWidth="1"/>
    <col min="15668" max="15668" width="0.109375" style="279" customWidth="1"/>
    <col min="15669" max="15870" width="9.109375" style="279"/>
    <col min="15871" max="15923" width="1.5546875" style="279" customWidth="1"/>
    <col min="15924" max="15924" width="0.109375" style="279" customWidth="1"/>
    <col min="15925" max="16126" width="9.109375" style="279"/>
    <col min="16127" max="16179" width="1.5546875" style="279" customWidth="1"/>
    <col min="16180" max="16180" width="0.109375" style="279" customWidth="1"/>
    <col min="16181" max="16384" width="9.109375" style="279"/>
  </cols>
  <sheetData>
    <row r="1" spans="1:63" ht="15" customHeight="1" x14ac:dyDescent="0.3">
      <c r="A1" s="929" t="s">
        <v>72</v>
      </c>
      <c r="B1" s="929"/>
      <c r="C1" s="929"/>
      <c r="D1" s="929"/>
      <c r="E1" s="929"/>
      <c r="F1" s="929"/>
      <c r="G1" s="929"/>
      <c r="H1" s="929"/>
      <c r="I1" s="929"/>
      <c r="J1" s="929"/>
      <c r="K1" s="929"/>
      <c r="L1" s="929"/>
      <c r="M1" s="929"/>
      <c r="N1" s="929"/>
      <c r="O1" s="929"/>
      <c r="P1" s="929"/>
      <c r="Q1" s="929"/>
      <c r="R1" s="929"/>
      <c r="S1" s="929"/>
      <c r="T1" s="929"/>
      <c r="U1" s="929"/>
      <c r="V1" s="280"/>
      <c r="W1" s="280"/>
      <c r="X1" s="280"/>
      <c r="Y1" s="280"/>
      <c r="Z1" s="280"/>
      <c r="AA1" s="280"/>
      <c r="AB1" s="280"/>
      <c r="AC1" s="280"/>
      <c r="AD1" s="280"/>
      <c r="AE1" s="280"/>
      <c r="AF1" s="280"/>
      <c r="AG1" s="280"/>
      <c r="AH1" s="280"/>
      <c r="AI1" s="280"/>
      <c r="AJ1" s="280"/>
      <c r="AK1" s="280"/>
      <c r="AL1" s="280"/>
      <c r="AM1" s="280"/>
      <c r="AN1" s="280"/>
      <c r="AO1" s="280"/>
      <c r="AP1" s="280"/>
      <c r="AQ1" s="280"/>
      <c r="AR1" s="280"/>
      <c r="AS1" s="280"/>
      <c r="AT1" s="280"/>
      <c r="AU1" s="280"/>
      <c r="AV1" s="280"/>
      <c r="AW1" s="280"/>
      <c r="AX1" s="280"/>
      <c r="AY1" s="280"/>
      <c r="AZ1" s="280"/>
      <c r="BE1" s="281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" s="930"/>
      <c r="C2" s="930"/>
      <c r="D2" s="930"/>
      <c r="E2" s="930"/>
      <c r="F2" s="930"/>
      <c r="G2" s="930"/>
      <c r="H2" s="930"/>
      <c r="I2" s="930"/>
      <c r="J2" s="930"/>
      <c r="K2" s="930"/>
      <c r="L2" s="930"/>
      <c r="M2" s="930"/>
      <c r="N2" s="930"/>
      <c r="O2" s="930"/>
      <c r="P2" s="930"/>
      <c r="Q2" s="930"/>
      <c r="R2" s="930"/>
      <c r="S2" s="930"/>
      <c r="T2" s="930"/>
      <c r="U2" s="930"/>
      <c r="V2" s="930"/>
      <c r="W2" s="930"/>
      <c r="X2" s="930"/>
      <c r="Y2" s="930"/>
      <c r="Z2" s="930"/>
      <c r="AA2" s="930"/>
      <c r="AB2" s="930"/>
      <c r="AC2" s="930"/>
      <c r="AD2" s="930"/>
      <c r="AE2" s="930"/>
      <c r="AF2" s="930"/>
      <c r="AG2" s="930"/>
      <c r="AH2" s="930"/>
      <c r="AI2" s="930"/>
      <c r="AJ2" s="930"/>
      <c r="AK2" s="930"/>
      <c r="AL2" s="930"/>
      <c r="AM2" s="930"/>
      <c r="AN2" s="930"/>
      <c r="AO2" s="930"/>
      <c r="AP2" s="930"/>
      <c r="AQ2" s="930"/>
      <c r="AR2" s="930"/>
      <c r="AS2" s="930"/>
      <c r="AT2" s="930"/>
      <c r="AU2" s="930"/>
      <c r="AV2" s="930"/>
      <c r="AW2" s="930"/>
      <c r="AX2" s="930"/>
      <c r="AY2" s="930"/>
      <c r="AZ2" s="930"/>
      <c r="BA2" s="930"/>
      <c r="BB2" s="930"/>
      <c r="BC2" s="282"/>
      <c r="BD2" s="283"/>
      <c r="BE2" s="284" t="e">
        <f ca="1">RIGHT(BE1,LEN(BE1)-5)+1</f>
        <v>#REF!</v>
      </c>
      <c r="BF2" s="283"/>
      <c r="BG2" s="283"/>
      <c r="BH2" s="283"/>
      <c r="BI2"/>
      <c r="BJ2"/>
      <c r="BK2"/>
    </row>
    <row r="3" spans="1:63" ht="9" customHeight="1" x14ac:dyDescent="0.25">
      <c r="A3" s="931" t="s">
        <v>794</v>
      </c>
      <c r="B3" s="931"/>
      <c r="C3" s="931"/>
      <c r="D3" s="931"/>
      <c r="E3" s="931"/>
      <c r="F3" s="931"/>
      <c r="G3" s="931"/>
      <c r="H3" s="931"/>
      <c r="I3" s="931"/>
      <c r="J3" s="931"/>
      <c r="K3" s="931"/>
      <c r="L3" s="931"/>
      <c r="M3" s="931"/>
      <c r="N3" s="931"/>
      <c r="O3" s="931"/>
      <c r="P3" s="931"/>
      <c r="Q3" s="931"/>
      <c r="R3" s="931"/>
      <c r="S3" s="931"/>
      <c r="T3" s="931"/>
      <c r="U3" s="931"/>
      <c r="V3" s="931"/>
      <c r="W3" s="931"/>
      <c r="X3" s="931"/>
      <c r="Y3" s="931"/>
      <c r="Z3" s="931"/>
      <c r="AA3" s="931"/>
      <c r="AB3" s="931"/>
      <c r="AC3" s="931"/>
      <c r="AD3" s="931"/>
      <c r="AE3" s="931"/>
      <c r="AF3" s="931"/>
      <c r="AG3" s="931"/>
      <c r="AH3" s="931"/>
      <c r="AI3" s="931"/>
      <c r="AJ3" s="931"/>
      <c r="AK3" s="931"/>
      <c r="AL3" s="931"/>
      <c r="AM3" s="931"/>
      <c r="AN3" s="931"/>
      <c r="AO3" s="931"/>
      <c r="AP3" s="931"/>
      <c r="AQ3" s="931"/>
      <c r="AR3" s="931"/>
      <c r="AS3" s="931"/>
      <c r="AT3" s="931"/>
      <c r="AU3" s="931"/>
      <c r="AV3" s="931"/>
      <c r="AW3" s="931"/>
      <c r="AX3" s="931"/>
      <c r="AY3" s="931"/>
      <c r="AZ3" s="931"/>
      <c r="BA3" s="931"/>
      <c r="BB3" s="931"/>
      <c r="BD3" s="282"/>
      <c r="BE3" s="282"/>
      <c r="BF3" s="282"/>
      <c r="BG3" s="282"/>
      <c r="BH3" s="282"/>
      <c r="BI3" s="19"/>
      <c r="BJ3" s="19"/>
      <c r="BK3" s="19"/>
    </row>
    <row r="4" spans="1:63" ht="12.75" customHeight="1" x14ac:dyDescent="0.25">
      <c r="A4" s="932" t="s">
        <v>378</v>
      </c>
      <c r="B4" s="932"/>
      <c r="C4" s="932"/>
      <c r="D4" s="932"/>
      <c r="E4" s="932"/>
      <c r="F4" s="932"/>
      <c r="G4" s="932"/>
      <c r="H4" s="932"/>
      <c r="I4" s="932"/>
      <c r="J4" s="932"/>
      <c r="K4" s="932"/>
      <c r="L4" s="932"/>
      <c r="M4" s="932"/>
      <c r="N4" s="932"/>
      <c r="O4" s="932"/>
      <c r="P4" s="932"/>
      <c r="Q4" s="932"/>
      <c r="R4" s="932"/>
      <c r="S4" s="932"/>
      <c r="T4" s="932"/>
      <c r="U4" s="932"/>
      <c r="V4" s="932"/>
      <c r="W4" s="932"/>
      <c r="X4" s="932"/>
      <c r="Y4" s="932"/>
      <c r="Z4" s="932"/>
      <c r="AA4" s="932"/>
      <c r="AB4" s="932"/>
      <c r="AC4" s="932"/>
      <c r="AD4" s="932"/>
      <c r="AE4" s="932"/>
      <c r="AF4" s="932"/>
      <c r="AG4" s="932"/>
      <c r="AH4" s="932"/>
      <c r="AI4" s="932"/>
      <c r="AJ4" s="932"/>
      <c r="AK4" s="932"/>
      <c r="AL4" s="932"/>
      <c r="AM4" s="932"/>
      <c r="AN4" s="932"/>
      <c r="AO4" s="932"/>
      <c r="AP4" s="932"/>
      <c r="AQ4" s="932"/>
      <c r="AR4" s="932"/>
      <c r="AS4" s="932"/>
      <c r="AT4" s="932"/>
      <c r="AU4" s="932"/>
      <c r="AV4" s="932"/>
      <c r="AW4" s="932"/>
      <c r="AX4" s="932"/>
      <c r="AY4" s="932"/>
      <c r="AZ4" s="932"/>
      <c r="BA4" s="285"/>
      <c r="BB4" s="285"/>
      <c r="BC4" s="282"/>
      <c r="BD4" s="282"/>
      <c r="BE4" s="282"/>
      <c r="BF4" s="282"/>
      <c r="BG4" s="282"/>
      <c r="BH4" s="282"/>
      <c r="BI4" s="282"/>
      <c r="BJ4" s="282"/>
      <c r="BK4" s="282"/>
    </row>
    <row r="5" spans="1:63" x14ac:dyDescent="0.25">
      <c r="A5" s="933" t="str">
        <f>ФОРМА!B2</f>
        <v>ПАО "Россети Ленэнерго"</v>
      </c>
      <c r="B5" s="933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  <c r="N5" s="933"/>
      <c r="O5" s="933"/>
      <c r="P5" s="933"/>
      <c r="Q5" s="933"/>
      <c r="R5" s="933"/>
      <c r="S5" s="933"/>
      <c r="T5" s="933"/>
      <c r="U5" s="933"/>
      <c r="V5" s="933"/>
      <c r="W5" s="933"/>
      <c r="X5" s="933"/>
      <c r="Y5" s="933"/>
      <c r="Z5" s="933"/>
      <c r="AA5" s="933"/>
      <c r="AB5" s="933"/>
      <c r="AC5" s="933"/>
      <c r="AD5" s="933"/>
      <c r="AE5" s="933"/>
      <c r="AF5" s="933"/>
      <c r="AG5" s="933"/>
      <c r="AH5" s="933"/>
      <c r="AI5" s="933"/>
      <c r="AJ5" s="933"/>
      <c r="AK5" s="933"/>
      <c r="AL5" s="933"/>
      <c r="AM5" s="933"/>
      <c r="AN5" s="933"/>
      <c r="AO5" s="933"/>
      <c r="AP5" s="933"/>
      <c r="AQ5" s="933"/>
      <c r="AR5" s="933"/>
      <c r="AS5" s="933"/>
      <c r="AT5" s="933"/>
      <c r="AU5" s="933"/>
      <c r="AV5" s="933"/>
      <c r="AW5" s="933"/>
      <c r="AX5" s="933"/>
      <c r="AY5" s="933"/>
      <c r="AZ5" s="933"/>
      <c r="BA5" s="933"/>
      <c r="BB5" s="933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9" customHeight="1" x14ac:dyDescent="0.25">
      <c r="A6" s="938" t="s">
        <v>795</v>
      </c>
      <c r="B6" s="938"/>
      <c r="C6" s="938"/>
      <c r="D6" s="938"/>
      <c r="E6" s="938"/>
      <c r="F6" s="938"/>
      <c r="G6" s="938"/>
      <c r="H6" s="938"/>
      <c r="I6" s="938"/>
      <c r="J6" s="938"/>
      <c r="K6" s="938"/>
      <c r="L6" s="938"/>
      <c r="M6" s="938"/>
      <c r="N6" s="938"/>
      <c r="O6" s="938"/>
      <c r="P6" s="938"/>
      <c r="Q6" s="938"/>
      <c r="R6" s="938"/>
      <c r="S6" s="938"/>
      <c r="T6" s="938"/>
      <c r="U6" s="938"/>
      <c r="V6" s="938"/>
      <c r="W6" s="938"/>
      <c r="X6" s="938"/>
      <c r="Y6" s="938"/>
      <c r="Z6" s="938"/>
      <c r="AA6" s="938"/>
      <c r="AB6" s="938"/>
      <c r="AC6" s="938"/>
      <c r="AD6" s="938"/>
      <c r="AE6" s="938"/>
      <c r="AF6" s="938"/>
      <c r="AG6" s="938"/>
      <c r="AH6" s="938"/>
      <c r="AI6" s="938"/>
      <c r="AJ6" s="938"/>
      <c r="AK6" s="938"/>
      <c r="AL6" s="938"/>
      <c r="AM6" s="938"/>
      <c r="AN6" s="938"/>
      <c r="AO6" s="938"/>
      <c r="AP6" s="938"/>
      <c r="AQ6" s="938"/>
      <c r="AR6" s="938"/>
      <c r="AS6" s="938"/>
      <c r="AT6" s="938"/>
      <c r="AU6" s="938"/>
      <c r="AV6" s="938"/>
      <c r="AW6" s="938"/>
      <c r="AX6" s="938"/>
      <c r="AY6" s="938"/>
      <c r="AZ6" s="938"/>
      <c r="BA6" s="938"/>
      <c r="BB6" s="938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47.25" customHeight="1" x14ac:dyDescent="0.25">
      <c r="A7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7" s="930"/>
      <c r="C7" s="930"/>
      <c r="D7" s="930"/>
      <c r="E7" s="930"/>
      <c r="F7" s="930"/>
      <c r="G7" s="930"/>
      <c r="H7" s="930"/>
      <c r="I7" s="930"/>
      <c r="J7" s="930"/>
      <c r="K7" s="930"/>
      <c r="L7" s="930"/>
      <c r="M7" s="930"/>
      <c r="N7" s="930"/>
      <c r="O7" s="930"/>
      <c r="P7" s="930"/>
      <c r="Q7" s="930"/>
      <c r="R7" s="930"/>
      <c r="S7" s="930"/>
      <c r="T7" s="930"/>
      <c r="U7" s="930"/>
      <c r="V7" s="930"/>
      <c r="W7" s="930"/>
      <c r="X7" s="930"/>
      <c r="Y7" s="930"/>
      <c r="Z7" s="930"/>
      <c r="AA7" s="930"/>
      <c r="AB7" s="930"/>
      <c r="AC7" s="930"/>
      <c r="AD7" s="930"/>
      <c r="AE7" s="930"/>
      <c r="AF7" s="930"/>
      <c r="AG7" s="930"/>
      <c r="AH7" s="930"/>
      <c r="AI7" s="930"/>
      <c r="AJ7" s="930"/>
      <c r="AK7" s="930"/>
      <c r="AL7" s="930"/>
      <c r="AM7" s="930"/>
      <c r="AN7" s="930"/>
      <c r="AO7" s="930"/>
      <c r="AP7" s="930"/>
      <c r="AQ7" s="930"/>
      <c r="AR7" s="930"/>
      <c r="AS7" s="930"/>
      <c r="AT7" s="930"/>
      <c r="AU7" s="930"/>
      <c r="AV7" s="930"/>
      <c r="AW7" s="930"/>
      <c r="AX7" s="930"/>
      <c r="AY7" s="930"/>
      <c r="AZ7" s="930"/>
      <c r="BA7" s="930"/>
      <c r="BB7" s="930"/>
      <c r="BD7" s="286"/>
      <c r="BE7" s="286"/>
      <c r="BF7" s="286"/>
      <c r="BG7" s="286"/>
      <c r="BH7" s="286"/>
      <c r="BI7" s="286"/>
      <c r="BJ7" s="286"/>
      <c r="BK7" s="286"/>
    </row>
    <row r="8" spans="1:63" ht="23.25" customHeight="1" x14ac:dyDescent="0.25">
      <c r="A8" s="939" t="s">
        <v>808</v>
      </c>
      <c r="B8" s="940"/>
      <c r="C8" s="940"/>
      <c r="D8" s="940"/>
      <c r="E8" s="940"/>
      <c r="F8" s="940"/>
      <c r="G8" s="940"/>
      <c r="H8" s="940"/>
      <c r="I8" s="940"/>
      <c r="J8" s="940"/>
      <c r="K8" s="940"/>
      <c r="L8" s="940"/>
      <c r="M8" s="940"/>
      <c r="N8" s="940"/>
      <c r="O8" s="940"/>
      <c r="P8" s="940"/>
      <c r="Q8" s="940"/>
      <c r="R8" s="940"/>
      <c r="S8" s="940"/>
      <c r="T8" s="940"/>
      <c r="U8" s="940"/>
      <c r="V8" s="940"/>
      <c r="W8" s="940"/>
      <c r="X8" s="940"/>
      <c r="Y8" s="940"/>
      <c r="Z8" s="940"/>
      <c r="AA8" s="940"/>
      <c r="AB8" s="940"/>
      <c r="AC8" s="940"/>
      <c r="AD8" s="940"/>
      <c r="AE8" s="940"/>
      <c r="AF8" s="940"/>
      <c r="AG8" s="940"/>
      <c r="AH8" s="940"/>
      <c r="AI8" s="940"/>
      <c r="AJ8" s="940"/>
      <c r="AK8" s="940"/>
      <c r="AL8" s="940"/>
      <c r="AM8" s="940"/>
      <c r="AN8" s="940"/>
      <c r="AO8" s="940"/>
      <c r="AP8" s="940"/>
      <c r="AQ8" s="940"/>
      <c r="AR8" s="940"/>
      <c r="AS8" s="940"/>
      <c r="AT8" s="940"/>
      <c r="AU8" s="940"/>
      <c r="AV8" s="940"/>
      <c r="AW8" s="940"/>
      <c r="AX8" s="940"/>
      <c r="AY8" s="940"/>
      <c r="AZ8" s="940"/>
      <c r="BA8" s="940"/>
      <c r="BB8" s="940"/>
      <c r="BD8" s="286"/>
      <c r="BE8" s="286"/>
      <c r="BF8" s="286"/>
      <c r="BG8" s="286"/>
      <c r="BH8" s="286"/>
      <c r="BI8" s="286"/>
      <c r="BJ8" s="286"/>
      <c r="BK8" s="286"/>
    </row>
    <row r="9" spans="1:63" ht="12.75" customHeight="1" x14ac:dyDescent="0.25">
      <c r="A9" s="941"/>
      <c r="B9" s="941"/>
      <c r="C9" s="941"/>
      <c r="D9" s="941"/>
      <c r="E9" s="941"/>
      <c r="F9" s="941"/>
      <c r="G9" s="941"/>
      <c r="H9" s="941"/>
      <c r="I9" s="941"/>
      <c r="J9" s="941"/>
      <c r="K9" s="941"/>
      <c r="L9" s="941"/>
      <c r="M9" s="941"/>
      <c r="N9" s="941"/>
      <c r="O9" s="941"/>
      <c r="P9" s="941"/>
      <c r="Q9" s="941"/>
      <c r="R9" s="941"/>
      <c r="S9" s="941"/>
      <c r="T9" s="941"/>
      <c r="U9" s="941"/>
      <c r="V9" s="941"/>
      <c r="W9" s="941"/>
      <c r="X9" s="941"/>
      <c r="Y9" s="941"/>
      <c r="Z9" s="941"/>
      <c r="AA9" s="941"/>
      <c r="AB9" s="941"/>
      <c r="AC9" s="941"/>
      <c r="AD9" s="941"/>
      <c r="AE9" s="941"/>
      <c r="AF9" s="941"/>
      <c r="AG9" s="941"/>
      <c r="AH9" s="941"/>
      <c r="AI9" s="941"/>
      <c r="AJ9" s="941"/>
      <c r="AK9" s="941"/>
      <c r="AL9" s="941"/>
      <c r="AM9" s="941"/>
      <c r="AN9" s="941"/>
      <c r="AO9" s="941"/>
      <c r="AP9" s="941"/>
      <c r="AQ9" s="941"/>
      <c r="AR9" s="941"/>
      <c r="AS9" s="941"/>
      <c r="AT9" s="941"/>
      <c r="AU9" s="941"/>
      <c r="AV9" s="941"/>
      <c r="AW9" s="941"/>
      <c r="AX9" s="941"/>
      <c r="AY9" s="941"/>
      <c r="AZ9" s="941"/>
      <c r="BA9" s="941"/>
      <c r="BB9" s="941"/>
      <c r="BD9" s="286"/>
      <c r="BE9" s="286"/>
      <c r="BF9" s="286"/>
      <c r="BG9" s="286"/>
      <c r="BH9" s="286"/>
      <c r="BI9" s="286"/>
      <c r="BJ9" s="286"/>
      <c r="BK9" s="286"/>
    </row>
    <row r="10" spans="1:63" ht="9.75" customHeight="1" x14ac:dyDescent="0.25">
      <c r="A10" s="936" t="s">
        <v>809</v>
      </c>
      <c r="B10" s="936"/>
      <c r="C10" s="936"/>
      <c r="D10" s="936"/>
      <c r="E10" s="936"/>
      <c r="F10" s="936"/>
      <c r="G10" s="936"/>
      <c r="H10" s="936"/>
      <c r="I10" s="936"/>
      <c r="J10" s="936"/>
      <c r="K10" s="936"/>
      <c r="L10" s="936"/>
      <c r="M10" s="936"/>
      <c r="N10" s="936"/>
      <c r="O10" s="936"/>
      <c r="P10" s="936"/>
      <c r="Q10" s="936"/>
      <c r="R10" s="936"/>
      <c r="S10" s="936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D10" s="286"/>
      <c r="BE10" s="286"/>
      <c r="BF10" s="286"/>
      <c r="BG10" s="286"/>
      <c r="BH10" s="286"/>
      <c r="BI10" s="286"/>
      <c r="BJ10" s="286"/>
      <c r="BK10" s="286"/>
    </row>
    <row r="11" spans="1:63" ht="14.25" customHeight="1" x14ac:dyDescent="0.25">
      <c r="A11" s="932" t="s">
        <v>754</v>
      </c>
      <c r="B11" s="932"/>
      <c r="C11" s="932"/>
      <c r="D11" s="932"/>
      <c r="E11" s="932"/>
      <c r="F11" s="932"/>
      <c r="G11" s="932"/>
      <c r="H11" s="932"/>
      <c r="I11" s="932"/>
      <c r="J11" s="932"/>
      <c r="K11" s="932"/>
      <c r="L11" s="932"/>
      <c r="M11" s="932"/>
      <c r="N11" s="932"/>
      <c r="O11" s="932"/>
      <c r="P11" s="932"/>
      <c r="Q11" s="932"/>
      <c r="R11" s="932"/>
      <c r="S11" s="932"/>
      <c r="T11" s="932"/>
      <c r="U11" s="932"/>
      <c r="V11" s="932"/>
      <c r="W11" s="932"/>
      <c r="X11" s="932"/>
      <c r="Y11" s="932"/>
      <c r="Z11" s="932"/>
      <c r="AA11" s="932"/>
      <c r="AB11" s="932"/>
      <c r="AC11" s="932"/>
      <c r="AD11" s="932"/>
      <c r="AE11" s="932"/>
      <c r="AF11" s="932"/>
      <c r="AG11" s="932"/>
      <c r="AH11" s="932"/>
      <c r="AI11" s="932"/>
      <c r="AJ11" s="932"/>
      <c r="AK11" s="932"/>
      <c r="AL11" s="932"/>
      <c r="AM11" s="932"/>
      <c r="AN11" s="932"/>
      <c r="AO11" s="932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D11" s="286"/>
      <c r="BE11" s="286"/>
      <c r="BF11" s="286"/>
      <c r="BG11" s="286"/>
      <c r="BH11" s="286"/>
      <c r="BI11" s="286"/>
      <c r="BJ11" s="286"/>
      <c r="BK11" s="286"/>
    </row>
    <row r="12" spans="1:63" x14ac:dyDescent="0.25">
      <c r="A12" s="934" t="str">
        <f>ФОРМА!B3</f>
        <v>ООО «СЭТ»</v>
      </c>
      <c r="B12" s="934"/>
      <c r="C12" s="934"/>
      <c r="D12" s="934"/>
      <c r="E12" s="934"/>
      <c r="F12" s="934"/>
      <c r="G12" s="934"/>
      <c r="H12" s="934"/>
      <c r="I12" s="934"/>
      <c r="J12" s="934"/>
      <c r="K12" s="934"/>
      <c r="L12" s="934"/>
      <c r="M12" s="934"/>
      <c r="N12" s="934"/>
      <c r="O12" s="934"/>
      <c r="P12" s="934"/>
      <c r="Q12" s="934"/>
      <c r="R12" s="934"/>
      <c r="S12" s="934"/>
      <c r="T12" s="934"/>
      <c r="U12" s="934"/>
      <c r="V12" s="934"/>
      <c r="W12" s="934"/>
      <c r="X12" s="934"/>
      <c r="Y12" s="934"/>
      <c r="Z12" s="934"/>
      <c r="AA12" s="934"/>
      <c r="AB12" s="934"/>
      <c r="AC12" s="934"/>
      <c r="AD12" s="934"/>
      <c r="AE12" s="934"/>
      <c r="AF12" s="934"/>
      <c r="AG12" s="934"/>
      <c r="AH12" s="934"/>
      <c r="AI12" s="934"/>
      <c r="AJ12" s="934"/>
      <c r="AK12" s="934"/>
      <c r="AL12" s="934"/>
      <c r="AM12" s="934"/>
      <c r="AN12" s="934"/>
      <c r="AO12" s="934"/>
      <c r="AP12" s="934"/>
      <c r="AQ12" s="934"/>
      <c r="AR12" s="934"/>
      <c r="AS12" s="934"/>
      <c r="AT12" s="934"/>
      <c r="AU12" s="934"/>
      <c r="AV12" s="934"/>
      <c r="AW12" s="934"/>
      <c r="AX12" s="934"/>
      <c r="AY12" s="934"/>
      <c r="AZ12" s="934"/>
      <c r="BA12" s="934"/>
      <c r="BB12" s="934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9" customHeight="1" x14ac:dyDescent="0.25">
      <c r="A13" s="935" t="s">
        <v>810</v>
      </c>
      <c r="B13" s="935"/>
      <c r="C13" s="935"/>
      <c r="D13" s="935"/>
      <c r="E13" s="935"/>
      <c r="F13" s="935"/>
      <c r="G13" s="935"/>
      <c r="H13" s="935"/>
      <c r="I13" s="935"/>
      <c r="J13" s="935"/>
      <c r="K13" s="935"/>
      <c r="L13" s="935"/>
      <c r="M13" s="935"/>
      <c r="N13" s="935"/>
      <c r="O13" s="935"/>
      <c r="P13" s="935"/>
      <c r="Q13" s="935"/>
      <c r="R13" s="935"/>
      <c r="S13" s="935"/>
      <c r="T13" s="935"/>
      <c r="U13" s="935"/>
      <c r="V13" s="935"/>
      <c r="W13" s="935"/>
      <c r="X13" s="935"/>
      <c r="Y13" s="935"/>
      <c r="Z13" s="935"/>
      <c r="AA13" s="935"/>
      <c r="AB13" s="935"/>
      <c r="AC13" s="935"/>
      <c r="AD13" s="935"/>
      <c r="AE13" s="935"/>
      <c r="AF13" s="935"/>
      <c r="AG13" s="935"/>
      <c r="AH13" s="935"/>
      <c r="AI13" s="935"/>
      <c r="AJ13" s="935"/>
      <c r="AK13" s="935"/>
      <c r="AL13" s="935"/>
      <c r="AM13" s="935"/>
      <c r="AN13" s="935"/>
      <c r="AO13" s="935"/>
      <c r="AP13" s="935"/>
      <c r="AQ13" s="935"/>
      <c r="AR13" s="935"/>
      <c r="AS13" s="935"/>
      <c r="AT13" s="935"/>
      <c r="AU13" s="935"/>
      <c r="AV13" s="935"/>
      <c r="AW13" s="935"/>
      <c r="AX13" s="935"/>
      <c r="AY13" s="935"/>
      <c r="AZ13" s="935"/>
      <c r="BA13" s="935"/>
      <c r="BB13" s="935"/>
    </row>
    <row r="14" spans="1:63" ht="28.5" customHeight="1" x14ac:dyDescent="0.25">
      <c r="A14" s="930" t="str">
        <f>ФОРМА!D3</f>
        <v>ОГРН 1089847302225, ИНН 7842391090, КПП 780101001, 199004, город Санкт-Петербург, пр-кт Средний В.О., д. 4 литер а, пом/ком 6н/177</v>
      </c>
      <c r="B14" s="930"/>
      <c r="C14" s="930"/>
      <c r="D14" s="930"/>
      <c r="E14" s="930"/>
      <c r="F14" s="930"/>
      <c r="G14" s="930"/>
      <c r="H14" s="930"/>
      <c r="I14" s="930"/>
      <c r="J14" s="930"/>
      <c r="K14" s="930"/>
      <c r="L14" s="930"/>
      <c r="M14" s="930"/>
      <c r="N14" s="930"/>
      <c r="O14" s="930"/>
      <c r="P14" s="930"/>
      <c r="Q14" s="930"/>
      <c r="R14" s="930"/>
      <c r="S14" s="930"/>
      <c r="T14" s="930"/>
      <c r="U14" s="930"/>
      <c r="V14" s="930"/>
      <c r="W14" s="930"/>
      <c r="X14" s="930"/>
      <c r="Y14" s="930"/>
      <c r="Z14" s="930"/>
      <c r="AA14" s="930"/>
      <c r="AB14" s="930"/>
      <c r="AC14" s="930"/>
      <c r="AD14" s="930"/>
      <c r="AE14" s="930"/>
      <c r="AF14" s="930"/>
      <c r="AG14" s="930"/>
      <c r="AH14" s="930"/>
      <c r="AI14" s="930"/>
      <c r="AJ14" s="930"/>
      <c r="AK14" s="930"/>
      <c r="AL14" s="930"/>
      <c r="AM14" s="930"/>
      <c r="AN14" s="930"/>
      <c r="AO14" s="930"/>
      <c r="AP14" s="930"/>
      <c r="AQ14" s="930"/>
      <c r="AR14" s="930"/>
      <c r="AS14" s="930"/>
      <c r="AT14" s="930"/>
      <c r="AU14" s="930"/>
      <c r="AV14" s="930"/>
      <c r="AW14" s="930"/>
      <c r="AX14" s="930"/>
      <c r="AY14" s="930"/>
      <c r="AZ14" s="930"/>
      <c r="BA14" s="930"/>
      <c r="BB14" s="930"/>
    </row>
    <row r="15" spans="1:63" ht="23.25" customHeight="1" x14ac:dyDescent="0.25">
      <c r="A15" s="936" t="s">
        <v>811</v>
      </c>
      <c r="B15" s="936"/>
      <c r="C15" s="936"/>
      <c r="D15" s="936"/>
      <c r="E15" s="936"/>
      <c r="F15" s="936"/>
      <c r="G15" s="936"/>
      <c r="H15" s="936"/>
      <c r="I15" s="936"/>
      <c r="J15" s="936"/>
      <c r="K15" s="936"/>
      <c r="L15" s="936"/>
      <c r="M15" s="936"/>
      <c r="N15" s="936"/>
      <c r="O15" s="936"/>
      <c r="P15" s="936"/>
      <c r="Q15" s="936"/>
      <c r="R15" s="936"/>
      <c r="S15" s="936"/>
      <c r="T15" s="936"/>
      <c r="U15" s="936"/>
      <c r="V15" s="936"/>
      <c r="W15" s="936"/>
      <c r="X15" s="936"/>
      <c r="Y15" s="936"/>
      <c r="Z15" s="936"/>
      <c r="AA15" s="936"/>
      <c r="AB15" s="936"/>
      <c r="AC15" s="936"/>
      <c r="AD15" s="936"/>
      <c r="AE15" s="936"/>
      <c r="AF15" s="936"/>
      <c r="AG15" s="936"/>
      <c r="AH15" s="936"/>
      <c r="AI15" s="936"/>
      <c r="AJ15" s="936"/>
      <c r="AK15" s="936"/>
      <c r="AL15" s="936"/>
      <c r="AM15" s="936"/>
      <c r="AN15" s="936"/>
      <c r="AO15" s="936"/>
      <c r="AP15" s="936"/>
      <c r="AQ15" s="936"/>
      <c r="AR15" s="936"/>
      <c r="AS15" s="936"/>
      <c r="AT15" s="936"/>
      <c r="AU15" s="936"/>
      <c r="AV15" s="936"/>
      <c r="AW15" s="936"/>
      <c r="AX15" s="936"/>
      <c r="AY15" s="936"/>
      <c r="AZ15" s="936"/>
      <c r="BA15" s="936"/>
      <c r="BB15" s="936"/>
    </row>
    <row r="16" spans="1:63" ht="13.5" customHeight="1" x14ac:dyDescent="0.25">
      <c r="A16" s="932" t="s">
        <v>74</v>
      </c>
      <c r="B16" s="932"/>
      <c r="C16" s="932"/>
      <c r="D16" s="932"/>
      <c r="E16" s="932"/>
      <c r="F16" s="932"/>
      <c r="G16" s="932"/>
      <c r="H16" s="932"/>
      <c r="I16" s="932"/>
      <c r="J16" s="932"/>
      <c r="K16" s="932"/>
      <c r="L16" s="932"/>
      <c r="M16" s="932"/>
      <c r="N16" s="932"/>
      <c r="O16" s="932"/>
      <c r="P16" s="932"/>
      <c r="Q16" s="932"/>
      <c r="R16" s="932"/>
      <c r="S16" s="932"/>
      <c r="T16" s="932"/>
      <c r="U16" s="932"/>
      <c r="V16" s="932"/>
      <c r="W16" s="932"/>
      <c r="X16" s="932"/>
      <c r="Y16" s="932"/>
      <c r="Z16" s="932"/>
      <c r="AA16" s="932"/>
      <c r="AB16" s="932"/>
      <c r="AC16" s="932"/>
      <c r="AD16" s="932"/>
      <c r="AE16" s="932"/>
      <c r="AF16" s="932"/>
      <c r="AG16" s="287"/>
      <c r="AH16" s="287"/>
      <c r="AI16" s="287"/>
      <c r="AJ16" s="287"/>
      <c r="AK16" s="287"/>
      <c r="AL16" s="287"/>
      <c r="AM16" s="287"/>
      <c r="AN16" s="287"/>
      <c r="AO16" s="287"/>
      <c r="AP16" s="287"/>
      <c r="AQ16" s="287"/>
      <c r="AR16" s="287"/>
      <c r="AS16" s="287"/>
      <c r="AT16" s="287"/>
      <c r="AU16" s="287"/>
      <c r="AV16" s="287"/>
      <c r="AW16" s="287"/>
      <c r="AX16" s="287"/>
      <c r="AY16" s="287"/>
      <c r="AZ16" s="287"/>
    </row>
    <row r="17" spans="1:54" ht="13.5" customHeight="1" x14ac:dyDescent="0.25">
      <c r="A17" s="937" t="str">
        <f>ФОРМА!B8</f>
        <v>ООО «СЭТ»</v>
      </c>
      <c r="B17" s="937"/>
      <c r="C17" s="937"/>
      <c r="D17" s="937"/>
      <c r="E17" s="937"/>
      <c r="F17" s="937"/>
      <c r="G17" s="937"/>
      <c r="H17" s="937"/>
      <c r="I17" s="937"/>
      <c r="J17" s="937"/>
      <c r="K17" s="937"/>
      <c r="L17" s="937"/>
      <c r="M17" s="937"/>
      <c r="N17" s="937"/>
      <c r="O17" s="937"/>
      <c r="P17" s="937"/>
      <c r="Q17" s="937"/>
      <c r="R17" s="937"/>
      <c r="S17" s="937"/>
      <c r="T17" s="937"/>
      <c r="U17" s="937"/>
      <c r="V17" s="937"/>
      <c r="W17" s="937"/>
      <c r="X17" s="937"/>
      <c r="Y17" s="937"/>
      <c r="Z17" s="937"/>
      <c r="AA17" s="937"/>
      <c r="AB17" s="937"/>
      <c r="AC17" s="937"/>
      <c r="AD17" s="937"/>
      <c r="AE17" s="937"/>
      <c r="AF17" s="937"/>
      <c r="AG17" s="937"/>
      <c r="AH17" s="937"/>
      <c r="AI17" s="937"/>
      <c r="AJ17" s="937"/>
      <c r="AK17" s="937"/>
      <c r="AL17" s="937"/>
      <c r="AM17" s="937"/>
      <c r="AN17" s="937"/>
      <c r="AO17" s="937"/>
      <c r="AP17" s="937"/>
      <c r="AQ17" s="937"/>
      <c r="AR17" s="937"/>
      <c r="AS17" s="937"/>
      <c r="AT17" s="937"/>
      <c r="AU17" s="937"/>
      <c r="AV17" s="937"/>
      <c r="AW17" s="937"/>
      <c r="AX17" s="937"/>
      <c r="AY17" s="937"/>
      <c r="AZ17" s="937"/>
      <c r="BA17" s="937"/>
      <c r="BB17" s="937"/>
    </row>
    <row r="18" spans="1:54" ht="9" customHeight="1" x14ac:dyDescent="0.25">
      <c r="A18" s="931" t="s">
        <v>810</v>
      </c>
      <c r="B18" s="946"/>
      <c r="C18" s="946"/>
      <c r="D18" s="946"/>
      <c r="E18" s="946"/>
      <c r="F18" s="946"/>
      <c r="G18" s="946"/>
      <c r="H18" s="946"/>
      <c r="I18" s="946"/>
      <c r="J18" s="946"/>
      <c r="K18" s="946"/>
      <c r="L18" s="946"/>
      <c r="M18" s="946"/>
      <c r="N18" s="946"/>
      <c r="O18" s="946"/>
      <c r="P18" s="946"/>
      <c r="Q18" s="946"/>
      <c r="R18" s="946"/>
      <c r="S18" s="946"/>
      <c r="T18" s="946"/>
      <c r="U18" s="946"/>
      <c r="V18" s="946"/>
      <c r="W18" s="946"/>
      <c r="X18" s="946"/>
      <c r="Y18" s="946"/>
      <c r="Z18" s="946"/>
      <c r="AA18" s="946"/>
      <c r="AB18" s="946"/>
      <c r="AC18" s="946"/>
      <c r="AD18" s="946"/>
      <c r="AE18" s="946"/>
      <c r="AF18" s="946"/>
      <c r="AG18" s="946"/>
      <c r="AH18" s="946"/>
      <c r="AI18" s="946"/>
      <c r="AJ18" s="946"/>
      <c r="AK18" s="946"/>
      <c r="AL18" s="946"/>
      <c r="AM18" s="946"/>
      <c r="AN18" s="946"/>
      <c r="AO18" s="946"/>
      <c r="AP18" s="946"/>
      <c r="AQ18" s="946"/>
      <c r="AR18" s="946"/>
      <c r="AS18" s="946"/>
      <c r="AT18" s="946"/>
      <c r="AU18" s="946"/>
      <c r="AV18" s="946"/>
      <c r="AW18" s="946"/>
      <c r="AX18" s="946"/>
      <c r="AY18" s="946"/>
      <c r="AZ18" s="946"/>
      <c r="BA18" s="946"/>
      <c r="BB18" s="946"/>
    </row>
    <row r="19" spans="1:54" ht="27.75" customHeight="1" x14ac:dyDescent="0.25">
      <c r="A19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9" s="937"/>
      <c r="C19" s="937"/>
      <c r="D19" s="937"/>
      <c r="E19" s="937"/>
      <c r="F19" s="937"/>
      <c r="G19" s="937"/>
      <c r="H19" s="937"/>
      <c r="I19" s="937"/>
      <c r="J19" s="937"/>
      <c r="K19" s="937"/>
      <c r="L19" s="937"/>
      <c r="M19" s="937"/>
      <c r="N19" s="937"/>
      <c r="O19" s="937"/>
      <c r="P19" s="937"/>
      <c r="Q19" s="937"/>
      <c r="R19" s="937"/>
      <c r="S19" s="937"/>
      <c r="T19" s="937"/>
      <c r="U19" s="937"/>
      <c r="V19" s="937"/>
      <c r="W19" s="937"/>
      <c r="X19" s="937"/>
      <c r="Y19" s="937"/>
      <c r="Z19" s="937"/>
      <c r="AA19" s="937"/>
      <c r="AB19" s="937"/>
      <c r="AC19" s="937"/>
      <c r="AD19" s="937"/>
      <c r="AE19" s="937"/>
      <c r="AF19" s="937"/>
      <c r="AG19" s="937"/>
      <c r="AH19" s="937"/>
      <c r="AI19" s="937"/>
      <c r="AJ19" s="937"/>
      <c r="AK19" s="937"/>
      <c r="AL19" s="937"/>
      <c r="AM19" s="937"/>
      <c r="AN19" s="937"/>
      <c r="AO19" s="937"/>
      <c r="AP19" s="937"/>
      <c r="AQ19" s="937"/>
      <c r="AR19" s="937"/>
      <c r="AS19" s="937"/>
      <c r="AT19" s="937"/>
      <c r="AU19" s="937"/>
      <c r="AV19" s="937"/>
      <c r="AW19" s="937"/>
      <c r="AX19" s="937"/>
      <c r="AY19" s="937"/>
      <c r="AZ19" s="937"/>
      <c r="BA19" s="937"/>
      <c r="BB19" s="937"/>
    </row>
    <row r="20" spans="1:54" ht="9.75" customHeight="1" x14ac:dyDescent="0.25">
      <c r="A20" s="936" t="s">
        <v>755</v>
      </c>
      <c r="B20" s="936"/>
      <c r="C20" s="936"/>
      <c r="D20" s="936"/>
      <c r="E20" s="936"/>
      <c r="F20" s="936"/>
      <c r="G20" s="936"/>
      <c r="H20" s="936"/>
      <c r="I20" s="936"/>
      <c r="J20" s="936"/>
      <c r="K20" s="936"/>
      <c r="L20" s="936"/>
      <c r="M20" s="936"/>
      <c r="N20" s="936"/>
      <c r="O20" s="936"/>
      <c r="P20" s="936"/>
      <c r="Q20" s="936"/>
      <c r="R20" s="936"/>
      <c r="S20" s="936"/>
      <c r="T20" s="936"/>
      <c r="U20" s="936"/>
      <c r="V20" s="936"/>
      <c r="W20" s="936"/>
      <c r="X20" s="936"/>
      <c r="Y20" s="936"/>
      <c r="Z20" s="936"/>
      <c r="AA20" s="936"/>
      <c r="AB20" s="936"/>
      <c r="AC20" s="936"/>
      <c r="AD20" s="936"/>
      <c r="AE20" s="936"/>
      <c r="AF20" s="936"/>
      <c r="AG20" s="936"/>
      <c r="AH20" s="936"/>
      <c r="AI20" s="936"/>
      <c r="AJ20" s="936"/>
      <c r="AK20" s="936"/>
      <c r="AL20" s="936"/>
      <c r="AM20" s="936"/>
      <c r="AN20" s="936"/>
      <c r="AO20" s="936"/>
      <c r="AP20" s="936"/>
      <c r="AQ20" s="936"/>
      <c r="AR20" s="936"/>
      <c r="AS20" s="936"/>
      <c r="AT20" s="936"/>
      <c r="AU20" s="936"/>
      <c r="AV20" s="936"/>
      <c r="AW20" s="936"/>
      <c r="AX20" s="936"/>
      <c r="AY20" s="936"/>
      <c r="AZ20" s="936"/>
      <c r="BA20" s="936"/>
      <c r="BB20" s="936"/>
    </row>
    <row r="21" spans="1:54" ht="19.5" customHeight="1" x14ac:dyDescent="0.25">
      <c r="A21" s="947" t="s">
        <v>67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12.75" customHeight="1" x14ac:dyDescent="0.25">
      <c r="A22" s="947" t="s">
        <v>980</v>
      </c>
      <c r="B22" s="947"/>
      <c r="C22" s="947"/>
      <c r="D22" s="947"/>
      <c r="E22" s="947"/>
      <c r="F22" s="947"/>
      <c r="G22" s="947"/>
      <c r="H22" s="947"/>
      <c r="I22" s="947"/>
      <c r="J22" s="947"/>
      <c r="K22" s="947"/>
      <c r="L22" s="947"/>
      <c r="M22" s="947"/>
      <c r="N22" s="947"/>
      <c r="O22" s="947"/>
      <c r="P22" s="947"/>
      <c r="Q22" s="947"/>
      <c r="R22" s="947"/>
      <c r="S22" s="947"/>
      <c r="T22" s="947"/>
      <c r="U22" s="947"/>
      <c r="V22" s="947"/>
      <c r="W22" s="947"/>
      <c r="X22" s="947"/>
      <c r="Y22" s="947"/>
      <c r="Z22" s="947"/>
      <c r="AA22" s="947"/>
      <c r="AB22" s="947"/>
      <c r="AC22" s="947"/>
      <c r="AD22" s="947"/>
      <c r="AE22" s="947"/>
      <c r="AF22" s="947"/>
      <c r="AG22" s="947"/>
      <c r="AH22" s="947"/>
      <c r="AI22" s="947"/>
      <c r="AJ22" s="947"/>
      <c r="AK22" s="947"/>
      <c r="AL22" s="947"/>
      <c r="AM22" s="947"/>
      <c r="AN22" s="947"/>
      <c r="AO22" s="947"/>
      <c r="AP22" s="947"/>
      <c r="AQ22" s="947"/>
      <c r="AR22" s="947"/>
      <c r="AS22" s="947"/>
      <c r="AT22" s="947"/>
      <c r="AU22" s="947"/>
      <c r="AV22" s="947"/>
      <c r="AW22" s="947"/>
      <c r="AX22" s="947"/>
      <c r="AY22" s="947"/>
      <c r="AZ22" s="947"/>
      <c r="BA22" s="947"/>
      <c r="BB22" s="947"/>
    </row>
    <row r="23" spans="1:54" ht="10.5" customHeight="1" x14ac:dyDescent="0.25"/>
    <row r="24" spans="1:54" ht="14.25" customHeight="1" x14ac:dyDescent="0.3">
      <c r="A24" s="279" t="s">
        <v>19</v>
      </c>
      <c r="C24" s="948" t="str">
        <f>ФОРМА!B31</f>
        <v>П-1</v>
      </c>
      <c r="D24" s="948"/>
      <c r="E24" s="948"/>
      <c r="F24" s="948"/>
      <c r="G24" s="948"/>
      <c r="H24" s="948"/>
      <c r="I24" s="948"/>
      <c r="J24" s="948"/>
      <c r="K24" s="948"/>
      <c r="AK24" s="288"/>
      <c r="AL24" s="289"/>
      <c r="AM24" s="289"/>
      <c r="AN24" s="289"/>
      <c r="AO24" s="289"/>
      <c r="AP24" s="289"/>
      <c r="AQ24" s="289"/>
      <c r="AS24" s="288"/>
      <c r="AT24" s="966">
        <f>ФОРМА!D31</f>
        <v>45608</v>
      </c>
      <c r="AU24" s="966"/>
      <c r="AV24" s="966"/>
      <c r="AW24" s="966"/>
      <c r="AX24" s="966"/>
      <c r="AY24" s="966"/>
      <c r="AZ24" s="966"/>
      <c r="BA24" s="966"/>
      <c r="BB24" s="289"/>
    </row>
    <row r="25" spans="1:54" ht="2.4" customHeight="1" x14ac:dyDescent="0.25"/>
    <row r="26" spans="1:54" ht="15.75" customHeight="1" x14ac:dyDescent="0.25">
      <c r="A26" s="932" t="s">
        <v>986</v>
      </c>
      <c r="B26" s="932"/>
      <c r="C26" s="932"/>
      <c r="D26" s="932"/>
      <c r="E26" s="932"/>
      <c r="F26" s="932"/>
      <c r="G26" s="932"/>
      <c r="H26" s="932"/>
      <c r="I26" s="932"/>
      <c r="J26" s="932"/>
      <c r="K26" s="932"/>
      <c r="L26" s="932"/>
      <c r="M26" s="932"/>
      <c r="N26" s="932"/>
      <c r="O26" s="932"/>
      <c r="P26" s="932"/>
      <c r="Q26" s="932"/>
      <c r="R26" s="932"/>
      <c r="S26" s="932"/>
      <c r="T26" s="932"/>
      <c r="U26" s="932"/>
      <c r="V26" s="932"/>
      <c r="W26" s="932"/>
      <c r="X26" s="932"/>
      <c r="Y26" s="932"/>
      <c r="Z26" s="932"/>
      <c r="AA26" s="932"/>
      <c r="AB26" s="932"/>
      <c r="AC26" s="932"/>
      <c r="AD26" s="932"/>
      <c r="AE26" s="932"/>
      <c r="AF26" s="932"/>
      <c r="AG26" s="932"/>
      <c r="AH26" s="932"/>
      <c r="AI26" s="932"/>
      <c r="AJ26" s="932"/>
      <c r="AK26" s="932"/>
      <c r="AL26" s="932"/>
      <c r="AM26" s="932"/>
      <c r="AN26" s="932"/>
      <c r="AO26" s="932"/>
      <c r="AP26" s="932"/>
      <c r="AQ26" s="932"/>
      <c r="AR26" s="932"/>
      <c r="AS26" s="932"/>
      <c r="AT26" s="932"/>
      <c r="AU26" s="932"/>
      <c r="AV26" s="932"/>
      <c r="AW26" s="932"/>
      <c r="AX26" s="932"/>
      <c r="AY26" s="932"/>
      <c r="AZ26" s="932"/>
      <c r="BA26" s="932"/>
      <c r="BB26" s="932"/>
    </row>
    <row r="27" spans="1:54" ht="24.75" customHeight="1" x14ac:dyDescent="0.25">
      <c r="A27" s="945" t="s">
        <v>770</v>
      </c>
      <c r="B27" s="945"/>
      <c r="C27" s="945"/>
      <c r="D27" s="945"/>
      <c r="E27" s="945"/>
      <c r="F27" s="945"/>
      <c r="G27" s="945"/>
      <c r="H27" s="945"/>
      <c r="I27" s="945"/>
      <c r="J27" s="945"/>
      <c r="K27" s="945"/>
      <c r="L27" s="945"/>
      <c r="M27" s="945"/>
      <c r="N27" s="945"/>
      <c r="O27" s="945"/>
      <c r="P27" s="945"/>
      <c r="Q27" s="945"/>
      <c r="R27" s="945"/>
      <c r="S27" s="945"/>
      <c r="T27" s="945"/>
      <c r="U27" s="945"/>
      <c r="V27" s="945"/>
      <c r="W27" s="945"/>
      <c r="X27" s="945"/>
      <c r="Y27" s="945"/>
      <c r="Z27" s="945"/>
      <c r="AA27" s="945"/>
      <c r="AB27" s="945"/>
      <c r="AC27" s="945"/>
      <c r="AD27" s="945"/>
      <c r="AE27" s="945"/>
      <c r="AF27" s="945"/>
      <c r="AG27" s="945"/>
      <c r="AH27" s="945"/>
      <c r="AI27" s="945"/>
      <c r="AJ27" s="945"/>
      <c r="AK27" s="945"/>
      <c r="AL27" s="945"/>
      <c r="AM27" s="945"/>
      <c r="AN27" s="945"/>
      <c r="AO27" s="945"/>
      <c r="AP27" s="945"/>
      <c r="AQ27" s="945"/>
      <c r="AR27" s="945"/>
      <c r="AS27" s="945"/>
      <c r="AT27" s="945"/>
      <c r="AU27" s="945"/>
      <c r="AV27" s="945"/>
      <c r="AW27" s="945"/>
      <c r="AX27" s="945"/>
      <c r="AY27" s="945"/>
      <c r="AZ27" s="945"/>
      <c r="BA27" s="945"/>
      <c r="BB27" s="945"/>
    </row>
    <row r="28" spans="1:54" ht="12.75" customHeight="1" x14ac:dyDescent="0.25">
      <c r="A28" s="942" t="str">
        <f>IF(ФОРМА!E31="ВЛ",ПОДПИСИ!B6,IF(ФОРМА!E31="КЛ",ПОДПИСИ!B7))</f>
        <v xml:space="preserve">Старший мастер Ломоносовского РЭС филиала ПАО "Россети Ленэнерго", "ГтЭС" </v>
      </c>
      <c r="B28" s="942"/>
      <c r="C28" s="942"/>
      <c r="D28" s="942"/>
      <c r="E28" s="942"/>
      <c r="F28" s="942"/>
      <c r="G28" s="942"/>
      <c r="H28" s="942"/>
      <c r="I28" s="942"/>
      <c r="J28" s="942"/>
      <c r="K28" s="942"/>
      <c r="L28" s="942"/>
      <c r="M28" s="942"/>
      <c r="N28" s="942"/>
      <c r="O28" s="942"/>
      <c r="P28" s="942"/>
      <c r="Q28" s="942"/>
      <c r="R28" s="942"/>
      <c r="S28" s="942"/>
      <c r="T28" s="942"/>
      <c r="U28" s="942"/>
      <c r="V28" s="942"/>
      <c r="W28" s="942"/>
      <c r="X28" s="942"/>
      <c r="Y28" s="942"/>
      <c r="Z28" s="942"/>
      <c r="AA28" s="942"/>
      <c r="AB28" s="942"/>
      <c r="AC28" s="942"/>
      <c r="AD28" s="942"/>
      <c r="AE28" s="942"/>
      <c r="AF28" s="942"/>
      <c r="AG28" s="942"/>
      <c r="AH28" s="942"/>
      <c r="AI28" s="942"/>
      <c r="AJ28" s="942"/>
      <c r="AK28" s="942"/>
      <c r="AL28" s="942"/>
      <c r="AM28" s="942"/>
      <c r="AN28" s="942"/>
      <c r="AO28" s="942"/>
      <c r="AP28" s="942"/>
      <c r="AQ28" s="942"/>
      <c r="AR28" s="942"/>
      <c r="AS28" s="942"/>
      <c r="AT28" s="942"/>
      <c r="AU28" s="942"/>
      <c r="AV28" s="942"/>
      <c r="AW28" s="942"/>
      <c r="AX28" s="942"/>
      <c r="AY28" s="942"/>
      <c r="AZ28" s="942"/>
      <c r="BA28" s="942"/>
      <c r="BB28" s="942"/>
    </row>
    <row r="29" spans="1:54" ht="13.5" customHeight="1" x14ac:dyDescent="0.25">
      <c r="A29" s="943" t="str">
        <f>IF(ФОРМА!E31="ВЛ",ПОДПИСИ!C6,IF(ФОРМА!E31="КЛ",ПОДПИСИ!C7))</f>
        <v>Ширяев Е.М.</v>
      </c>
      <c r="B29" s="943"/>
      <c r="C29" s="943"/>
      <c r="D29" s="943"/>
      <c r="E29" s="943"/>
      <c r="F29" s="943"/>
      <c r="G29" s="943"/>
      <c r="H29" s="943"/>
      <c r="I29" s="943"/>
      <c r="J29" s="943"/>
      <c r="K29" s="943"/>
      <c r="L29" s="943"/>
      <c r="M29" s="943"/>
      <c r="N29" s="943"/>
      <c r="O29" s="943"/>
      <c r="P29" s="943"/>
      <c r="Q29" s="943"/>
      <c r="R29" s="943"/>
      <c r="S29" s="943"/>
      <c r="T29" s="943"/>
      <c r="U29" s="943"/>
      <c r="V29" s="943"/>
      <c r="W29" s="943"/>
      <c r="X29" s="943"/>
      <c r="Y29" s="943"/>
      <c r="Z29" s="943"/>
      <c r="AA29" s="943"/>
      <c r="AB29" s="943"/>
      <c r="AC29" s="943"/>
      <c r="AD29" s="943"/>
      <c r="AE29" s="943"/>
      <c r="AF29" s="943"/>
      <c r="AG29" s="943"/>
      <c r="AH29" s="943"/>
      <c r="AI29" s="943"/>
      <c r="AJ29" s="943"/>
      <c r="AK29" s="943"/>
      <c r="AL29" s="943"/>
      <c r="AM29" s="943"/>
      <c r="AN29" s="943"/>
      <c r="AO29" s="943"/>
      <c r="AP29" s="943"/>
      <c r="AQ29" s="943"/>
      <c r="AR29" s="943"/>
      <c r="AS29" s="943"/>
      <c r="AT29" s="943"/>
      <c r="AU29" s="943"/>
      <c r="AV29" s="943"/>
      <c r="AW29" s="943"/>
      <c r="AX29" s="943"/>
      <c r="AY29" s="943"/>
      <c r="AZ29" s="943"/>
      <c r="BA29" s="943"/>
      <c r="BB29" s="943"/>
    </row>
    <row r="30" spans="1:54" ht="30" customHeight="1" x14ac:dyDescent="0.25">
      <c r="A30" s="944" t="s">
        <v>992</v>
      </c>
      <c r="B30" s="944"/>
      <c r="C30" s="944"/>
      <c r="D30" s="944"/>
      <c r="E30" s="944"/>
      <c r="F30" s="944"/>
      <c r="G30" s="944"/>
      <c r="H30" s="944"/>
      <c r="I30" s="944"/>
      <c r="J30" s="944"/>
      <c r="K30" s="944"/>
      <c r="L30" s="944"/>
      <c r="M30" s="944"/>
      <c r="N30" s="944"/>
      <c r="O30" s="944"/>
      <c r="P30" s="944"/>
      <c r="Q30" s="944"/>
      <c r="R30" s="944"/>
      <c r="S30" s="944"/>
      <c r="T30" s="944"/>
      <c r="U30" s="944"/>
      <c r="V30" s="944"/>
      <c r="W30" s="944"/>
      <c r="X30" s="944"/>
      <c r="Y30" s="944"/>
      <c r="Z30" s="944"/>
      <c r="AA30" s="944"/>
      <c r="AB30" s="944"/>
      <c r="AC30" s="944"/>
      <c r="AD30" s="944"/>
      <c r="AE30" s="944"/>
      <c r="AF30" s="944"/>
      <c r="AG30" s="944"/>
      <c r="AH30" s="944"/>
      <c r="AI30" s="944"/>
      <c r="AJ30" s="944"/>
      <c r="AK30" s="944"/>
      <c r="AL30" s="944"/>
      <c r="AM30" s="944"/>
      <c r="AN30" s="944"/>
      <c r="AO30" s="944"/>
      <c r="AP30" s="944"/>
      <c r="AQ30" s="944"/>
      <c r="AR30" s="944"/>
      <c r="AS30" s="944"/>
      <c r="AT30" s="944"/>
      <c r="AU30" s="944"/>
      <c r="AV30" s="944"/>
      <c r="AW30" s="944"/>
      <c r="AX30" s="944"/>
      <c r="AY30" s="944"/>
      <c r="AZ30" s="944"/>
      <c r="BA30" s="944"/>
      <c r="BB30" s="944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5.75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9.6" customHeight="1" x14ac:dyDescent="0.25">
      <c r="A46" s="952" t="s">
        <v>777</v>
      </c>
      <c r="B46" s="952"/>
      <c r="C46" s="952"/>
      <c r="D46" s="952"/>
      <c r="E46" s="952"/>
      <c r="F46" s="952"/>
      <c r="G46" s="952"/>
      <c r="H46" s="952"/>
      <c r="I46" s="952"/>
      <c r="J46" s="952"/>
      <c r="K46" s="952"/>
      <c r="L46" s="952"/>
      <c r="M46" s="952"/>
      <c r="N46" s="952"/>
      <c r="O46" s="952"/>
      <c r="P46" s="952"/>
      <c r="Q46" s="952"/>
      <c r="R46" s="952"/>
      <c r="S46" s="952"/>
      <c r="T46" s="952"/>
      <c r="U46" s="952"/>
      <c r="V46" s="952"/>
      <c r="W46" s="952"/>
      <c r="X46" s="952"/>
      <c r="Y46" s="952"/>
      <c r="Z46" s="952"/>
      <c r="AA46" s="952"/>
      <c r="AB46" s="952"/>
      <c r="AC46" s="952"/>
      <c r="AD46" s="952"/>
      <c r="AE46" s="952"/>
      <c r="AF46" s="952"/>
      <c r="AG46" s="952"/>
      <c r="AH46" s="952"/>
      <c r="AI46" s="952"/>
      <c r="AJ46" s="952"/>
      <c r="AK46" s="952"/>
      <c r="AL46" s="952"/>
      <c r="AM46" s="952"/>
      <c r="AN46" s="952"/>
      <c r="AO46" s="952"/>
      <c r="AP46" s="952"/>
      <c r="AQ46" s="952"/>
      <c r="AR46" s="952"/>
      <c r="AS46" s="952"/>
      <c r="AT46" s="952"/>
      <c r="AU46" s="952"/>
      <c r="AV46" s="952"/>
      <c r="AW46" s="952"/>
      <c r="AX46" s="952"/>
      <c r="AY46" s="952"/>
      <c r="AZ46" s="952"/>
      <c r="BA46" s="952"/>
      <c r="BB46" s="952"/>
    </row>
    <row r="47" spans="1:54" x14ac:dyDescent="0.25">
      <c r="A47" s="942"/>
      <c r="B47" s="942"/>
      <c r="C47" s="942"/>
      <c r="D47" s="942"/>
      <c r="E47" s="942"/>
      <c r="F47" s="942"/>
      <c r="G47" s="942"/>
      <c r="H47" s="942"/>
      <c r="I47" s="942"/>
      <c r="J47" s="942"/>
      <c r="K47" s="942"/>
      <c r="L47" s="942"/>
      <c r="M47" s="942"/>
      <c r="N47" s="942"/>
      <c r="O47" s="942"/>
      <c r="P47" s="942"/>
      <c r="Q47" s="942"/>
      <c r="R47" s="942"/>
      <c r="S47" s="942"/>
      <c r="T47" s="942"/>
      <c r="U47" s="942"/>
      <c r="V47" s="942"/>
      <c r="W47" s="942"/>
      <c r="X47" s="942"/>
      <c r="Y47" s="942"/>
      <c r="Z47" s="942"/>
      <c r="AA47" s="942"/>
      <c r="AB47" s="942"/>
      <c r="AC47" s="942"/>
      <c r="AD47" s="942"/>
      <c r="AE47" s="942"/>
      <c r="AF47" s="942"/>
      <c r="AG47" s="942"/>
      <c r="AH47" s="942"/>
      <c r="AI47" s="942"/>
      <c r="AJ47" s="942"/>
      <c r="AK47" s="942"/>
      <c r="AL47" s="942"/>
      <c r="AM47" s="942"/>
      <c r="AN47" s="942"/>
      <c r="AO47" s="942"/>
      <c r="AP47" s="942"/>
      <c r="AQ47" s="942"/>
      <c r="AR47" s="942"/>
      <c r="AS47" s="942"/>
      <c r="AT47" s="942"/>
      <c r="AU47" s="942"/>
      <c r="AV47" s="942"/>
      <c r="AW47" s="942"/>
      <c r="AX47" s="942"/>
      <c r="AY47" s="942"/>
      <c r="AZ47" s="942"/>
      <c r="BA47" s="942"/>
      <c r="BB47" s="942"/>
    </row>
    <row r="48" spans="1:54" ht="15.75" customHeight="1" x14ac:dyDescent="0.25">
      <c r="A48" s="936" t="s">
        <v>778</v>
      </c>
      <c r="B48" s="936"/>
      <c r="C48" s="936"/>
      <c r="D48" s="936"/>
      <c r="E48" s="936"/>
      <c r="F48" s="936"/>
      <c r="G48" s="936"/>
      <c r="H48" s="936"/>
      <c r="I48" s="936"/>
      <c r="J48" s="936"/>
      <c r="K48" s="936"/>
      <c r="L48" s="936"/>
      <c r="M48" s="936"/>
      <c r="N48" s="936"/>
      <c r="O48" s="936"/>
      <c r="P48" s="936"/>
      <c r="Q48" s="936"/>
      <c r="R48" s="936"/>
      <c r="S48" s="936"/>
      <c r="T48" s="936"/>
      <c r="U48" s="936"/>
      <c r="V48" s="936"/>
      <c r="W48" s="936"/>
      <c r="X48" s="936"/>
      <c r="Y48" s="936"/>
      <c r="Z48" s="936"/>
      <c r="AA48" s="936"/>
      <c r="AB48" s="936"/>
      <c r="AC48" s="936"/>
      <c r="AD48" s="936"/>
      <c r="AE48" s="936"/>
      <c r="AF48" s="936"/>
      <c r="AG48" s="936"/>
      <c r="AH48" s="936"/>
      <c r="AI48" s="936"/>
      <c r="AJ48" s="936"/>
      <c r="AK48" s="936"/>
      <c r="AL48" s="936"/>
      <c r="AM48" s="936"/>
      <c r="AN48" s="936"/>
      <c r="AO48" s="936"/>
      <c r="AP48" s="936"/>
      <c r="AQ48" s="936"/>
      <c r="AR48" s="936"/>
      <c r="AS48" s="936"/>
      <c r="AT48" s="936"/>
      <c r="AU48" s="936"/>
      <c r="AV48" s="936"/>
      <c r="AW48" s="936"/>
      <c r="AX48" s="936"/>
      <c r="AY48" s="936"/>
      <c r="AZ48" s="936"/>
      <c r="BA48" s="936"/>
      <c r="BB48" s="936"/>
    </row>
    <row r="49" spans="1:56" x14ac:dyDescent="0.25">
      <c r="A49" s="932" t="s">
        <v>79</v>
      </c>
      <c r="B49" s="932"/>
      <c r="C49" s="932"/>
      <c r="D49" s="932"/>
      <c r="E49" s="932"/>
      <c r="F49" s="932"/>
      <c r="G49" s="932"/>
      <c r="H49" s="932"/>
      <c r="I49" s="932"/>
      <c r="J49" s="932"/>
      <c r="K49" s="932"/>
      <c r="L49" s="932"/>
      <c r="M49" s="932"/>
      <c r="N49" s="932"/>
      <c r="O49" s="932"/>
      <c r="P49" s="932"/>
      <c r="Q49" s="932"/>
      <c r="R49" s="932"/>
      <c r="S49" s="932"/>
      <c r="T49" s="932"/>
      <c r="U49" s="932"/>
      <c r="V49" s="932"/>
      <c r="W49" s="932"/>
      <c r="X49" s="932"/>
      <c r="Y49" s="932"/>
      <c r="Z49" s="932"/>
      <c r="AA49" s="932"/>
      <c r="AB49" s="932"/>
      <c r="AC49" s="932"/>
      <c r="AD49" s="932"/>
      <c r="AE49" s="932"/>
      <c r="AF49" s="932"/>
      <c r="AG49" s="932"/>
      <c r="AH49" s="932"/>
      <c r="AI49" s="932"/>
      <c r="AJ49" s="932"/>
      <c r="AK49" s="932"/>
    </row>
    <row r="50" spans="1:56" x14ac:dyDescent="0.25">
      <c r="A50" s="951" t="str">
        <f>CONCATENATE(ПОДПИСИ!B10," ",ПОДПИСИ!C10,", ",ПОДПИСИ!F10)</f>
        <v>Ведущий инженер отдела строительного контроля АО "ЛЭСР" Сафуанова В.А., Приказ №205 от 12.02.2024</v>
      </c>
      <c r="B50" s="951"/>
      <c r="C50" s="951"/>
      <c r="D50" s="951"/>
      <c r="E50" s="951"/>
      <c r="F50" s="951"/>
      <c r="G50" s="951"/>
      <c r="H50" s="951"/>
      <c r="I50" s="951"/>
      <c r="J50" s="951"/>
      <c r="K50" s="951"/>
      <c r="L50" s="951"/>
      <c r="M50" s="951"/>
      <c r="N50" s="951"/>
      <c r="O50" s="951"/>
      <c r="P50" s="951"/>
      <c r="Q50" s="951"/>
      <c r="R50" s="951"/>
      <c r="S50" s="951"/>
      <c r="T50" s="951"/>
      <c r="U50" s="951"/>
      <c r="V50" s="951"/>
      <c r="W50" s="951"/>
      <c r="X50" s="951"/>
      <c r="Y50" s="951"/>
      <c r="Z50" s="951"/>
      <c r="AA50" s="951"/>
      <c r="AB50" s="951"/>
      <c r="AC50" s="951"/>
      <c r="AD50" s="951"/>
      <c r="AE50" s="951"/>
      <c r="AF50" s="951"/>
      <c r="AG50" s="951"/>
      <c r="AH50" s="951"/>
      <c r="AI50" s="951"/>
      <c r="AJ50" s="951"/>
      <c r="AK50" s="951"/>
      <c r="AL50" s="951"/>
      <c r="AM50" s="951"/>
      <c r="AN50" s="951"/>
      <c r="AO50" s="951"/>
      <c r="AP50" s="951"/>
      <c r="AQ50" s="951"/>
      <c r="AR50" s="951"/>
      <c r="AS50" s="951"/>
      <c r="AT50" s="951"/>
      <c r="AU50" s="951"/>
      <c r="AV50" s="951"/>
      <c r="AW50" s="951"/>
      <c r="AX50" s="951"/>
      <c r="AY50" s="951"/>
      <c r="AZ50" s="951"/>
      <c r="BA50" s="951"/>
      <c r="BB50" s="951"/>
    </row>
    <row r="51" spans="1:56" ht="7.5" customHeight="1" x14ac:dyDescent="0.25">
      <c r="A51" s="931" t="s">
        <v>523</v>
      </c>
      <c r="B51" s="931"/>
      <c r="C51" s="931"/>
      <c r="D51" s="931"/>
      <c r="E51" s="931"/>
      <c r="F51" s="931"/>
      <c r="G51" s="931"/>
      <c r="H51" s="931"/>
      <c r="I51" s="931"/>
      <c r="J51" s="931"/>
      <c r="K51" s="931"/>
      <c r="L51" s="931"/>
      <c r="M51" s="931"/>
      <c r="N51" s="931"/>
      <c r="O51" s="931"/>
      <c r="P51" s="931"/>
      <c r="Q51" s="931"/>
      <c r="R51" s="931"/>
      <c r="S51" s="931"/>
      <c r="T51" s="931"/>
      <c r="U51" s="931"/>
      <c r="V51" s="931"/>
      <c r="W51" s="931"/>
      <c r="X51" s="931"/>
      <c r="Y51" s="931"/>
      <c r="Z51" s="931"/>
      <c r="AA51" s="931"/>
      <c r="AB51" s="931"/>
      <c r="AC51" s="931"/>
      <c r="AD51" s="931"/>
      <c r="AE51" s="931"/>
      <c r="AF51" s="931"/>
      <c r="AG51" s="931"/>
      <c r="AH51" s="931"/>
      <c r="AI51" s="931"/>
      <c r="AJ51" s="931"/>
      <c r="AK51" s="931"/>
      <c r="AL51" s="931"/>
      <c r="AM51" s="931"/>
      <c r="AN51" s="931"/>
      <c r="AO51" s="931"/>
      <c r="AP51" s="931"/>
      <c r="AQ51" s="931"/>
      <c r="AR51" s="931"/>
      <c r="AS51" s="931"/>
      <c r="AT51" s="931"/>
      <c r="AU51" s="931"/>
      <c r="AV51" s="931"/>
      <c r="AW51" s="931"/>
      <c r="AX51" s="931"/>
      <c r="AY51" s="931"/>
      <c r="AZ51" s="931"/>
      <c r="BA51" s="931"/>
      <c r="BB51" s="931"/>
    </row>
    <row r="52" spans="1:56" ht="12" customHeight="1" x14ac:dyDescent="0.25">
      <c r="A52" s="932" t="s">
        <v>977</v>
      </c>
      <c r="B52" s="932"/>
      <c r="C52" s="932"/>
      <c r="D52" s="932"/>
      <c r="E52" s="932"/>
      <c r="F52" s="932"/>
      <c r="G52" s="932"/>
      <c r="H52" s="932"/>
      <c r="I52" s="932"/>
      <c r="J52" s="932"/>
      <c r="K52" s="932"/>
      <c r="L52" s="932"/>
      <c r="M52" s="932"/>
      <c r="N52" s="932"/>
      <c r="O52" s="932"/>
      <c r="P52" s="932"/>
      <c r="Q52" s="932"/>
      <c r="R52" s="932"/>
      <c r="S52" s="932"/>
      <c r="T52" s="932"/>
      <c r="U52" s="932"/>
      <c r="V52" s="932"/>
      <c r="W52" s="932"/>
      <c r="X52" s="932"/>
      <c r="Y52" s="932"/>
      <c r="Z52" s="932"/>
      <c r="AA52" s="932"/>
      <c r="AB52" s="932"/>
      <c r="AC52" s="932"/>
      <c r="AD52" s="932"/>
      <c r="AE52" s="932"/>
      <c r="AF52" s="932"/>
      <c r="AG52" s="932"/>
      <c r="AH52" s="932"/>
      <c r="AI52" s="932"/>
      <c r="AJ52" s="932"/>
      <c r="AK52" s="932"/>
      <c r="AL52" s="932"/>
      <c r="AM52" s="932"/>
      <c r="AN52" s="932"/>
      <c r="AO52" s="932"/>
      <c r="AP52" s="932"/>
      <c r="AQ52" s="932"/>
    </row>
    <row r="53" spans="1:56" ht="13.5" customHeight="1" x14ac:dyDescent="0.25">
      <c r="A53" s="932" t="s">
        <v>981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14.25" customHeight="1" x14ac:dyDescent="0.25">
      <c r="A54" s="937" t="s">
        <v>982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14.25" customHeight="1" x14ac:dyDescent="0.25">
      <c r="A55" s="967" t="s">
        <v>983</v>
      </c>
      <c r="B55" s="967"/>
      <c r="C55" s="967"/>
      <c r="D55" s="967"/>
      <c r="E55" s="967"/>
      <c r="F55" s="967"/>
      <c r="G55" s="967"/>
      <c r="H55" s="967"/>
      <c r="I55" s="967"/>
      <c r="J55" s="967"/>
      <c r="K55" s="967"/>
      <c r="L55" s="967"/>
      <c r="M55" s="967"/>
      <c r="N55" s="967"/>
      <c r="O55" s="967"/>
      <c r="P55" s="967"/>
      <c r="Q55" s="967"/>
      <c r="R55" s="967"/>
      <c r="S55" s="967"/>
      <c r="T55" s="967"/>
      <c r="U55" s="967"/>
      <c r="V55" s="967"/>
      <c r="W55" s="967"/>
      <c r="X55" s="967"/>
      <c r="Y55" s="967"/>
      <c r="Z55" s="967"/>
      <c r="AA55" s="967"/>
      <c r="AB55" s="967"/>
      <c r="AC55" s="967"/>
      <c r="AD55" s="967"/>
      <c r="AE55" s="967"/>
      <c r="AF55" s="967"/>
      <c r="AG55" s="967"/>
      <c r="AH55" s="967"/>
      <c r="AI55" s="967"/>
      <c r="AJ55" s="967"/>
      <c r="AK55" s="967"/>
      <c r="AL55" s="967"/>
      <c r="AM55" s="967"/>
      <c r="AN55" s="967"/>
      <c r="AO55" s="967"/>
      <c r="AP55" s="967"/>
      <c r="AQ55" s="967"/>
      <c r="AR55" s="967"/>
      <c r="AS55" s="967"/>
      <c r="AT55" s="967"/>
      <c r="AU55" s="967"/>
      <c r="AV55" s="967"/>
      <c r="AW55" s="967"/>
      <c r="AX55" s="967"/>
      <c r="AY55" s="967"/>
      <c r="AZ55" s="967"/>
      <c r="BA55" s="967"/>
      <c r="BB55" s="967"/>
    </row>
    <row r="56" spans="1:56" ht="7.5" customHeight="1" x14ac:dyDescent="0.25">
      <c r="A56" s="931" t="s">
        <v>987</v>
      </c>
      <c r="B56" s="931"/>
      <c r="C56" s="931"/>
      <c r="D56" s="931"/>
      <c r="E56" s="931"/>
      <c r="F56" s="931"/>
      <c r="G56" s="931"/>
      <c r="H56" s="931"/>
      <c r="I56" s="931"/>
      <c r="J56" s="931"/>
      <c r="K56" s="931"/>
      <c r="L56" s="931"/>
      <c r="M56" s="931"/>
      <c r="N56" s="931"/>
      <c r="O56" s="931"/>
      <c r="P56" s="931"/>
      <c r="Q56" s="931"/>
      <c r="R56" s="931"/>
      <c r="S56" s="931"/>
      <c r="T56" s="931"/>
      <c r="U56" s="931"/>
      <c r="V56" s="931"/>
      <c r="W56" s="931"/>
      <c r="X56" s="931"/>
      <c r="Y56" s="931"/>
      <c r="Z56" s="931"/>
      <c r="AA56" s="931"/>
      <c r="AB56" s="931"/>
      <c r="AC56" s="931"/>
      <c r="AD56" s="931"/>
      <c r="AE56" s="931"/>
      <c r="AF56" s="931"/>
      <c r="AG56" s="931"/>
      <c r="AH56" s="931"/>
      <c r="AI56" s="931"/>
      <c r="AJ56" s="931"/>
      <c r="AK56" s="931"/>
      <c r="AL56" s="931"/>
      <c r="AM56" s="931"/>
      <c r="AN56" s="931"/>
      <c r="AO56" s="931"/>
      <c r="AP56" s="931"/>
      <c r="AQ56" s="931"/>
      <c r="AR56" s="931"/>
      <c r="AS56" s="931"/>
      <c r="AT56" s="931"/>
      <c r="AU56" s="931"/>
      <c r="AV56" s="931"/>
      <c r="AW56" s="931"/>
      <c r="AX56" s="931"/>
      <c r="AY56" s="931"/>
      <c r="AZ56" s="931"/>
      <c r="BA56" s="931"/>
      <c r="BB56" s="931"/>
    </row>
    <row r="57" spans="1:56" x14ac:dyDescent="0.25">
      <c r="A57" s="932" t="s">
        <v>82</v>
      </c>
      <c r="B57" s="932"/>
      <c r="C57" s="932"/>
      <c r="D57" s="932"/>
      <c r="E57" s="932"/>
      <c r="F57" s="932"/>
      <c r="G57" s="932"/>
      <c r="H57" s="932"/>
      <c r="I57" s="932"/>
      <c r="J57" s="932"/>
      <c r="K57" s="932"/>
      <c r="L57" s="932"/>
      <c r="M57" s="932"/>
      <c r="N57" s="932"/>
      <c r="O57" s="932"/>
      <c r="P57" s="932"/>
      <c r="Q57" s="932"/>
      <c r="R57" s="932"/>
      <c r="S57" s="932"/>
      <c r="T57" s="932"/>
      <c r="U57" s="932"/>
      <c r="V57" s="932"/>
      <c r="W57" s="932"/>
      <c r="X57" s="932"/>
      <c r="Y57" s="932"/>
      <c r="Z57" s="932"/>
      <c r="AA57" s="932"/>
      <c r="AB57" s="934" t="str">
        <f>ФОРМА!B8</f>
        <v>ООО «СЭТ»</v>
      </c>
      <c r="AC57" s="934"/>
      <c r="AD57" s="934"/>
      <c r="AE57" s="934"/>
      <c r="AF57" s="934"/>
      <c r="AG57" s="934"/>
      <c r="AH57" s="934"/>
      <c r="AI57" s="934"/>
      <c r="AJ57" s="934"/>
      <c r="AK57" s="934"/>
      <c r="AL57" s="934"/>
      <c r="AM57" s="934"/>
      <c r="AN57" s="934"/>
      <c r="AO57" s="934"/>
      <c r="AP57" s="934"/>
      <c r="AQ57" s="934"/>
      <c r="AR57" s="934"/>
      <c r="AS57" s="934"/>
      <c r="AT57" s="934"/>
      <c r="AU57" s="934"/>
      <c r="AV57" s="934"/>
      <c r="AW57" s="934"/>
      <c r="AX57" s="934"/>
      <c r="AY57" s="934"/>
      <c r="AZ57" s="934"/>
      <c r="BA57" s="934"/>
      <c r="BB57" s="934"/>
    </row>
    <row r="58" spans="1:56" ht="8.25" customHeight="1" x14ac:dyDescent="0.25">
      <c r="O58" s="290"/>
      <c r="P58" s="290"/>
      <c r="Q58" s="290"/>
      <c r="R58" s="290"/>
      <c r="S58" s="290"/>
      <c r="T58" s="290"/>
      <c r="U58" s="290"/>
      <c r="V58" s="290"/>
      <c r="W58" s="290"/>
      <c r="X58" s="290"/>
      <c r="Y58" s="290"/>
      <c r="Z58" s="291"/>
      <c r="AA58" s="291"/>
      <c r="AB58" s="935" t="s">
        <v>819</v>
      </c>
      <c r="AC58" s="935"/>
      <c r="AD58" s="935"/>
      <c r="AE58" s="935"/>
      <c r="AF58" s="935"/>
      <c r="AG58" s="935"/>
      <c r="AH58" s="935"/>
      <c r="AI58" s="935"/>
      <c r="AJ58" s="935"/>
      <c r="AK58" s="935"/>
      <c r="AL58" s="935"/>
      <c r="AM58" s="935"/>
      <c r="AN58" s="935"/>
      <c r="AO58" s="935"/>
      <c r="AP58" s="935"/>
      <c r="AQ58" s="935"/>
      <c r="AR58" s="935"/>
      <c r="AS58" s="935"/>
      <c r="AT58" s="935"/>
      <c r="AU58" s="935"/>
      <c r="AV58" s="935"/>
      <c r="AW58" s="935"/>
      <c r="AX58" s="935"/>
      <c r="AY58" s="935"/>
      <c r="AZ58" s="935"/>
      <c r="BA58" s="935"/>
      <c r="BB58" s="935"/>
    </row>
    <row r="59" spans="1:56" x14ac:dyDescent="0.25">
      <c r="A59" s="951" t="str">
        <f>CONCATENATE("Проект Шифр ",ФОРМА!B9)</f>
        <v>Проект Шифр ГтЭС-ДТ-9</v>
      </c>
      <c r="B59" s="951"/>
      <c r="C59" s="951"/>
      <c r="D59" s="951"/>
      <c r="E59" s="951"/>
      <c r="F59" s="951"/>
      <c r="G59" s="951"/>
      <c r="H59" s="951"/>
      <c r="I59" s="951"/>
      <c r="J59" s="951"/>
      <c r="K59" s="951"/>
      <c r="L59" s="951"/>
      <c r="M59" s="951"/>
      <c r="N59" s="951"/>
      <c r="O59" s="951"/>
      <c r="P59" s="951"/>
      <c r="Q59" s="951"/>
      <c r="R59" s="951"/>
      <c r="S59" s="951"/>
      <c r="T59" s="951"/>
      <c r="U59" s="951"/>
      <c r="V59" s="951"/>
      <c r="W59" s="951"/>
      <c r="X59" s="951"/>
      <c r="Y59" s="951"/>
      <c r="Z59" s="951"/>
      <c r="AA59" s="951"/>
      <c r="AB59" s="951"/>
      <c r="AC59" s="951"/>
      <c r="AD59" s="951"/>
      <c r="AE59" s="951"/>
      <c r="AF59" s="951"/>
      <c r="AG59" s="951"/>
      <c r="AH59" s="951"/>
      <c r="AI59" s="951"/>
      <c r="AJ59" s="951"/>
      <c r="AK59" s="951"/>
      <c r="AL59" s="951"/>
      <c r="AM59" s="951"/>
      <c r="AN59" s="951"/>
      <c r="AO59" s="951"/>
      <c r="AP59" s="951"/>
      <c r="AQ59" s="951"/>
      <c r="AR59" s="951"/>
      <c r="AS59" s="951"/>
      <c r="AT59" s="951"/>
      <c r="AU59" s="951"/>
      <c r="AV59" s="951"/>
      <c r="AW59" s="951"/>
      <c r="AX59" s="951"/>
      <c r="AY59" s="951"/>
      <c r="AZ59" s="951"/>
      <c r="BA59" s="951"/>
      <c r="BB59" s="951"/>
    </row>
    <row r="60" spans="1:56" ht="8.25" customHeight="1" x14ac:dyDescent="0.25">
      <c r="A60" s="931" t="s">
        <v>820</v>
      </c>
      <c r="B60" s="931"/>
      <c r="C60" s="931"/>
      <c r="D60" s="931"/>
      <c r="E60" s="931"/>
      <c r="F60" s="931"/>
      <c r="G60" s="931"/>
      <c r="H60" s="931"/>
      <c r="I60" s="931"/>
      <c r="J60" s="931"/>
      <c r="K60" s="931"/>
      <c r="L60" s="931"/>
      <c r="M60" s="931"/>
      <c r="N60" s="931"/>
      <c r="O60" s="931"/>
      <c r="P60" s="931"/>
      <c r="Q60" s="931"/>
      <c r="R60" s="931"/>
      <c r="S60" s="931"/>
      <c r="T60" s="931"/>
      <c r="U60" s="931"/>
      <c r="V60" s="931"/>
      <c r="W60" s="931"/>
      <c r="X60" s="931"/>
      <c r="Y60" s="931"/>
      <c r="Z60" s="931"/>
      <c r="AA60" s="931"/>
      <c r="AB60" s="931"/>
      <c r="AC60" s="931"/>
      <c r="AD60" s="931"/>
      <c r="AE60" s="931"/>
      <c r="AF60" s="931"/>
      <c r="AG60" s="931"/>
      <c r="AH60" s="931"/>
      <c r="AI60" s="931"/>
      <c r="AJ60" s="931"/>
      <c r="AK60" s="931"/>
      <c r="AL60" s="931"/>
      <c r="AM60" s="931"/>
      <c r="AN60" s="931"/>
      <c r="AO60" s="931"/>
      <c r="AP60" s="931"/>
      <c r="AQ60" s="931"/>
      <c r="AR60" s="931"/>
      <c r="AS60" s="931"/>
      <c r="AT60" s="931"/>
      <c r="AU60" s="931"/>
      <c r="AV60" s="931"/>
      <c r="AW60" s="931"/>
      <c r="AX60" s="931"/>
      <c r="AY60" s="931"/>
      <c r="AZ60" s="931"/>
      <c r="BA60" s="931"/>
      <c r="BB60" s="931"/>
    </row>
    <row r="61" spans="1:56" x14ac:dyDescent="0.25">
      <c r="A61" s="932" t="s">
        <v>758</v>
      </c>
      <c r="B61" s="932"/>
      <c r="C61" s="932"/>
      <c r="D61" s="932"/>
      <c r="E61" s="932"/>
      <c r="F61" s="932"/>
      <c r="G61" s="932"/>
      <c r="H61" s="932"/>
      <c r="I61" s="932"/>
      <c r="J61" s="932"/>
      <c r="K61" s="932"/>
      <c r="L61" s="932"/>
      <c r="M61" s="932"/>
      <c r="N61" s="932"/>
      <c r="O61" s="932"/>
      <c r="P61" s="932"/>
      <c r="Q61" s="932"/>
      <c r="R61" s="932"/>
      <c r="S61" s="932"/>
      <c r="T61" s="932"/>
      <c r="U61" s="932"/>
      <c r="V61" s="932"/>
      <c r="W61" s="932"/>
      <c r="X61" s="932"/>
      <c r="Y61" s="932"/>
      <c r="Z61" s="932"/>
      <c r="AA61" s="932"/>
      <c r="AB61" s="932"/>
      <c r="AC61" s="932"/>
      <c r="AD61" s="932"/>
      <c r="AE61" s="932"/>
      <c r="AF61" s="932"/>
      <c r="AG61" s="932"/>
      <c r="AH61" s="932"/>
      <c r="AI61" s="932"/>
      <c r="AJ61" s="932"/>
      <c r="AK61" s="932"/>
      <c r="AL61" s="932"/>
      <c r="AM61" s="932"/>
      <c r="AN61" s="932"/>
      <c r="AO61" s="932"/>
      <c r="AP61" s="932"/>
      <c r="AQ61" s="932"/>
      <c r="AR61" s="932"/>
      <c r="AS61" s="932"/>
      <c r="AT61" s="932"/>
      <c r="AU61" s="932"/>
      <c r="AV61" s="932"/>
      <c r="AW61" s="932"/>
      <c r="AX61" s="932"/>
      <c r="AY61" s="932"/>
      <c r="AZ61" s="932"/>
    </row>
    <row r="62" spans="1:56" ht="14.4" x14ac:dyDescent="0.3">
      <c r="A62" s="953" t="s">
        <v>65</v>
      </c>
      <c r="B62" s="953"/>
      <c r="C62" s="953"/>
      <c r="D62" s="953"/>
      <c r="E62" s="953"/>
      <c r="F62" s="953"/>
      <c r="G62" s="953"/>
      <c r="H62" s="953"/>
      <c r="I62" s="953"/>
      <c r="J62" s="953"/>
      <c r="K62" s="953"/>
      <c r="L62" s="953"/>
      <c r="M62" s="953"/>
      <c r="N62" s="953"/>
      <c r="O62" s="953"/>
      <c r="P62" s="953"/>
      <c r="Q62" s="953"/>
      <c r="R62" s="953"/>
      <c r="S62" s="953"/>
      <c r="T62" s="953"/>
      <c r="U62" s="953"/>
      <c r="V62" s="953"/>
      <c r="W62" s="953"/>
      <c r="X62" s="953"/>
      <c r="Y62" s="953"/>
      <c r="Z62" s="953"/>
      <c r="AA62" s="953"/>
      <c r="AB62" s="953"/>
      <c r="AC62" s="953"/>
      <c r="AD62" s="953"/>
      <c r="AE62" s="953"/>
      <c r="AF62" s="953"/>
      <c r="AG62" s="953"/>
      <c r="AH62" s="953"/>
      <c r="AI62" s="953"/>
      <c r="AJ62" s="953"/>
      <c r="AK62" s="953"/>
      <c r="AL62" s="953"/>
      <c r="AM62" s="953"/>
      <c r="AN62" s="953"/>
      <c r="AO62" s="953"/>
      <c r="AP62" s="953"/>
      <c r="AQ62" s="953"/>
      <c r="AR62" s="953"/>
      <c r="AS62" s="953"/>
      <c r="AT62" s="953"/>
      <c r="AU62" s="953"/>
      <c r="AV62" s="953"/>
      <c r="AW62" s="953"/>
      <c r="AX62" s="953"/>
      <c r="AY62" s="953"/>
      <c r="AZ62" s="953"/>
      <c r="BA62" s="953"/>
      <c r="BB62" s="953"/>
      <c r="BD62" s="286"/>
    </row>
    <row r="63" spans="1:56" x14ac:dyDescent="0.25">
      <c r="A63" s="936" t="s">
        <v>821</v>
      </c>
      <c r="B63" s="936"/>
      <c r="C63" s="936"/>
      <c r="D63" s="936"/>
      <c r="E63" s="936"/>
      <c r="F63" s="936"/>
      <c r="G63" s="936"/>
      <c r="H63" s="936"/>
      <c r="I63" s="936"/>
      <c r="J63" s="936"/>
      <c r="K63" s="936"/>
      <c r="L63" s="936"/>
      <c r="M63" s="936"/>
      <c r="N63" s="936"/>
      <c r="O63" s="936"/>
      <c r="P63" s="936"/>
      <c r="Q63" s="936"/>
      <c r="R63" s="936"/>
      <c r="S63" s="936"/>
      <c r="T63" s="936"/>
      <c r="U63" s="936"/>
      <c r="V63" s="936"/>
      <c r="W63" s="936"/>
      <c r="X63" s="936"/>
      <c r="Y63" s="936"/>
      <c r="Z63" s="936"/>
      <c r="AA63" s="936"/>
      <c r="AB63" s="936"/>
      <c r="AC63" s="936"/>
      <c r="AD63" s="936"/>
      <c r="AE63" s="936"/>
      <c r="AF63" s="936"/>
      <c r="AG63" s="936"/>
      <c r="AH63" s="936"/>
      <c r="AI63" s="936"/>
      <c r="AJ63" s="936"/>
      <c r="AK63" s="936"/>
      <c r="AL63" s="936"/>
      <c r="AM63" s="936"/>
      <c r="AN63" s="936"/>
      <c r="AO63" s="936"/>
      <c r="AP63" s="936"/>
      <c r="AQ63" s="936"/>
      <c r="AR63" s="936"/>
      <c r="AS63" s="936"/>
      <c r="AT63" s="936"/>
      <c r="AU63" s="936"/>
      <c r="AV63" s="936"/>
      <c r="AW63" s="936"/>
      <c r="AX63" s="936"/>
      <c r="AY63" s="936"/>
      <c r="AZ63" s="936"/>
      <c r="BA63" s="936"/>
      <c r="BB63" s="936"/>
      <c r="BD63" s="286"/>
    </row>
    <row r="64" spans="1:56" x14ac:dyDescent="0.25">
      <c r="A64" s="932" t="s">
        <v>84</v>
      </c>
      <c r="B64" s="932"/>
      <c r="C64" s="932"/>
      <c r="D64" s="932"/>
      <c r="E64" s="932"/>
      <c r="F64" s="932"/>
      <c r="G64" s="932"/>
      <c r="H64" s="932"/>
      <c r="I64" s="932"/>
      <c r="J64" s="932"/>
      <c r="K64" s="932"/>
      <c r="L64" s="932"/>
      <c r="M64" s="932"/>
      <c r="N64" s="932"/>
      <c r="O64" s="932"/>
      <c r="P64" s="932"/>
      <c r="Q64" s="932"/>
      <c r="R64" s="932"/>
      <c r="S64" s="932"/>
      <c r="T64" s="932"/>
      <c r="U64" s="932"/>
      <c r="V64" s="932"/>
      <c r="W64" s="932"/>
      <c r="X64" s="932"/>
      <c r="Y64" s="932"/>
      <c r="Z64" s="932"/>
      <c r="AA64" s="932"/>
      <c r="AB64" s="932"/>
      <c r="AC64" s="932"/>
      <c r="AD64" s="932"/>
      <c r="AE64" s="932"/>
      <c r="AF64" s="932"/>
      <c r="AG64" s="932"/>
      <c r="AH64" s="932"/>
      <c r="AI64" s="932"/>
      <c r="AJ64" s="932"/>
      <c r="AK64" s="932"/>
      <c r="AL64" s="932"/>
      <c r="AM64" s="932"/>
      <c r="AN64" s="932"/>
      <c r="AO64" s="932"/>
      <c r="AP64" s="932"/>
      <c r="AQ64" s="932"/>
      <c r="AR64" s="932"/>
      <c r="AS64" s="932"/>
      <c r="AT64" s="932"/>
      <c r="AU64" s="932"/>
      <c r="AV64" s="932"/>
      <c r="AW64" s="932"/>
      <c r="AX64" s="932"/>
      <c r="AY64" s="932"/>
      <c r="AZ64" s="932"/>
      <c r="BD64" s="286"/>
    </row>
    <row r="65" spans="1:56" x14ac:dyDescent="0.25">
      <c r="A65" s="955" t="str">
        <f>'Акт расчистки'!A65:BB65</f>
        <v>Исполнительные схемы по расчистке трассы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55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55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D65" s="292"/>
    </row>
    <row r="66" spans="1:56" ht="9" customHeight="1" x14ac:dyDescent="0.25">
      <c r="A66" s="936" t="s">
        <v>525</v>
      </c>
      <c r="B66" s="936"/>
      <c r="C66" s="936"/>
      <c r="D66" s="936"/>
      <c r="E66" s="936"/>
      <c r="F66" s="936"/>
      <c r="G66" s="936"/>
      <c r="H66" s="936"/>
      <c r="I66" s="936"/>
      <c r="J66" s="936"/>
      <c r="K66" s="936"/>
      <c r="L66" s="936"/>
      <c r="M66" s="936"/>
      <c r="N66" s="936"/>
      <c r="O66" s="936"/>
      <c r="P66" s="936"/>
      <c r="Q66" s="936"/>
      <c r="R66" s="936"/>
      <c r="S66" s="936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936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  <c r="BA66" s="936"/>
      <c r="BB66" s="936"/>
    </row>
    <row r="67" spans="1:56" ht="12.75" customHeight="1" x14ac:dyDescent="0.3">
      <c r="A67" s="932" t="s">
        <v>526</v>
      </c>
      <c r="B67" s="932"/>
      <c r="C67" s="932"/>
      <c r="D67" s="932"/>
      <c r="E67" s="932"/>
      <c r="F67" s="932" t="s">
        <v>527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41"/>
      <c r="S67" s="956">
        <f>ФОРМА!C31</f>
        <v>45608</v>
      </c>
      <c r="T67" s="956"/>
      <c r="U67" s="956"/>
      <c r="V67" s="956"/>
      <c r="W67" s="956"/>
      <c r="X67" s="956"/>
      <c r="Y67" s="956"/>
      <c r="Z67" s="956"/>
      <c r="AA67" s="956"/>
      <c r="AB67" s="956"/>
      <c r="AC67" s="956"/>
      <c r="AD67" s="956"/>
      <c r="AE67" s="956"/>
      <c r="AF67" s="348"/>
      <c r="AG67" s="348"/>
      <c r="AH67" s="348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6" ht="12.75" customHeight="1" x14ac:dyDescent="0.3">
      <c r="A68" s="336" t="s">
        <v>822</v>
      </c>
      <c r="B68" s="336"/>
      <c r="C68" s="336"/>
      <c r="D68" s="336" t="s">
        <v>823</v>
      </c>
      <c r="E68" s="336"/>
      <c r="F68" s="932" t="s">
        <v>89</v>
      </c>
      <c r="G68" s="932"/>
      <c r="H68" s="932"/>
      <c r="I68" s="932"/>
      <c r="J68" s="932"/>
      <c r="K68" s="932"/>
      <c r="L68" s="932"/>
      <c r="M68" s="932"/>
      <c r="N68" s="932"/>
      <c r="O68" s="932"/>
      <c r="P68" s="932"/>
      <c r="Q68" s="932"/>
      <c r="R68" s="336"/>
      <c r="S68" s="956">
        <f>ФОРМА!D31</f>
        <v>45608</v>
      </c>
      <c r="T68" s="956"/>
      <c r="U68" s="956"/>
      <c r="V68" s="956"/>
      <c r="W68" s="956"/>
      <c r="X68" s="956"/>
      <c r="Y68" s="956"/>
      <c r="Z68" s="956"/>
      <c r="AA68" s="956"/>
      <c r="AB68" s="956"/>
      <c r="AC68" s="956"/>
      <c r="AD68" s="956"/>
      <c r="AE68" s="956"/>
      <c r="AF68" s="348"/>
      <c r="AG68" s="348"/>
      <c r="AH68" s="348"/>
      <c r="AJ68" s="288"/>
      <c r="AK68" s="288"/>
      <c r="AP68" s="348"/>
      <c r="AQ68" s="348"/>
      <c r="AR68" s="288"/>
      <c r="AS68" s="288"/>
      <c r="AT68" s="288"/>
      <c r="AU68" s="293"/>
      <c r="AV68" s="293"/>
      <c r="AW68" s="293"/>
      <c r="AY68" s="289"/>
      <c r="AZ68" s="289"/>
    </row>
    <row r="69" spans="1:56" ht="3" customHeight="1" x14ac:dyDescent="0.3">
      <c r="A69" s="336"/>
      <c r="B69" s="336"/>
      <c r="C69" s="336"/>
      <c r="D69" s="336"/>
      <c r="E69" s="336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6"/>
      <c r="S69" s="342"/>
      <c r="T69" s="342"/>
      <c r="U69" s="342"/>
      <c r="V69" s="288"/>
      <c r="W69" s="343"/>
      <c r="X69" s="343"/>
      <c r="Y69" s="343"/>
      <c r="Z69" s="343"/>
      <c r="AA69" s="343"/>
      <c r="AB69" s="343"/>
      <c r="AC69" s="343"/>
      <c r="AD69" s="344"/>
      <c r="AE69" s="344"/>
      <c r="AF69" s="344"/>
      <c r="AG69" s="344"/>
      <c r="AH69" s="344"/>
      <c r="AI69" s="344"/>
      <c r="AJ69" s="288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93"/>
      <c r="AV69" s="293"/>
      <c r="AW69" s="293"/>
      <c r="AY69" s="289"/>
      <c r="AZ69" s="289"/>
    </row>
    <row r="70" spans="1:56" ht="27" customHeight="1" x14ac:dyDescent="0.25">
      <c r="A70" s="932" t="s">
        <v>85</v>
      </c>
      <c r="B70" s="932"/>
      <c r="C70" s="932"/>
      <c r="D70" s="932"/>
      <c r="E70" s="932"/>
      <c r="F70" s="932"/>
      <c r="G70" s="932"/>
      <c r="H70" s="932"/>
      <c r="I70" s="932"/>
      <c r="J70" s="932"/>
      <c r="K70" s="932"/>
      <c r="L70" s="932"/>
      <c r="M70" s="932"/>
      <c r="N70" s="932"/>
      <c r="O70" s="932"/>
      <c r="P70" s="932"/>
      <c r="Q70" s="932"/>
      <c r="R70" s="932"/>
      <c r="S70" s="932"/>
      <c r="T70" s="932"/>
      <c r="U70" s="932"/>
      <c r="V70" s="955" t="s">
        <v>990</v>
      </c>
      <c r="W70" s="955"/>
      <c r="X70" s="955"/>
      <c r="Y70" s="955"/>
      <c r="Z70" s="955"/>
      <c r="AA70" s="955"/>
      <c r="AB70" s="955"/>
      <c r="AC70" s="955"/>
      <c r="AD70" s="955"/>
      <c r="AE70" s="955"/>
      <c r="AF70" s="955"/>
      <c r="AG70" s="955"/>
      <c r="AH70" s="955"/>
      <c r="AI70" s="955"/>
      <c r="AJ70" s="955"/>
      <c r="AK70" s="955"/>
      <c r="AL70" s="955"/>
      <c r="AM70" s="955"/>
      <c r="AN70" s="955"/>
      <c r="AO70" s="955"/>
      <c r="AP70" s="955"/>
      <c r="AQ70" s="955"/>
      <c r="AR70" s="955"/>
      <c r="AS70" s="955"/>
      <c r="AT70" s="955"/>
      <c r="AU70" s="955"/>
      <c r="AV70" s="955"/>
      <c r="AW70" s="955"/>
      <c r="AX70" s="955"/>
      <c r="AY70" s="955"/>
      <c r="AZ70" s="955"/>
      <c r="BA70" s="955"/>
      <c r="BB70" s="955"/>
    </row>
    <row r="71" spans="1:56" ht="18.75" customHeight="1" x14ac:dyDescent="0.25">
      <c r="U71" s="291"/>
      <c r="V71" s="939" t="s">
        <v>979</v>
      </c>
      <c r="W71" s="939"/>
      <c r="X71" s="939"/>
      <c r="Y71" s="939"/>
      <c r="Z71" s="939"/>
      <c r="AA71" s="939"/>
      <c r="AB71" s="939"/>
      <c r="AC71" s="939"/>
      <c r="AD71" s="939"/>
      <c r="AE71" s="939"/>
      <c r="AF71" s="939"/>
      <c r="AG71" s="939"/>
      <c r="AH71" s="939"/>
      <c r="AI71" s="939"/>
      <c r="AJ71" s="939"/>
      <c r="AK71" s="939"/>
      <c r="AL71" s="939"/>
      <c r="AM71" s="939"/>
      <c r="AN71" s="939"/>
      <c r="AO71" s="939"/>
      <c r="AP71" s="939"/>
      <c r="AQ71" s="939"/>
      <c r="AR71" s="939"/>
      <c r="AS71" s="939"/>
      <c r="AT71" s="939"/>
      <c r="AU71" s="939"/>
      <c r="AV71" s="939"/>
      <c r="AW71" s="939"/>
      <c r="AX71" s="939"/>
      <c r="AY71" s="939"/>
      <c r="AZ71" s="939"/>
      <c r="BA71" s="939"/>
      <c r="BB71" s="939"/>
    </row>
    <row r="72" spans="1:56" x14ac:dyDescent="0.25">
      <c r="A72" s="932" t="s">
        <v>759</v>
      </c>
      <c r="B72" s="932"/>
      <c r="C72" s="932"/>
      <c r="D72" s="932"/>
      <c r="E72" s="932"/>
      <c r="F72" s="932"/>
      <c r="G72" s="932"/>
      <c r="H72" s="932"/>
      <c r="I72" s="932"/>
      <c r="J72" s="932"/>
      <c r="K72" s="932"/>
      <c r="L72" s="932"/>
      <c r="M72" s="932"/>
      <c r="N72" s="932"/>
      <c r="O72" s="932"/>
      <c r="P72" s="932"/>
      <c r="Q72" s="932"/>
      <c r="R72" s="932"/>
      <c r="S72" s="932"/>
      <c r="T72" s="932"/>
      <c r="U72" s="932"/>
      <c r="V72" s="932"/>
      <c r="W72" s="932"/>
      <c r="X72" s="932"/>
      <c r="Y72" s="932"/>
      <c r="Z72" s="932"/>
      <c r="AA72" s="932"/>
      <c r="AB72" s="932"/>
      <c r="AC72" s="932"/>
      <c r="AD72" s="932"/>
      <c r="AE72" s="932"/>
      <c r="AF72" s="932"/>
      <c r="AG72" s="932"/>
      <c r="AH72" s="932"/>
      <c r="AI72" s="932"/>
      <c r="AJ72" s="932"/>
      <c r="AK72" s="932"/>
      <c r="AL72" s="932"/>
      <c r="AM72" s="932"/>
      <c r="AN72" s="932"/>
      <c r="AO72" s="932"/>
      <c r="AP72" s="932"/>
      <c r="AQ72" s="932"/>
      <c r="AR72" s="932"/>
      <c r="AS72" s="932"/>
      <c r="AT72" s="932"/>
      <c r="AU72" s="932"/>
      <c r="AV72" s="932"/>
      <c r="AW72" s="932"/>
      <c r="AX72" s="932"/>
      <c r="AY72" s="932"/>
      <c r="AZ72" s="932"/>
      <c r="BA72" s="932"/>
      <c r="BB72" s="932"/>
    </row>
    <row r="73" spans="1:56" x14ac:dyDescent="0.25">
      <c r="A73" s="951" t="s">
        <v>993</v>
      </c>
      <c r="B73" s="951"/>
      <c r="C73" s="951"/>
      <c r="D73" s="951"/>
      <c r="E73" s="951"/>
      <c r="F73" s="951"/>
      <c r="G73" s="951"/>
      <c r="H73" s="951"/>
      <c r="I73" s="951"/>
      <c r="J73" s="951"/>
      <c r="K73" s="951"/>
      <c r="L73" s="951"/>
      <c r="M73" s="951"/>
      <c r="N73" s="951"/>
      <c r="O73" s="951"/>
      <c r="P73" s="951"/>
      <c r="Q73" s="951"/>
      <c r="R73" s="951"/>
      <c r="S73" s="951"/>
      <c r="T73" s="951"/>
      <c r="U73" s="951"/>
      <c r="V73" s="951"/>
      <c r="W73" s="951"/>
      <c r="X73" s="951"/>
      <c r="Y73" s="951"/>
      <c r="Z73" s="951"/>
      <c r="AA73" s="951"/>
      <c r="AB73" s="951"/>
      <c r="AC73" s="951"/>
      <c r="AD73" s="951"/>
      <c r="AE73" s="951"/>
      <c r="AF73" s="951"/>
      <c r="AG73" s="951"/>
      <c r="AH73" s="951"/>
      <c r="AI73" s="951"/>
      <c r="AJ73" s="951"/>
      <c r="AK73" s="951"/>
      <c r="AL73" s="951"/>
      <c r="AM73" s="951"/>
      <c r="AN73" s="951"/>
      <c r="AO73" s="951"/>
      <c r="AP73" s="951"/>
      <c r="AQ73" s="951"/>
      <c r="AR73" s="951"/>
      <c r="AS73" s="951"/>
      <c r="AT73" s="951"/>
      <c r="AU73" s="951"/>
      <c r="AV73" s="951"/>
      <c r="AW73" s="951"/>
      <c r="AX73" s="951"/>
      <c r="AY73" s="951"/>
      <c r="AZ73" s="951"/>
      <c r="BA73" s="951"/>
      <c r="BB73" s="951"/>
    </row>
    <row r="74" spans="1:56" ht="8.25" customHeight="1" x14ac:dyDescent="0.25">
      <c r="A74" s="931" t="s">
        <v>529</v>
      </c>
      <c r="B74" s="931"/>
      <c r="C74" s="931"/>
      <c r="D74" s="931"/>
      <c r="E74" s="931"/>
      <c r="F74" s="931"/>
      <c r="G74" s="931"/>
      <c r="H74" s="931"/>
      <c r="I74" s="931"/>
      <c r="J74" s="931"/>
      <c r="K74" s="931"/>
      <c r="L74" s="931"/>
      <c r="M74" s="931"/>
      <c r="N74" s="931"/>
      <c r="O74" s="931"/>
      <c r="P74" s="931"/>
      <c r="Q74" s="931"/>
      <c r="R74" s="931"/>
      <c r="S74" s="931"/>
      <c r="T74" s="931"/>
      <c r="U74" s="931"/>
      <c r="V74" s="931"/>
      <c r="W74" s="931"/>
      <c r="X74" s="931"/>
      <c r="Y74" s="931"/>
      <c r="Z74" s="931"/>
      <c r="AA74" s="931"/>
      <c r="AB74" s="931"/>
      <c r="AC74" s="931"/>
      <c r="AD74" s="931"/>
      <c r="AE74" s="931"/>
      <c r="AF74" s="931"/>
      <c r="AG74" s="931"/>
      <c r="AH74" s="931"/>
      <c r="AI74" s="931"/>
      <c r="AJ74" s="931"/>
      <c r="AK74" s="931"/>
      <c r="AL74" s="931"/>
      <c r="AM74" s="931"/>
      <c r="AN74" s="931"/>
      <c r="AO74" s="931"/>
      <c r="AP74" s="931"/>
      <c r="AQ74" s="931"/>
      <c r="AR74" s="931"/>
      <c r="AS74" s="931"/>
      <c r="AT74" s="931"/>
      <c r="AU74" s="931"/>
      <c r="AV74" s="931"/>
      <c r="AW74" s="931"/>
      <c r="AX74" s="931"/>
      <c r="AY74" s="931"/>
      <c r="AZ74" s="931"/>
      <c r="BA74" s="931"/>
      <c r="BB74" s="931"/>
    </row>
    <row r="75" spans="1:56" x14ac:dyDescent="0.25">
      <c r="A75" s="932" t="s">
        <v>86</v>
      </c>
      <c r="B75" s="932"/>
      <c r="C75" s="932"/>
      <c r="D75" s="932"/>
      <c r="E75" s="932"/>
      <c r="F75" s="932"/>
      <c r="G75" s="932"/>
      <c r="H75" s="932"/>
      <c r="I75" s="932"/>
      <c r="J75" s="932"/>
      <c r="K75" s="932"/>
      <c r="L75" s="932"/>
      <c r="M75" s="932"/>
      <c r="N75" s="932"/>
      <c r="O75" s="932"/>
      <c r="P75" s="336"/>
      <c r="Q75" s="957" t="s">
        <v>65</v>
      </c>
      <c r="R75" s="957"/>
      <c r="S75" s="957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57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</row>
    <row r="76" spans="1:56" x14ac:dyDescent="0.25">
      <c r="A76" s="932" t="s">
        <v>90</v>
      </c>
      <c r="B76" s="932"/>
      <c r="C76" s="932"/>
      <c r="D76" s="932"/>
      <c r="E76" s="932"/>
      <c r="F76" s="932"/>
      <c r="G76" s="932"/>
      <c r="H76" s="932"/>
      <c r="I76" s="932"/>
      <c r="J76" s="958">
        <f>ФОРМА!F5</f>
        <v>2</v>
      </c>
      <c r="K76" s="958"/>
      <c r="L76" s="959" t="s">
        <v>825</v>
      </c>
      <c r="M76" s="959"/>
      <c r="N76" s="959"/>
      <c r="O76" s="959"/>
      <c r="P76" s="959"/>
      <c r="Q76" s="959"/>
      <c r="R76" s="959"/>
      <c r="S76" s="959"/>
      <c r="T76" s="959"/>
      <c r="U76" s="959"/>
      <c r="V76" s="959"/>
      <c r="W76" s="959"/>
      <c r="X76" s="959"/>
      <c r="Y76" s="959"/>
      <c r="Z76" s="959"/>
      <c r="AA76" s="959"/>
      <c r="AB76" s="959"/>
      <c r="AC76" s="959"/>
      <c r="AD76" s="959"/>
      <c r="AE76" s="959"/>
      <c r="AF76" s="959"/>
      <c r="AG76" s="959"/>
      <c r="AH76" s="959"/>
      <c r="AI76" s="959"/>
      <c r="AJ76" s="959"/>
      <c r="AK76" s="959"/>
      <c r="AL76" s="959"/>
      <c r="AM76" s="959"/>
      <c r="AN76" s="959"/>
      <c r="AO76" s="959"/>
      <c r="AP76" s="959"/>
      <c r="AQ76" s="959"/>
      <c r="AR76" s="336"/>
      <c r="AS76" s="336"/>
      <c r="AT76" s="336"/>
      <c r="AU76" s="336"/>
      <c r="AV76" s="336"/>
      <c r="AW76" s="336"/>
      <c r="AX76" s="336"/>
      <c r="AY76" s="336"/>
      <c r="AZ76" s="336"/>
    </row>
    <row r="77" spans="1:56" x14ac:dyDescent="0.25">
      <c r="A77" s="960" t="s">
        <v>87</v>
      </c>
      <c r="B77" s="960"/>
      <c r="C77" s="960"/>
      <c r="D77" s="960"/>
      <c r="E77" s="960"/>
      <c r="F77" s="960"/>
      <c r="G77" s="960"/>
      <c r="H77" s="294"/>
      <c r="I77" s="942" t="str">
        <f>A65</f>
        <v>Исполнительные схемы по расчистке трассы</v>
      </c>
      <c r="J77" s="942"/>
      <c r="K77" s="942"/>
      <c r="L77" s="942"/>
      <c r="M77" s="942"/>
      <c r="N77" s="942"/>
      <c r="O77" s="942"/>
      <c r="P77" s="942"/>
      <c r="Q77" s="942"/>
      <c r="R77" s="942"/>
      <c r="S77" s="942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2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</row>
    <row r="78" spans="1:56" ht="9" customHeight="1" x14ac:dyDescent="0.25">
      <c r="A78" s="965" t="s">
        <v>760</v>
      </c>
      <c r="B78" s="965"/>
      <c r="C78" s="965"/>
      <c r="D78" s="965"/>
      <c r="E78" s="965"/>
      <c r="F78" s="965"/>
      <c r="G78" s="965"/>
      <c r="H78" s="965"/>
      <c r="I78" s="965"/>
      <c r="J78" s="965"/>
      <c r="K78" s="965"/>
      <c r="L78" s="965"/>
      <c r="M78" s="965"/>
      <c r="N78" s="965"/>
      <c r="O78" s="965"/>
      <c r="P78" s="965"/>
      <c r="Q78" s="965"/>
      <c r="R78" s="965"/>
      <c r="S78" s="965"/>
      <c r="T78" s="965"/>
      <c r="U78" s="965"/>
      <c r="V78" s="965"/>
      <c r="W78" s="965"/>
      <c r="X78" s="965"/>
      <c r="Y78" s="965"/>
      <c r="Z78" s="965"/>
      <c r="AA78" s="965"/>
      <c r="AB78" s="965"/>
      <c r="AC78" s="965"/>
      <c r="AD78" s="965"/>
      <c r="AE78" s="965"/>
      <c r="AF78" s="965"/>
      <c r="AG78" s="965"/>
      <c r="AH78" s="965"/>
      <c r="AI78" s="965"/>
      <c r="AJ78" s="965"/>
      <c r="AK78" s="965"/>
      <c r="AL78" s="965"/>
      <c r="AM78" s="965"/>
      <c r="AN78" s="965"/>
      <c r="AO78" s="965"/>
      <c r="AP78" s="965"/>
      <c r="AQ78" s="965"/>
      <c r="AR78" s="965"/>
      <c r="AS78" s="965"/>
      <c r="AT78" s="965"/>
      <c r="AU78" s="965"/>
      <c r="AV78" s="965"/>
      <c r="AW78" s="965"/>
      <c r="AX78" s="965"/>
      <c r="AY78" s="965"/>
      <c r="AZ78" s="965"/>
      <c r="BA78" s="965"/>
      <c r="BB78" s="965"/>
    </row>
    <row r="79" spans="1:56" ht="26.25" customHeight="1" x14ac:dyDescent="0.25">
      <c r="A79" s="964" t="s">
        <v>546</v>
      </c>
      <c r="B79" s="964"/>
      <c r="C79" s="964"/>
      <c r="D79" s="964"/>
      <c r="E79" s="964"/>
      <c r="F79" s="964"/>
      <c r="G79" s="964"/>
      <c r="H79" s="964"/>
      <c r="I79" s="964"/>
      <c r="J79" s="964"/>
      <c r="K79" s="964"/>
      <c r="L79" s="964"/>
      <c r="M79" s="964"/>
      <c r="N79" s="964"/>
      <c r="O79" s="964"/>
      <c r="P79" s="964"/>
      <c r="Q79" s="964"/>
      <c r="R79" s="964"/>
      <c r="S79" s="964"/>
      <c r="T79" s="964"/>
      <c r="U79" s="964"/>
      <c r="V79" s="964"/>
      <c r="W79" s="964"/>
      <c r="X79" s="964"/>
      <c r="Y79" s="964"/>
      <c r="Z79" s="964"/>
      <c r="AA79" s="964"/>
      <c r="AB79" s="964"/>
      <c r="AC79" s="964"/>
      <c r="AD79" s="964"/>
      <c r="AE79" s="964"/>
      <c r="AF79" s="964"/>
      <c r="AG79" s="964"/>
      <c r="AH79" s="964"/>
      <c r="AI79" s="964"/>
      <c r="AJ79" s="964"/>
      <c r="AK79" s="964"/>
      <c r="AL79" s="964"/>
      <c r="AM79" s="964"/>
      <c r="AN79" s="964"/>
      <c r="AO79" s="964"/>
      <c r="AP79" s="964"/>
      <c r="AQ79" s="964"/>
      <c r="AR79" s="964"/>
      <c r="AS79" s="964"/>
      <c r="AT79" s="964"/>
      <c r="AU79" s="964"/>
      <c r="AV79" s="964"/>
      <c r="AW79" s="964"/>
      <c r="AX79" s="964"/>
      <c r="AY79" s="964"/>
      <c r="AZ79" s="964"/>
      <c r="BA79" s="964"/>
      <c r="BB79" s="964"/>
    </row>
    <row r="80" spans="1:56" ht="22.5" customHeight="1" x14ac:dyDescent="0.3">
      <c r="A80" s="961" t="str">
        <f>IF(ФОРМА!E30="ВЛ",ПОДПИСИ!D6,IF(ФОРМА!E30="КЛ",ПОДПИСИ!D7))</f>
        <v>Ширяев Е.М.</v>
      </c>
      <c r="B80" s="961"/>
      <c r="C80" s="961"/>
      <c r="D80" s="961"/>
      <c r="E80" s="961"/>
      <c r="F80" s="961"/>
      <c r="G80" s="961"/>
      <c r="H80" s="961"/>
      <c r="I80" s="961"/>
      <c r="J80" s="961"/>
      <c r="K80" s="961"/>
      <c r="L80" s="961"/>
      <c r="M80" s="961"/>
      <c r="N80" s="961"/>
      <c r="O80" s="961"/>
      <c r="P80" s="961"/>
      <c r="Q80" s="961"/>
      <c r="R80" s="961"/>
      <c r="S80" s="961"/>
      <c r="T80" s="961"/>
      <c r="U80" s="961"/>
      <c r="V80" s="961"/>
      <c r="W80" s="345"/>
      <c r="X80" s="345"/>
      <c r="Y80" s="345"/>
      <c r="Z80" s="345"/>
      <c r="AA80" s="345"/>
      <c r="AB80" s="345"/>
      <c r="AC80" s="345"/>
      <c r="AD80" s="345"/>
      <c r="AE80" s="345"/>
      <c r="AF80" s="345"/>
      <c r="AG80" s="346"/>
      <c r="AH80" s="346"/>
      <c r="AI80" s="346"/>
      <c r="AJ80" s="346"/>
      <c r="AK80" s="346"/>
      <c r="AL80" s="346"/>
      <c r="AM80" s="346"/>
      <c r="AN80" s="346"/>
      <c r="AO80" s="346"/>
      <c r="AP80" s="346"/>
      <c r="AS80" s="347"/>
      <c r="AT80" s="347"/>
      <c r="AU80" s="347"/>
      <c r="AV80" s="347"/>
      <c r="AW80" s="347"/>
      <c r="AX80" s="347"/>
      <c r="AY80" s="347"/>
      <c r="AZ80" s="962"/>
      <c r="BA80" s="962"/>
      <c r="BB80" s="962"/>
    </row>
    <row r="81" spans="1:54" ht="9" customHeight="1" x14ac:dyDescent="0.3">
      <c r="A81" s="963" t="s">
        <v>789</v>
      </c>
      <c r="B81" s="963"/>
      <c r="C81" s="963"/>
      <c r="D81" s="963"/>
      <c r="E81" s="963"/>
      <c r="F81" s="963"/>
      <c r="G81" s="963"/>
      <c r="H81" s="963"/>
      <c r="I81" s="963"/>
      <c r="J81" s="963"/>
      <c r="K81" s="963"/>
      <c r="L81" s="963"/>
      <c r="M81" s="963"/>
      <c r="N81" s="963"/>
      <c r="O81" s="963"/>
      <c r="P81" s="963"/>
      <c r="Q81" s="963"/>
      <c r="R81" s="963"/>
      <c r="S81" s="963"/>
      <c r="T81" s="963"/>
      <c r="U81" s="963"/>
      <c r="V81" s="963"/>
      <c r="W81" s="345"/>
      <c r="X81" s="345"/>
      <c r="Y81" s="345"/>
      <c r="Z81" s="345"/>
      <c r="AA81" s="345"/>
      <c r="AB81" s="345"/>
      <c r="AC81" s="345"/>
      <c r="AD81" s="345"/>
      <c r="AE81" s="345"/>
      <c r="AF81" s="345"/>
      <c r="AG81" s="346"/>
      <c r="AH81" s="346"/>
      <c r="AI81" s="346"/>
      <c r="AJ81" s="346"/>
      <c r="AK81" s="346"/>
      <c r="AL81" s="346"/>
      <c r="AM81" s="346"/>
      <c r="AN81" s="346"/>
      <c r="AO81" s="346"/>
      <c r="AP81" s="346"/>
      <c r="AS81" s="347"/>
      <c r="AT81" s="347"/>
      <c r="AU81" s="347"/>
      <c r="AV81" s="347"/>
      <c r="AW81" s="347"/>
      <c r="AX81" s="347"/>
      <c r="AY81" s="347"/>
      <c r="AZ81" s="963" t="s">
        <v>49</v>
      </c>
      <c r="BA81" s="963"/>
      <c r="BB81" s="963"/>
    </row>
    <row r="82" spans="1:54" x14ac:dyDescent="0.25">
      <c r="A82" s="964" t="s">
        <v>773</v>
      </c>
      <c r="B82" s="964"/>
      <c r="C82" s="964"/>
      <c r="D82" s="964"/>
      <c r="E82" s="964"/>
      <c r="F82" s="964"/>
      <c r="G82" s="964"/>
      <c r="H82" s="964"/>
      <c r="I82" s="964"/>
      <c r="J82" s="964"/>
      <c r="K82" s="964"/>
      <c r="L82" s="964"/>
      <c r="M82" s="964"/>
      <c r="N82" s="964"/>
      <c r="O82" s="964"/>
      <c r="P82" s="964"/>
      <c r="Q82" s="964"/>
      <c r="R82" s="964"/>
      <c r="S82" s="964"/>
      <c r="T82" s="964"/>
      <c r="U82" s="964"/>
      <c r="V82" s="964"/>
      <c r="W82" s="964"/>
      <c r="X82" s="964"/>
      <c r="Y82" s="964"/>
      <c r="Z82" s="964"/>
      <c r="AA82" s="964"/>
      <c r="AB82" s="964"/>
      <c r="AC82" s="964"/>
      <c r="AD82" s="964"/>
      <c r="AE82" s="964"/>
      <c r="AF82" s="964"/>
      <c r="AG82" s="964"/>
      <c r="AH82" s="964"/>
      <c r="AI82" s="964"/>
      <c r="AJ82" s="964"/>
      <c r="AK82" s="964"/>
      <c r="AL82" s="964"/>
      <c r="AM82" s="964"/>
      <c r="AN82" s="964"/>
      <c r="AO82" s="964"/>
      <c r="AP82" s="964"/>
      <c r="AQ82" s="964"/>
      <c r="AR82" s="964"/>
      <c r="AS82" s="964"/>
      <c r="AT82" s="964"/>
      <c r="AU82" s="964"/>
      <c r="AV82" s="964"/>
      <c r="AW82" s="964"/>
      <c r="AX82" s="964"/>
      <c r="AY82" s="964"/>
      <c r="AZ82" s="964"/>
      <c r="BA82" s="964"/>
      <c r="BB82" s="964"/>
    </row>
    <row r="83" spans="1:54" ht="22.5" customHeight="1" x14ac:dyDescent="0.3">
      <c r="A83" s="961" t="str">
        <f>ПОДПИСИ!D15</f>
        <v>Потоцкий А.А.</v>
      </c>
      <c r="B83" s="961"/>
      <c r="C83" s="961"/>
      <c r="D83" s="961"/>
      <c r="E83" s="961"/>
      <c r="F83" s="961"/>
      <c r="G83" s="961"/>
      <c r="H83" s="961"/>
      <c r="I83" s="961"/>
      <c r="J83" s="961"/>
      <c r="K83" s="961"/>
      <c r="L83" s="961"/>
      <c r="M83" s="961"/>
      <c r="N83" s="961"/>
      <c r="O83" s="961"/>
      <c r="P83" s="961"/>
      <c r="Q83" s="961"/>
      <c r="R83" s="961"/>
      <c r="S83" s="961"/>
      <c r="T83" s="961"/>
      <c r="U83" s="961"/>
      <c r="V83" s="961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2"/>
      <c r="BA83" s="962"/>
      <c r="BB83" s="962"/>
    </row>
    <row r="84" spans="1:54" ht="9" customHeight="1" x14ac:dyDescent="0.3">
      <c r="A84" s="963" t="s">
        <v>789</v>
      </c>
      <c r="B84" s="963"/>
      <c r="C84" s="963"/>
      <c r="D84" s="963"/>
      <c r="E84" s="963"/>
      <c r="F84" s="963"/>
      <c r="G84" s="963"/>
      <c r="H84" s="963"/>
      <c r="I84" s="963"/>
      <c r="J84" s="963"/>
      <c r="K84" s="963"/>
      <c r="L84" s="963"/>
      <c r="M84" s="963"/>
      <c r="N84" s="963"/>
      <c r="O84" s="963"/>
      <c r="P84" s="963"/>
      <c r="Q84" s="963"/>
      <c r="R84" s="963"/>
      <c r="S84" s="963"/>
      <c r="T84" s="963"/>
      <c r="U84" s="963"/>
      <c r="V84" s="963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3" t="s">
        <v>49</v>
      </c>
      <c r="BA84" s="963"/>
      <c r="BB84" s="963"/>
    </row>
    <row r="85" spans="1:54" ht="27.75" customHeight="1" x14ac:dyDescent="0.25">
      <c r="A85" s="964" t="s">
        <v>801</v>
      </c>
      <c r="B85" s="964"/>
      <c r="C85" s="964"/>
      <c r="D85" s="964"/>
      <c r="E85" s="964"/>
      <c r="F85" s="964"/>
      <c r="G85" s="964"/>
      <c r="H85" s="964"/>
      <c r="I85" s="964"/>
      <c r="J85" s="964"/>
      <c r="K85" s="964"/>
      <c r="L85" s="964"/>
      <c r="M85" s="964"/>
      <c r="N85" s="964"/>
      <c r="O85" s="964"/>
      <c r="P85" s="964"/>
      <c r="Q85" s="964"/>
      <c r="R85" s="964"/>
      <c r="S85" s="964"/>
      <c r="T85" s="964"/>
      <c r="U85" s="964"/>
      <c r="V85" s="964"/>
      <c r="W85" s="964"/>
      <c r="X85" s="964"/>
      <c r="Y85" s="964"/>
      <c r="Z85" s="964"/>
      <c r="AA85" s="964"/>
      <c r="AB85" s="964"/>
      <c r="AC85" s="964"/>
      <c r="AD85" s="964"/>
      <c r="AE85" s="964"/>
      <c r="AF85" s="964"/>
      <c r="AG85" s="964"/>
      <c r="AH85" s="964"/>
      <c r="AI85" s="964"/>
      <c r="AJ85" s="964"/>
      <c r="AK85" s="964"/>
      <c r="AL85" s="964"/>
      <c r="AM85" s="964"/>
      <c r="AN85" s="964"/>
      <c r="AO85" s="964"/>
      <c r="AP85" s="964"/>
      <c r="AQ85" s="964"/>
      <c r="AR85" s="964"/>
      <c r="AS85" s="964"/>
      <c r="AT85" s="964"/>
      <c r="AU85" s="964"/>
      <c r="AV85" s="964"/>
      <c r="AW85" s="964"/>
      <c r="AX85" s="964"/>
      <c r="AY85" s="964"/>
      <c r="AZ85" s="964"/>
      <c r="BA85" s="964"/>
      <c r="BB85" s="964"/>
    </row>
    <row r="86" spans="1:54" ht="22.5" customHeight="1" x14ac:dyDescent="0.3">
      <c r="A86" s="961" t="str">
        <f>ПОДПИСИ!D17</f>
        <v>Кольцов А.Г.</v>
      </c>
      <c r="B86" s="961"/>
      <c r="C86" s="961"/>
      <c r="D86" s="961"/>
      <c r="E86" s="961"/>
      <c r="F86" s="961"/>
      <c r="G86" s="961"/>
      <c r="H86" s="961"/>
      <c r="I86" s="961"/>
      <c r="J86" s="961"/>
      <c r="K86" s="961"/>
      <c r="L86" s="961"/>
      <c r="M86" s="961"/>
      <c r="N86" s="961"/>
      <c r="O86" s="961"/>
      <c r="P86" s="961"/>
      <c r="Q86" s="961"/>
      <c r="R86" s="961"/>
      <c r="S86" s="961"/>
      <c r="T86" s="961"/>
      <c r="U86" s="961"/>
      <c r="V86" s="961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6"/>
      <c r="AH86" s="346"/>
      <c r="AI86" s="346"/>
      <c r="AJ86" s="346"/>
      <c r="AK86" s="346"/>
      <c r="AL86" s="346"/>
      <c r="AM86" s="346"/>
      <c r="AN86" s="346"/>
      <c r="AO86" s="346"/>
      <c r="AP86" s="346"/>
      <c r="AS86" s="347"/>
      <c r="AT86" s="347"/>
      <c r="AU86" s="347"/>
      <c r="AV86" s="347"/>
      <c r="AW86" s="347"/>
      <c r="AX86" s="347"/>
      <c r="AY86" s="347"/>
      <c r="AZ86" s="962"/>
      <c r="BA86" s="962"/>
      <c r="BB86" s="962"/>
    </row>
    <row r="87" spans="1:54" ht="9" customHeight="1" x14ac:dyDescent="0.3">
      <c r="A87" s="963" t="s">
        <v>789</v>
      </c>
      <c r="B87" s="963"/>
      <c r="C87" s="963"/>
      <c r="D87" s="963"/>
      <c r="E87" s="963"/>
      <c r="F87" s="963"/>
      <c r="G87" s="963"/>
      <c r="H87" s="963"/>
      <c r="I87" s="963"/>
      <c r="J87" s="963"/>
      <c r="K87" s="963"/>
      <c r="L87" s="963"/>
      <c r="M87" s="963"/>
      <c r="N87" s="963"/>
      <c r="O87" s="963"/>
      <c r="P87" s="963"/>
      <c r="Q87" s="963"/>
      <c r="R87" s="963"/>
      <c r="S87" s="963"/>
      <c r="T87" s="963"/>
      <c r="U87" s="963"/>
      <c r="V87" s="963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3" t="s">
        <v>49</v>
      </c>
      <c r="BA87" s="963"/>
      <c r="BB87" s="963"/>
    </row>
    <row r="88" spans="1:54" ht="37.5" customHeight="1" x14ac:dyDescent="0.25">
      <c r="A88" s="964" t="s">
        <v>791</v>
      </c>
      <c r="B88" s="964"/>
      <c r="C88" s="964"/>
      <c r="D88" s="964"/>
      <c r="E88" s="964"/>
      <c r="F88" s="964"/>
      <c r="G88" s="964"/>
      <c r="H88" s="964"/>
      <c r="I88" s="964"/>
      <c r="J88" s="964"/>
      <c r="K88" s="964"/>
      <c r="L88" s="964"/>
      <c r="M88" s="964"/>
      <c r="N88" s="964"/>
      <c r="O88" s="964"/>
      <c r="P88" s="964"/>
      <c r="Q88" s="964"/>
      <c r="R88" s="964"/>
      <c r="S88" s="964"/>
      <c r="T88" s="964"/>
      <c r="U88" s="964"/>
      <c r="V88" s="964"/>
      <c r="W88" s="964"/>
      <c r="X88" s="964"/>
      <c r="Y88" s="964"/>
      <c r="Z88" s="964"/>
      <c r="AA88" s="964"/>
      <c r="AB88" s="964"/>
      <c r="AC88" s="964"/>
      <c r="AD88" s="964"/>
      <c r="AE88" s="964"/>
      <c r="AF88" s="964"/>
      <c r="AG88" s="964"/>
      <c r="AH88" s="964"/>
      <c r="AI88" s="964"/>
      <c r="AJ88" s="964"/>
      <c r="AK88" s="964"/>
      <c r="AL88" s="964"/>
      <c r="AM88" s="964"/>
      <c r="AN88" s="964"/>
      <c r="AO88" s="964"/>
      <c r="AP88" s="964"/>
      <c r="AQ88" s="964"/>
      <c r="AR88" s="964"/>
      <c r="AS88" s="964"/>
      <c r="AT88" s="964"/>
      <c r="AU88" s="964"/>
      <c r="AV88" s="964"/>
      <c r="AW88" s="964"/>
      <c r="AX88" s="964"/>
      <c r="AY88" s="964"/>
      <c r="AZ88" s="964"/>
      <c r="BA88" s="964"/>
      <c r="BB88" s="964"/>
    </row>
    <row r="89" spans="1:54" ht="22.5" customHeight="1" x14ac:dyDescent="0.3">
      <c r="A89" s="961" t="str">
        <f>ПОДПИСИ!C19</f>
        <v xml:space="preserve"> </v>
      </c>
      <c r="B89" s="961"/>
      <c r="C89" s="961"/>
      <c r="D89" s="961"/>
      <c r="E89" s="961"/>
      <c r="F89" s="961"/>
      <c r="G89" s="961"/>
      <c r="H89" s="961"/>
      <c r="I89" s="961"/>
      <c r="J89" s="961"/>
      <c r="K89" s="961"/>
      <c r="L89" s="961"/>
      <c r="M89" s="961"/>
      <c r="N89" s="961"/>
      <c r="O89" s="961"/>
      <c r="P89" s="961"/>
      <c r="Q89" s="961"/>
      <c r="R89" s="961"/>
      <c r="S89" s="961"/>
      <c r="T89" s="961"/>
      <c r="U89" s="961"/>
      <c r="V89" s="961"/>
      <c r="W89" s="345"/>
      <c r="X89" s="345"/>
      <c r="Y89" s="345"/>
      <c r="Z89" s="345"/>
      <c r="AA89" s="345"/>
      <c r="AB89" s="345"/>
      <c r="AC89" s="345"/>
      <c r="AD89" s="345"/>
      <c r="AE89" s="345"/>
      <c r="AF89" s="345"/>
      <c r="AG89" s="346"/>
      <c r="AH89" s="346"/>
      <c r="AI89" s="346"/>
      <c r="AJ89" s="346"/>
      <c r="AK89" s="346"/>
      <c r="AL89" s="346"/>
      <c r="AM89" s="346"/>
      <c r="AN89" s="346"/>
      <c r="AO89" s="346"/>
      <c r="AP89" s="346"/>
      <c r="AS89" s="347"/>
      <c r="AT89" s="347"/>
      <c r="AU89" s="347"/>
      <c r="AV89" s="347"/>
      <c r="AW89" s="347"/>
      <c r="AX89" s="347"/>
      <c r="AY89" s="347"/>
      <c r="AZ89" s="962"/>
      <c r="BA89" s="962"/>
      <c r="BB89" s="962"/>
    </row>
    <row r="90" spans="1:54" ht="9" customHeight="1" x14ac:dyDescent="0.3">
      <c r="A90" s="963" t="s">
        <v>789</v>
      </c>
      <c r="B90" s="963"/>
      <c r="C90" s="963"/>
      <c r="D90" s="963"/>
      <c r="E90" s="963"/>
      <c r="F90" s="963"/>
      <c r="G90" s="963"/>
      <c r="H90" s="963"/>
      <c r="I90" s="963"/>
      <c r="J90" s="963"/>
      <c r="K90" s="963"/>
      <c r="L90" s="963"/>
      <c r="M90" s="963"/>
      <c r="N90" s="963"/>
      <c r="O90" s="963"/>
      <c r="P90" s="963"/>
      <c r="Q90" s="963"/>
      <c r="R90" s="963"/>
      <c r="S90" s="963"/>
      <c r="T90" s="963"/>
      <c r="U90" s="963"/>
      <c r="V90" s="963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3" t="s">
        <v>49</v>
      </c>
      <c r="BA90" s="963"/>
      <c r="BB90" s="963"/>
    </row>
    <row r="91" spans="1:54" ht="25.5" customHeight="1" x14ac:dyDescent="0.25">
      <c r="A91" s="964" t="s">
        <v>826</v>
      </c>
      <c r="B91" s="964"/>
      <c r="C91" s="964"/>
      <c r="D91" s="964"/>
      <c r="E91" s="964"/>
      <c r="F91" s="964"/>
      <c r="G91" s="964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U91" s="964"/>
      <c r="V91" s="964"/>
      <c r="W91" s="964"/>
      <c r="X91" s="964"/>
      <c r="Y91" s="964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4"/>
      <c r="AP91" s="964"/>
      <c r="AQ91" s="964"/>
      <c r="AR91" s="964"/>
      <c r="AS91" s="964"/>
      <c r="AT91" s="964"/>
      <c r="AU91" s="964"/>
      <c r="AV91" s="964"/>
      <c r="AW91" s="964"/>
      <c r="AX91" s="964"/>
      <c r="AY91" s="964"/>
      <c r="AZ91" s="964"/>
      <c r="BA91" s="964"/>
      <c r="BB91" s="964"/>
    </row>
    <row r="92" spans="1:54" ht="22.5" customHeight="1" x14ac:dyDescent="0.3">
      <c r="A92" s="961" t="str">
        <f>ПОДПИСИ!D12</f>
        <v>Нугуманов М.А.</v>
      </c>
      <c r="B92" s="961"/>
      <c r="C92" s="961"/>
      <c r="D92" s="961"/>
      <c r="E92" s="961"/>
      <c r="F92" s="961"/>
      <c r="G92" s="961"/>
      <c r="H92" s="961"/>
      <c r="I92" s="961"/>
      <c r="J92" s="961"/>
      <c r="K92" s="961"/>
      <c r="L92" s="961"/>
      <c r="M92" s="961"/>
      <c r="N92" s="961"/>
      <c r="O92" s="961"/>
      <c r="P92" s="961"/>
      <c r="Q92" s="961"/>
      <c r="R92" s="961"/>
      <c r="S92" s="961"/>
      <c r="T92" s="961"/>
      <c r="U92" s="961"/>
      <c r="V92" s="961"/>
      <c r="W92" s="345"/>
      <c r="X92" s="345"/>
      <c r="Y92" s="345"/>
      <c r="Z92" s="345"/>
      <c r="AA92" s="345"/>
      <c r="AB92" s="345"/>
      <c r="AC92" s="345"/>
      <c r="AD92" s="345"/>
      <c r="AE92" s="345"/>
      <c r="AF92" s="345"/>
      <c r="AG92" s="346"/>
      <c r="AH92" s="346"/>
      <c r="AI92" s="346"/>
      <c r="AJ92" s="346"/>
      <c r="AK92" s="346"/>
      <c r="AL92" s="346"/>
      <c r="AM92" s="346"/>
      <c r="AN92" s="346"/>
      <c r="AO92" s="346"/>
      <c r="AP92" s="346"/>
      <c r="AS92" s="347"/>
      <c r="AT92" s="347"/>
      <c r="AU92" s="347"/>
      <c r="AV92" s="347"/>
      <c r="AW92" s="347"/>
      <c r="AX92" s="347"/>
      <c r="AY92" s="347"/>
      <c r="AZ92" s="962"/>
      <c r="BA92" s="962"/>
      <c r="BB92" s="962"/>
    </row>
    <row r="93" spans="1:54" ht="9" customHeight="1" x14ac:dyDescent="0.3">
      <c r="A93" s="963" t="s">
        <v>789</v>
      </c>
      <c r="B93" s="963"/>
      <c r="C93" s="963"/>
      <c r="D93" s="963"/>
      <c r="E93" s="963"/>
      <c r="F93" s="963"/>
      <c r="G93" s="963"/>
      <c r="H93" s="963"/>
      <c r="I93" s="963"/>
      <c r="J93" s="963"/>
      <c r="K93" s="963"/>
      <c r="L93" s="963"/>
      <c r="M93" s="963"/>
      <c r="N93" s="963"/>
      <c r="O93" s="963"/>
      <c r="P93" s="963"/>
      <c r="Q93" s="963"/>
      <c r="R93" s="963"/>
      <c r="S93" s="963"/>
      <c r="T93" s="963"/>
      <c r="U93" s="963"/>
      <c r="V93" s="963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3" t="s">
        <v>49</v>
      </c>
      <c r="BA93" s="963"/>
      <c r="BB93" s="963"/>
    </row>
    <row r="94" spans="1:54" x14ac:dyDescent="0.25">
      <c r="A94" s="964" t="s">
        <v>530</v>
      </c>
      <c r="B94" s="964"/>
      <c r="C94" s="964"/>
      <c r="D94" s="964"/>
      <c r="E94" s="964"/>
      <c r="F94" s="964"/>
      <c r="G94" s="964"/>
      <c r="H94" s="964"/>
      <c r="I94" s="964"/>
      <c r="J94" s="964"/>
      <c r="K94" s="964"/>
      <c r="L94" s="964"/>
      <c r="M94" s="964"/>
      <c r="N94" s="964"/>
      <c r="O94" s="964"/>
      <c r="P94" s="964"/>
      <c r="Q94" s="964"/>
      <c r="R94" s="964"/>
      <c r="S94" s="964"/>
      <c r="T94" s="964"/>
      <c r="U94" s="964"/>
      <c r="V94" s="964"/>
      <c r="W94" s="964"/>
      <c r="X94" s="964"/>
      <c r="Y94" s="964"/>
      <c r="Z94" s="964"/>
      <c r="AA94" s="964"/>
      <c r="AB94" s="964"/>
      <c r="AC94" s="964"/>
      <c r="AD94" s="964"/>
      <c r="AE94" s="964"/>
      <c r="AF94" s="964"/>
      <c r="AG94" s="964"/>
      <c r="AH94" s="964"/>
      <c r="AI94" s="964"/>
      <c r="AJ94" s="964"/>
      <c r="AK94" s="964"/>
      <c r="AL94" s="964"/>
      <c r="AM94" s="964"/>
      <c r="AN94" s="964"/>
      <c r="AO94" s="964"/>
      <c r="AP94" s="964"/>
      <c r="AQ94" s="964"/>
      <c r="AR94" s="964"/>
      <c r="AS94" s="964"/>
      <c r="AT94" s="964"/>
      <c r="AU94" s="964"/>
      <c r="AV94" s="964"/>
      <c r="AW94" s="964"/>
      <c r="AX94" s="964"/>
      <c r="AY94" s="964"/>
      <c r="AZ94" s="964"/>
      <c r="BA94" s="964"/>
      <c r="BB94" s="964"/>
    </row>
    <row r="95" spans="1:54" ht="22.5" customHeight="1" x14ac:dyDescent="0.3">
      <c r="A95" s="961" t="str">
        <f>ПОДПИСИ!D10</f>
        <v>Сафуанова В.А.</v>
      </c>
      <c r="B95" s="961"/>
      <c r="C95" s="961"/>
      <c r="D95" s="961"/>
      <c r="E95" s="961"/>
      <c r="F95" s="961"/>
      <c r="G95" s="961"/>
      <c r="H95" s="961"/>
      <c r="I95" s="961"/>
      <c r="J95" s="961"/>
      <c r="K95" s="961"/>
      <c r="L95" s="961"/>
      <c r="M95" s="961"/>
      <c r="N95" s="961"/>
      <c r="O95" s="961"/>
      <c r="P95" s="961"/>
      <c r="Q95" s="961"/>
      <c r="R95" s="961"/>
      <c r="S95" s="961"/>
      <c r="T95" s="961"/>
      <c r="U95" s="961"/>
      <c r="V95" s="961"/>
      <c r="W95" s="345"/>
      <c r="X95" s="345"/>
      <c r="Y95" s="345"/>
      <c r="Z95" s="345"/>
      <c r="AA95" s="345"/>
      <c r="AB95" s="345"/>
      <c r="AC95" s="345"/>
      <c r="AD95" s="345"/>
      <c r="AE95" s="345"/>
      <c r="AF95" s="345"/>
      <c r="AG95" s="346"/>
      <c r="AH95" s="346"/>
      <c r="AI95" s="346"/>
      <c r="AJ95" s="346"/>
      <c r="AK95" s="346"/>
      <c r="AL95" s="346"/>
      <c r="AM95" s="346"/>
      <c r="AN95" s="346"/>
      <c r="AO95" s="346"/>
      <c r="AP95" s="346"/>
      <c r="AS95" s="347"/>
      <c r="AT95" s="347"/>
      <c r="AU95" s="347"/>
      <c r="AV95" s="347"/>
      <c r="AW95" s="347"/>
      <c r="AX95" s="347"/>
      <c r="AY95" s="347"/>
      <c r="AZ95" s="962"/>
      <c r="BA95" s="962"/>
      <c r="BB95" s="962"/>
    </row>
    <row r="96" spans="1:54" ht="9" customHeight="1" x14ac:dyDescent="0.3">
      <c r="A96" s="963" t="s">
        <v>789</v>
      </c>
      <c r="B96" s="963"/>
      <c r="C96" s="963"/>
      <c r="D96" s="963"/>
      <c r="E96" s="963"/>
      <c r="F96" s="963"/>
      <c r="G96" s="963"/>
      <c r="H96" s="963"/>
      <c r="I96" s="963"/>
      <c r="J96" s="963"/>
      <c r="K96" s="963"/>
      <c r="L96" s="963"/>
      <c r="M96" s="963"/>
      <c r="N96" s="963"/>
      <c r="O96" s="963"/>
      <c r="P96" s="963"/>
      <c r="Q96" s="963"/>
      <c r="R96" s="963"/>
      <c r="S96" s="963"/>
      <c r="T96" s="963"/>
      <c r="U96" s="963"/>
      <c r="V96" s="963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3" t="s">
        <v>49</v>
      </c>
      <c r="BA96" s="963"/>
      <c r="BB96" s="963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Лист32">
    <tabColor theme="6" tint="0.79998168889431442"/>
    <pageSetUpPr fitToPage="1"/>
  </sheetPr>
  <dimension ref="A1:BK103"/>
  <sheetViews>
    <sheetView view="pageBreakPreview" topLeftCell="A67" zoomScale="85" zoomScaleNormal="100" zoomScaleSheetLayoutView="85" workbookViewId="0">
      <selection activeCell="L13" sqref="L13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0" t="s">
        <v>566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</row>
    <row r="2" spans="1:63" ht="12" customHeight="1" x14ac:dyDescent="0.25">
      <c r="A2" s="973" t="s">
        <v>72</v>
      </c>
      <c r="B2" s="973"/>
      <c r="C2" s="973"/>
      <c r="D2" s="973"/>
      <c r="E2" s="973"/>
      <c r="F2" s="973"/>
      <c r="G2" s="973"/>
      <c r="H2" s="973"/>
      <c r="I2" s="973"/>
      <c r="J2" s="973"/>
      <c r="K2" s="973"/>
      <c r="L2" s="973"/>
      <c r="M2" s="973"/>
      <c r="N2" s="973"/>
      <c r="O2" s="973"/>
      <c r="P2" s="973"/>
      <c r="Q2" s="973"/>
      <c r="R2" s="973"/>
      <c r="S2" s="973"/>
      <c r="T2" s="973"/>
      <c r="U2" s="973"/>
      <c r="V2" s="973"/>
      <c r="W2" s="973"/>
      <c r="X2" s="973"/>
      <c r="Y2" s="973"/>
      <c r="Z2" s="973"/>
      <c r="AA2" s="973"/>
      <c r="AB2" s="973"/>
      <c r="AC2" s="973"/>
      <c r="AD2" s="973"/>
      <c r="AE2" s="973"/>
      <c r="AF2" s="973"/>
      <c r="AG2" s="973"/>
      <c r="AH2" s="973"/>
      <c r="AI2" s="973"/>
      <c r="AJ2" s="973"/>
      <c r="AK2" s="973"/>
      <c r="AL2" s="973"/>
      <c r="AM2" s="973"/>
      <c r="AN2" s="973"/>
      <c r="AO2" s="973"/>
      <c r="AP2" s="973"/>
      <c r="AQ2" s="973"/>
      <c r="AR2" s="973"/>
      <c r="AS2" s="973"/>
      <c r="AT2" s="973"/>
      <c r="AU2" s="973"/>
      <c r="AV2" s="973"/>
      <c r="AW2" s="973"/>
      <c r="AX2" s="973"/>
      <c r="AY2" s="973"/>
      <c r="AZ2" s="973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24" customHeight="1" x14ac:dyDescent="0.25">
      <c r="A3" s="100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1"/>
      <c r="C3" s="1001"/>
      <c r="D3" s="1001"/>
      <c r="E3" s="1001"/>
      <c r="F3" s="1001"/>
      <c r="G3" s="1001"/>
      <c r="H3" s="1001"/>
      <c r="I3" s="1001"/>
      <c r="J3" s="1001"/>
      <c r="K3" s="1001"/>
      <c r="L3" s="1001"/>
      <c r="M3" s="1001"/>
      <c r="N3" s="1001"/>
      <c r="O3" s="1001"/>
      <c r="P3" s="1001"/>
      <c r="Q3" s="1001"/>
      <c r="R3" s="1001"/>
      <c r="S3" s="1001"/>
      <c r="T3" s="1001"/>
      <c r="U3" s="1001"/>
      <c r="V3" s="1001"/>
      <c r="W3" s="1001"/>
      <c r="X3" s="1001"/>
      <c r="Y3" s="1001"/>
      <c r="Z3" s="1001"/>
      <c r="AA3" s="1001"/>
      <c r="AB3" s="1001"/>
      <c r="AC3" s="1001"/>
      <c r="AD3" s="1001"/>
      <c r="AE3" s="1001"/>
      <c r="AF3" s="1001"/>
      <c r="AG3" s="1001"/>
      <c r="AH3" s="1001"/>
      <c r="AI3" s="1001"/>
      <c r="AJ3" s="1001"/>
      <c r="AK3" s="1001"/>
      <c r="AL3" s="1001"/>
      <c r="AM3" s="1001"/>
      <c r="AN3" s="1001"/>
      <c r="AO3" s="1001"/>
      <c r="AP3" s="1001"/>
      <c r="AQ3" s="1001"/>
      <c r="AR3" s="1001"/>
      <c r="AS3" s="1001"/>
      <c r="AT3" s="1001"/>
      <c r="AU3" s="1001"/>
      <c r="AV3" s="1001"/>
      <c r="AW3" s="1001"/>
      <c r="AX3" s="1001"/>
      <c r="AY3" s="1001"/>
      <c r="AZ3" s="1001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68" t="s">
        <v>515</v>
      </c>
      <c r="B4" s="968"/>
      <c r="C4" s="968"/>
      <c r="D4" s="968"/>
      <c r="E4" s="968"/>
      <c r="F4" s="968"/>
      <c r="G4" s="968"/>
      <c r="H4" s="968"/>
      <c r="I4" s="968"/>
      <c r="J4" s="968"/>
      <c r="K4" s="968"/>
      <c r="L4" s="968"/>
      <c r="M4" s="968"/>
      <c r="N4" s="968"/>
      <c r="O4" s="968"/>
      <c r="P4" s="968"/>
      <c r="Q4" s="968"/>
      <c r="R4" s="968"/>
      <c r="S4" s="968"/>
      <c r="T4" s="968"/>
      <c r="U4" s="968"/>
      <c r="V4" s="968"/>
      <c r="W4" s="968"/>
      <c r="X4" s="968"/>
      <c r="Y4" s="968"/>
      <c r="Z4" s="968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68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69" t="s">
        <v>761</v>
      </c>
      <c r="B5" s="969"/>
      <c r="C5" s="969"/>
      <c r="D5" s="969"/>
      <c r="E5" s="969"/>
      <c r="F5" s="969"/>
      <c r="G5" s="969"/>
      <c r="H5" s="969"/>
      <c r="I5" s="969"/>
      <c r="J5" s="969"/>
      <c r="K5" s="969"/>
      <c r="L5" s="969"/>
      <c r="M5" s="969"/>
      <c r="N5" s="969"/>
      <c r="O5" s="969"/>
      <c r="P5" s="969"/>
      <c r="Q5" s="969"/>
      <c r="R5" s="969"/>
      <c r="S5" s="969"/>
      <c r="T5" s="969"/>
      <c r="U5" s="969"/>
      <c r="V5" s="969"/>
      <c r="W5" s="969"/>
      <c r="X5" s="969"/>
      <c r="Y5" s="969"/>
      <c r="Z5" s="969"/>
      <c r="AA5" s="969"/>
      <c r="AB5" s="969"/>
      <c r="AC5" s="969"/>
      <c r="AD5" s="969"/>
      <c r="AE5" s="969"/>
      <c r="AF5" s="969"/>
      <c r="AG5" s="969"/>
      <c r="AH5" s="969"/>
      <c r="AI5" s="969"/>
      <c r="AJ5" s="969"/>
      <c r="AK5" s="969"/>
      <c r="AL5" s="969"/>
      <c r="AM5" s="969"/>
      <c r="AN5" s="969"/>
      <c r="AO5" s="969"/>
      <c r="AP5" s="969"/>
      <c r="AQ5" s="969"/>
      <c r="AR5" s="969"/>
      <c r="AS5" s="969"/>
      <c r="AT5" s="969"/>
      <c r="AU5" s="969"/>
      <c r="AV5" s="969"/>
      <c r="AW5" s="969"/>
      <c r="AX5" s="969"/>
      <c r="AY5" s="969"/>
      <c r="AZ5" s="969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1" t="str">
        <f>ФОРМА!B2</f>
        <v>ПАО "Россети Ленэнерго"</v>
      </c>
      <c r="B6" s="1001"/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  <c r="P6" s="1001"/>
      <c r="Q6" s="1001"/>
      <c r="R6" s="1001"/>
      <c r="S6" s="1001"/>
      <c r="T6" s="1001"/>
      <c r="U6" s="1001"/>
      <c r="V6" s="1001"/>
      <c r="W6" s="1001"/>
      <c r="X6" s="1001"/>
      <c r="Y6" s="1001"/>
      <c r="Z6" s="1001"/>
      <c r="AA6" s="1001"/>
      <c r="AB6" s="1001"/>
      <c r="AC6" s="1001"/>
      <c r="AD6" s="1001"/>
      <c r="AE6" s="1001"/>
      <c r="AF6" s="1001"/>
      <c r="AG6" s="1001"/>
      <c r="AH6" s="1001"/>
      <c r="AI6" s="1001"/>
      <c r="AJ6" s="1001"/>
      <c r="AK6" s="1001"/>
      <c r="AL6" s="1001"/>
      <c r="AM6" s="1001"/>
      <c r="AN6" s="1001"/>
      <c r="AO6" s="1001"/>
      <c r="AP6" s="1001"/>
      <c r="AQ6" s="1001"/>
      <c r="AR6" s="1001"/>
      <c r="AS6" s="1001"/>
      <c r="AT6" s="1001"/>
      <c r="AU6" s="1001"/>
      <c r="AV6" s="1001"/>
      <c r="AW6" s="1001"/>
      <c r="AX6" s="1001"/>
      <c r="AY6" s="1001"/>
      <c r="AZ6" s="1001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68" t="s">
        <v>762</v>
      </c>
      <c r="B7" s="968"/>
      <c r="C7" s="968"/>
      <c r="D7" s="968"/>
      <c r="E7" s="968"/>
      <c r="F7" s="968"/>
      <c r="G7" s="968"/>
      <c r="H7" s="968"/>
      <c r="I7" s="968"/>
      <c r="J7" s="968"/>
      <c r="K7" s="968"/>
      <c r="L7" s="968"/>
      <c r="M7" s="968"/>
      <c r="N7" s="968"/>
      <c r="O7" s="968"/>
      <c r="P7" s="968"/>
      <c r="Q7" s="968"/>
      <c r="R7" s="968"/>
      <c r="S7" s="968"/>
      <c r="T7" s="968"/>
      <c r="U7" s="968"/>
      <c r="V7" s="968"/>
      <c r="W7" s="968"/>
      <c r="X7" s="968"/>
      <c r="Y7" s="968"/>
      <c r="Z7" s="968"/>
      <c r="AA7" s="968"/>
      <c r="AB7" s="968"/>
      <c r="AC7" s="968"/>
      <c r="AD7" s="968"/>
      <c r="AE7" s="968"/>
      <c r="AF7" s="968"/>
      <c r="AG7" s="968"/>
      <c r="AH7" s="968"/>
      <c r="AI7" s="968"/>
      <c r="AJ7" s="968"/>
      <c r="AK7" s="968"/>
      <c r="AL7" s="968"/>
      <c r="AM7" s="968"/>
      <c r="AN7" s="968"/>
      <c r="AO7" s="968"/>
      <c r="AP7" s="968"/>
      <c r="AQ7" s="968"/>
      <c r="AR7" s="968"/>
      <c r="AS7" s="968"/>
      <c r="AT7" s="968"/>
      <c r="AU7" s="968"/>
      <c r="AV7" s="968"/>
      <c r="AW7" s="968"/>
      <c r="AX7" s="968"/>
      <c r="AY7" s="968"/>
      <c r="AZ7" s="968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39" customHeight="1" x14ac:dyDescent="0.25">
      <c r="A8" s="100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1"/>
      <c r="C8" s="1001"/>
      <c r="D8" s="1001"/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6" t="s">
        <v>763</v>
      </c>
      <c r="B9" s="986"/>
      <c r="C9" s="986"/>
      <c r="D9" s="986"/>
      <c r="E9" s="986"/>
      <c r="F9" s="986"/>
      <c r="G9" s="986"/>
      <c r="H9" s="986"/>
      <c r="I9" s="986"/>
      <c r="J9" s="986"/>
      <c r="K9" s="986"/>
      <c r="L9" s="986"/>
      <c r="M9" s="986"/>
      <c r="N9" s="986"/>
      <c r="O9" s="986"/>
      <c r="P9" s="986"/>
      <c r="Q9" s="986"/>
      <c r="R9" s="986"/>
      <c r="S9" s="986"/>
      <c r="T9" s="986"/>
      <c r="U9" s="986"/>
      <c r="V9" s="986"/>
      <c r="W9" s="986"/>
      <c r="X9" s="986"/>
      <c r="Y9" s="986"/>
      <c r="Z9" s="986"/>
      <c r="AA9" s="986"/>
      <c r="AB9" s="986"/>
      <c r="AC9" s="986"/>
      <c r="AD9" s="986"/>
      <c r="AE9" s="986"/>
      <c r="AF9" s="986"/>
      <c r="AG9" s="986"/>
      <c r="AH9" s="986"/>
      <c r="AI9" s="986"/>
      <c r="AJ9" s="986"/>
      <c r="AK9" s="986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86"/>
      <c r="AX9" s="986"/>
      <c r="AY9" s="986"/>
      <c r="AZ9" s="986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94"/>
      <c r="B10" s="994"/>
      <c r="C10" s="994"/>
      <c r="D10" s="994"/>
      <c r="E10" s="994"/>
      <c r="F10" s="994"/>
      <c r="G10" s="994"/>
      <c r="H10" s="994"/>
      <c r="I10" s="994"/>
      <c r="J10" s="994"/>
      <c r="K10" s="994"/>
      <c r="L10" s="994"/>
      <c r="M10" s="994"/>
      <c r="N10" s="994"/>
      <c r="O10" s="994"/>
      <c r="P10" s="994"/>
      <c r="Q10" s="994"/>
      <c r="R10" s="994"/>
      <c r="S10" s="994"/>
      <c r="T10" s="994"/>
      <c r="U10" s="994"/>
      <c r="V10" s="994"/>
      <c r="W10" s="994"/>
      <c r="X10" s="994"/>
      <c r="Y10" s="994"/>
      <c r="Z10" s="994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3" t="s">
        <v>765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98" t="str">
        <f>ФОРМА!B3</f>
        <v>ООО «СЭТ»</v>
      </c>
      <c r="B13" s="998"/>
      <c r="C13" s="998"/>
      <c r="D13" s="998"/>
      <c r="E13" s="998"/>
      <c r="F13" s="998"/>
      <c r="G13" s="998"/>
      <c r="H13" s="998"/>
      <c r="I13" s="998"/>
      <c r="J13" s="998"/>
      <c r="K13" s="998"/>
      <c r="L13" s="998"/>
      <c r="M13" s="998"/>
      <c r="N13" s="998"/>
      <c r="O13" s="998"/>
      <c r="P13" s="998"/>
      <c r="Q13" s="998"/>
      <c r="R13" s="998"/>
      <c r="S13" s="998"/>
      <c r="T13" s="998"/>
      <c r="U13" s="998"/>
      <c r="V13" s="998"/>
      <c r="W13" s="998"/>
      <c r="X13" s="998"/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</row>
    <row r="14" spans="1:63" s="297" customFormat="1" ht="6" customHeight="1" x14ac:dyDescent="0.3">
      <c r="A14" s="968" t="s">
        <v>766</v>
      </c>
      <c r="B14" s="968"/>
      <c r="C14" s="968"/>
      <c r="D14" s="968"/>
      <c r="E14" s="968"/>
      <c r="F14" s="968"/>
      <c r="G14" s="968"/>
      <c r="H14" s="968"/>
      <c r="I14" s="968"/>
      <c r="J14" s="968"/>
      <c r="K14" s="968"/>
      <c r="L14" s="968"/>
      <c r="M14" s="968"/>
      <c r="N14" s="968"/>
      <c r="O14" s="968"/>
      <c r="P14" s="968"/>
      <c r="Q14" s="968"/>
      <c r="R14" s="968"/>
      <c r="S14" s="968"/>
      <c r="T14" s="968"/>
      <c r="U14" s="968"/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8"/>
      <c r="AJ14" s="968"/>
      <c r="AK14" s="968"/>
      <c r="AL14" s="968"/>
      <c r="AM14" s="968"/>
      <c r="AN14" s="968"/>
      <c r="AO14" s="968"/>
      <c r="AP14" s="968"/>
      <c r="AQ14" s="968"/>
      <c r="AR14" s="968"/>
      <c r="AS14" s="968"/>
      <c r="AT14" s="968"/>
      <c r="AU14" s="968"/>
      <c r="AV14" s="968"/>
      <c r="AW14" s="968"/>
      <c r="AX14" s="968"/>
      <c r="AY14" s="968"/>
      <c r="AZ14" s="968"/>
      <c r="BA14" s="296"/>
    </row>
    <row r="15" spans="1:63" ht="23.4" customHeight="1" x14ac:dyDescent="0.25">
      <c r="A15" s="998" t="str">
        <f>ФОРМА!D3</f>
        <v>ОГРН 1089847302225, ИНН 7842391090, КПП 780101001, 199004, город Санкт-Петербург, пр-кт Средний В.О., д. 4 литер а, пом/ком 6н/177</v>
      </c>
      <c r="B15" s="998"/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998"/>
      <c r="N15" s="998"/>
      <c r="O15" s="998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</row>
    <row r="16" spans="1:63" s="297" customFormat="1" ht="6" customHeight="1" x14ac:dyDescent="0.3">
      <c r="A16" s="986" t="s">
        <v>767</v>
      </c>
      <c r="B16" s="986"/>
      <c r="C16" s="986"/>
      <c r="D16" s="986"/>
      <c r="E16" s="986"/>
      <c r="F16" s="986"/>
      <c r="G16" s="986"/>
      <c r="H16" s="986"/>
      <c r="I16" s="986"/>
      <c r="J16" s="986"/>
      <c r="K16" s="986"/>
      <c r="L16" s="986"/>
      <c r="M16" s="986"/>
      <c r="N16" s="986"/>
      <c r="O16" s="986"/>
      <c r="P16" s="986"/>
      <c r="Q16" s="986"/>
      <c r="R16" s="986"/>
      <c r="S16" s="986"/>
      <c r="T16" s="986"/>
      <c r="U16" s="986"/>
      <c r="V16" s="986"/>
      <c r="W16" s="986"/>
      <c r="X16" s="986"/>
      <c r="Y16" s="986"/>
      <c r="Z16" s="986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296"/>
    </row>
    <row r="17" spans="1:53" s="297" customFormat="1" ht="9.6" x14ac:dyDescent="0.3">
      <c r="A17" s="987"/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3" t="s">
        <v>74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295"/>
    </row>
    <row r="20" spans="1:53" ht="12" customHeight="1" x14ac:dyDescent="0.25">
      <c r="A20" s="998" t="str">
        <f>ФОРМА!B8</f>
        <v>ООО «СЭТ»</v>
      </c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998"/>
    </row>
    <row r="21" spans="1:53" s="300" customFormat="1" ht="6" customHeight="1" x14ac:dyDescent="0.2">
      <c r="A21" s="968" t="s">
        <v>766</v>
      </c>
      <c r="B21" s="968"/>
      <c r="C21" s="968"/>
      <c r="D21" s="968"/>
      <c r="E21" s="968"/>
      <c r="F21" s="968"/>
      <c r="G21" s="968"/>
      <c r="H21" s="968"/>
      <c r="I21" s="968"/>
      <c r="J21" s="968"/>
      <c r="K21" s="968"/>
      <c r="L21" s="968"/>
      <c r="M21" s="968"/>
      <c r="N21" s="968"/>
      <c r="O21" s="968"/>
      <c r="P21" s="968"/>
      <c r="Q21" s="968"/>
      <c r="R21" s="968"/>
      <c r="S21" s="968"/>
      <c r="T21" s="968"/>
      <c r="U21" s="968"/>
      <c r="V21" s="968"/>
      <c r="W21" s="968"/>
      <c r="X21" s="968"/>
      <c r="Y21" s="968"/>
      <c r="Z21" s="968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68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68"/>
      <c r="AX21" s="968"/>
      <c r="AY21" s="968"/>
      <c r="AZ21" s="968"/>
      <c r="BA21" s="299"/>
    </row>
    <row r="22" spans="1:53" ht="21.6" customHeight="1" x14ac:dyDescent="0.25">
      <c r="A22" s="998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98"/>
      <c r="C22" s="998"/>
      <c r="D22" s="998"/>
      <c r="E22" s="998"/>
      <c r="F22" s="998"/>
      <c r="G22" s="998"/>
      <c r="H22" s="998"/>
      <c r="I22" s="998"/>
      <c r="J22" s="998"/>
      <c r="K22" s="998"/>
      <c r="L22" s="998"/>
      <c r="M22" s="998"/>
      <c r="N22" s="998"/>
      <c r="O22" s="998"/>
      <c r="P22" s="998"/>
      <c r="Q22" s="998"/>
      <c r="R22" s="998"/>
      <c r="S22" s="998"/>
      <c r="T22" s="998"/>
      <c r="U22" s="998"/>
      <c r="V22" s="998"/>
      <c r="W22" s="998"/>
      <c r="X22" s="998"/>
      <c r="Y22" s="998"/>
      <c r="Z22" s="998"/>
      <c r="AA22" s="998"/>
      <c r="AB22" s="998"/>
      <c r="AC22" s="998"/>
      <c r="AD22" s="998"/>
      <c r="AE22" s="998"/>
      <c r="AF22" s="998"/>
      <c r="AG22" s="998"/>
      <c r="AH22" s="998"/>
      <c r="AI22" s="998"/>
      <c r="AJ22" s="998"/>
      <c r="AK22" s="998"/>
      <c r="AL22" s="998"/>
      <c r="AM22" s="998"/>
      <c r="AN22" s="998"/>
      <c r="AO22" s="998"/>
      <c r="AP22" s="998"/>
      <c r="AQ22" s="998"/>
      <c r="AR22" s="998"/>
      <c r="AS22" s="998"/>
      <c r="AT22" s="998"/>
      <c r="AU22" s="998"/>
      <c r="AV22" s="998"/>
      <c r="AW22" s="998"/>
      <c r="AX22" s="998"/>
      <c r="AY22" s="998"/>
      <c r="AZ22" s="998"/>
      <c r="BA22" s="295"/>
    </row>
    <row r="23" spans="1:53" s="300" customFormat="1" ht="6" customHeight="1" x14ac:dyDescent="0.2">
      <c r="A23" s="986" t="s">
        <v>763</v>
      </c>
      <c r="B23" s="986"/>
      <c r="C23" s="986"/>
      <c r="D23" s="986"/>
      <c r="E23" s="986"/>
      <c r="F23" s="986"/>
      <c r="G23" s="986"/>
      <c r="H23" s="986"/>
      <c r="I23" s="986"/>
      <c r="J23" s="986"/>
      <c r="K23" s="986"/>
      <c r="L23" s="986"/>
      <c r="M23" s="986"/>
      <c r="N23" s="986"/>
      <c r="O23" s="986"/>
      <c r="P23" s="986"/>
      <c r="Q23" s="986"/>
      <c r="R23" s="986"/>
      <c r="S23" s="986"/>
      <c r="T23" s="986"/>
      <c r="U23" s="986"/>
      <c r="V23" s="986"/>
      <c r="W23" s="986"/>
      <c r="X23" s="986"/>
      <c r="Y23" s="986"/>
      <c r="Z23" s="986"/>
      <c r="AA23" s="986"/>
      <c r="AB23" s="986"/>
      <c r="AC23" s="986"/>
      <c r="AD23" s="986"/>
      <c r="AE23" s="986"/>
      <c r="AF23" s="986"/>
      <c r="AG23" s="986"/>
      <c r="AH23" s="986"/>
      <c r="AI23" s="986"/>
      <c r="AJ23" s="986"/>
      <c r="AK23" s="986"/>
      <c r="AL23" s="986"/>
      <c r="AM23" s="986"/>
      <c r="AN23" s="986"/>
      <c r="AO23" s="986"/>
      <c r="AP23" s="986"/>
      <c r="AQ23" s="986"/>
      <c r="AR23" s="986"/>
      <c r="AS23" s="986"/>
      <c r="AT23" s="986"/>
      <c r="AU23" s="986"/>
      <c r="AV23" s="986"/>
      <c r="AW23" s="986"/>
      <c r="AX23" s="986"/>
      <c r="AY23" s="986"/>
      <c r="AZ23" s="986"/>
      <c r="BA23" s="299"/>
    </row>
    <row r="24" spans="1:53" s="300" customFormat="1" ht="10.5" customHeight="1" x14ac:dyDescent="0.2">
      <c r="A24" s="987"/>
      <c r="B24" s="987"/>
      <c r="C24" s="987"/>
      <c r="D24" s="987"/>
      <c r="E24" s="987"/>
      <c r="F24" s="987"/>
      <c r="G24" s="987"/>
      <c r="H24" s="987"/>
      <c r="I24" s="987"/>
      <c r="J24" s="987"/>
      <c r="K24" s="987"/>
      <c r="L24" s="987"/>
      <c r="M24" s="987"/>
      <c r="N24" s="987"/>
      <c r="O24" s="987"/>
      <c r="P24" s="987"/>
      <c r="Q24" s="987"/>
      <c r="R24" s="987"/>
      <c r="S24" s="987"/>
      <c r="T24" s="987"/>
      <c r="U24" s="987"/>
      <c r="V24" s="987"/>
      <c r="W24" s="987"/>
      <c r="X24" s="987"/>
      <c r="Y24" s="987"/>
      <c r="Z24" s="987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95" t="s">
        <v>591</v>
      </c>
      <c r="B27" s="996"/>
      <c r="C27" s="996"/>
      <c r="D27" s="996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  <c r="AA27" s="996"/>
      <c r="AB27" s="996"/>
      <c r="AC27" s="996"/>
      <c r="AD27" s="996"/>
      <c r="AE27" s="996"/>
      <c r="AF27" s="996"/>
      <c r="AG27" s="996"/>
      <c r="AH27" s="996"/>
      <c r="AI27" s="996"/>
      <c r="AJ27" s="996"/>
      <c r="AK27" s="996"/>
      <c r="AL27" s="996"/>
      <c r="AM27" s="996"/>
      <c r="AN27" s="996"/>
      <c r="AO27" s="996"/>
      <c r="AP27" s="996"/>
      <c r="AQ27" s="996"/>
      <c r="AR27" s="996"/>
      <c r="AS27" s="996"/>
      <c r="AT27" s="996"/>
      <c r="AU27" s="996"/>
      <c r="AV27" s="996"/>
      <c r="AW27" s="996"/>
      <c r="AX27" s="996"/>
      <c r="AY27" s="996"/>
      <c r="AZ27" s="996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76" t="s">
        <v>19</v>
      </c>
      <c r="B29" s="976"/>
      <c r="C29" s="980">
        <f>ФОРМА!B19</f>
        <v>1</v>
      </c>
      <c r="D29" s="980"/>
      <c r="E29" s="980"/>
      <c r="F29" s="980"/>
      <c r="G29" s="980"/>
      <c r="H29" s="980"/>
      <c r="I29" s="980"/>
      <c r="J29" s="980"/>
      <c r="K29" s="980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78"/>
      <c r="AH29" s="978"/>
      <c r="AI29" s="978"/>
      <c r="AJ29" s="302"/>
      <c r="AK29" s="302"/>
      <c r="AL29" s="997">
        <f>ФОРМА!C19</f>
        <v>45607</v>
      </c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78"/>
      <c r="AX29" s="978"/>
      <c r="AY29" s="978"/>
      <c r="AZ29" s="97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68" t="s">
        <v>454</v>
      </c>
      <c r="AM30" s="968"/>
      <c r="AN30" s="968"/>
      <c r="AO30" s="968"/>
      <c r="AP30" s="968"/>
      <c r="AQ30" s="968"/>
      <c r="AR30" s="968"/>
      <c r="AS30" s="968"/>
      <c r="AT30" s="968"/>
      <c r="AU30" s="968"/>
      <c r="AV30" s="968"/>
      <c r="AW30" s="299"/>
      <c r="AX30" s="299"/>
      <c r="AY30" s="299"/>
      <c r="AZ30" s="299"/>
      <c r="BA30" s="299"/>
    </row>
    <row r="31" spans="1:53" ht="21" customHeight="1" x14ac:dyDescent="0.25">
      <c r="A31" s="969" t="s">
        <v>770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69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69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295"/>
    </row>
    <row r="32" spans="1:53" ht="12" customHeight="1" x14ac:dyDescent="0.25">
      <c r="A32" s="993" t="str">
        <f>IF(ПОДПИСИ!B9="",ПОДПИСИ!B6,ПОДПИСИ!B9)</f>
        <v>Ведущий инженер отдела строительного контроля АО "ЛЭСР"</v>
      </c>
      <c r="B32" s="993"/>
      <c r="C32" s="993"/>
      <c r="D32" s="993"/>
      <c r="E32" s="993"/>
      <c r="F32" s="993"/>
      <c r="G32" s="993"/>
      <c r="H32" s="993"/>
      <c r="I32" s="993"/>
      <c r="J32" s="993"/>
      <c r="K32" s="993"/>
      <c r="L32" s="993"/>
      <c r="M32" s="993"/>
      <c r="N32" s="993"/>
      <c r="O32" s="993"/>
      <c r="P32" s="993"/>
      <c r="Q32" s="993"/>
      <c r="R32" s="993"/>
      <c r="S32" s="993"/>
      <c r="T32" s="993"/>
      <c r="U32" s="993"/>
      <c r="V32" s="993"/>
      <c r="W32" s="993"/>
      <c r="X32" s="993"/>
      <c r="Y32" s="993"/>
      <c r="Z32" s="993"/>
      <c r="AA32" s="993"/>
      <c r="AB32" s="993"/>
      <c r="AC32" s="993"/>
      <c r="AD32" s="993"/>
      <c r="AE32" s="993"/>
      <c r="AF32" s="993"/>
      <c r="AG32" s="993"/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/>
      <c r="AX32" s="993"/>
      <c r="AY32" s="993"/>
      <c r="AZ32" s="993"/>
      <c r="BA32" s="295"/>
    </row>
    <row r="33" spans="1:53" ht="12" customHeight="1" x14ac:dyDescent="0.25">
      <c r="A33" s="985" t="str">
        <f>IF(ПОДПИСИ!C9="",ПОДПИСИ!C6,CONCATENATE(ПОДПИСИ!C9,", ",ПОДПИСИ!F9))</f>
        <v>Сафуанова В.А., Приказ №205 от 12.02.2024</v>
      </c>
      <c r="B33" s="985"/>
      <c r="C33" s="985"/>
      <c r="D33" s="985"/>
      <c r="E33" s="985"/>
      <c r="F33" s="985"/>
      <c r="G33" s="985"/>
      <c r="H33" s="985"/>
      <c r="I33" s="985"/>
      <c r="J33" s="985"/>
      <c r="K33" s="985"/>
      <c r="L33" s="985"/>
      <c r="M33" s="985"/>
      <c r="N33" s="985"/>
      <c r="O33" s="985"/>
      <c r="P33" s="985"/>
      <c r="Q33" s="985"/>
      <c r="R33" s="985"/>
      <c r="S33" s="985"/>
      <c r="T33" s="985"/>
      <c r="U33" s="985"/>
      <c r="V33" s="985"/>
      <c r="W33" s="985"/>
      <c r="X33" s="985"/>
      <c r="Y33" s="985"/>
      <c r="Z33" s="985"/>
      <c r="AA33" s="985"/>
      <c r="AB33" s="985"/>
      <c r="AC33" s="985"/>
      <c r="AD33" s="985"/>
      <c r="AE33" s="985"/>
      <c r="AF33" s="985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85"/>
      <c r="BA33" s="295"/>
    </row>
    <row r="34" spans="1:53" ht="15" customHeight="1" x14ac:dyDescent="0.25">
      <c r="A34" s="986" t="s">
        <v>771</v>
      </c>
      <c r="B34" s="986"/>
      <c r="C34" s="986"/>
      <c r="D34" s="986"/>
      <c r="E34" s="986"/>
      <c r="F34" s="986"/>
      <c r="G34" s="986"/>
      <c r="H34" s="986"/>
      <c r="I34" s="986"/>
      <c r="J34" s="986"/>
      <c r="K34" s="986"/>
      <c r="L34" s="986"/>
      <c r="M34" s="986"/>
      <c r="N34" s="986"/>
      <c r="O34" s="986"/>
      <c r="P34" s="986"/>
      <c r="Q34" s="986"/>
      <c r="R34" s="986"/>
      <c r="S34" s="986"/>
      <c r="T34" s="986"/>
      <c r="U34" s="986"/>
      <c r="V34" s="986"/>
      <c r="W34" s="986"/>
      <c r="X34" s="986"/>
      <c r="Y34" s="986"/>
      <c r="Z34" s="986"/>
      <c r="AA34" s="986"/>
      <c r="AB34" s="986"/>
      <c r="AC34" s="986"/>
      <c r="AD34" s="986"/>
      <c r="AE34" s="986"/>
      <c r="AF34" s="986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6"/>
      <c r="BA34" s="295"/>
    </row>
    <row r="35" spans="1:53" ht="12" customHeight="1" x14ac:dyDescent="0.25">
      <c r="A35" s="987"/>
      <c r="B35" s="987"/>
      <c r="C35" s="987"/>
      <c r="D35" s="987"/>
      <c r="E35" s="987"/>
      <c r="F35" s="987"/>
      <c r="G35" s="987"/>
      <c r="H35" s="987"/>
      <c r="I35" s="987"/>
      <c r="J35" s="987"/>
      <c r="K35" s="987"/>
      <c r="L35" s="987"/>
      <c r="M35" s="987"/>
      <c r="N35" s="987"/>
      <c r="O35" s="987"/>
      <c r="P35" s="987"/>
      <c r="Q35" s="987"/>
      <c r="R35" s="987"/>
      <c r="S35" s="987"/>
      <c r="T35" s="987"/>
      <c r="U35" s="987"/>
      <c r="V35" s="987"/>
      <c r="W35" s="987"/>
      <c r="X35" s="987"/>
      <c r="Y35" s="987"/>
      <c r="Z35" s="987"/>
      <c r="AA35" s="987"/>
      <c r="AB35" s="987"/>
      <c r="AC35" s="987"/>
      <c r="AD35" s="987"/>
      <c r="AE35" s="987"/>
      <c r="AF35" s="987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7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3" t="s">
        <v>773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295"/>
    </row>
    <row r="38" spans="1:53" ht="12" customHeight="1" x14ac:dyDescent="0.25">
      <c r="A38" s="985" t="str">
        <f>ПОДПИСИ!B15</f>
        <v>Директор по строительству ООО «СЭТ»</v>
      </c>
      <c r="B38" s="985"/>
      <c r="C38" s="985"/>
      <c r="D38" s="985"/>
      <c r="E38" s="985"/>
      <c r="F38" s="985"/>
      <c r="G38" s="985"/>
      <c r="H38" s="985"/>
      <c r="I38" s="985"/>
      <c r="J38" s="985"/>
      <c r="K38" s="985"/>
      <c r="L38" s="985"/>
      <c r="M38" s="985"/>
      <c r="N38" s="985"/>
      <c r="O38" s="985"/>
      <c r="P38" s="985"/>
      <c r="Q38" s="985"/>
      <c r="R38" s="985"/>
      <c r="S38" s="985"/>
      <c r="T38" s="985"/>
      <c r="U38" s="985"/>
      <c r="V38" s="985"/>
      <c r="W38" s="985"/>
      <c r="X38" s="985"/>
      <c r="Y38" s="985"/>
      <c r="Z38" s="985"/>
      <c r="AA38" s="985"/>
      <c r="AB38" s="985"/>
      <c r="AC38" s="985"/>
      <c r="AD38" s="985"/>
      <c r="AE38" s="985"/>
      <c r="AF38" s="985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85"/>
      <c r="AX38" s="985"/>
      <c r="AY38" s="985"/>
      <c r="AZ38" s="985"/>
      <c r="BA38" s="295"/>
    </row>
    <row r="39" spans="1:53" ht="12" customHeight="1" x14ac:dyDescent="0.25">
      <c r="A39" s="985" t="str">
        <f>CONCATENATE(ПОДПИСИ!C15," ",ПОДПИСИ!F15)</f>
        <v>Потоцкий А.А. Приказ №23/10/24-8 от 23.10.2024</v>
      </c>
      <c r="B39" s="985"/>
      <c r="C39" s="985"/>
      <c r="D39" s="985"/>
      <c r="E39" s="985"/>
      <c r="F39" s="985"/>
      <c r="G39" s="985"/>
      <c r="H39" s="985"/>
      <c r="I39" s="985"/>
      <c r="J39" s="985"/>
      <c r="K39" s="985"/>
      <c r="L39" s="985"/>
      <c r="M39" s="985"/>
      <c r="N39" s="985"/>
      <c r="O39" s="985"/>
      <c r="P39" s="985"/>
      <c r="Q39" s="985"/>
      <c r="R39" s="985"/>
      <c r="S39" s="985"/>
      <c r="T39" s="985"/>
      <c r="U39" s="985"/>
      <c r="V39" s="985"/>
      <c r="W39" s="985"/>
      <c r="X39" s="985"/>
      <c r="Y39" s="985"/>
      <c r="Z39" s="985"/>
      <c r="AA39" s="985"/>
      <c r="AB39" s="985"/>
      <c r="AC39" s="985"/>
      <c r="AD39" s="985"/>
      <c r="AE39" s="985"/>
      <c r="AF39" s="985"/>
      <c r="AG39" s="985"/>
      <c r="AH39" s="985"/>
      <c r="AI39" s="985"/>
      <c r="AJ39" s="985"/>
      <c r="AK39" s="985"/>
      <c r="AL39" s="985"/>
      <c r="AM39" s="985"/>
      <c r="AN39" s="985"/>
      <c r="AO39" s="985"/>
      <c r="AP39" s="985"/>
      <c r="AQ39" s="985"/>
      <c r="AR39" s="985"/>
      <c r="AS39" s="985"/>
      <c r="AT39" s="985"/>
      <c r="AU39" s="985"/>
      <c r="AV39" s="985"/>
      <c r="AW39" s="985"/>
      <c r="AX39" s="985"/>
      <c r="AY39" s="985"/>
      <c r="AZ39" s="985"/>
      <c r="BA39" s="295"/>
    </row>
    <row r="40" spans="1:53" ht="15" customHeight="1" x14ac:dyDescent="0.25">
      <c r="A40" s="986" t="s">
        <v>774</v>
      </c>
      <c r="B40" s="986"/>
      <c r="C40" s="986"/>
      <c r="D40" s="986"/>
      <c r="E40" s="986"/>
      <c r="F40" s="986"/>
      <c r="G40" s="986"/>
      <c r="H40" s="986"/>
      <c r="I40" s="986"/>
      <c r="J40" s="986"/>
      <c r="K40" s="986"/>
      <c r="L40" s="986"/>
      <c r="M40" s="986"/>
      <c r="N40" s="986"/>
      <c r="O40" s="986"/>
      <c r="P40" s="986"/>
      <c r="Q40" s="986"/>
      <c r="R40" s="986"/>
      <c r="S40" s="986"/>
      <c r="T40" s="986"/>
      <c r="U40" s="986"/>
      <c r="V40" s="986"/>
      <c r="W40" s="986"/>
      <c r="X40" s="986"/>
      <c r="Y40" s="986"/>
      <c r="Z40" s="986"/>
      <c r="AA40" s="986"/>
      <c r="AB40" s="986"/>
      <c r="AC40" s="986"/>
      <c r="AD40" s="986"/>
      <c r="AE40" s="986"/>
      <c r="AF40" s="986"/>
      <c r="AG40" s="986"/>
      <c r="AH40" s="986"/>
      <c r="AI40" s="986"/>
      <c r="AJ40" s="986"/>
      <c r="AK40" s="986"/>
      <c r="AL40" s="986"/>
      <c r="AM40" s="986"/>
      <c r="AN40" s="986"/>
      <c r="AO40" s="986"/>
      <c r="AP40" s="986"/>
      <c r="AQ40" s="986"/>
      <c r="AR40" s="986"/>
      <c r="AS40" s="986"/>
      <c r="AT40" s="986"/>
      <c r="AU40" s="986"/>
      <c r="AV40" s="986"/>
      <c r="AW40" s="986"/>
      <c r="AX40" s="986"/>
      <c r="AY40" s="986"/>
      <c r="AZ40" s="986"/>
      <c r="BA40" s="295"/>
    </row>
    <row r="41" spans="1:53" ht="8.25" customHeight="1" x14ac:dyDescent="0.25">
      <c r="A41" s="988"/>
      <c r="B41" s="988"/>
      <c r="C41" s="988"/>
      <c r="D41" s="988"/>
      <c r="E41" s="988"/>
      <c r="F41" s="988"/>
      <c r="G41" s="988"/>
      <c r="H41" s="988"/>
      <c r="I41" s="988"/>
      <c r="J41" s="988"/>
      <c r="K41" s="988"/>
      <c r="L41" s="988"/>
      <c r="M41" s="988"/>
      <c r="N41" s="988"/>
      <c r="O41" s="988"/>
      <c r="P41" s="988"/>
      <c r="Q41" s="988"/>
      <c r="R41" s="988"/>
      <c r="S41" s="988"/>
      <c r="T41" s="988"/>
      <c r="U41" s="988"/>
      <c r="V41" s="988"/>
      <c r="W41" s="988"/>
      <c r="X41" s="988"/>
      <c r="Y41" s="988"/>
      <c r="Z41" s="988"/>
      <c r="AA41" s="988"/>
      <c r="AB41" s="988"/>
      <c r="AC41" s="988"/>
      <c r="AD41" s="988"/>
      <c r="AE41" s="988"/>
      <c r="AF41" s="988"/>
      <c r="AG41" s="988"/>
      <c r="AH41" s="988"/>
      <c r="AI41" s="988"/>
      <c r="AJ41" s="988"/>
      <c r="AK41" s="988"/>
      <c r="AL41" s="988"/>
      <c r="AM41" s="988"/>
      <c r="AN41" s="988"/>
      <c r="AO41" s="988"/>
      <c r="AP41" s="988"/>
      <c r="AQ41" s="988"/>
      <c r="AR41" s="988"/>
      <c r="AS41" s="988"/>
      <c r="AT41" s="988"/>
      <c r="AU41" s="988"/>
      <c r="AV41" s="988"/>
      <c r="AW41" s="988"/>
      <c r="AX41" s="988"/>
      <c r="AY41" s="988"/>
      <c r="AZ41" s="988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1" customHeight="1" x14ac:dyDescent="0.25">
      <c r="A43" s="1002" t="s">
        <v>801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  <c r="BA43" s="295"/>
    </row>
    <row r="44" spans="1:53" ht="12" customHeight="1" x14ac:dyDescent="0.25">
      <c r="A44" s="1003" t="str">
        <f>ПОДПИСИ!B17</f>
        <v>Ведущий инженер строительного контроля ООО «СЭТ»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  <c r="BA44" s="295"/>
    </row>
    <row r="45" spans="1:53" ht="12" customHeight="1" x14ac:dyDescent="0.25">
      <c r="A45" s="1003" t="str">
        <f>CONCATENATE(ПОДПИСИ!C17," ",ПОДПИСИ!F17)</f>
        <v>Кольцов А.Г. Приказ №23/10/24-5 от 23.10.2024; НРС  №С-78-189445 от 05.04.2019г.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  <c r="BA45" s="295"/>
    </row>
    <row r="46" spans="1:53" ht="15" customHeight="1" x14ac:dyDescent="0.25">
      <c r="A46" s="991" t="s">
        <v>771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295"/>
    </row>
    <row r="47" spans="1:53" ht="15" customHeight="1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  <c r="BA47" s="295"/>
    </row>
    <row r="48" spans="1:53" ht="9" customHeight="1" x14ac:dyDescent="0.25">
      <c r="A48" s="991" t="s">
        <v>802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295"/>
    </row>
    <row r="49" spans="1:54" ht="39" customHeight="1" x14ac:dyDescent="0.25">
      <c r="A49" s="969" t="s">
        <v>776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69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69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295"/>
    </row>
    <row r="50" spans="1:54" ht="12" customHeight="1" x14ac:dyDescent="0.25">
      <c r="A50" s="988" t="str">
        <f>ПОДПИСИ!B19</f>
        <v xml:space="preserve"> </v>
      </c>
      <c r="B50" s="988"/>
      <c r="C50" s="988"/>
      <c r="D50" s="988"/>
      <c r="E50" s="988"/>
      <c r="F50" s="988"/>
      <c r="G50" s="988"/>
      <c r="H50" s="988"/>
      <c r="I50" s="988"/>
      <c r="J50" s="988"/>
      <c r="K50" s="988"/>
      <c r="L50" s="988"/>
      <c r="M50" s="988"/>
      <c r="N50" s="988"/>
      <c r="O50" s="988"/>
      <c r="P50" s="988"/>
      <c r="Q50" s="988"/>
      <c r="R50" s="988"/>
      <c r="S50" s="988"/>
      <c r="T50" s="988"/>
      <c r="U50" s="988"/>
      <c r="V50" s="988"/>
      <c r="W50" s="988"/>
      <c r="X50" s="988"/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295"/>
    </row>
    <row r="51" spans="1:54" ht="12" customHeight="1" x14ac:dyDescent="0.25">
      <c r="A51" s="989" t="str">
        <f>CONCATENATE(ПОДПИСИ!C19," ",ПОДПИСИ!F19)</f>
        <v xml:space="preserve">  </v>
      </c>
      <c r="B51" s="989"/>
      <c r="C51" s="989"/>
      <c r="D51" s="989"/>
      <c r="E51" s="989"/>
      <c r="F51" s="989"/>
      <c r="G51" s="989"/>
      <c r="H51" s="989"/>
      <c r="I51" s="989"/>
      <c r="J51" s="989"/>
      <c r="K51" s="989"/>
      <c r="L51" s="989"/>
      <c r="M51" s="989"/>
      <c r="N51" s="989"/>
      <c r="O51" s="989"/>
      <c r="P51" s="989"/>
      <c r="Q51" s="989"/>
      <c r="R51" s="989"/>
      <c r="S51" s="989"/>
      <c r="T51" s="989"/>
      <c r="U51" s="989"/>
      <c r="V51" s="989"/>
      <c r="W51" s="989"/>
      <c r="X51" s="989"/>
      <c r="Y51" s="989"/>
      <c r="Z51" s="989"/>
      <c r="AA51" s="989"/>
      <c r="AB51" s="989"/>
      <c r="AC51" s="989"/>
      <c r="AD51" s="989"/>
      <c r="AE51" s="989"/>
      <c r="AF51" s="989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9"/>
      <c r="AX51" s="989"/>
      <c r="AY51" s="989"/>
      <c r="AZ51" s="989"/>
      <c r="BA51" s="295"/>
    </row>
    <row r="52" spans="1:54" ht="6" customHeight="1" x14ac:dyDescent="0.25">
      <c r="A52" s="981" t="s">
        <v>777</v>
      </c>
      <c r="B52" s="981"/>
      <c r="C52" s="981"/>
      <c r="D52" s="981"/>
      <c r="E52" s="981"/>
      <c r="F52" s="981"/>
      <c r="G52" s="981"/>
      <c r="H52" s="981"/>
      <c r="I52" s="981"/>
      <c r="J52" s="981"/>
      <c r="K52" s="981"/>
      <c r="L52" s="981"/>
      <c r="M52" s="981"/>
      <c r="N52" s="981"/>
      <c r="O52" s="981"/>
      <c r="P52" s="981"/>
      <c r="Q52" s="981"/>
      <c r="R52" s="981"/>
      <c r="S52" s="981"/>
      <c r="T52" s="981"/>
      <c r="U52" s="981"/>
      <c r="V52" s="981"/>
      <c r="W52" s="981"/>
      <c r="X52" s="981"/>
      <c r="Y52" s="981"/>
      <c r="Z52" s="981"/>
      <c r="AA52" s="981"/>
      <c r="AB52" s="981"/>
      <c r="AC52" s="981"/>
      <c r="AD52" s="981"/>
      <c r="AE52" s="981"/>
      <c r="AF52" s="981"/>
      <c r="AG52" s="981"/>
      <c r="AH52" s="981"/>
      <c r="AI52" s="981"/>
      <c r="AJ52" s="981"/>
      <c r="AK52" s="981"/>
      <c r="AL52" s="981"/>
      <c r="AM52" s="981"/>
      <c r="AN52" s="981"/>
      <c r="AO52" s="981"/>
      <c r="AP52" s="981"/>
      <c r="AQ52" s="981"/>
      <c r="AR52" s="981"/>
      <c r="AS52" s="981"/>
      <c r="AT52" s="981"/>
      <c r="AU52" s="981"/>
      <c r="AV52" s="981"/>
      <c r="AW52" s="981"/>
      <c r="AX52" s="981"/>
      <c r="AY52" s="981"/>
      <c r="AZ52" s="981"/>
      <c r="BA52" s="295"/>
    </row>
    <row r="53" spans="1:54" ht="10.5" customHeight="1" x14ac:dyDescent="0.25">
      <c r="A53" s="990"/>
      <c r="B53" s="990"/>
      <c r="C53" s="990"/>
      <c r="D53" s="990"/>
      <c r="E53" s="990"/>
      <c r="F53" s="990"/>
      <c r="G53" s="990"/>
      <c r="H53" s="990"/>
      <c r="I53" s="990"/>
      <c r="J53" s="990"/>
      <c r="K53" s="990"/>
      <c r="L53" s="990"/>
      <c r="M53" s="990"/>
      <c r="N53" s="990"/>
      <c r="O53" s="990"/>
      <c r="P53" s="990"/>
      <c r="Q53" s="990"/>
      <c r="R53" s="990"/>
      <c r="S53" s="990"/>
      <c r="T53" s="990"/>
      <c r="U53" s="990"/>
      <c r="V53" s="990"/>
      <c r="W53" s="990"/>
      <c r="X53" s="990"/>
      <c r="Y53" s="990"/>
      <c r="Z53" s="990"/>
      <c r="AA53" s="990"/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/>
      <c r="AX53" s="990"/>
      <c r="AY53" s="990"/>
      <c r="AZ53" s="990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69" t="s">
        <v>779</v>
      </c>
      <c r="B55" s="969"/>
      <c r="C55" s="969"/>
      <c r="D55" s="969"/>
      <c r="E55" s="969"/>
      <c r="F55" s="969"/>
      <c r="G55" s="969"/>
      <c r="H55" s="969"/>
      <c r="I55" s="969"/>
      <c r="J55" s="969"/>
      <c r="K55" s="969"/>
      <c r="L55" s="969"/>
      <c r="M55" s="969"/>
      <c r="N55" s="969"/>
      <c r="O55" s="969"/>
      <c r="P55" s="969"/>
      <c r="Q55" s="969"/>
      <c r="R55" s="969"/>
      <c r="S55" s="969"/>
      <c r="T55" s="969"/>
      <c r="U55" s="969"/>
      <c r="V55" s="969"/>
      <c r="W55" s="969"/>
      <c r="X55" s="969"/>
      <c r="Y55" s="969"/>
      <c r="Z55" s="969"/>
      <c r="AA55" s="969"/>
      <c r="AB55" s="969"/>
      <c r="AC55" s="969"/>
      <c r="AD55" s="969"/>
      <c r="AE55" s="969"/>
      <c r="AF55" s="969"/>
      <c r="AG55" s="969"/>
      <c r="AH55" s="969"/>
      <c r="AI55" s="969"/>
      <c r="AJ55" s="969"/>
      <c r="AK55" s="969"/>
      <c r="AL55" s="969"/>
      <c r="AM55" s="969"/>
      <c r="AN55" s="969"/>
      <c r="AO55" s="969"/>
      <c r="AP55" s="969"/>
      <c r="AQ55" s="969"/>
      <c r="AR55" s="969"/>
      <c r="AS55" s="969"/>
      <c r="AT55" s="969"/>
      <c r="AU55" s="969"/>
      <c r="AV55" s="969"/>
      <c r="AW55" s="969"/>
      <c r="AX55" s="969"/>
      <c r="AY55" s="969"/>
      <c r="AZ55" s="969"/>
      <c r="BA55" s="295"/>
    </row>
    <row r="56" spans="1:54" ht="12" customHeight="1" x14ac:dyDescent="0.3">
      <c r="A56" s="984" t="str">
        <f>ПОДПИСИ!B14</f>
        <v>Инженер-геодезист ООО «СЭТ»</v>
      </c>
      <c r="B56" s="984"/>
      <c r="C56" s="984"/>
      <c r="D56" s="984"/>
      <c r="E56" s="984"/>
      <c r="F56" s="984"/>
      <c r="G56" s="984"/>
      <c r="H56" s="984"/>
      <c r="I56" s="984"/>
      <c r="J56" s="984"/>
      <c r="K56" s="984"/>
      <c r="L56" s="984"/>
      <c r="M56" s="984"/>
      <c r="N56" s="984"/>
      <c r="O56" s="984"/>
      <c r="P56" s="984"/>
      <c r="Q56" s="984"/>
      <c r="R56" s="984"/>
      <c r="S56" s="984"/>
      <c r="T56" s="984"/>
      <c r="U56" s="984"/>
      <c r="V56" s="984"/>
      <c r="W56" s="984"/>
      <c r="X56" s="984"/>
      <c r="Y56" s="984"/>
      <c r="Z56" s="984"/>
      <c r="AA56" s="984"/>
      <c r="AB56" s="984"/>
      <c r="AC56" s="984"/>
      <c r="AD56" s="984"/>
      <c r="AE56" s="984"/>
      <c r="AF56" s="984"/>
      <c r="AG56" s="984"/>
      <c r="AH56" s="984"/>
      <c r="AI56" s="984"/>
      <c r="AJ56" s="984"/>
      <c r="AK56" s="984"/>
      <c r="AL56" s="984"/>
      <c r="AM56" s="984"/>
      <c r="AN56" s="984"/>
      <c r="AO56" s="984"/>
      <c r="AP56" s="984"/>
      <c r="AQ56" s="984"/>
      <c r="AR56" s="984"/>
      <c r="AS56" s="984"/>
      <c r="AT56" s="984"/>
      <c r="AU56" s="984"/>
      <c r="AV56" s="984"/>
      <c r="AW56" s="984"/>
      <c r="AX56" s="984"/>
      <c r="AY56" s="984"/>
      <c r="AZ56" s="984"/>
      <c r="BA56" s="303"/>
      <c r="BB56" s="289"/>
    </row>
    <row r="57" spans="1:54" ht="12" customHeight="1" x14ac:dyDescent="0.25">
      <c r="A57" s="985" t="str">
        <f>CONCATENATE(ПОДПИСИ!C14," ",ПОДПИСИ!F14)</f>
        <v>Попов А.В. Приказ №23/10/24-9 от 23.10.2024</v>
      </c>
      <c r="B57" s="985"/>
      <c r="C57" s="985"/>
      <c r="D57" s="985"/>
      <c r="E57" s="985"/>
      <c r="F57" s="985"/>
      <c r="G57" s="985"/>
      <c r="H57" s="985"/>
      <c r="I57" s="985"/>
      <c r="J57" s="985"/>
      <c r="K57" s="985"/>
      <c r="L57" s="985"/>
      <c r="M57" s="985"/>
      <c r="N57" s="985"/>
      <c r="O57" s="985"/>
      <c r="P57" s="985"/>
      <c r="Q57" s="985"/>
      <c r="R57" s="985"/>
      <c r="S57" s="985"/>
      <c r="T57" s="985"/>
      <c r="U57" s="985"/>
      <c r="V57" s="985"/>
      <c r="W57" s="985"/>
      <c r="X57" s="985"/>
      <c r="Y57" s="985"/>
      <c r="Z57" s="985"/>
      <c r="AA57" s="985"/>
      <c r="AB57" s="985"/>
      <c r="AC57" s="985"/>
      <c r="AD57" s="985"/>
      <c r="AE57" s="985"/>
      <c r="AF57" s="985"/>
      <c r="AG57" s="985"/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/>
      <c r="AX57" s="985"/>
      <c r="AY57" s="985"/>
      <c r="AZ57" s="985"/>
      <c r="BA57" s="295"/>
    </row>
    <row r="58" spans="1:54" ht="6" customHeight="1" x14ac:dyDescent="0.25">
      <c r="A58" s="986" t="s">
        <v>777</v>
      </c>
      <c r="B58" s="986"/>
      <c r="C58" s="986"/>
      <c r="D58" s="986"/>
      <c r="E58" s="986"/>
      <c r="F58" s="986"/>
      <c r="G58" s="986"/>
      <c r="H58" s="986"/>
      <c r="I58" s="986"/>
      <c r="J58" s="986"/>
      <c r="K58" s="986"/>
      <c r="L58" s="986"/>
      <c r="M58" s="986"/>
      <c r="N58" s="986"/>
      <c r="O58" s="986"/>
      <c r="P58" s="986"/>
      <c r="Q58" s="986"/>
      <c r="R58" s="986"/>
      <c r="S58" s="986"/>
      <c r="T58" s="986"/>
      <c r="U58" s="986"/>
      <c r="V58" s="986"/>
      <c r="W58" s="986"/>
      <c r="X58" s="986"/>
      <c r="Y58" s="986"/>
      <c r="Z58" s="986"/>
      <c r="AA58" s="986"/>
      <c r="AB58" s="986"/>
      <c r="AC58" s="986"/>
      <c r="AD58" s="986"/>
      <c r="AE58" s="986"/>
      <c r="AF58" s="986"/>
      <c r="AG58" s="986"/>
      <c r="AH58" s="986"/>
      <c r="AI58" s="986"/>
      <c r="AJ58" s="986"/>
      <c r="AK58" s="986"/>
      <c r="AL58" s="986"/>
      <c r="AM58" s="986"/>
      <c r="AN58" s="986"/>
      <c r="AO58" s="986"/>
      <c r="AP58" s="986"/>
      <c r="AQ58" s="986"/>
      <c r="AR58" s="986"/>
      <c r="AS58" s="986"/>
      <c r="AT58" s="986"/>
      <c r="AU58" s="986"/>
      <c r="AV58" s="986"/>
      <c r="AW58" s="986"/>
      <c r="AX58" s="986"/>
      <c r="AY58" s="986"/>
      <c r="AZ58" s="986"/>
      <c r="BA58" s="295"/>
    </row>
    <row r="59" spans="1:54" x14ac:dyDescent="0.25">
      <c r="A59" s="987"/>
      <c r="B59" s="987"/>
      <c r="C59" s="987"/>
      <c r="D59" s="987"/>
      <c r="E59" s="987"/>
      <c r="F59" s="987"/>
      <c r="G59" s="987"/>
      <c r="H59" s="987"/>
      <c r="I59" s="987"/>
      <c r="J59" s="987"/>
      <c r="K59" s="987"/>
      <c r="L59" s="987"/>
      <c r="M59" s="987"/>
      <c r="N59" s="987"/>
      <c r="O59" s="987"/>
      <c r="P59" s="987"/>
      <c r="Q59" s="987"/>
      <c r="R59" s="987"/>
      <c r="S59" s="987"/>
      <c r="T59" s="987"/>
      <c r="U59" s="987"/>
      <c r="V59" s="987"/>
      <c r="W59" s="987"/>
      <c r="X59" s="987"/>
      <c r="Y59" s="987"/>
      <c r="Z59" s="987"/>
      <c r="AA59" s="987"/>
      <c r="AB59" s="987"/>
      <c r="AC59" s="987"/>
      <c r="AD59" s="987"/>
      <c r="AE59" s="987"/>
      <c r="AF59" s="987"/>
      <c r="AG59" s="987"/>
      <c r="AH59" s="987"/>
      <c r="AI59" s="987"/>
      <c r="AJ59" s="987"/>
      <c r="AK59" s="987"/>
      <c r="AL59" s="987"/>
      <c r="AM59" s="987"/>
      <c r="AN59" s="987"/>
      <c r="AO59" s="987"/>
      <c r="AP59" s="987"/>
      <c r="AQ59" s="987"/>
      <c r="AR59" s="987"/>
      <c r="AS59" s="987"/>
      <c r="AT59" s="987"/>
      <c r="AU59" s="987"/>
      <c r="AV59" s="987"/>
      <c r="AW59" s="987"/>
      <c r="AX59" s="987"/>
      <c r="AY59" s="987"/>
      <c r="AZ59" s="987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5" customHeight="1" outlineLevel="1" x14ac:dyDescent="0.25">
      <c r="A61" s="959" t="s">
        <v>79</v>
      </c>
      <c r="B61" s="959"/>
      <c r="C61" s="959"/>
      <c r="D61" s="959"/>
      <c r="E61" s="959"/>
      <c r="F61" s="959"/>
      <c r="G61" s="959"/>
      <c r="H61" s="959"/>
      <c r="I61" s="959"/>
      <c r="J61" s="959"/>
      <c r="K61" s="959"/>
      <c r="L61" s="959"/>
      <c r="M61" s="959"/>
      <c r="N61" s="959"/>
      <c r="O61" s="959"/>
      <c r="P61" s="959"/>
      <c r="Q61" s="959"/>
      <c r="R61" s="959"/>
      <c r="S61" s="959"/>
      <c r="T61" s="959"/>
      <c r="U61" s="959"/>
      <c r="V61" s="959"/>
      <c r="W61" s="959"/>
      <c r="X61" s="959"/>
      <c r="Y61" s="959"/>
      <c r="Z61" s="959"/>
      <c r="AA61" s="959"/>
      <c r="AB61" s="959"/>
      <c r="AC61" s="959"/>
      <c r="AD61" s="959"/>
      <c r="AE61" s="959"/>
      <c r="AF61" s="959"/>
      <c r="AG61" s="959"/>
      <c r="AH61" s="959"/>
      <c r="AI61" s="959"/>
      <c r="AJ61" s="959"/>
      <c r="AK61" s="959"/>
      <c r="BA61" s="295"/>
    </row>
    <row r="62" spans="1:54" ht="23.25" customHeight="1" outlineLevel="1" x14ac:dyDescent="0.25">
      <c r="A62" s="955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62" s="955"/>
      <c r="C62" s="955"/>
      <c r="D62" s="955"/>
      <c r="E62" s="955"/>
      <c r="F62" s="955"/>
      <c r="G62" s="955"/>
      <c r="H62" s="955"/>
      <c r="I62" s="955"/>
      <c r="J62" s="955"/>
      <c r="K62" s="955"/>
      <c r="L62" s="955"/>
      <c r="M62" s="955"/>
      <c r="N62" s="955"/>
      <c r="O62" s="955"/>
      <c r="P62" s="955"/>
      <c r="Q62" s="955"/>
      <c r="R62" s="955"/>
      <c r="S62" s="955"/>
      <c r="T62" s="955"/>
      <c r="U62" s="955"/>
      <c r="V62" s="955"/>
      <c r="W62" s="955"/>
      <c r="X62" s="955"/>
      <c r="Y62" s="955"/>
      <c r="Z62" s="955"/>
      <c r="AA62" s="955"/>
      <c r="AB62" s="955"/>
      <c r="AC62" s="955"/>
      <c r="AD62" s="955"/>
      <c r="AE62" s="955"/>
      <c r="AF62" s="955"/>
      <c r="AG62" s="955"/>
      <c r="AH62" s="955"/>
      <c r="AI62" s="955"/>
      <c r="AJ62" s="955"/>
      <c r="AK62" s="955"/>
      <c r="AL62" s="955"/>
      <c r="AM62" s="955"/>
      <c r="AN62" s="955"/>
      <c r="AO62" s="955"/>
      <c r="AP62" s="955"/>
      <c r="AQ62" s="955"/>
      <c r="AR62" s="955"/>
      <c r="AS62" s="955"/>
      <c r="AT62" s="955"/>
      <c r="AU62" s="955"/>
      <c r="AV62" s="955"/>
      <c r="AW62" s="955"/>
      <c r="AX62" s="955"/>
      <c r="AY62" s="955"/>
      <c r="AZ62" s="955"/>
      <c r="BA62" s="295"/>
    </row>
    <row r="63" spans="1:54" ht="8.25" customHeight="1" outlineLevel="1" x14ac:dyDescent="0.25">
      <c r="A63" s="931" t="s">
        <v>523</v>
      </c>
      <c r="B63" s="931"/>
      <c r="C63" s="931"/>
      <c r="D63" s="931"/>
      <c r="E63" s="931"/>
      <c r="F63" s="931"/>
      <c r="G63" s="931"/>
      <c r="H63" s="931"/>
      <c r="I63" s="931"/>
      <c r="J63" s="931"/>
      <c r="K63" s="931"/>
      <c r="L63" s="931"/>
      <c r="M63" s="931"/>
      <c r="N63" s="931"/>
      <c r="O63" s="931"/>
      <c r="P63" s="931"/>
      <c r="Q63" s="931"/>
      <c r="R63" s="931"/>
      <c r="S63" s="931"/>
      <c r="T63" s="931"/>
      <c r="U63" s="931"/>
      <c r="V63" s="931"/>
      <c r="W63" s="931"/>
      <c r="X63" s="931"/>
      <c r="Y63" s="931"/>
      <c r="Z63" s="931"/>
      <c r="AA63" s="931"/>
      <c r="AB63" s="931"/>
      <c r="AC63" s="931"/>
      <c r="AD63" s="931"/>
      <c r="AE63" s="931"/>
      <c r="AF63" s="931"/>
      <c r="AG63" s="931"/>
      <c r="AH63" s="931"/>
      <c r="AI63" s="931"/>
      <c r="AJ63" s="931"/>
      <c r="AK63" s="931"/>
      <c r="AL63" s="931"/>
      <c r="AM63" s="931"/>
      <c r="AN63" s="931"/>
      <c r="AO63" s="931"/>
      <c r="AP63" s="931"/>
      <c r="AQ63" s="931"/>
      <c r="AR63" s="931"/>
      <c r="AS63" s="931"/>
      <c r="AT63" s="931"/>
      <c r="AU63" s="931"/>
      <c r="AV63" s="931"/>
      <c r="AW63" s="931"/>
      <c r="AX63" s="931"/>
      <c r="AY63" s="931"/>
      <c r="AZ63" s="931"/>
      <c r="BA63" s="295"/>
    </row>
    <row r="64" spans="1:54" ht="21" customHeight="1" x14ac:dyDescent="0.25">
      <c r="A64" s="969" t="s">
        <v>781</v>
      </c>
      <c r="B64" s="969"/>
      <c r="C64" s="969"/>
      <c r="D64" s="969"/>
      <c r="E64" s="969"/>
      <c r="F64" s="969"/>
      <c r="G64" s="969"/>
      <c r="H64" s="969"/>
      <c r="I64" s="969"/>
      <c r="J64" s="969"/>
      <c r="K64" s="969"/>
      <c r="L64" s="969"/>
      <c r="M64" s="969"/>
      <c r="N64" s="969"/>
      <c r="O64" s="969"/>
      <c r="P64" s="969"/>
      <c r="Q64" s="969"/>
      <c r="R64" s="969"/>
      <c r="S64" s="969"/>
      <c r="T64" s="969"/>
      <c r="U64" s="969"/>
      <c r="V64" s="969"/>
      <c r="W64" s="969"/>
      <c r="X64" s="969"/>
      <c r="Y64" s="969"/>
      <c r="Z64" s="969"/>
      <c r="AA64" s="969"/>
      <c r="AB64" s="969"/>
      <c r="AC64" s="969"/>
      <c r="AD64" s="969"/>
      <c r="AE64" s="969"/>
      <c r="AF64" s="969"/>
      <c r="AG64" s="969"/>
      <c r="AH64" s="969"/>
      <c r="AI64" s="969"/>
      <c r="AJ64" s="969"/>
      <c r="AK64" s="969"/>
      <c r="AL64" s="969"/>
      <c r="AM64" s="969"/>
      <c r="AN64" s="969"/>
      <c r="AO64" s="969"/>
      <c r="AP64" s="969"/>
      <c r="AQ64" s="969"/>
      <c r="AR64" s="969"/>
      <c r="AS64" s="969"/>
      <c r="AT64" s="969"/>
      <c r="AU64" s="969"/>
      <c r="AV64" s="969"/>
      <c r="AW64" s="969"/>
      <c r="AX64" s="969"/>
      <c r="AY64" s="969"/>
      <c r="AZ64" s="969"/>
      <c r="BA64" s="295"/>
    </row>
    <row r="65" spans="1:53" ht="12" customHeight="1" x14ac:dyDescent="0.25">
      <c r="A65" s="980" t="str">
        <f>ФОРМА!D19</f>
        <v>воздушной линии 10кВ</v>
      </c>
      <c r="B65" s="980"/>
      <c r="C65" s="980"/>
      <c r="D65" s="980"/>
      <c r="E65" s="980"/>
      <c r="F65" s="980"/>
      <c r="G65" s="980"/>
      <c r="H65" s="980"/>
      <c r="I65" s="980"/>
      <c r="J65" s="980"/>
      <c r="K65" s="980"/>
      <c r="L65" s="980"/>
      <c r="M65" s="980"/>
      <c r="N65" s="980"/>
      <c r="O65" s="980"/>
      <c r="P65" s="980"/>
      <c r="Q65" s="980"/>
      <c r="R65" s="980"/>
      <c r="S65" s="980"/>
      <c r="T65" s="980"/>
      <c r="U65" s="980"/>
      <c r="V65" s="980"/>
      <c r="W65" s="980"/>
      <c r="X65" s="980"/>
      <c r="Y65" s="980"/>
      <c r="Z65" s="980"/>
      <c r="AA65" s="980"/>
      <c r="AB65" s="980"/>
      <c r="AC65" s="980"/>
      <c r="AD65" s="980"/>
      <c r="AE65" s="980"/>
      <c r="AF65" s="980"/>
      <c r="AG65" s="980"/>
      <c r="AH65" s="980"/>
      <c r="AI65" s="980"/>
      <c r="AJ65" s="980"/>
      <c r="AK65" s="980"/>
      <c r="AL65" s="980"/>
      <c r="AM65" s="980"/>
      <c r="AN65" s="980"/>
      <c r="AO65" s="980"/>
      <c r="AP65" s="980"/>
      <c r="AQ65" s="980"/>
      <c r="AR65" s="980"/>
      <c r="AS65" s="980"/>
      <c r="AT65" s="980"/>
      <c r="AU65" s="980"/>
      <c r="AV65" s="980"/>
      <c r="AW65" s="980"/>
      <c r="AX65" s="980"/>
      <c r="AY65" s="980"/>
      <c r="AZ65" s="980"/>
      <c r="BA65" s="295"/>
    </row>
    <row r="66" spans="1:53" s="300" customFormat="1" ht="6" customHeight="1" x14ac:dyDescent="0.2">
      <c r="A66" s="968" t="s">
        <v>432</v>
      </c>
      <c r="B66" s="968"/>
      <c r="C66" s="968"/>
      <c r="D66" s="968"/>
      <c r="E66" s="968"/>
      <c r="F66" s="968"/>
      <c r="G66" s="968"/>
      <c r="H66" s="968"/>
      <c r="I66" s="968"/>
      <c r="J66" s="968"/>
      <c r="K66" s="968"/>
      <c r="L66" s="968"/>
      <c r="M66" s="968"/>
      <c r="N66" s="968"/>
      <c r="O66" s="968"/>
      <c r="P66" s="968"/>
      <c r="Q66" s="968"/>
      <c r="R66" s="968"/>
      <c r="S66" s="968"/>
      <c r="T66" s="968"/>
      <c r="U66" s="968"/>
      <c r="V66" s="968"/>
      <c r="W66" s="968"/>
      <c r="X66" s="968"/>
      <c r="Y66" s="968"/>
      <c r="Z66" s="968"/>
      <c r="AA66" s="968"/>
      <c r="AB66" s="968"/>
      <c r="AC66" s="968"/>
      <c r="AD66" s="968"/>
      <c r="AE66" s="968"/>
      <c r="AF66" s="968"/>
      <c r="AG66" s="968"/>
      <c r="AH66" s="968"/>
      <c r="AI66" s="968"/>
      <c r="AJ66" s="968"/>
      <c r="AK66" s="968"/>
      <c r="AL66" s="968"/>
      <c r="AM66" s="968"/>
      <c r="AN66" s="968"/>
      <c r="AO66" s="968"/>
      <c r="AP66" s="968"/>
      <c r="AQ66" s="968"/>
      <c r="AR66" s="968"/>
      <c r="AS66" s="968"/>
      <c r="AT66" s="968"/>
      <c r="AU66" s="968"/>
      <c r="AV66" s="968"/>
      <c r="AW66" s="968"/>
      <c r="AX66" s="968"/>
      <c r="AY66" s="968"/>
      <c r="AZ66" s="968"/>
      <c r="BA66" s="299"/>
    </row>
    <row r="67" spans="1:53" ht="48" customHeight="1" x14ac:dyDescent="0.25">
      <c r="A67" s="983" t="s">
        <v>782</v>
      </c>
      <c r="B67" s="983"/>
      <c r="C67" s="983"/>
      <c r="D67" s="983"/>
      <c r="E67" s="983"/>
      <c r="F67" s="983"/>
      <c r="G67" s="983"/>
      <c r="H67" s="983"/>
      <c r="I67" s="983"/>
      <c r="J67" s="983"/>
      <c r="K67" s="983"/>
      <c r="L67" s="983"/>
      <c r="M67" s="983"/>
      <c r="N67" s="983"/>
      <c r="O67" s="983"/>
      <c r="P67" s="983"/>
      <c r="Q67" s="983"/>
      <c r="R67" s="983"/>
      <c r="S67" s="983"/>
      <c r="T67" s="983"/>
      <c r="U67" s="983"/>
      <c r="V67" s="983"/>
      <c r="W67" s="983"/>
      <c r="X67" s="983"/>
      <c r="Y67" s="983"/>
      <c r="Z67" s="983"/>
      <c r="AA67" s="983"/>
      <c r="AB67" s="983"/>
      <c r="AC67" s="983"/>
      <c r="AD67" s="983"/>
      <c r="AE67" s="983"/>
      <c r="AF67" s="983"/>
      <c r="AG67" s="983"/>
      <c r="AH67" s="983"/>
      <c r="AI67" s="983"/>
      <c r="AJ67" s="983"/>
      <c r="AK67" s="983"/>
      <c r="AL67" s="983"/>
      <c r="AM67" s="983"/>
      <c r="AN67" s="983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295"/>
    </row>
    <row r="68" spans="1:53" ht="11.25" customHeight="1" x14ac:dyDescent="0.25">
      <c r="A68" s="980" t="str">
        <f>ФОРМА!B9</f>
        <v>ГтЭС-ДТ-9</v>
      </c>
      <c r="B68" s="980"/>
      <c r="C68" s="980"/>
      <c r="D68" s="980"/>
      <c r="E68" s="980"/>
      <c r="F68" s="980"/>
      <c r="G68" s="980"/>
      <c r="H68" s="980"/>
      <c r="I68" s="980"/>
      <c r="J68" s="980"/>
      <c r="K68" s="980"/>
      <c r="L68" s="980"/>
      <c r="M68" s="980"/>
      <c r="N68" s="980"/>
      <c r="O68" s="980"/>
      <c r="P68" s="980"/>
      <c r="Q68" s="980"/>
      <c r="R68" s="980"/>
      <c r="S68" s="980"/>
      <c r="T68" s="980"/>
      <c r="U68" s="980"/>
      <c r="V68" s="980"/>
      <c r="W68" s="980"/>
      <c r="X68" s="980"/>
      <c r="Y68" s="980"/>
      <c r="Z68" s="980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295"/>
    </row>
    <row r="69" spans="1:53" s="300" customFormat="1" ht="6" customHeight="1" x14ac:dyDescent="0.2">
      <c r="A69" s="981" t="s">
        <v>783</v>
      </c>
      <c r="B69" s="981"/>
      <c r="C69" s="981"/>
      <c r="D69" s="981"/>
      <c r="E69" s="981"/>
      <c r="F69" s="981"/>
      <c r="G69" s="981"/>
      <c r="H69" s="981"/>
      <c r="I69" s="981"/>
      <c r="J69" s="981"/>
      <c r="K69" s="981"/>
      <c r="L69" s="981"/>
      <c r="M69" s="981"/>
      <c r="N69" s="981"/>
      <c r="O69" s="981"/>
      <c r="P69" s="981"/>
      <c r="Q69" s="981"/>
      <c r="R69" s="981"/>
      <c r="S69" s="981"/>
      <c r="T69" s="981"/>
      <c r="U69" s="981"/>
      <c r="V69" s="981"/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299"/>
    </row>
    <row r="70" spans="1:53" ht="13.2" customHeight="1" x14ac:dyDescent="0.25">
      <c r="A70" s="980" t="str">
        <f>ФОРМА!B8</f>
        <v>ООО «СЭТ»</v>
      </c>
      <c r="B70" s="980"/>
      <c r="C70" s="980"/>
      <c r="D70" s="980"/>
      <c r="E70" s="980"/>
      <c r="F70" s="980"/>
      <c r="G70" s="980"/>
      <c r="H70" s="980"/>
      <c r="I70" s="980"/>
      <c r="J70" s="980"/>
      <c r="K70" s="980"/>
      <c r="L70" s="980"/>
      <c r="M70" s="980"/>
      <c r="N70" s="980"/>
      <c r="O70" s="980"/>
      <c r="P70" s="980"/>
      <c r="Q70" s="980"/>
      <c r="R70" s="980"/>
      <c r="S70" s="980"/>
      <c r="T70" s="980"/>
      <c r="U70" s="980"/>
      <c r="V70" s="980"/>
      <c r="W70" s="980"/>
      <c r="X70" s="980"/>
      <c r="Y70" s="980"/>
      <c r="Z70" s="980"/>
      <c r="AA70" s="980"/>
      <c r="AB70" s="980"/>
      <c r="AC70" s="980"/>
      <c r="AD70" s="980"/>
      <c r="AE70" s="980"/>
      <c r="AF70" s="980"/>
      <c r="AG70" s="980"/>
      <c r="AH70" s="980"/>
      <c r="AI70" s="980"/>
      <c r="AJ70" s="980"/>
      <c r="AK70" s="980"/>
      <c r="AL70" s="980"/>
      <c r="AM70" s="980"/>
      <c r="AN70" s="980"/>
      <c r="AO70" s="980"/>
      <c r="AP70" s="980"/>
      <c r="AQ70" s="980"/>
      <c r="AR70" s="980"/>
      <c r="AS70" s="980"/>
      <c r="AT70" s="980"/>
      <c r="AU70" s="980"/>
      <c r="AV70" s="980"/>
      <c r="AW70" s="980"/>
      <c r="AX70" s="980"/>
      <c r="AY70" s="980"/>
      <c r="AZ70" s="980"/>
      <c r="BA70" s="295"/>
    </row>
    <row r="71" spans="1:53" s="300" customFormat="1" ht="6" customHeight="1" x14ac:dyDescent="0.2">
      <c r="A71" s="981" t="s">
        <v>784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</row>
    <row r="72" spans="1:53" ht="13.2" customHeight="1" x14ac:dyDescent="0.25">
      <c r="A72" s="980" t="s">
        <v>718</v>
      </c>
      <c r="B72" s="980"/>
      <c r="C72" s="980"/>
      <c r="D72" s="980"/>
      <c r="E72" s="980"/>
      <c r="F72" s="980"/>
      <c r="G72" s="980"/>
      <c r="H72" s="980"/>
      <c r="I72" s="980"/>
      <c r="J72" s="980"/>
      <c r="K72" s="980"/>
      <c r="L72" s="980"/>
      <c r="M72" s="980"/>
      <c r="N72" s="980"/>
      <c r="O72" s="980"/>
      <c r="P72" s="980"/>
      <c r="Q72" s="980"/>
      <c r="R72" s="980"/>
      <c r="S72" s="980"/>
      <c r="T72" s="980"/>
      <c r="U72" s="980"/>
      <c r="V72" s="980"/>
      <c r="W72" s="980"/>
      <c r="X72" s="980"/>
      <c r="Y72" s="980"/>
      <c r="Z72" s="980"/>
      <c r="AA72" s="980"/>
      <c r="AB72" s="980"/>
      <c r="AC72" s="980"/>
      <c r="AD72" s="980"/>
      <c r="AE72" s="980"/>
      <c r="AF72" s="980"/>
      <c r="AG72" s="980"/>
      <c r="AH72" s="980"/>
      <c r="AI72" s="980"/>
      <c r="AJ72" s="980"/>
      <c r="AK72" s="980"/>
      <c r="AL72" s="980"/>
      <c r="AM72" s="980"/>
      <c r="AN72" s="980"/>
      <c r="AO72" s="980"/>
      <c r="AP72" s="980"/>
      <c r="AQ72" s="980"/>
      <c r="AR72" s="980"/>
      <c r="AS72" s="980"/>
      <c r="AT72" s="980"/>
      <c r="AU72" s="980"/>
      <c r="AV72" s="980"/>
      <c r="AW72" s="980"/>
      <c r="AX72" s="980"/>
      <c r="AY72" s="980"/>
      <c r="AZ72" s="980"/>
      <c r="BA72" s="295"/>
    </row>
    <row r="73" spans="1:53" s="300" customFormat="1" ht="6" customHeight="1" x14ac:dyDescent="0.2">
      <c r="A73" s="981" t="s">
        <v>785</v>
      </c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</row>
    <row r="74" spans="1:53" ht="12" customHeight="1" x14ac:dyDescent="0.25">
      <c r="A74" s="969" t="s">
        <v>592</v>
      </c>
      <c r="B74" s="969"/>
      <c r="C74" s="969"/>
      <c r="D74" s="969"/>
      <c r="E74" s="969"/>
      <c r="F74" s="969"/>
      <c r="G74" s="969"/>
      <c r="H74" s="969"/>
      <c r="I74" s="969"/>
      <c r="J74" s="969"/>
      <c r="K74" s="969"/>
      <c r="L74" s="969"/>
      <c r="M74" s="969"/>
      <c r="N74" s="969"/>
      <c r="O74" s="969"/>
      <c r="P74" s="969"/>
      <c r="Q74" s="969"/>
      <c r="R74" s="969"/>
      <c r="S74" s="969"/>
      <c r="T74" s="969"/>
      <c r="U74" s="969"/>
      <c r="V74" s="969"/>
      <c r="W74" s="969"/>
      <c r="X74" s="969"/>
      <c r="Y74" s="969"/>
      <c r="Z74" s="969"/>
      <c r="AA74" s="969"/>
      <c r="AB74" s="969"/>
      <c r="AC74" s="969"/>
      <c r="AD74" s="969"/>
      <c r="AE74" s="969"/>
      <c r="AF74" s="969"/>
      <c r="AG74" s="969"/>
      <c r="AH74" s="969"/>
      <c r="AI74" s="969"/>
      <c r="AJ74" s="969"/>
      <c r="AK74" s="969"/>
      <c r="AL74" s="969"/>
      <c r="AM74" s="969"/>
      <c r="AN74" s="969"/>
      <c r="AO74" s="969"/>
      <c r="AP74" s="969"/>
      <c r="AQ74" s="969"/>
      <c r="AR74" s="969"/>
      <c r="AS74" s="969"/>
      <c r="AT74" s="969"/>
      <c r="AU74" s="969"/>
      <c r="AV74" s="969"/>
      <c r="AW74" s="969"/>
      <c r="AX74" s="969"/>
      <c r="AY74" s="969"/>
      <c r="AZ74" s="969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78"/>
      <c r="V75" s="978"/>
      <c r="W75" s="978"/>
      <c r="X75" s="978"/>
      <c r="Y75" s="978"/>
      <c r="Z75" s="978"/>
      <c r="AA75" s="978"/>
      <c r="AB75" s="978"/>
      <c r="AC75" s="978"/>
      <c r="AD75" s="978"/>
      <c r="AE75" s="978"/>
      <c r="AF75" s="978"/>
      <c r="AG75" s="978"/>
      <c r="AH75" s="978"/>
      <c r="AI75" s="978"/>
      <c r="AJ75" s="978"/>
      <c r="AK75" s="978"/>
      <c r="AL75" s="978"/>
      <c r="AM75" s="978"/>
      <c r="AN75" s="978"/>
      <c r="AO75" s="978"/>
      <c r="AP75" s="978"/>
      <c r="AQ75" s="978"/>
      <c r="AR75" s="978"/>
      <c r="AS75" s="978"/>
      <c r="AT75" s="978"/>
      <c r="AU75" s="978"/>
      <c r="AV75" s="978"/>
      <c r="AW75" s="978"/>
      <c r="AX75" s="978"/>
      <c r="AY75" s="978"/>
      <c r="AZ75" s="978"/>
      <c r="BA75" s="295"/>
    </row>
    <row r="76" spans="1:53" ht="11.25" customHeight="1" x14ac:dyDescent="0.25">
      <c r="A76" s="973" t="s">
        <v>86</v>
      </c>
      <c r="B76" s="973"/>
      <c r="C76" s="973"/>
      <c r="D76" s="973"/>
      <c r="E76" s="973"/>
      <c r="F76" s="973"/>
      <c r="G76" s="973"/>
      <c r="H76" s="973"/>
      <c r="I76" s="973"/>
      <c r="J76" s="973"/>
      <c r="K76" s="973"/>
      <c r="L76" s="973"/>
      <c r="M76" s="973"/>
      <c r="N76" s="973"/>
      <c r="O76" s="973"/>
      <c r="P76" s="979" t="s">
        <v>65</v>
      </c>
      <c r="Q76" s="979"/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3" t="s">
        <v>90</v>
      </c>
      <c r="B78" s="973"/>
      <c r="C78" s="973"/>
      <c r="D78" s="973"/>
      <c r="E78" s="973"/>
      <c r="F78" s="973"/>
      <c r="G78" s="973"/>
      <c r="H78" s="973"/>
      <c r="I78" s="973"/>
      <c r="J78" s="980">
        <f>ФОРМА!F5</f>
        <v>2</v>
      </c>
      <c r="K78" s="980"/>
      <c r="L78" s="980"/>
      <c r="M78" s="980"/>
      <c r="N78" s="980"/>
      <c r="O78" s="980"/>
      <c r="P78" s="969" t="s">
        <v>786</v>
      </c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76" t="s">
        <v>87</v>
      </c>
      <c r="B80" s="976"/>
      <c r="C80" s="976"/>
      <c r="D80" s="976"/>
      <c r="E80" s="976"/>
      <c r="F80" s="976"/>
      <c r="G80" s="976"/>
      <c r="H80" s="977" t="str">
        <f>ФОРМА!E19</f>
        <v>План строительства</v>
      </c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68" t="s">
        <v>787</v>
      </c>
      <c r="I81" s="968"/>
      <c r="J81" s="968"/>
      <c r="K81" s="968"/>
      <c r="L81" s="968"/>
      <c r="M81" s="968"/>
      <c r="N81" s="968"/>
      <c r="O81" s="968"/>
      <c r="P81" s="968"/>
      <c r="Q81" s="968"/>
      <c r="R81" s="968"/>
      <c r="S81" s="968"/>
      <c r="T81" s="968"/>
      <c r="U81" s="968"/>
      <c r="V81" s="968"/>
      <c r="W81" s="968"/>
      <c r="X81" s="968"/>
      <c r="Y81" s="968"/>
      <c r="Z81" s="968"/>
      <c r="AA81" s="968"/>
      <c r="AB81" s="968"/>
      <c r="AC81" s="968"/>
      <c r="AD81" s="968"/>
      <c r="AE81" s="968"/>
      <c r="AF81" s="968"/>
      <c r="AG81" s="968"/>
      <c r="AH81" s="968"/>
      <c r="AI81" s="968"/>
      <c r="AJ81" s="968"/>
      <c r="AK81" s="968"/>
      <c r="AL81" s="968"/>
      <c r="AM81" s="968"/>
      <c r="AN81" s="968"/>
      <c r="AO81" s="968"/>
      <c r="AP81" s="968"/>
      <c r="AQ81" s="968"/>
      <c r="AR81" s="968"/>
      <c r="AS81" s="968"/>
      <c r="AT81" s="968"/>
      <c r="AU81" s="968"/>
      <c r="AV81" s="968"/>
      <c r="AW81" s="968"/>
      <c r="AX81" s="968"/>
      <c r="AY81" s="968"/>
      <c r="AZ81" s="968"/>
      <c r="BA81" s="304"/>
    </row>
    <row r="82" spans="1:53" ht="21" customHeight="1" x14ac:dyDescent="0.25">
      <c r="A82" s="969" t="s">
        <v>788</v>
      </c>
      <c r="B82" s="969"/>
      <c r="C82" s="969"/>
      <c r="D82" s="969"/>
      <c r="E82" s="969"/>
      <c r="F82" s="969"/>
      <c r="G82" s="969"/>
      <c r="H82" s="969"/>
      <c r="I82" s="969"/>
      <c r="J82" s="969"/>
      <c r="K82" s="969"/>
      <c r="L82" s="969"/>
      <c r="M82" s="969"/>
      <c r="N82" s="969"/>
      <c r="O82" s="969"/>
      <c r="P82" s="969"/>
      <c r="Q82" s="969"/>
      <c r="R82" s="969"/>
      <c r="S82" s="969"/>
      <c r="T82" s="969"/>
      <c r="U82" s="969"/>
      <c r="V82" s="969"/>
      <c r="W82" s="969"/>
      <c r="X82" s="969"/>
      <c r="Y82" s="969"/>
      <c r="Z82" s="969"/>
      <c r="AA82" s="969"/>
      <c r="AB82" s="969"/>
      <c r="AC82" s="969"/>
      <c r="AD82" s="969"/>
      <c r="AE82" s="969"/>
      <c r="AF82" s="969"/>
      <c r="AG82" s="969"/>
      <c r="AH82" s="969"/>
      <c r="AI82" s="969"/>
      <c r="AJ82" s="969"/>
      <c r="AK82" s="969"/>
      <c r="AL82" s="969"/>
      <c r="AM82" s="969"/>
      <c r="AN82" s="969"/>
      <c r="AO82" s="969"/>
      <c r="AP82" s="969"/>
      <c r="AQ82" s="969"/>
      <c r="AR82" s="969"/>
      <c r="AS82" s="969"/>
      <c r="AT82" s="969"/>
      <c r="AU82" s="969"/>
      <c r="AV82" s="969"/>
      <c r="AW82" s="969"/>
      <c r="AX82" s="969"/>
      <c r="AY82" s="969"/>
      <c r="AZ82" s="969"/>
      <c r="BA82" s="295"/>
    </row>
    <row r="83" spans="1:53" ht="30" customHeight="1" x14ac:dyDescent="0.3">
      <c r="A83" s="970" t="str">
        <f>IF(ПОДПИСИ!B9="",ПОДПИСИ!D6,ПОДПИСИ!D9)</f>
        <v>Сафуанова В.А.</v>
      </c>
      <c r="B83" s="970"/>
      <c r="C83" s="970"/>
      <c r="D83" s="970"/>
      <c r="E83" s="970"/>
      <c r="F83" s="970"/>
      <c r="G83" s="970"/>
      <c r="H83" s="970"/>
      <c r="I83" s="970"/>
      <c r="J83" s="970"/>
      <c r="K83" s="970"/>
      <c r="L83" s="970"/>
      <c r="M83" s="970"/>
      <c r="N83" s="970"/>
      <c r="O83" s="970"/>
      <c r="P83" s="970"/>
      <c r="Q83" s="970"/>
      <c r="R83" s="970"/>
      <c r="S83" s="970"/>
      <c r="T83" s="970"/>
      <c r="U83" s="970"/>
      <c r="V83" s="970"/>
      <c r="W83" s="970"/>
      <c r="X83" s="970"/>
      <c r="Y83" s="970"/>
      <c r="Z83" s="971"/>
      <c r="AA83" s="971"/>
      <c r="AB83" s="971"/>
      <c r="AC83" s="971"/>
      <c r="AD83" s="971"/>
      <c r="AE83" s="971"/>
      <c r="AF83" s="971"/>
      <c r="AG83" s="971"/>
      <c r="AH83" s="971"/>
      <c r="AI83" s="971"/>
      <c r="AJ83" s="971"/>
      <c r="AK83" s="971"/>
      <c r="AL83" s="971"/>
      <c r="AM83" s="971"/>
      <c r="AN83" s="971"/>
      <c r="AO83" s="972"/>
      <c r="AP83" s="972"/>
      <c r="AQ83" s="972"/>
      <c r="AR83" s="972"/>
      <c r="AS83" s="972"/>
      <c r="AT83" s="972"/>
      <c r="AU83" s="972"/>
      <c r="AV83" s="972"/>
      <c r="AW83" s="972"/>
      <c r="AX83" s="972"/>
      <c r="AY83" s="972"/>
      <c r="AZ83" s="972"/>
      <c r="BA83" s="295"/>
    </row>
    <row r="84" spans="1:53" ht="6" customHeight="1" x14ac:dyDescent="0.25">
      <c r="A84" s="968" t="s">
        <v>789</v>
      </c>
      <c r="B84" s="968"/>
      <c r="C84" s="968"/>
      <c r="D84" s="968"/>
      <c r="E84" s="968"/>
      <c r="F84" s="968"/>
      <c r="G84" s="968"/>
      <c r="H84" s="968"/>
      <c r="I84" s="968"/>
      <c r="J84" s="968"/>
      <c r="K84" s="968"/>
      <c r="L84" s="968"/>
      <c r="M84" s="968"/>
      <c r="N84" s="968"/>
      <c r="O84" s="968"/>
      <c r="P84" s="968"/>
      <c r="Q84" s="968"/>
      <c r="R84" s="968"/>
      <c r="S84" s="968"/>
      <c r="T84" s="968"/>
      <c r="U84" s="968"/>
      <c r="V84" s="968"/>
      <c r="W84" s="968"/>
      <c r="X84" s="968"/>
      <c r="Y84" s="968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68" t="s">
        <v>49</v>
      </c>
      <c r="AP84" s="968"/>
      <c r="AQ84" s="968"/>
      <c r="AR84" s="968"/>
      <c r="AS84" s="968"/>
      <c r="AT84" s="968"/>
      <c r="AU84" s="968"/>
      <c r="AV84" s="968"/>
      <c r="AW84" s="968"/>
      <c r="AX84" s="968"/>
      <c r="AY84" s="968"/>
      <c r="AZ84" s="968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975" t="s">
        <v>773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75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75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295"/>
    </row>
    <row r="87" spans="1:53" ht="39" customHeight="1" x14ac:dyDescent="0.3">
      <c r="A87" s="970" t="str">
        <f>ПОДПИСИ!D15</f>
        <v>Потоцкий А.А.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970"/>
      <c r="X87" s="970"/>
      <c r="Y87" s="970"/>
      <c r="Z87" s="971"/>
      <c r="AA87" s="971"/>
      <c r="AB87" s="971"/>
      <c r="AC87" s="971"/>
      <c r="AD87" s="971"/>
      <c r="AE87" s="971"/>
      <c r="AF87" s="971"/>
      <c r="AG87" s="971"/>
      <c r="AH87" s="971"/>
      <c r="AI87" s="971"/>
      <c r="AJ87" s="971"/>
      <c r="AK87" s="971"/>
      <c r="AL87" s="971"/>
      <c r="AM87" s="971"/>
      <c r="AN87" s="971"/>
      <c r="AO87" s="972"/>
      <c r="AP87" s="972"/>
      <c r="AQ87" s="972"/>
      <c r="AR87" s="972"/>
      <c r="AS87" s="972"/>
      <c r="AT87" s="972"/>
      <c r="AU87" s="972"/>
      <c r="AV87" s="972"/>
      <c r="AW87" s="972"/>
      <c r="AX87" s="972"/>
      <c r="AY87" s="972"/>
      <c r="AZ87" s="972"/>
      <c r="BA87" s="295"/>
    </row>
    <row r="88" spans="1:53" ht="6" customHeight="1" x14ac:dyDescent="0.25">
      <c r="A88" s="968" t="s">
        <v>789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968"/>
      <c r="X88" s="968"/>
      <c r="Y88" s="968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68" t="s">
        <v>49</v>
      </c>
      <c r="AP88" s="968"/>
      <c r="AQ88" s="968"/>
      <c r="AR88" s="968"/>
      <c r="AS88" s="968"/>
      <c r="AT88" s="968"/>
      <c r="AU88" s="968"/>
      <c r="AV88" s="968"/>
      <c r="AW88" s="968"/>
      <c r="AX88" s="968"/>
      <c r="AY88" s="968"/>
      <c r="AZ88" s="968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69" t="s">
        <v>790</v>
      </c>
      <c r="B90" s="969"/>
      <c r="C90" s="969"/>
      <c r="D90" s="969"/>
      <c r="E90" s="969"/>
      <c r="F90" s="969"/>
      <c r="G90" s="969"/>
      <c r="H90" s="969"/>
      <c r="I90" s="969"/>
      <c r="J90" s="969"/>
      <c r="K90" s="969"/>
      <c r="L90" s="969"/>
      <c r="M90" s="969"/>
      <c r="N90" s="969"/>
      <c r="O90" s="969"/>
      <c r="P90" s="969"/>
      <c r="Q90" s="969"/>
      <c r="R90" s="969"/>
      <c r="S90" s="969"/>
      <c r="T90" s="969"/>
      <c r="U90" s="969"/>
      <c r="V90" s="969"/>
      <c r="W90" s="969"/>
      <c r="X90" s="969"/>
      <c r="Y90" s="969"/>
      <c r="Z90" s="969"/>
      <c r="AA90" s="969"/>
      <c r="AB90" s="969"/>
      <c r="AC90" s="969"/>
      <c r="AD90" s="969"/>
      <c r="AE90" s="969"/>
      <c r="AF90" s="969"/>
      <c r="AG90" s="969"/>
      <c r="AH90" s="969"/>
      <c r="AI90" s="969"/>
      <c r="AJ90" s="969"/>
      <c r="AK90" s="969"/>
      <c r="AL90" s="969"/>
      <c r="AM90" s="969"/>
      <c r="AN90" s="969"/>
      <c r="AO90" s="969"/>
      <c r="AP90" s="969"/>
      <c r="AQ90" s="969"/>
      <c r="AR90" s="969"/>
      <c r="AS90" s="969"/>
      <c r="AT90" s="969"/>
      <c r="AU90" s="969"/>
      <c r="AV90" s="969"/>
      <c r="AW90" s="969"/>
      <c r="AX90" s="969"/>
      <c r="AY90" s="969"/>
      <c r="AZ90" s="969"/>
      <c r="BA90" s="295"/>
    </row>
    <row r="91" spans="1:53" ht="39" customHeight="1" x14ac:dyDescent="0.3">
      <c r="A91" s="970" t="str">
        <f>ПОДПИСИ!D17</f>
        <v>Кольцов А.Г.</v>
      </c>
      <c r="B91" s="970"/>
      <c r="C91" s="970"/>
      <c r="D91" s="970"/>
      <c r="E91" s="970"/>
      <c r="F91" s="970"/>
      <c r="G91" s="970"/>
      <c r="H91" s="970"/>
      <c r="I91" s="970"/>
      <c r="J91" s="970"/>
      <c r="K91" s="970"/>
      <c r="L91" s="970"/>
      <c r="M91" s="970"/>
      <c r="N91" s="970"/>
      <c r="O91" s="970"/>
      <c r="P91" s="970"/>
      <c r="Q91" s="970"/>
      <c r="R91" s="970"/>
      <c r="S91" s="970"/>
      <c r="T91" s="970"/>
      <c r="U91" s="970"/>
      <c r="V91" s="970"/>
      <c r="W91" s="970"/>
      <c r="X91" s="970"/>
      <c r="Y91" s="970"/>
      <c r="Z91" s="971"/>
      <c r="AA91" s="971"/>
      <c r="AB91" s="971"/>
      <c r="AC91" s="971"/>
      <c r="AD91" s="971"/>
      <c r="AE91" s="971"/>
      <c r="AF91" s="971"/>
      <c r="AG91" s="971"/>
      <c r="AH91" s="971"/>
      <c r="AI91" s="971"/>
      <c r="AJ91" s="971"/>
      <c r="AK91" s="971"/>
      <c r="AL91" s="971"/>
      <c r="AM91" s="971"/>
      <c r="AN91" s="971"/>
      <c r="AO91" s="974" t="s">
        <v>64</v>
      </c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295"/>
    </row>
    <row r="92" spans="1:53" ht="6" customHeight="1" x14ac:dyDescent="0.25">
      <c r="A92" s="968" t="s">
        <v>789</v>
      </c>
      <c r="B92" s="968"/>
      <c r="C92" s="968"/>
      <c r="D92" s="968"/>
      <c r="E92" s="968"/>
      <c r="F92" s="968"/>
      <c r="G92" s="968"/>
      <c r="H92" s="968"/>
      <c r="I92" s="968"/>
      <c r="J92" s="968"/>
      <c r="K92" s="968"/>
      <c r="L92" s="968"/>
      <c r="M92" s="968"/>
      <c r="N92" s="968"/>
      <c r="O92" s="968"/>
      <c r="P92" s="968"/>
      <c r="Q92" s="968"/>
      <c r="R92" s="968"/>
      <c r="S92" s="968"/>
      <c r="T92" s="968"/>
      <c r="U92" s="968"/>
      <c r="V92" s="968"/>
      <c r="W92" s="968"/>
      <c r="X92" s="968"/>
      <c r="Y92" s="968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68" t="s">
        <v>49</v>
      </c>
      <c r="AP92" s="968"/>
      <c r="AQ92" s="968"/>
      <c r="AR92" s="968"/>
      <c r="AS92" s="968"/>
      <c r="AT92" s="968"/>
      <c r="AU92" s="968"/>
      <c r="AV92" s="968"/>
      <c r="AW92" s="968"/>
      <c r="AX92" s="968"/>
      <c r="AY92" s="968"/>
      <c r="AZ92" s="968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69" t="s">
        <v>791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295"/>
    </row>
    <row r="95" spans="1:53" ht="39" customHeight="1" x14ac:dyDescent="0.3">
      <c r="A95" s="970" t="str">
        <f>ПОДПИСИ!D19</f>
        <v xml:space="preserve"> </v>
      </c>
      <c r="B95" s="970"/>
      <c r="C95" s="970"/>
      <c r="D95" s="970"/>
      <c r="E95" s="970"/>
      <c r="F95" s="970"/>
      <c r="G95" s="970"/>
      <c r="H95" s="970"/>
      <c r="I95" s="970"/>
      <c r="J95" s="970"/>
      <c r="K95" s="970"/>
      <c r="L95" s="970"/>
      <c r="M95" s="970"/>
      <c r="N95" s="970"/>
      <c r="O95" s="970"/>
      <c r="P95" s="970"/>
      <c r="Q95" s="970"/>
      <c r="R95" s="970"/>
      <c r="S95" s="970"/>
      <c r="T95" s="970"/>
      <c r="U95" s="970"/>
      <c r="V95" s="970"/>
      <c r="W95" s="970"/>
      <c r="X95" s="970"/>
      <c r="Y95" s="970"/>
      <c r="Z95" s="971"/>
      <c r="AA95" s="971"/>
      <c r="AB95" s="971"/>
      <c r="AC95" s="971"/>
      <c r="AD95" s="971"/>
      <c r="AE95" s="971"/>
      <c r="AF95" s="971"/>
      <c r="AG95" s="971"/>
      <c r="AH95" s="971"/>
      <c r="AI95" s="971"/>
      <c r="AJ95" s="971"/>
      <c r="AK95" s="971"/>
      <c r="AL95" s="971"/>
      <c r="AM95" s="971"/>
      <c r="AN95" s="971"/>
      <c r="AO95" s="974" t="s">
        <v>64</v>
      </c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307"/>
    </row>
    <row r="96" spans="1:53" ht="6" customHeight="1" x14ac:dyDescent="0.25">
      <c r="A96" s="968" t="s">
        <v>789</v>
      </c>
      <c r="B96" s="968"/>
      <c r="C96" s="968"/>
      <c r="D96" s="968"/>
      <c r="E96" s="968"/>
      <c r="F96" s="968"/>
      <c r="G96" s="968"/>
      <c r="H96" s="968"/>
      <c r="I96" s="968"/>
      <c r="J96" s="968"/>
      <c r="K96" s="968"/>
      <c r="L96" s="968"/>
      <c r="M96" s="968"/>
      <c r="N96" s="968"/>
      <c r="O96" s="968"/>
      <c r="P96" s="968"/>
      <c r="Q96" s="968"/>
      <c r="R96" s="968"/>
      <c r="S96" s="968"/>
      <c r="T96" s="968"/>
      <c r="U96" s="968"/>
      <c r="V96" s="968"/>
      <c r="W96" s="968"/>
      <c r="X96" s="968"/>
      <c r="Y96" s="968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68" t="s">
        <v>49</v>
      </c>
      <c r="AP96" s="968"/>
      <c r="AQ96" s="968"/>
      <c r="AR96" s="968"/>
      <c r="AS96" s="968"/>
      <c r="AT96" s="968"/>
      <c r="AU96" s="968"/>
      <c r="AV96" s="968"/>
      <c r="AW96" s="968"/>
      <c r="AX96" s="968"/>
      <c r="AY96" s="968"/>
      <c r="AZ96" s="968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69" t="s">
        <v>779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08"/>
    </row>
    <row r="99" spans="1:55" ht="39" customHeight="1" x14ac:dyDescent="0.3">
      <c r="A99" s="970" t="str">
        <f>ПОДПИСИ!D14</f>
        <v>Попов А.В.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970"/>
      <c r="X99" s="970"/>
      <c r="Y99" s="970"/>
      <c r="Z99" s="971"/>
      <c r="AA99" s="971"/>
      <c r="AB99" s="971"/>
      <c r="AC99" s="971"/>
      <c r="AD99" s="971"/>
      <c r="AE99" s="971"/>
      <c r="AF99" s="971"/>
      <c r="AG99" s="971"/>
      <c r="AH99" s="971"/>
      <c r="AI99" s="971"/>
      <c r="AJ99" s="971"/>
      <c r="AK99" s="971"/>
      <c r="AL99" s="971"/>
      <c r="AM99" s="971"/>
      <c r="AN99" s="971"/>
      <c r="AO99" s="972"/>
      <c r="AP99" s="972"/>
      <c r="AQ99" s="972"/>
      <c r="AR99" s="972"/>
      <c r="AS99" s="972"/>
      <c r="AT99" s="972"/>
      <c r="AU99" s="972"/>
      <c r="AV99" s="972"/>
      <c r="AW99" s="972"/>
      <c r="AX99" s="972"/>
      <c r="AY99" s="972"/>
      <c r="AZ99" s="972"/>
      <c r="BA99" s="310"/>
      <c r="BB99" s="311"/>
      <c r="BC99" s="311"/>
    </row>
    <row r="100" spans="1:55" s="300" customFormat="1" ht="6" customHeight="1" x14ac:dyDescent="0.2">
      <c r="A100" s="968" t="s">
        <v>789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968"/>
      <c r="X100" s="968"/>
      <c r="Y100" s="968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68" t="s">
        <v>49</v>
      </c>
      <c r="AP100" s="968"/>
      <c r="AQ100" s="968"/>
      <c r="AR100" s="968"/>
      <c r="AS100" s="968"/>
      <c r="AT100" s="968"/>
      <c r="AU100" s="968"/>
      <c r="AV100" s="968"/>
      <c r="AW100" s="968"/>
      <c r="AX100" s="968"/>
      <c r="AY100" s="968"/>
      <c r="AZ100" s="968"/>
      <c r="BA100" s="299"/>
    </row>
    <row r="101" spans="1:55" x14ac:dyDescent="0.25">
      <c r="A101" s="999" t="s">
        <v>920</v>
      </c>
      <c r="B101" s="999"/>
      <c r="C101" s="999"/>
      <c r="D101" s="999"/>
      <c r="E101" s="999"/>
      <c r="F101" s="999"/>
      <c r="G101" s="999"/>
      <c r="H101" s="999"/>
      <c r="I101" s="999"/>
      <c r="J101" s="999"/>
      <c r="K101" s="999"/>
      <c r="L101" s="999"/>
      <c r="M101" s="999"/>
      <c r="N101" s="999"/>
      <c r="O101" s="999"/>
      <c r="P101" s="999"/>
      <c r="Q101" s="999"/>
      <c r="R101" s="999"/>
      <c r="S101" s="999"/>
      <c r="T101" s="999"/>
      <c r="U101" s="999"/>
      <c r="V101" s="999"/>
      <c r="W101" s="999"/>
      <c r="X101" s="999"/>
      <c r="Y101" s="999"/>
      <c r="Z101" s="999"/>
      <c r="AA101" s="999"/>
      <c r="AB101" s="999"/>
      <c r="AC101" s="999"/>
      <c r="AD101" s="999"/>
      <c r="AE101" s="999"/>
      <c r="AF101" s="999"/>
      <c r="AG101" s="999"/>
      <c r="AH101" s="999"/>
      <c r="AI101" s="999"/>
      <c r="AJ101" s="999"/>
      <c r="AK101" s="999"/>
      <c r="AL101" s="999"/>
      <c r="AM101" s="999"/>
      <c r="AN101" s="999"/>
      <c r="AO101" s="999"/>
      <c r="AP101" s="999"/>
      <c r="AQ101" s="999"/>
      <c r="AR101" s="999"/>
      <c r="AS101" s="999"/>
      <c r="AT101" s="999"/>
      <c r="AU101" s="999"/>
      <c r="AV101" s="999"/>
      <c r="AW101" s="999"/>
      <c r="AX101" s="999"/>
      <c r="AY101" s="999"/>
      <c r="AZ101" s="999"/>
    </row>
    <row r="102" spans="1:55" ht="39" customHeight="1" x14ac:dyDescent="0.3">
      <c r="A102" s="970" t="str">
        <f>IF(ПОДПИСИ!D9="","",ПОДПИСИ!D6)</f>
        <v>Ширяев Е.М.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970"/>
      <c r="X102" s="970"/>
      <c r="Y102" s="970"/>
      <c r="Z102" s="971"/>
      <c r="AA102" s="971"/>
      <c r="AB102" s="971"/>
      <c r="AC102" s="971"/>
      <c r="AD102" s="971"/>
      <c r="AE102" s="971"/>
      <c r="AF102" s="971"/>
      <c r="AG102" s="971"/>
      <c r="AH102" s="971"/>
      <c r="AI102" s="971"/>
      <c r="AJ102" s="971"/>
      <c r="AK102" s="971"/>
      <c r="AL102" s="971"/>
      <c r="AM102" s="971"/>
      <c r="AN102" s="971"/>
      <c r="AO102" s="972"/>
      <c r="AP102" s="972"/>
      <c r="AQ102" s="972"/>
      <c r="AR102" s="972"/>
      <c r="AS102" s="972"/>
      <c r="AT102" s="972"/>
      <c r="AU102" s="972"/>
      <c r="AV102" s="972"/>
      <c r="AW102" s="972"/>
      <c r="AX102" s="972"/>
      <c r="AY102" s="972"/>
      <c r="AZ102" s="972"/>
    </row>
    <row r="103" spans="1:55" ht="6" customHeight="1" x14ac:dyDescent="0.25">
      <c r="A103" s="968" t="s">
        <v>789</v>
      </c>
      <c r="B103" s="968"/>
      <c r="C103" s="968"/>
      <c r="D103" s="968"/>
      <c r="E103" s="968"/>
      <c r="F103" s="968"/>
      <c r="G103" s="968"/>
      <c r="H103" s="968"/>
      <c r="I103" s="968"/>
      <c r="J103" s="968"/>
      <c r="K103" s="968"/>
      <c r="L103" s="968"/>
      <c r="M103" s="968"/>
      <c r="N103" s="968"/>
      <c r="O103" s="968"/>
      <c r="P103" s="968"/>
      <c r="Q103" s="968"/>
      <c r="R103" s="968"/>
      <c r="S103" s="968"/>
      <c r="T103" s="968"/>
      <c r="U103" s="968"/>
      <c r="V103" s="968"/>
      <c r="W103" s="968"/>
      <c r="X103" s="968"/>
      <c r="Y103" s="968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68" t="s">
        <v>49</v>
      </c>
      <c r="AP103" s="968"/>
      <c r="AQ103" s="968"/>
      <c r="AR103" s="968"/>
      <c r="AS103" s="968"/>
      <c r="AT103" s="968"/>
      <c r="AU103" s="968"/>
      <c r="AV103" s="968"/>
      <c r="AW103" s="968"/>
      <c r="AX103" s="968"/>
      <c r="AY103" s="968"/>
      <c r="AZ103" s="96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Лист33">
    <tabColor theme="6" tint="0.79998168889431442"/>
    <pageSetUpPr fitToPage="1"/>
  </sheetPr>
  <dimension ref="A1:BK107"/>
  <sheetViews>
    <sheetView view="pageBreakPreview" topLeftCell="A17" zoomScale="60" zoomScaleNormal="100" workbookViewId="0">
      <selection activeCell="L13" sqref="L13"/>
    </sheetView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47" t="s">
        <v>566</v>
      </c>
      <c r="B1" s="1047"/>
      <c r="C1" s="1047"/>
      <c r="D1" s="1047"/>
      <c r="E1" s="1047"/>
      <c r="F1" s="1047"/>
      <c r="G1" s="1047"/>
      <c r="H1" s="1047"/>
      <c r="I1" s="1047"/>
      <c r="J1" s="1047"/>
      <c r="K1" s="1047"/>
      <c r="L1" s="1047"/>
      <c r="M1" s="1047"/>
      <c r="N1" s="1047"/>
      <c r="O1" s="1047"/>
      <c r="P1" s="1047"/>
      <c r="Q1" s="1047"/>
      <c r="R1" s="1047"/>
      <c r="S1" s="1047"/>
      <c r="T1" s="1047"/>
      <c r="U1" s="1047"/>
      <c r="V1" s="1047"/>
      <c r="W1" s="1047"/>
      <c r="X1" s="1047"/>
      <c r="Y1" s="1047"/>
      <c r="Z1" s="1047"/>
      <c r="AA1" s="1047"/>
      <c r="AB1" s="1047"/>
      <c r="AC1" s="1047"/>
      <c r="AD1" s="1047"/>
      <c r="AE1" s="1047"/>
      <c r="AF1" s="1047"/>
      <c r="AG1" s="1047"/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7"/>
      <c r="AW1" s="1047"/>
      <c r="AX1" s="1047"/>
      <c r="AY1" s="1047"/>
      <c r="AZ1" s="1047"/>
      <c r="BA1" s="312"/>
    </row>
    <row r="2" spans="1:63" ht="12" customHeight="1" x14ac:dyDescent="0.25">
      <c r="A2" s="1048" t="s">
        <v>72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23.25" customHeight="1" x14ac:dyDescent="0.25">
      <c r="A3" s="1049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49"/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/>
      <c r="AC3" s="1049"/>
      <c r="AD3" s="1049"/>
      <c r="AE3" s="1049"/>
      <c r="AF3" s="1049"/>
      <c r="AG3" s="1049"/>
      <c r="AH3" s="1049"/>
      <c r="AI3" s="1049"/>
      <c r="AJ3" s="1049"/>
      <c r="AK3" s="1049"/>
      <c r="AL3" s="1049"/>
      <c r="AM3" s="1049"/>
      <c r="AN3" s="1049"/>
      <c r="AO3" s="1049"/>
      <c r="AP3" s="1049"/>
      <c r="AQ3" s="1049"/>
      <c r="AR3" s="1049"/>
      <c r="AS3" s="1049"/>
      <c r="AT3" s="1049"/>
      <c r="AU3" s="1049"/>
      <c r="AV3" s="1049"/>
      <c r="AW3" s="1049"/>
      <c r="AX3" s="1049"/>
      <c r="AY3" s="1049"/>
      <c r="AZ3" s="1049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39" t="s">
        <v>794</v>
      </c>
      <c r="B4" s="1039"/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M4" s="1039"/>
      <c r="N4" s="1039"/>
      <c r="O4" s="1039"/>
      <c r="P4" s="1039"/>
      <c r="Q4" s="1039"/>
      <c r="R4" s="1039"/>
      <c r="S4" s="1039"/>
      <c r="T4" s="1039"/>
      <c r="U4" s="1039"/>
      <c r="V4" s="1039"/>
      <c r="W4" s="1039"/>
      <c r="X4" s="1039"/>
      <c r="Y4" s="1039"/>
      <c r="Z4" s="1039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1002" t="s">
        <v>761</v>
      </c>
      <c r="B5" s="1002"/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  <c r="P5" s="1002"/>
      <c r="Q5" s="1002"/>
      <c r="R5" s="1002"/>
      <c r="S5" s="1002"/>
      <c r="T5" s="1002"/>
      <c r="U5" s="1002"/>
      <c r="V5" s="1002"/>
      <c r="W5" s="1002"/>
      <c r="X5" s="1002"/>
      <c r="Y5" s="1002"/>
      <c r="Z5" s="1002"/>
      <c r="AA5" s="1002"/>
      <c r="AB5" s="1002"/>
      <c r="AC5" s="1002"/>
      <c r="AD5" s="1002"/>
      <c r="AE5" s="1002"/>
      <c r="AF5" s="1002"/>
      <c r="AG5" s="1002"/>
      <c r="AH5" s="1002"/>
      <c r="AI5" s="1002"/>
      <c r="AJ5" s="1002"/>
      <c r="AK5" s="1002"/>
      <c r="AL5" s="1002"/>
      <c r="AM5" s="1002"/>
      <c r="AN5" s="1002"/>
      <c r="AO5" s="1002"/>
      <c r="AP5" s="1002"/>
      <c r="AQ5" s="1002"/>
      <c r="AR5" s="1002"/>
      <c r="AS5" s="1002"/>
      <c r="AT5" s="1002"/>
      <c r="AU5" s="1002"/>
      <c r="AV5" s="1002"/>
      <c r="AW5" s="1002"/>
      <c r="AX5" s="1002"/>
      <c r="AY5" s="1002"/>
      <c r="AZ5" s="1002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39" t="s">
        <v>795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21" customHeight="1" x14ac:dyDescent="0.25">
      <c r="A8" s="105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34" t="s">
        <v>796</v>
      </c>
      <c r="B9" s="1034"/>
      <c r="C9" s="1034"/>
      <c r="D9" s="1034"/>
      <c r="E9" s="1034"/>
      <c r="F9" s="1034"/>
      <c r="G9" s="1034"/>
      <c r="H9" s="1034"/>
      <c r="I9" s="1034"/>
      <c r="J9" s="1034"/>
      <c r="K9" s="1034"/>
      <c r="L9" s="1034"/>
      <c r="M9" s="1034"/>
      <c r="N9" s="1034"/>
      <c r="O9" s="1034"/>
      <c r="P9" s="1034"/>
      <c r="Q9" s="1034"/>
      <c r="R9" s="1034"/>
      <c r="S9" s="1034"/>
      <c r="T9" s="1034"/>
      <c r="U9" s="1034"/>
      <c r="V9" s="1034"/>
      <c r="W9" s="1034"/>
      <c r="X9" s="1034"/>
      <c r="Y9" s="1034"/>
      <c r="Z9" s="1034"/>
      <c r="AA9" s="1034"/>
      <c r="AB9" s="1034"/>
      <c r="AC9" s="1034"/>
      <c r="AD9" s="1034"/>
      <c r="AE9" s="1034"/>
      <c r="AF9" s="1034"/>
      <c r="AG9" s="1034"/>
      <c r="AH9" s="1034"/>
      <c r="AI9" s="1034"/>
      <c r="AJ9" s="1034"/>
      <c r="AK9" s="1034"/>
      <c r="AL9" s="1034"/>
      <c r="AM9" s="1034"/>
      <c r="AN9" s="1034"/>
      <c r="AO9" s="1034"/>
      <c r="AP9" s="1034"/>
      <c r="AQ9" s="1034"/>
      <c r="AR9" s="1034"/>
      <c r="AS9" s="1034"/>
      <c r="AT9" s="1034"/>
      <c r="AU9" s="1034"/>
      <c r="AV9" s="1034"/>
      <c r="AW9" s="1034"/>
      <c r="AX9" s="1034"/>
      <c r="AY9" s="1034"/>
      <c r="AZ9" s="1034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48" t="s">
        <v>765</v>
      </c>
      <c r="B10" s="1048"/>
      <c r="C10" s="1048"/>
      <c r="D10" s="1048"/>
      <c r="E10" s="1048"/>
      <c r="F10" s="1048"/>
      <c r="G10" s="1048"/>
      <c r="H10" s="1048"/>
      <c r="I10" s="1048"/>
      <c r="J10" s="1048"/>
      <c r="K10" s="1048"/>
      <c r="L10" s="1048"/>
      <c r="M10" s="1048"/>
      <c r="N10" s="1048"/>
      <c r="O10" s="1048"/>
      <c r="P10" s="1048"/>
      <c r="Q10" s="1048"/>
      <c r="R10" s="1048"/>
      <c r="S10" s="1048"/>
      <c r="T10" s="1048"/>
      <c r="U10" s="1048"/>
      <c r="V10" s="1048"/>
      <c r="W10" s="1048"/>
      <c r="X10" s="1048"/>
      <c r="Y10" s="1048"/>
      <c r="Z10" s="1048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51" t="str">
        <f>ФОРМА!B3</f>
        <v>ООО «СЭТ»</v>
      </c>
      <c r="B11" s="1051"/>
      <c r="C11" s="1051"/>
      <c r="D11" s="1051"/>
      <c r="E11" s="1051"/>
      <c r="F11" s="1051"/>
      <c r="G11" s="1051"/>
      <c r="H11" s="1051"/>
      <c r="I11" s="1051"/>
      <c r="J11" s="1051"/>
      <c r="K11" s="1051"/>
      <c r="L11" s="1051"/>
      <c r="M11" s="1051"/>
      <c r="N11" s="1051"/>
      <c r="O11" s="1051"/>
      <c r="P11" s="1051"/>
      <c r="Q11" s="1051"/>
      <c r="R11" s="1051"/>
      <c r="S11" s="1051"/>
      <c r="T11" s="1051"/>
      <c r="U11" s="1051"/>
      <c r="V11" s="1051"/>
      <c r="W11" s="1051"/>
      <c r="X11" s="1051"/>
      <c r="Y11" s="1051"/>
      <c r="Z11" s="1051"/>
      <c r="AA11" s="1051"/>
      <c r="AB11" s="1051"/>
      <c r="AC11" s="1051"/>
      <c r="AD11" s="1051"/>
      <c r="AE11" s="1051"/>
      <c r="AF11" s="1051"/>
      <c r="AG11" s="1051"/>
      <c r="AH11" s="1051"/>
      <c r="AI11" s="1051"/>
      <c r="AJ11" s="1051"/>
      <c r="AK11" s="1051"/>
      <c r="AL11" s="1051"/>
      <c r="AM11" s="1051"/>
      <c r="AN11" s="1051"/>
      <c r="AO11" s="1051"/>
      <c r="AP11" s="1051"/>
      <c r="AQ11" s="1051"/>
      <c r="AR11" s="1051"/>
      <c r="AS11" s="1051"/>
      <c r="AT11" s="1051"/>
      <c r="AU11" s="1051"/>
      <c r="AV11" s="1051"/>
      <c r="AW11" s="1051"/>
      <c r="AX11" s="1051"/>
      <c r="AY11" s="1051"/>
      <c r="AZ11" s="1051"/>
      <c r="BA11" s="1051"/>
    </row>
    <row r="12" spans="1:63" s="300" customFormat="1" ht="6" customHeight="1" x14ac:dyDescent="0.2">
      <c r="A12" s="1039" t="s">
        <v>795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313"/>
    </row>
    <row r="13" spans="1:63" x14ac:dyDescent="0.25">
      <c r="A13" s="1051" t="str">
        <f>ФОРМА!D3</f>
        <v>ОГРН 1089847302225, ИНН 7842391090, КПП 780101001, 199004, город Санкт-Петербург, пр-кт Средний В.О., д. 4 литер а, пом/ком 6н/177</v>
      </c>
      <c r="B13" s="1051"/>
      <c r="C13" s="1051"/>
      <c r="D13" s="1051"/>
      <c r="E13" s="1051"/>
      <c r="F13" s="1051"/>
      <c r="G13" s="1051"/>
      <c r="H13" s="1051"/>
      <c r="I13" s="1051"/>
      <c r="J13" s="1051"/>
      <c r="K13" s="1051"/>
      <c r="L13" s="1051"/>
      <c r="M13" s="1051"/>
      <c r="N13" s="1051"/>
      <c r="O13" s="1051"/>
      <c r="P13" s="1051"/>
      <c r="Q13" s="1051"/>
      <c r="R13" s="1051"/>
      <c r="S13" s="1051"/>
      <c r="T13" s="1051"/>
      <c r="U13" s="1051"/>
      <c r="V13" s="1051"/>
      <c r="W13" s="1051"/>
      <c r="X13" s="1051"/>
      <c r="Y13" s="1051"/>
      <c r="Z13" s="1051"/>
      <c r="AA13" s="1051"/>
      <c r="AB13" s="1051"/>
      <c r="AC13" s="1051"/>
      <c r="AD13" s="1051"/>
      <c r="AE13" s="1051"/>
      <c r="AF13" s="1051"/>
      <c r="AG13" s="1051"/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</row>
    <row r="14" spans="1:63" s="300" customFormat="1" ht="21" customHeight="1" x14ac:dyDescent="0.2">
      <c r="A14" s="1034" t="s">
        <v>797</v>
      </c>
      <c r="B14" s="1034"/>
      <c r="C14" s="1034"/>
      <c r="D14" s="1034"/>
      <c r="E14" s="1034"/>
      <c r="F14" s="1034"/>
      <c r="G14" s="1034"/>
      <c r="H14" s="1034"/>
      <c r="I14" s="1034"/>
      <c r="J14" s="1034"/>
      <c r="K14" s="1034"/>
      <c r="L14" s="1034"/>
      <c r="M14" s="1034"/>
      <c r="N14" s="1034"/>
      <c r="O14" s="1034"/>
      <c r="P14" s="1034"/>
      <c r="Q14" s="1034"/>
      <c r="R14" s="1034"/>
      <c r="S14" s="1034"/>
      <c r="T14" s="1034"/>
      <c r="U14" s="1034"/>
      <c r="V14" s="1034"/>
      <c r="W14" s="1034"/>
      <c r="X14" s="1034"/>
      <c r="Y14" s="1034"/>
      <c r="Z14" s="1034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313"/>
    </row>
    <row r="15" spans="1:63" ht="14.25" customHeight="1" x14ac:dyDescent="0.25">
      <c r="A15" s="1048" t="s">
        <v>74</v>
      </c>
      <c r="B15" s="1048"/>
      <c r="C15" s="1048"/>
      <c r="D15" s="1048"/>
      <c r="E15" s="1048"/>
      <c r="F15" s="1048"/>
      <c r="G15" s="1048"/>
      <c r="H15" s="1048"/>
      <c r="I15" s="1048"/>
      <c r="J15" s="1048"/>
      <c r="K15" s="1048"/>
      <c r="L15" s="1048"/>
      <c r="M15" s="1048"/>
      <c r="N15" s="1048"/>
      <c r="O15" s="1048"/>
      <c r="P15" s="1048"/>
      <c r="Q15" s="1048"/>
      <c r="R15" s="1048"/>
      <c r="S15" s="1048"/>
      <c r="T15" s="1048"/>
      <c r="U15" s="1048"/>
      <c r="V15" s="1048"/>
      <c r="W15" s="1048"/>
      <c r="X15" s="1048"/>
      <c r="Y15" s="1048"/>
      <c r="Z15" s="1048"/>
      <c r="AA15" s="1048"/>
      <c r="AB15" s="1048"/>
      <c r="AC15" s="1048"/>
      <c r="AD15" s="1048"/>
      <c r="AE15" s="1048"/>
      <c r="AF15" s="1048"/>
      <c r="AG15" s="1048"/>
      <c r="AH15" s="1048"/>
      <c r="AI15" s="1048"/>
      <c r="AJ15" s="1048"/>
      <c r="AK15" s="1048"/>
      <c r="AL15" s="1048"/>
      <c r="AM15" s="1048"/>
      <c r="AN15" s="1048"/>
      <c r="AO15" s="1048"/>
      <c r="AP15" s="1048"/>
      <c r="AQ15" s="1048"/>
      <c r="AR15" s="1048"/>
      <c r="AS15" s="1048"/>
      <c r="AT15" s="1048"/>
      <c r="AU15" s="1048"/>
      <c r="AV15" s="1048"/>
      <c r="AW15" s="1048"/>
      <c r="AX15" s="1048"/>
      <c r="AY15" s="1048"/>
      <c r="AZ15" s="1048"/>
      <c r="BA15" s="312"/>
    </row>
    <row r="16" spans="1:63" ht="12" customHeight="1" x14ac:dyDescent="0.25">
      <c r="A16" s="1051" t="str">
        <f>ФОРМА!B8</f>
        <v>ООО «СЭТ»</v>
      </c>
      <c r="B16" s="1051"/>
      <c r="C16" s="1051"/>
      <c r="D16" s="1051"/>
      <c r="E16" s="1051"/>
      <c r="F16" s="1051"/>
      <c r="G16" s="1051"/>
      <c r="H16" s="1051"/>
      <c r="I16" s="1051"/>
      <c r="J16" s="1051"/>
      <c r="K16" s="1051"/>
      <c r="L16" s="1051"/>
      <c r="M16" s="1051"/>
      <c r="N16" s="1051"/>
      <c r="O16" s="1051"/>
      <c r="P16" s="1051"/>
      <c r="Q16" s="1051"/>
      <c r="R16" s="1051"/>
      <c r="S16" s="1051"/>
      <c r="T16" s="1051"/>
      <c r="U16" s="1051"/>
      <c r="V16" s="1051"/>
      <c r="W16" s="1051"/>
      <c r="X16" s="1051"/>
      <c r="Y16" s="1051"/>
      <c r="Z16" s="1051"/>
      <c r="AA16" s="1051"/>
      <c r="AB16" s="1051"/>
      <c r="AC16" s="1051"/>
      <c r="AD16" s="1051"/>
      <c r="AE16" s="1051"/>
      <c r="AF16" s="1051"/>
      <c r="AG16" s="1051"/>
      <c r="AH16" s="1051"/>
      <c r="AI16" s="1051"/>
      <c r="AJ16" s="1051"/>
      <c r="AK16" s="1051"/>
      <c r="AL16" s="1051"/>
      <c r="AM16" s="1051"/>
      <c r="AN16" s="1051"/>
      <c r="AO16" s="1051"/>
      <c r="AP16" s="1051"/>
      <c r="AQ16" s="1051"/>
      <c r="AR16" s="1051"/>
      <c r="AS16" s="1051"/>
      <c r="AT16" s="1051"/>
      <c r="AU16" s="1051"/>
      <c r="AV16" s="1051"/>
      <c r="AW16" s="1051"/>
      <c r="AX16" s="1051"/>
      <c r="AY16" s="1051"/>
      <c r="AZ16" s="1051"/>
      <c r="BA16" s="1051"/>
    </row>
    <row r="17" spans="1:53" s="300" customFormat="1" ht="9.6" x14ac:dyDescent="0.2">
      <c r="A17" s="1039" t="s">
        <v>795</v>
      </c>
      <c r="B17" s="1039"/>
      <c r="C17" s="1039"/>
      <c r="D17" s="1039"/>
      <c r="E17" s="1039"/>
      <c r="F17" s="1039"/>
      <c r="G17" s="1039"/>
      <c r="H17" s="1039"/>
      <c r="I17" s="1039"/>
      <c r="J17" s="1039"/>
      <c r="K17" s="1039"/>
      <c r="L17" s="1039"/>
      <c r="M17" s="1039"/>
      <c r="N17" s="1039"/>
      <c r="O17" s="1039"/>
      <c r="P17" s="1039"/>
      <c r="Q17" s="1039"/>
      <c r="R17" s="1039"/>
      <c r="S17" s="1039"/>
      <c r="T17" s="1039"/>
      <c r="U17" s="1039"/>
      <c r="V17" s="1039"/>
      <c r="W17" s="1039"/>
      <c r="X17" s="1039"/>
      <c r="Y17" s="1039"/>
      <c r="Z17" s="1039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313"/>
    </row>
    <row r="18" spans="1:53" ht="22.2" customHeight="1" x14ac:dyDescent="0.25">
      <c r="A18" s="1051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51"/>
      <c r="C18" s="1051"/>
      <c r="D18" s="1051"/>
      <c r="E18" s="1051"/>
      <c r="F18" s="1051"/>
      <c r="G18" s="1051"/>
      <c r="H18" s="1051"/>
      <c r="I18" s="1051"/>
      <c r="J18" s="1051"/>
      <c r="K18" s="1051"/>
      <c r="L18" s="1051"/>
      <c r="M18" s="1051"/>
      <c r="N18" s="1051"/>
      <c r="O18" s="1051"/>
      <c r="P18" s="1051"/>
      <c r="Q18" s="1051"/>
      <c r="R18" s="1051"/>
      <c r="S18" s="1051"/>
      <c r="T18" s="1051"/>
      <c r="U18" s="1051"/>
      <c r="V18" s="1051"/>
      <c r="W18" s="1051"/>
      <c r="X18" s="1051"/>
      <c r="Y18" s="1051"/>
      <c r="Z18" s="1051"/>
      <c r="AA18" s="1051"/>
      <c r="AB18" s="1051"/>
      <c r="AC18" s="1051"/>
      <c r="AD18" s="1051"/>
      <c r="AE18" s="1051"/>
      <c r="AF18" s="1051"/>
      <c r="AG18" s="1051"/>
      <c r="AH18" s="1051"/>
      <c r="AI18" s="1051"/>
      <c r="AJ18" s="1051"/>
      <c r="AK18" s="1051"/>
      <c r="AL18" s="1051"/>
      <c r="AM18" s="1051"/>
      <c r="AN18" s="1051"/>
      <c r="AO18" s="1051"/>
      <c r="AP18" s="1051"/>
      <c r="AQ18" s="1051"/>
      <c r="AR18" s="1051"/>
      <c r="AS18" s="1051"/>
      <c r="AT18" s="1051"/>
      <c r="AU18" s="1051"/>
      <c r="AV18" s="1051"/>
      <c r="AW18" s="1051"/>
      <c r="AX18" s="1051"/>
      <c r="AY18" s="1051"/>
      <c r="AZ18" s="1051"/>
      <c r="BA18" s="312"/>
    </row>
    <row r="19" spans="1:53" s="300" customFormat="1" ht="6" customHeight="1" x14ac:dyDescent="0.2">
      <c r="A19" s="1042" t="s">
        <v>763</v>
      </c>
      <c r="B19" s="1042"/>
      <c r="C19" s="1042"/>
      <c r="D19" s="1042"/>
      <c r="E19" s="1042"/>
      <c r="F19" s="1042"/>
      <c r="G19" s="1042"/>
      <c r="H19" s="1042"/>
      <c r="I19" s="1042"/>
      <c r="J19" s="1042"/>
      <c r="K19" s="1042"/>
      <c r="L19" s="1042"/>
      <c r="M19" s="1042"/>
      <c r="N19" s="1042"/>
      <c r="O19" s="1042"/>
      <c r="P19" s="1042"/>
      <c r="Q19" s="1042"/>
      <c r="R19" s="1042"/>
      <c r="S19" s="1042"/>
      <c r="T19" s="1042"/>
      <c r="U19" s="1042"/>
      <c r="V19" s="1042"/>
      <c r="W19" s="1042"/>
      <c r="X19" s="1042"/>
      <c r="Y19" s="1042"/>
      <c r="Z19" s="1042"/>
      <c r="AA19" s="1042"/>
      <c r="AB19" s="1042"/>
      <c r="AC19" s="1042"/>
      <c r="AD19" s="1042"/>
      <c r="AE19" s="1042"/>
      <c r="AF19" s="1042"/>
      <c r="AG19" s="1042"/>
      <c r="AH19" s="1042"/>
      <c r="AI19" s="1042"/>
      <c r="AJ19" s="1042"/>
      <c r="AK19" s="1042"/>
      <c r="AL19" s="1042"/>
      <c r="AM19" s="1042"/>
      <c r="AN19" s="1042"/>
      <c r="AO19" s="1042"/>
      <c r="AP19" s="1042"/>
      <c r="AQ19" s="1042"/>
      <c r="AR19" s="1042"/>
      <c r="AS19" s="1042"/>
      <c r="AT19" s="1042"/>
      <c r="AU19" s="1042"/>
      <c r="AV19" s="1042"/>
      <c r="AW19" s="1042"/>
      <c r="AX19" s="1042"/>
      <c r="AY19" s="1042"/>
      <c r="AZ19" s="1042"/>
      <c r="BA19" s="313"/>
    </row>
    <row r="20" spans="1:53" s="300" customFormat="1" ht="15" customHeight="1" x14ac:dyDescent="0.2">
      <c r="A20" s="992"/>
      <c r="B20" s="992"/>
      <c r="C20" s="992"/>
      <c r="D20" s="992"/>
      <c r="E20" s="992"/>
      <c r="F20" s="992"/>
      <c r="G20" s="992"/>
      <c r="H20" s="992"/>
      <c r="I20" s="992"/>
      <c r="J20" s="992"/>
      <c r="K20" s="992"/>
      <c r="L20" s="992"/>
      <c r="M20" s="992"/>
      <c r="N20" s="992"/>
      <c r="O20" s="992"/>
      <c r="P20" s="992"/>
      <c r="Q20" s="992"/>
      <c r="R20" s="992"/>
      <c r="S20" s="992"/>
      <c r="T20" s="992"/>
      <c r="U20" s="992"/>
      <c r="V20" s="992"/>
      <c r="W20" s="992"/>
      <c r="X20" s="992"/>
      <c r="Y20" s="992"/>
      <c r="Z20" s="992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313"/>
    </row>
    <row r="21" spans="1:53" s="300" customFormat="1" ht="15" customHeight="1" x14ac:dyDescent="0.2">
      <c r="A21" s="991" t="s">
        <v>798</v>
      </c>
      <c r="B21" s="991"/>
      <c r="C21" s="991"/>
      <c r="D21" s="991"/>
      <c r="E21" s="991"/>
      <c r="F21" s="991"/>
      <c r="G21" s="991"/>
      <c r="H21" s="991"/>
      <c r="I21" s="991"/>
      <c r="J21" s="991"/>
      <c r="K21" s="991"/>
      <c r="L21" s="991"/>
      <c r="M21" s="991"/>
      <c r="N21" s="991"/>
      <c r="O21" s="991"/>
      <c r="P21" s="991"/>
      <c r="Q21" s="991"/>
      <c r="R21" s="991"/>
      <c r="S21" s="991"/>
      <c r="T21" s="991"/>
      <c r="U21" s="991"/>
      <c r="V21" s="991"/>
      <c r="W21" s="991"/>
      <c r="X21" s="991"/>
      <c r="Y21" s="991"/>
      <c r="Z21" s="991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313"/>
    </row>
    <row r="22" spans="1:53" ht="5.4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7" customHeight="1" x14ac:dyDescent="0.25">
      <c r="A23" s="1043" t="s">
        <v>517</v>
      </c>
      <c r="B23" s="1044"/>
      <c r="C23" s="1044"/>
      <c r="D23" s="1044"/>
      <c r="E23" s="1044"/>
      <c r="F23" s="1044"/>
      <c r="G23" s="1044"/>
      <c r="H23" s="1044"/>
      <c r="I23" s="1044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/>
      <c r="AY23" s="1044"/>
      <c r="AZ23" s="1044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45" t="s">
        <v>19</v>
      </c>
      <c r="B25" s="1045"/>
      <c r="C25" s="980">
        <f>ФОРМА!B25</f>
        <v>2</v>
      </c>
      <c r="D25" s="980"/>
      <c r="E25" s="980"/>
      <c r="F25" s="980"/>
      <c r="G25" s="980"/>
      <c r="H25" s="980"/>
      <c r="I25" s="980"/>
      <c r="J25" s="980"/>
      <c r="K25" s="980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46"/>
      <c r="AH25" s="1046"/>
      <c r="AI25" s="1046"/>
      <c r="AJ25" s="317"/>
      <c r="AK25" s="317"/>
      <c r="AL25" s="997">
        <f>ФОРМА!C25</f>
        <v>45607</v>
      </c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1046"/>
      <c r="AX25" s="1046"/>
      <c r="AY25" s="1046"/>
      <c r="AZ25" s="1046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39" t="s">
        <v>454</v>
      </c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313"/>
      <c r="AX26" s="313"/>
      <c r="AY26" s="313"/>
      <c r="AZ26" s="313"/>
      <c r="BA26" s="313"/>
    </row>
    <row r="27" spans="1:53" ht="24" customHeight="1" x14ac:dyDescent="0.25">
      <c r="A27" s="1002" t="s">
        <v>770</v>
      </c>
      <c r="B27" s="1002"/>
      <c r="C27" s="1002"/>
      <c r="D27" s="1002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2"/>
      <c r="AR27" s="1002"/>
      <c r="AS27" s="1002"/>
      <c r="AT27" s="1002"/>
      <c r="AU27" s="1002"/>
      <c r="AV27" s="1002"/>
      <c r="AW27" s="1002"/>
      <c r="AX27" s="1002"/>
      <c r="AY27" s="1002"/>
      <c r="AZ27" s="1002"/>
      <c r="BA27" s="312"/>
    </row>
    <row r="28" spans="1:53" ht="12" customHeight="1" x14ac:dyDescent="0.25">
      <c r="A28" s="1040" t="str">
        <f>IF(ПОДПИСИ!B9="",ПОДПИСИ!B6,ПОДПИСИ!B9)</f>
        <v>Ведущий инженер отдела строительного контроля АО "ЛЭСР"</v>
      </c>
      <c r="B28" s="1040"/>
      <c r="C28" s="1040"/>
      <c r="D28" s="1040"/>
      <c r="E28" s="1040"/>
      <c r="F28" s="1040"/>
      <c r="G28" s="1040"/>
      <c r="H28" s="1040"/>
      <c r="I28" s="1040"/>
      <c r="J28" s="1040"/>
      <c r="K28" s="1040"/>
      <c r="L28" s="1040"/>
      <c r="M28" s="1040"/>
      <c r="N28" s="1040"/>
      <c r="O28" s="1040"/>
      <c r="P28" s="1040"/>
      <c r="Q28" s="1040"/>
      <c r="R28" s="1040"/>
      <c r="S28" s="1040"/>
      <c r="T28" s="1040"/>
      <c r="U28" s="1040"/>
      <c r="V28" s="1040"/>
      <c r="W28" s="1040"/>
      <c r="X28" s="1040"/>
      <c r="Y28" s="1040"/>
      <c r="Z28" s="1040"/>
      <c r="AA28" s="1040"/>
      <c r="AB28" s="1040"/>
      <c r="AC28" s="1040"/>
      <c r="AD28" s="1040"/>
      <c r="AE28" s="1040"/>
      <c r="AF28" s="1040"/>
      <c r="AG28" s="1040"/>
      <c r="AH28" s="1040"/>
      <c r="AI28" s="1040"/>
      <c r="AJ28" s="1040"/>
      <c r="AK28" s="1040"/>
      <c r="AL28" s="1040"/>
      <c r="AM28" s="1040"/>
      <c r="AN28" s="1040"/>
      <c r="AO28" s="1040"/>
      <c r="AP28" s="1040"/>
      <c r="AQ28" s="1040"/>
      <c r="AR28" s="1040"/>
      <c r="AS28" s="1040"/>
      <c r="AT28" s="1040"/>
      <c r="AU28" s="1040"/>
      <c r="AV28" s="1040"/>
      <c r="AW28" s="1040"/>
      <c r="AX28" s="1040"/>
      <c r="AY28" s="1040"/>
      <c r="AZ28" s="1040"/>
      <c r="BA28" s="312"/>
    </row>
    <row r="29" spans="1:53" ht="12" customHeight="1" x14ac:dyDescent="0.25">
      <c r="A29" s="1041" t="str">
        <f>IF(ПОДПИСИ!C9="",ПОДПИСИ!C6,CONCATENATE(ПОДПИСИ!C9,", ",ПОДПИСИ!F9))</f>
        <v>Сафуанова В.А., Приказ №205 от 12.02.2024</v>
      </c>
      <c r="B29" s="1041"/>
      <c r="C29" s="1041"/>
      <c r="D29" s="1041"/>
      <c r="E29" s="1041"/>
      <c r="F29" s="1041"/>
      <c r="G29" s="1041"/>
      <c r="H29" s="1041"/>
      <c r="I29" s="1041"/>
      <c r="J29" s="1041"/>
      <c r="K29" s="1041"/>
      <c r="L29" s="1041"/>
      <c r="M29" s="1041"/>
      <c r="N29" s="1041"/>
      <c r="O29" s="1041"/>
      <c r="P29" s="1041"/>
      <c r="Q29" s="1041"/>
      <c r="R29" s="1041"/>
      <c r="S29" s="1041"/>
      <c r="T29" s="1041"/>
      <c r="U29" s="1041"/>
      <c r="V29" s="1041"/>
      <c r="W29" s="1041"/>
      <c r="X29" s="1041"/>
      <c r="Y29" s="1041"/>
      <c r="Z29" s="1041"/>
      <c r="AA29" s="1041"/>
      <c r="AB29" s="1041"/>
      <c r="AC29" s="1041"/>
      <c r="AD29" s="1041"/>
      <c r="AE29" s="1041"/>
      <c r="AF29" s="1041"/>
      <c r="AG29" s="1041"/>
      <c r="AH29" s="1041"/>
      <c r="AI29" s="1041"/>
      <c r="AJ29" s="1041"/>
      <c r="AK29" s="1041"/>
      <c r="AL29" s="1041"/>
      <c r="AM29" s="1041"/>
      <c r="AN29" s="1041"/>
      <c r="AO29" s="1041"/>
      <c r="AP29" s="1041"/>
      <c r="AQ29" s="1041"/>
      <c r="AR29" s="1041"/>
      <c r="AS29" s="1041"/>
      <c r="AT29" s="1041"/>
      <c r="AU29" s="1041"/>
      <c r="AV29" s="1041"/>
      <c r="AW29" s="1041"/>
      <c r="AX29" s="1041"/>
      <c r="AY29" s="1041"/>
      <c r="AZ29" s="1041"/>
      <c r="BA29" s="312"/>
    </row>
    <row r="30" spans="1:53" ht="13.95" customHeight="1" x14ac:dyDescent="0.25">
      <c r="A30" s="1034" t="s">
        <v>771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312"/>
    </row>
    <row r="31" spans="1:53" ht="15" customHeight="1" x14ac:dyDescent="0.25">
      <c r="A31" s="992"/>
      <c r="B31" s="992"/>
      <c r="C31" s="992"/>
      <c r="D31" s="992"/>
      <c r="E31" s="992"/>
      <c r="F31" s="992"/>
      <c r="G31" s="992"/>
      <c r="H31" s="992"/>
      <c r="I31" s="992"/>
      <c r="J31" s="992"/>
      <c r="K31" s="992"/>
      <c r="L31" s="992"/>
      <c r="M31" s="992"/>
      <c r="N31" s="992"/>
      <c r="O31" s="992"/>
      <c r="P31" s="992"/>
      <c r="Q31" s="992"/>
      <c r="R31" s="992"/>
      <c r="S31" s="992"/>
      <c r="T31" s="992"/>
      <c r="U31" s="992"/>
      <c r="V31" s="992"/>
      <c r="W31" s="992"/>
      <c r="X31" s="992"/>
      <c r="Y31" s="992"/>
      <c r="Z31" s="992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312"/>
    </row>
    <row r="32" spans="1:53" ht="21.75" customHeight="1" x14ac:dyDescent="0.25">
      <c r="A32" s="991" t="s">
        <v>799</v>
      </c>
      <c r="B32" s="991"/>
      <c r="C32" s="991"/>
      <c r="D32" s="991"/>
      <c r="E32" s="991"/>
      <c r="F32" s="991"/>
      <c r="G32" s="991"/>
      <c r="H32" s="991"/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1"/>
      <c r="T32" s="991"/>
      <c r="U32" s="991"/>
      <c r="V32" s="991"/>
      <c r="W32" s="991"/>
      <c r="X32" s="991"/>
      <c r="Y32" s="991"/>
      <c r="Z32" s="991"/>
      <c r="AA32" s="991"/>
      <c r="AB32" s="991"/>
      <c r="AC32" s="991"/>
      <c r="AD32" s="991"/>
      <c r="AE32" s="991"/>
      <c r="AF32" s="991"/>
      <c r="AG32" s="991"/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/>
      <c r="AX32" s="991"/>
      <c r="AY32" s="991"/>
      <c r="AZ32" s="991"/>
      <c r="BA32" s="312"/>
    </row>
    <row r="33" spans="1:52" ht="12" customHeight="1" x14ac:dyDescent="0.25">
      <c r="A33" s="1036" t="s">
        <v>773</v>
      </c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</row>
    <row r="34" spans="1:52" ht="12" customHeight="1" x14ac:dyDescent="0.25">
      <c r="A34" s="1003" t="str">
        <f>ПОДПИСИ!B15</f>
        <v>Директор по строительству ООО «СЭТ»</v>
      </c>
      <c r="B34" s="1003"/>
      <c r="C34" s="1003"/>
      <c r="D34" s="1003"/>
      <c r="E34" s="1003"/>
      <c r="F34" s="1003"/>
      <c r="G34" s="1003"/>
      <c r="H34" s="1003"/>
      <c r="I34" s="1003"/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3"/>
      <c r="AT34" s="1003"/>
      <c r="AU34" s="1003"/>
      <c r="AV34" s="1003"/>
      <c r="AW34" s="1003"/>
      <c r="AX34" s="1003"/>
      <c r="AY34" s="1003"/>
      <c r="AZ34" s="1003"/>
    </row>
    <row r="35" spans="1:52" ht="12" customHeight="1" x14ac:dyDescent="0.25">
      <c r="A35" s="1038" t="str">
        <f>CONCATENATE(ПОДПИСИ!C15," ",ПОДПИСИ!F15)</f>
        <v>Потоцкий А.А. Приказ №23/10/24-8 от 23.10.2024</v>
      </c>
      <c r="B35" s="1038"/>
      <c r="C35" s="1038"/>
      <c r="D35" s="1038"/>
      <c r="E35" s="1038"/>
      <c r="F35" s="1038"/>
      <c r="G35" s="1038"/>
      <c r="H35" s="1038"/>
      <c r="I35" s="1038"/>
      <c r="J35" s="1038"/>
      <c r="K35" s="1038"/>
      <c r="L35" s="1038"/>
      <c r="M35" s="1038"/>
      <c r="N35" s="1038"/>
      <c r="O35" s="1038"/>
      <c r="P35" s="1038"/>
      <c r="Q35" s="1038"/>
      <c r="R35" s="1038"/>
      <c r="S35" s="1038"/>
      <c r="T35" s="1038"/>
      <c r="U35" s="1038"/>
      <c r="V35" s="1038"/>
      <c r="W35" s="1038"/>
      <c r="X35" s="1038"/>
      <c r="Y35" s="1038"/>
      <c r="Z35" s="1038"/>
      <c r="AA35" s="1038"/>
      <c r="AB35" s="1038"/>
      <c r="AC35" s="1038"/>
      <c r="AD35" s="1038"/>
      <c r="AE35" s="1038"/>
      <c r="AF35" s="1038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38"/>
    </row>
    <row r="36" spans="1:52" ht="6" customHeight="1" x14ac:dyDescent="0.25">
      <c r="A36" s="1004" t="s">
        <v>800</v>
      </c>
      <c r="B36" s="1004"/>
      <c r="C36" s="1004"/>
      <c r="D36" s="1004"/>
      <c r="E36" s="1004"/>
      <c r="F36" s="1004"/>
      <c r="G36" s="1004"/>
      <c r="H36" s="1004"/>
      <c r="I36" s="1004"/>
      <c r="J36" s="1004"/>
      <c r="K36" s="1004"/>
      <c r="L36" s="1004"/>
      <c r="M36" s="1004"/>
      <c r="N36" s="1004"/>
      <c r="O36" s="1004"/>
      <c r="P36" s="1004"/>
      <c r="Q36" s="1004"/>
      <c r="R36" s="1004"/>
      <c r="S36" s="1004"/>
      <c r="T36" s="1004"/>
      <c r="U36" s="1004"/>
      <c r="V36" s="1004"/>
      <c r="W36" s="1004"/>
      <c r="X36" s="1004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</row>
    <row r="37" spans="1:52" ht="24" customHeight="1" x14ac:dyDescent="0.25">
      <c r="A37" s="1002" t="s">
        <v>801</v>
      </c>
      <c r="B37" s="1002"/>
      <c r="C37" s="1002"/>
      <c r="D37" s="1002"/>
      <c r="E37" s="1002"/>
      <c r="F37" s="1002"/>
      <c r="G37" s="1002"/>
      <c r="H37" s="1002"/>
      <c r="I37" s="1002"/>
      <c r="J37" s="1002"/>
      <c r="K37" s="1002"/>
      <c r="L37" s="1002"/>
      <c r="M37" s="1002"/>
      <c r="N37" s="1002"/>
      <c r="O37" s="1002"/>
      <c r="P37" s="1002"/>
      <c r="Q37" s="1002"/>
      <c r="R37" s="1002"/>
      <c r="S37" s="1002"/>
      <c r="T37" s="1002"/>
      <c r="U37" s="1002"/>
      <c r="V37" s="1002"/>
      <c r="W37" s="1002"/>
      <c r="X37" s="1002"/>
      <c r="Y37" s="1002"/>
      <c r="Z37" s="1002"/>
      <c r="AA37" s="1002"/>
      <c r="AB37" s="1002"/>
      <c r="AC37" s="1002"/>
      <c r="AD37" s="1002"/>
      <c r="AE37" s="1002"/>
      <c r="AF37" s="1002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1002"/>
      <c r="AX37" s="1002"/>
      <c r="AY37" s="1002"/>
      <c r="AZ37" s="1002"/>
    </row>
    <row r="38" spans="1:52" ht="12" customHeight="1" x14ac:dyDescent="0.25">
      <c r="A38" s="1003" t="str">
        <f>ПОДПИСИ!B17</f>
        <v>Ведущий инженер строительного контроля ООО «СЭТ»</v>
      </c>
      <c r="B38" s="1003"/>
      <c r="C38" s="1003"/>
      <c r="D38" s="1003"/>
      <c r="E38" s="1003"/>
      <c r="F38" s="1003"/>
      <c r="G38" s="1003"/>
      <c r="H38" s="1003"/>
      <c r="I38" s="1003"/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1003"/>
      <c r="AX38" s="1003"/>
      <c r="AY38" s="1003"/>
      <c r="AZ38" s="1003"/>
    </row>
    <row r="39" spans="1:52" ht="12" customHeight="1" x14ac:dyDescent="0.25">
      <c r="A39" s="1003" t="str">
        <f>CONCATENATE(ПОДПИСИ!C17," ",ПОДПИСИ!F17)</f>
        <v>Кольцов А.Г. Приказ №23/10/24-5 от 23.10.2024; НРС  №С-78-189445 от 05.04.2019г.</v>
      </c>
      <c r="B39" s="1003"/>
      <c r="C39" s="1003"/>
      <c r="D39" s="1003"/>
      <c r="E39" s="1003"/>
      <c r="F39" s="1003"/>
      <c r="G39" s="1003"/>
      <c r="H39" s="1003"/>
      <c r="I39" s="1003"/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</row>
    <row r="40" spans="1:52" ht="15" customHeight="1" x14ac:dyDescent="0.25">
      <c r="A40" s="991" t="s">
        <v>771</v>
      </c>
      <c r="B40" s="991"/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D40" s="991"/>
      <c r="AE40" s="991"/>
      <c r="AF40" s="991"/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91"/>
      <c r="AX40" s="991"/>
      <c r="AY40" s="991"/>
      <c r="AZ40" s="991"/>
    </row>
    <row r="41" spans="1:52" ht="12" customHeight="1" x14ac:dyDescent="0.25">
      <c r="A41" s="992"/>
      <c r="B41" s="992"/>
      <c r="C41" s="992"/>
      <c r="D41" s="992"/>
      <c r="E41" s="992"/>
      <c r="F41" s="992"/>
      <c r="G41" s="992"/>
      <c r="H41" s="992"/>
      <c r="I41" s="992"/>
      <c r="J41" s="992"/>
      <c r="K41" s="992"/>
      <c r="L41" s="992"/>
      <c r="M41" s="992"/>
      <c r="N41" s="992"/>
      <c r="O41" s="992"/>
      <c r="P41" s="992"/>
      <c r="Q41" s="992"/>
      <c r="R41" s="992"/>
      <c r="S41" s="992"/>
      <c r="T41" s="992"/>
      <c r="U41" s="992"/>
      <c r="V41" s="992"/>
      <c r="W41" s="992"/>
      <c r="X41" s="992"/>
      <c r="Y41" s="992"/>
      <c r="Z41" s="992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92"/>
      <c r="AX41" s="992"/>
      <c r="AY41" s="992"/>
      <c r="AZ41" s="992"/>
    </row>
    <row r="42" spans="1:52" ht="6.75" customHeight="1" x14ac:dyDescent="0.25">
      <c r="A42" s="991" t="s">
        <v>802</v>
      </c>
      <c r="B42" s="991"/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91"/>
      <c r="AX42" s="991"/>
      <c r="AY42" s="991"/>
      <c r="AZ42" s="991"/>
    </row>
    <row r="43" spans="1:52" ht="35.25" customHeight="1" x14ac:dyDescent="0.25">
      <c r="A43" s="1002" t="s">
        <v>803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</row>
    <row r="44" spans="1:52" ht="12" customHeight="1" x14ac:dyDescent="0.25">
      <c r="A44" s="1003" t="str">
        <f>ПОДПИСИ!B19</f>
        <v xml:space="preserve"> 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</row>
    <row r="45" spans="1:52" ht="12" customHeight="1" x14ac:dyDescent="0.25">
      <c r="A45" s="1003" t="str">
        <f>CONCATENATE(ПОДПИСИ!C19," ",ПОДПИСИ!F19)</f>
        <v xml:space="preserve">  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</row>
    <row r="46" spans="1:52" ht="6" customHeight="1" x14ac:dyDescent="0.25">
      <c r="A46" s="991" t="s">
        <v>777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</row>
    <row r="47" spans="1:52" ht="12" customHeight="1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</row>
    <row r="48" spans="1:52" ht="15" customHeight="1" x14ac:dyDescent="0.25">
      <c r="A48" s="991" t="s">
        <v>778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</row>
    <row r="49" spans="1:54" ht="36" customHeight="1" x14ac:dyDescent="0.25">
      <c r="A49" s="1036" t="s">
        <v>804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</row>
    <row r="50" spans="1:54" ht="12" customHeight="1" x14ac:dyDescent="0.3">
      <c r="A50" s="1037" t="str">
        <f>ПОДПИСИ!B14</f>
        <v>Инженер-геодезист ООО «СЭТ»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318"/>
      <c r="BB50" s="289"/>
    </row>
    <row r="51" spans="1:54" ht="12" customHeight="1" x14ac:dyDescent="0.25">
      <c r="A51" s="951" t="str">
        <f>CONCATENATE(ПОДПИСИ!C14," ",ПОДПИСИ!F14)</f>
        <v>Попов А.В. Приказ №23/10/24-9 от 23.10.2024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</row>
    <row r="52" spans="1:54" ht="6" customHeight="1" x14ac:dyDescent="0.25">
      <c r="A52" s="1034" t="s">
        <v>777</v>
      </c>
      <c r="B52" s="1034"/>
      <c r="C52" s="1034"/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34"/>
      <c r="V52" s="1034"/>
      <c r="W52" s="1034"/>
      <c r="X52" s="1034"/>
      <c r="Y52" s="1034"/>
      <c r="Z52" s="1034"/>
      <c r="AA52" s="1034"/>
      <c r="AB52" s="1034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034"/>
      <c r="AW52" s="1034"/>
      <c r="AX52" s="1034"/>
      <c r="AY52" s="1034"/>
      <c r="AZ52" s="1034"/>
    </row>
    <row r="53" spans="1:54" ht="12" customHeight="1" x14ac:dyDescent="0.25">
      <c r="A53" s="1035"/>
      <c r="B53" s="1035"/>
      <c r="C53" s="1035"/>
      <c r="D53" s="1035"/>
      <c r="E53" s="1035"/>
      <c r="F53" s="1035"/>
      <c r="G53" s="1035"/>
      <c r="H53" s="1035"/>
      <c r="I53" s="1035"/>
      <c r="J53" s="1035"/>
      <c r="K53" s="1035"/>
      <c r="L53" s="1035"/>
      <c r="M53" s="1035"/>
      <c r="N53" s="1035"/>
      <c r="O53" s="1035"/>
      <c r="P53" s="1035"/>
      <c r="Q53" s="1035"/>
      <c r="R53" s="1035"/>
      <c r="S53" s="1035"/>
      <c r="T53" s="1035"/>
      <c r="U53" s="1035"/>
      <c r="V53" s="1035"/>
      <c r="W53" s="1035"/>
      <c r="X53" s="1035"/>
      <c r="Y53" s="1035"/>
      <c r="Z53" s="1035"/>
      <c r="AA53" s="1035"/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/>
      <c r="AX53" s="1035"/>
      <c r="AY53" s="1035"/>
      <c r="AZ53" s="1035"/>
    </row>
    <row r="54" spans="1:54" ht="15" customHeight="1" x14ac:dyDescent="0.25">
      <c r="A54" s="991" t="s">
        <v>778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</row>
    <row r="55" spans="1:54" ht="11.25" customHeight="1" outlineLevel="1" x14ac:dyDescent="0.25">
      <c r="A55" s="959" t="s">
        <v>79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</row>
    <row r="56" spans="1:54" outlineLevel="1" x14ac:dyDescent="0.25">
      <c r="A56" s="955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</row>
    <row r="57" spans="1:54" ht="9.75" customHeight="1" outlineLevel="1" x14ac:dyDescent="0.25">
      <c r="A57" s="931" t="s">
        <v>523</v>
      </c>
      <c r="B57" s="931"/>
      <c r="C57" s="931"/>
      <c r="D57" s="931"/>
      <c r="E57" s="931"/>
      <c r="F57" s="931"/>
      <c r="G57" s="931"/>
      <c r="H57" s="931"/>
      <c r="I57" s="931"/>
      <c r="J57" s="931"/>
      <c r="K57" s="931"/>
      <c r="L57" s="931"/>
      <c r="M57" s="931"/>
      <c r="N57" s="931"/>
      <c r="O57" s="931"/>
      <c r="P57" s="931"/>
      <c r="Q57" s="931"/>
      <c r="R57" s="931"/>
      <c r="S57" s="931"/>
      <c r="T57" s="931"/>
      <c r="U57" s="931"/>
      <c r="V57" s="931"/>
      <c r="W57" s="931"/>
      <c r="X57" s="931"/>
      <c r="Y57" s="931"/>
      <c r="Z57" s="931"/>
      <c r="AA57" s="931"/>
      <c r="AB57" s="931"/>
      <c r="AC57" s="931"/>
      <c r="AD57" s="931"/>
      <c r="AE57" s="931"/>
      <c r="AF57" s="931"/>
      <c r="AG57" s="931"/>
      <c r="AH57" s="931"/>
      <c r="AI57" s="931"/>
      <c r="AJ57" s="931"/>
      <c r="AK57" s="931"/>
      <c r="AL57" s="931"/>
      <c r="AM57" s="931"/>
      <c r="AN57" s="931"/>
      <c r="AO57" s="931"/>
      <c r="AP57" s="931"/>
      <c r="AQ57" s="931"/>
      <c r="AR57" s="931"/>
      <c r="AS57" s="931"/>
      <c r="AT57" s="931"/>
      <c r="AU57" s="931"/>
      <c r="AV57" s="931"/>
      <c r="AW57" s="931"/>
      <c r="AX57" s="931"/>
      <c r="AY57" s="931"/>
      <c r="AZ57" s="931"/>
    </row>
    <row r="58" spans="1:54" ht="12" customHeight="1" x14ac:dyDescent="0.25">
      <c r="A58" s="1028" t="s">
        <v>430</v>
      </c>
      <c r="B58" s="1028"/>
      <c r="C58" s="1028"/>
      <c r="D58" s="1028"/>
      <c r="E58" s="1028"/>
      <c r="F58" s="1028"/>
      <c r="G58" s="1028"/>
      <c r="H58" s="1028"/>
      <c r="I58" s="1028"/>
      <c r="J58" s="1028"/>
      <c r="K58" s="1028"/>
      <c r="L58" s="1028"/>
      <c r="M58" s="1028"/>
      <c r="N58" s="1028"/>
      <c r="O58" s="1028"/>
      <c r="P58" s="1028"/>
      <c r="Q58" s="1028"/>
      <c r="R58" s="1028"/>
      <c r="S58" s="1028"/>
      <c r="T58" s="1028"/>
      <c r="U58" s="1028"/>
      <c r="V58" s="1028"/>
      <c r="W58" s="1028"/>
      <c r="X58" s="1028"/>
      <c r="Y58" s="1028"/>
      <c r="Z58" s="1028"/>
      <c r="AA58" s="1028"/>
      <c r="AB58" s="1028"/>
      <c r="AC58" s="1028"/>
      <c r="AD58" s="1028"/>
      <c r="AE58" s="1028"/>
      <c r="AF58" s="1028"/>
      <c r="AG58" s="1028"/>
      <c r="AH58" s="1028"/>
      <c r="AI58" s="1028"/>
      <c r="AJ58" s="1028"/>
      <c r="AK58" s="1028"/>
      <c r="AL58" s="1028"/>
      <c r="AM58" s="1028"/>
      <c r="AN58" s="1028"/>
      <c r="AO58" s="1028"/>
      <c r="AP58" s="1028"/>
      <c r="AQ58" s="1028"/>
      <c r="AR58" s="1028"/>
      <c r="AS58" s="1028"/>
      <c r="AT58" s="1028"/>
      <c r="AU58" s="1028"/>
      <c r="AV58" s="1028"/>
      <c r="AW58" s="1028"/>
      <c r="AX58" s="1028"/>
      <c r="AY58" s="1028"/>
      <c r="AZ58" s="1028"/>
    </row>
    <row r="59" spans="1:54" ht="12" customHeight="1" x14ac:dyDescent="0.25">
      <c r="A59" s="1030" t="str">
        <f>ФОРМА!D25</f>
        <v>воздушной линии 10кВ</v>
      </c>
      <c r="B59" s="1030"/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030"/>
      <c r="AW59" s="1030"/>
      <c r="AX59" s="1030"/>
      <c r="AY59" s="1030"/>
      <c r="AZ59" s="1030"/>
    </row>
    <row r="60" spans="1:54" ht="12" customHeight="1" x14ac:dyDescent="0.25">
      <c r="A60" s="1032" t="s">
        <v>431</v>
      </c>
      <c r="B60" s="1032"/>
      <c r="C60" s="1032"/>
      <c r="D60" s="1032"/>
      <c r="E60" s="1032"/>
      <c r="F60" s="1032"/>
      <c r="G60" s="1032"/>
      <c r="H60" s="1032"/>
      <c r="I60" s="1032"/>
      <c r="J60" s="1032"/>
      <c r="K60" s="1032"/>
      <c r="L60" s="1032"/>
      <c r="M60" s="1032"/>
      <c r="N60" s="1032"/>
      <c r="O60" s="1032"/>
      <c r="P60" s="1032"/>
      <c r="Q60" s="1032"/>
      <c r="R60" s="1032"/>
      <c r="S60" s="1032"/>
      <c r="T60" s="1032"/>
      <c r="U60" s="1032"/>
      <c r="V60" s="1032"/>
      <c r="W60" s="1032"/>
      <c r="X60" s="1032"/>
      <c r="Y60" s="1032"/>
      <c r="Z60" s="1032"/>
      <c r="AA60" s="1032"/>
      <c r="AB60" s="1032"/>
      <c r="AC60" s="1032"/>
      <c r="AD60" s="1032"/>
      <c r="AE60" s="1032"/>
      <c r="AF60" s="1032"/>
      <c r="AG60" s="1032"/>
      <c r="AH60" s="1032"/>
      <c r="AI60" s="1032"/>
      <c r="AJ60" s="1032"/>
      <c r="AK60" s="1032"/>
      <c r="AL60" s="1032"/>
      <c r="AM60" s="1032"/>
      <c r="AN60" s="1032"/>
      <c r="AO60" s="1032"/>
      <c r="AP60" s="1032"/>
      <c r="AQ60" s="1032"/>
      <c r="AR60" s="1032"/>
      <c r="AS60" s="1032"/>
      <c r="AT60" s="1032"/>
      <c r="AU60" s="1032"/>
      <c r="AV60" s="1032"/>
      <c r="AW60" s="1032"/>
      <c r="AX60" s="1032"/>
      <c r="AY60" s="1032"/>
      <c r="AZ60" s="1032"/>
    </row>
    <row r="61" spans="1:54" ht="21.75" customHeight="1" x14ac:dyDescent="0.25">
      <c r="A61" s="103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33"/>
      <c r="C61" s="1033"/>
      <c r="D61" s="1033"/>
      <c r="E61" s="1033"/>
      <c r="F61" s="1033"/>
      <c r="G61" s="1033"/>
      <c r="H61" s="1033"/>
      <c r="I61" s="1033"/>
      <c r="J61" s="1033"/>
      <c r="K61" s="1033"/>
      <c r="L61" s="1033"/>
      <c r="M61" s="1033"/>
      <c r="N61" s="1033"/>
      <c r="O61" s="1033"/>
      <c r="P61" s="1033"/>
      <c r="Q61" s="1033"/>
      <c r="R61" s="1033"/>
      <c r="S61" s="1033"/>
      <c r="T61" s="1033"/>
      <c r="U61" s="1033"/>
      <c r="V61" s="1033"/>
      <c r="W61" s="1033"/>
      <c r="X61" s="1033"/>
      <c r="Y61" s="1033"/>
      <c r="Z61" s="1033"/>
      <c r="AA61" s="1033"/>
      <c r="AB61" s="1033"/>
      <c r="AC61" s="1033"/>
      <c r="AD61" s="1033"/>
      <c r="AE61" s="1033"/>
      <c r="AF61" s="1033"/>
      <c r="AG61" s="1033"/>
      <c r="AH61" s="1033"/>
      <c r="AI61" s="1033"/>
      <c r="AJ61" s="1033"/>
      <c r="AK61" s="1033"/>
      <c r="AL61" s="1033"/>
      <c r="AM61" s="1033"/>
      <c r="AN61" s="1033"/>
      <c r="AO61" s="1033"/>
      <c r="AP61" s="1033"/>
      <c r="AQ61" s="1033"/>
      <c r="AR61" s="1033"/>
      <c r="AS61" s="1033"/>
      <c r="AT61" s="1033"/>
      <c r="AU61" s="1033"/>
      <c r="AV61" s="1033"/>
      <c r="AW61" s="1033"/>
      <c r="AX61" s="1033"/>
      <c r="AY61" s="1033"/>
      <c r="AZ61" s="1033"/>
    </row>
    <row r="62" spans="1:54" ht="6" customHeight="1" x14ac:dyDescent="0.25">
      <c r="A62" s="103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2" s="1031"/>
      <c r="C62" s="1031"/>
      <c r="D62" s="1031"/>
      <c r="E62" s="1031"/>
      <c r="F62" s="1031"/>
      <c r="G62" s="1031"/>
      <c r="H62" s="1031"/>
      <c r="I62" s="1031"/>
      <c r="J62" s="1031"/>
      <c r="K62" s="1031"/>
      <c r="L62" s="1031"/>
      <c r="M62" s="1031"/>
      <c r="N62" s="1031"/>
      <c r="O62" s="1031"/>
      <c r="P62" s="1031"/>
      <c r="Q62" s="1031"/>
      <c r="R62" s="1031"/>
      <c r="S62" s="1031"/>
      <c r="T62" s="1031"/>
      <c r="U62" s="1031"/>
      <c r="V62" s="1031"/>
      <c r="W62" s="1031"/>
      <c r="X62" s="1031"/>
      <c r="Y62" s="1031"/>
      <c r="Z62" s="1031"/>
      <c r="AA62" s="1031"/>
      <c r="AB62" s="1031"/>
      <c r="AC62" s="1031"/>
      <c r="AD62" s="1031"/>
      <c r="AE62" s="1031"/>
      <c r="AF62" s="1031"/>
      <c r="AG62" s="1031"/>
      <c r="AH62" s="1031"/>
      <c r="AI62" s="1031"/>
      <c r="AJ62" s="1031"/>
      <c r="AK62" s="1031"/>
      <c r="AL62" s="1031"/>
      <c r="AM62" s="1031"/>
      <c r="AN62" s="1031"/>
      <c r="AO62" s="1031"/>
      <c r="AP62" s="1031"/>
      <c r="AQ62" s="1031"/>
      <c r="AR62" s="1031"/>
      <c r="AS62" s="1031"/>
      <c r="AT62" s="1031"/>
      <c r="AU62" s="1031"/>
      <c r="AV62" s="1031"/>
      <c r="AW62" s="1031"/>
      <c r="AX62" s="1031"/>
      <c r="AY62" s="1031"/>
      <c r="AZ62" s="1031"/>
    </row>
    <row r="63" spans="1:54" ht="12" customHeight="1" x14ac:dyDescent="0.25">
      <c r="A63" s="1029" t="s">
        <v>433</v>
      </c>
      <c r="B63" s="1029"/>
      <c r="C63" s="1029"/>
      <c r="D63" s="1029"/>
      <c r="E63" s="1029"/>
      <c r="F63" s="1029"/>
      <c r="G63" s="1029"/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029"/>
      <c r="AW63" s="1029"/>
      <c r="AX63" s="1029"/>
      <c r="AY63" s="1029"/>
      <c r="AZ63" s="1029"/>
    </row>
    <row r="64" spans="1:54" ht="12" customHeight="1" x14ac:dyDescent="0.25">
      <c r="A64" s="1029" t="s">
        <v>434</v>
      </c>
      <c r="B64" s="1029"/>
      <c r="C64" s="1029"/>
      <c r="D64" s="1029"/>
      <c r="E64" s="1029"/>
      <c r="F64" s="1029"/>
      <c r="G64" s="1029"/>
      <c r="H64" s="1029"/>
      <c r="I64" s="1029"/>
      <c r="J64" s="1029"/>
      <c r="K64" s="1029"/>
      <c r="L64" s="1029"/>
      <c r="M64" s="1029"/>
      <c r="N64" s="1029"/>
      <c r="O64" s="1029"/>
      <c r="P64" s="1029"/>
      <c r="Q64" s="1029"/>
      <c r="R64" s="1029"/>
      <c r="S64" s="1029"/>
      <c r="T64" s="1029"/>
      <c r="U64" s="1030" t="str">
        <f>ФОРМА!B9</f>
        <v>ГтЭС-ДТ-9</v>
      </c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04" t="s">
        <v>567</v>
      </c>
      <c r="V65" s="1004"/>
      <c r="W65" s="1004"/>
      <c r="X65" s="1004"/>
      <c r="Y65" s="1004"/>
      <c r="Z65" s="1004"/>
      <c r="AA65" s="1004"/>
      <c r="AB65" s="1004"/>
      <c r="AC65" s="1004"/>
      <c r="AD65" s="1004"/>
      <c r="AE65" s="1004"/>
      <c r="AF65" s="1004"/>
      <c r="AG65" s="1004"/>
      <c r="AH65" s="1004"/>
      <c r="AI65" s="1004"/>
      <c r="AJ65" s="1004"/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/>
      <c r="AX65" s="1004"/>
      <c r="AY65" s="1004"/>
      <c r="AZ65" s="1004"/>
    </row>
    <row r="66" spans="1:56" ht="12" customHeight="1" x14ac:dyDescent="0.25">
      <c r="A66" s="1030" t="str">
        <f>ФОРМА!B8</f>
        <v>ООО «СЭТ»</v>
      </c>
      <c r="B66" s="1030"/>
      <c r="C66" s="1030"/>
      <c r="D66" s="1030"/>
      <c r="E66" s="1030"/>
      <c r="F66" s="1030"/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</row>
    <row r="67" spans="1:56" s="297" customFormat="1" ht="6" customHeight="1" x14ac:dyDescent="0.3">
      <c r="A67" s="1031" t="s">
        <v>570</v>
      </c>
      <c r="B67" s="1031"/>
      <c r="C67" s="1031"/>
      <c r="D67" s="1031"/>
      <c r="E67" s="1031"/>
      <c r="F67" s="1031"/>
      <c r="G67" s="1031"/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V67" s="1031"/>
      <c r="AW67" s="1031"/>
      <c r="AX67" s="1031"/>
      <c r="AY67" s="1031"/>
      <c r="AZ67" s="1031"/>
      <c r="BA67" s="1031"/>
    </row>
    <row r="68" spans="1:56" ht="12" customHeight="1" x14ac:dyDescent="0.25">
      <c r="A68" s="1025" t="s">
        <v>435</v>
      </c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6" t="s">
        <v>436</v>
      </c>
      <c r="T68" s="1026"/>
      <c r="U68" s="1026"/>
      <c r="V68" s="1026"/>
      <c r="W68" s="1026"/>
      <c r="X68" s="1026"/>
      <c r="Y68" s="1026"/>
      <c r="Z68" s="1026"/>
      <c r="AA68" s="1026"/>
      <c r="AB68" s="1026"/>
      <c r="AC68" s="1026"/>
      <c r="AD68" s="1026"/>
      <c r="AE68" s="1026"/>
      <c r="AF68" s="1026"/>
      <c r="AG68" s="1026"/>
      <c r="AH68" s="1026"/>
      <c r="AI68" s="1026"/>
      <c r="AJ68" s="1026"/>
      <c r="AK68" s="1026"/>
      <c r="AL68" s="1026"/>
      <c r="AM68" s="1026"/>
      <c r="AN68" s="1026"/>
      <c r="AO68" s="1026"/>
      <c r="AP68" s="1026"/>
      <c r="AQ68" s="1026"/>
      <c r="AR68" s="1026"/>
      <c r="AS68" s="1026"/>
      <c r="AT68" s="1026"/>
      <c r="AU68" s="1026"/>
      <c r="AV68" s="1026"/>
      <c r="AW68" s="1026"/>
      <c r="AX68" s="1026"/>
      <c r="AY68" s="1026"/>
      <c r="AZ68" s="1026"/>
    </row>
    <row r="69" spans="1:56" ht="12" customHeight="1" x14ac:dyDescent="0.25">
      <c r="A69" s="1027" t="s">
        <v>520</v>
      </c>
      <c r="B69" s="1027"/>
      <c r="C69" s="1027"/>
      <c r="D69" s="1027"/>
      <c r="E69" s="1027"/>
      <c r="F69" s="1027"/>
      <c r="G69" s="1027"/>
      <c r="H69" s="1027"/>
      <c r="I69" s="1027"/>
      <c r="J69" s="1027"/>
      <c r="K69" s="1027"/>
      <c r="L69" s="1027"/>
      <c r="M69" s="1027"/>
      <c r="N69" s="1027"/>
      <c r="O69" s="1027"/>
      <c r="P69" s="1027"/>
      <c r="Q69" s="1027"/>
      <c r="R69" s="1027"/>
      <c r="S69" s="1027"/>
      <c r="T69" s="1027"/>
      <c r="U69" s="1027"/>
      <c r="V69" s="1027"/>
      <c r="W69" s="1027"/>
      <c r="X69" s="1027"/>
      <c r="Y69" s="1027"/>
      <c r="Z69" s="1027"/>
      <c r="AA69" s="1027"/>
      <c r="AB69" s="1027"/>
      <c r="AC69" s="1027"/>
      <c r="AD69" s="1027"/>
      <c r="AE69" s="1027"/>
      <c r="AF69" s="1027"/>
      <c r="AG69" s="1027"/>
      <c r="AH69" s="1027"/>
      <c r="AI69" s="1027"/>
      <c r="AJ69" s="1027"/>
      <c r="AK69" s="1027"/>
      <c r="AL69" s="1027"/>
      <c r="AM69" s="1027"/>
      <c r="AN69" s="1027"/>
      <c r="AO69" s="1027"/>
      <c r="AP69" s="1027"/>
      <c r="AQ69" s="1027"/>
      <c r="AR69" s="1027"/>
      <c r="AS69" s="1027"/>
      <c r="AT69" s="1027"/>
      <c r="AU69" s="1027"/>
      <c r="AV69" s="1027"/>
      <c r="AW69" s="1027"/>
      <c r="AX69" s="1027"/>
      <c r="AY69" s="1027"/>
      <c r="AZ69" s="1027"/>
      <c r="BD69" s="286"/>
    </row>
    <row r="70" spans="1:56" ht="12" customHeight="1" x14ac:dyDescent="0.25">
      <c r="A70" s="1028" t="s">
        <v>437</v>
      </c>
      <c r="B70" s="1028"/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V70" s="1028"/>
      <c r="AW70" s="1028"/>
      <c r="AX70" s="1028"/>
      <c r="AY70" s="1028"/>
      <c r="AZ70" s="1028"/>
      <c r="BA70" s="1028"/>
      <c r="BD70" s="286"/>
    </row>
    <row r="71" spans="1:56" ht="12" customHeight="1" x14ac:dyDescent="0.25">
      <c r="A71" s="1028" t="s">
        <v>521</v>
      </c>
      <c r="B71" s="1028"/>
      <c r="C71" s="1028"/>
      <c r="D71" s="1028"/>
      <c r="E71" s="1028"/>
      <c r="F71" s="1028"/>
      <c r="G71" s="1028"/>
      <c r="H71" s="1028"/>
      <c r="I71" s="1028"/>
      <c r="J71" s="1028"/>
      <c r="K71" s="1028"/>
      <c r="L71" s="1028"/>
      <c r="M71" s="1028"/>
      <c r="N71" s="1028"/>
      <c r="O71" s="1028"/>
      <c r="P71" s="1028"/>
      <c r="Q71" s="1028"/>
      <c r="R71" s="1028"/>
      <c r="S71" s="1028"/>
      <c r="T71" s="1028"/>
      <c r="U71" s="1028"/>
      <c r="V71" s="1028"/>
      <c r="W71" s="1028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321"/>
      <c r="BD71" s="292"/>
    </row>
    <row r="72" spans="1:56" ht="12" customHeight="1" x14ac:dyDescent="0.25">
      <c r="A72" s="1026" t="str">
        <f>ФОРМА!B9</f>
        <v>ГтЭС-ДТ-9</v>
      </c>
      <c r="B72" s="1026"/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026"/>
      <c r="AW72" s="1026"/>
      <c r="AX72" s="1026"/>
      <c r="AY72" s="1026"/>
      <c r="AZ72" s="1026"/>
      <c r="BD72" s="292"/>
    </row>
    <row r="73" spans="1:56" s="322" customFormat="1" ht="6" customHeight="1" x14ac:dyDescent="0.3">
      <c r="A73" s="1022" t="s">
        <v>567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</row>
    <row r="74" spans="1:56" ht="12" customHeight="1" x14ac:dyDescent="0.25">
      <c r="A74" s="958" t="str">
        <f>ФОРМА!B8</f>
        <v>ООО «СЭТ»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8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8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D74" s="292"/>
    </row>
    <row r="75" spans="1:56" s="323" customFormat="1" ht="6" customHeight="1" x14ac:dyDescent="0.3">
      <c r="A75" s="1022" t="s">
        <v>569</v>
      </c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1022"/>
      <c r="Q75" s="1022"/>
      <c r="R75" s="1022"/>
      <c r="S75" s="1022"/>
      <c r="T75" s="1022"/>
      <c r="U75" s="1022"/>
      <c r="V75" s="1022"/>
      <c r="W75" s="1022"/>
      <c r="X75" s="1022"/>
      <c r="Y75" s="1022"/>
      <c r="Z75" s="1022"/>
      <c r="AA75" s="1022"/>
      <c r="AB75" s="1022"/>
      <c r="AC75" s="1022"/>
      <c r="AD75" s="1022"/>
      <c r="AE75" s="1022"/>
      <c r="AF75" s="1022"/>
      <c r="AG75" s="1022"/>
      <c r="AH75" s="1022"/>
      <c r="AI75" s="1022"/>
      <c r="AJ75" s="1022"/>
      <c r="AK75" s="1022"/>
      <c r="AL75" s="1022"/>
      <c r="AM75" s="1022"/>
      <c r="AN75" s="1022"/>
      <c r="AO75" s="1022"/>
      <c r="AP75" s="1022"/>
      <c r="AQ75" s="1022"/>
      <c r="AR75" s="1022"/>
      <c r="AS75" s="1022"/>
      <c r="AT75" s="1022"/>
      <c r="AU75" s="1022"/>
      <c r="AV75" s="1022"/>
      <c r="AW75" s="1022"/>
      <c r="AX75" s="1022"/>
      <c r="AY75" s="1022"/>
      <c r="AZ75" s="1022"/>
    </row>
    <row r="76" spans="1:56" ht="12" customHeight="1" x14ac:dyDescent="0.25">
      <c r="A76" s="1023" t="s">
        <v>718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1023"/>
      <c r="AA76" s="1023"/>
      <c r="AB76" s="1023"/>
      <c r="AC76" s="1023"/>
      <c r="AD76" s="1023"/>
      <c r="AE76" s="1023"/>
      <c r="AF76" s="1023"/>
      <c r="AG76" s="1023"/>
      <c r="AH76" s="1023"/>
      <c r="AI76" s="1023"/>
      <c r="AJ76" s="1023"/>
      <c r="AK76" s="1023"/>
      <c r="AL76" s="1023"/>
      <c r="AM76" s="1023"/>
      <c r="AN76" s="1023"/>
      <c r="AO76" s="1023"/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</row>
    <row r="77" spans="1:56" s="309" customFormat="1" ht="6" customHeight="1" x14ac:dyDescent="0.3">
      <c r="A77" s="1024" t="s">
        <v>568</v>
      </c>
      <c r="B77" s="1024"/>
      <c r="C77" s="1024"/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1024"/>
      <c r="V77" s="1024"/>
      <c r="W77" s="1024"/>
      <c r="X77" s="1024"/>
      <c r="Y77" s="1024"/>
      <c r="Z77" s="1024"/>
      <c r="AA77" s="1024"/>
      <c r="AB77" s="1024"/>
      <c r="AC77" s="1024"/>
      <c r="AD77" s="1024"/>
      <c r="AE77" s="1024"/>
      <c r="AF77" s="1024"/>
      <c r="AG77" s="1024"/>
      <c r="AH77" s="1024"/>
      <c r="AI77" s="1024"/>
      <c r="AJ77" s="1024"/>
      <c r="AK77" s="1024"/>
      <c r="AL77" s="1024"/>
      <c r="AM77" s="1024"/>
      <c r="AN77" s="1024"/>
      <c r="AO77" s="1024"/>
      <c r="AP77" s="1024"/>
      <c r="AQ77" s="1024"/>
      <c r="AR77" s="1024"/>
      <c r="AS77" s="1024"/>
      <c r="AT77" s="1024"/>
      <c r="AU77" s="1024"/>
      <c r="AV77" s="1024"/>
      <c r="AW77" s="1024"/>
      <c r="AX77" s="1024"/>
      <c r="AY77" s="1024"/>
      <c r="AZ77" s="1024"/>
    </row>
    <row r="78" spans="1:56" x14ac:dyDescent="0.25">
      <c r="A78" s="1013" t="s">
        <v>438</v>
      </c>
      <c r="B78" s="1013"/>
      <c r="C78" s="1013"/>
      <c r="D78" s="1013"/>
      <c r="E78" s="1013"/>
      <c r="F78" s="1013"/>
      <c r="G78" s="1013"/>
      <c r="H78" s="1013"/>
      <c r="I78" s="1013"/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</row>
    <row r="79" spans="1:56" ht="14.4" x14ac:dyDescent="0.3"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</row>
    <row r="80" spans="1:56" ht="12" customHeight="1" x14ac:dyDescent="0.25">
      <c r="A80" s="959" t="s">
        <v>86</v>
      </c>
      <c r="B80" s="959"/>
      <c r="C80" s="959"/>
      <c r="D80" s="959"/>
      <c r="E80" s="959"/>
      <c r="F80" s="959"/>
      <c r="G80" s="959"/>
      <c r="H80" s="959"/>
      <c r="I80" s="959"/>
      <c r="J80" s="959"/>
      <c r="K80" s="959"/>
      <c r="L80" s="959"/>
      <c r="M80" s="959"/>
      <c r="N80" s="959"/>
      <c r="O80" s="959"/>
      <c r="P80" s="1020" t="s">
        <v>65</v>
      </c>
      <c r="Q80" s="1020"/>
      <c r="R80" s="1020"/>
      <c r="S80" s="1020"/>
      <c r="T80" s="1020"/>
      <c r="U80" s="1020"/>
      <c r="V80" s="1020"/>
      <c r="W80" s="1020"/>
      <c r="X80" s="1020"/>
      <c r="Y80" s="1020"/>
      <c r="Z80" s="1020"/>
      <c r="AA80" s="1020"/>
      <c r="AB80" s="1020"/>
      <c r="AC80" s="1020"/>
      <c r="AD80" s="1020"/>
      <c r="AE80" s="1020"/>
      <c r="AF80" s="1020"/>
      <c r="AG80" s="1020"/>
      <c r="AH80" s="1020"/>
      <c r="AI80" s="1020"/>
      <c r="AJ80" s="1020"/>
      <c r="AK80" s="1020"/>
      <c r="AL80" s="1020"/>
      <c r="AM80" s="1020"/>
      <c r="AN80" s="1020"/>
      <c r="AO80" s="1020"/>
      <c r="AP80" s="1020"/>
      <c r="AQ80" s="1020"/>
      <c r="AR80" s="1020"/>
      <c r="AS80" s="1020"/>
      <c r="AT80" s="1020"/>
      <c r="AU80" s="1020"/>
      <c r="AV80" s="1020"/>
      <c r="AW80" s="1020"/>
      <c r="AX80" s="1020"/>
      <c r="AY80" s="1020"/>
      <c r="AZ80" s="1020"/>
    </row>
    <row r="81" spans="1:53" ht="11.25" customHeight="1" x14ac:dyDescent="0.25"/>
    <row r="82" spans="1:53" ht="12" customHeight="1" x14ac:dyDescent="0.25">
      <c r="A82" s="1013" t="s">
        <v>90</v>
      </c>
      <c r="B82" s="1013"/>
      <c r="C82" s="1013"/>
      <c r="D82" s="1013"/>
      <c r="E82" s="1013"/>
      <c r="F82" s="1013"/>
      <c r="G82" s="1013"/>
      <c r="H82" s="1013"/>
      <c r="I82" s="1013"/>
      <c r="J82" s="1021">
        <f>ФОРМА!F5</f>
        <v>2</v>
      </c>
      <c r="K82" s="1021"/>
      <c r="L82" s="1021"/>
      <c r="M82" s="1021"/>
      <c r="N82" s="1021"/>
      <c r="O82" s="1021"/>
      <c r="P82" s="959" t="s">
        <v>786</v>
      </c>
      <c r="Q82" s="959"/>
      <c r="R82" s="959"/>
      <c r="S82" s="959"/>
      <c r="T82" s="959"/>
      <c r="U82" s="959"/>
      <c r="V82" s="959"/>
      <c r="W82" s="959"/>
      <c r="X82" s="959"/>
      <c r="Y82" s="959"/>
      <c r="Z82" s="959"/>
      <c r="AA82" s="959"/>
      <c r="AB82" s="959"/>
      <c r="AC82" s="959"/>
      <c r="AD82" s="959"/>
      <c r="AE82" s="959"/>
      <c r="AF82" s="959"/>
      <c r="AG82" s="959"/>
      <c r="AH82" s="959"/>
      <c r="AI82" s="959"/>
      <c r="AJ82" s="959"/>
      <c r="AK82" s="959"/>
      <c r="AL82" s="959"/>
      <c r="AM82" s="959"/>
      <c r="AN82" s="959"/>
      <c r="AO82" s="959"/>
      <c r="AP82" s="959"/>
      <c r="AQ82" s="959"/>
      <c r="AR82" s="959"/>
      <c r="AS82" s="959"/>
      <c r="AT82" s="959"/>
      <c r="AU82" s="959"/>
      <c r="AV82" s="959"/>
      <c r="AW82" s="959"/>
      <c r="AX82" s="959"/>
      <c r="AY82" s="959"/>
      <c r="AZ82" s="959"/>
    </row>
    <row r="84" spans="1:53" ht="12" customHeight="1" x14ac:dyDescent="0.25">
      <c r="A84" s="1013" t="s">
        <v>87</v>
      </c>
      <c r="B84" s="1013"/>
      <c r="C84" s="1013"/>
      <c r="D84" s="1013"/>
      <c r="E84" s="1013"/>
      <c r="F84" s="1013"/>
      <c r="G84" s="1013"/>
      <c r="H84" s="1014" t="str">
        <f>ФОРМА!E25</f>
        <v>План строительства</v>
      </c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1014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</row>
    <row r="85" spans="1:53" s="320" customFormat="1" ht="6" customHeight="1" x14ac:dyDescent="0.3">
      <c r="H85" s="1015" t="s">
        <v>522</v>
      </c>
      <c r="I85" s="1015"/>
      <c r="J85" s="1015"/>
      <c r="K85" s="1015"/>
      <c r="L85" s="1015"/>
      <c r="M85" s="1015"/>
      <c r="N85" s="1015"/>
      <c r="O85" s="1015"/>
      <c r="P85" s="1015"/>
      <c r="Q85" s="1015"/>
      <c r="R85" s="1015"/>
      <c r="S85" s="1015"/>
      <c r="T85" s="1015"/>
      <c r="U85" s="1015"/>
      <c r="V85" s="1015"/>
      <c r="W85" s="1015"/>
      <c r="X85" s="1015"/>
      <c r="Y85" s="1015"/>
      <c r="Z85" s="1015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</row>
    <row r="86" spans="1:53" ht="24" customHeight="1" x14ac:dyDescent="0.25">
      <c r="A86" s="1012" t="s">
        <v>770</v>
      </c>
      <c r="B86" s="1012"/>
      <c r="C86" s="1012"/>
      <c r="D86" s="1012"/>
      <c r="E86" s="1012"/>
      <c r="F86" s="1012"/>
      <c r="G86" s="1012"/>
      <c r="H86" s="1012"/>
      <c r="I86" s="1012"/>
      <c r="J86" s="1012"/>
      <c r="K86" s="1012"/>
      <c r="L86" s="1012"/>
      <c r="M86" s="1012"/>
      <c r="N86" s="1012"/>
      <c r="O86" s="1012"/>
      <c r="P86" s="1012"/>
      <c r="Q86" s="1012"/>
      <c r="R86" s="1012"/>
      <c r="S86" s="1012"/>
      <c r="T86" s="1012"/>
      <c r="U86" s="1012"/>
      <c r="V86" s="1012"/>
      <c r="W86" s="1012"/>
      <c r="X86" s="1012"/>
      <c r="Y86" s="1012"/>
      <c r="Z86" s="1012"/>
      <c r="AA86" s="1012"/>
      <c r="AB86" s="1012"/>
      <c r="AC86" s="1012"/>
      <c r="AD86" s="1012"/>
      <c r="AE86" s="1012"/>
      <c r="AF86" s="1012"/>
      <c r="AG86" s="1012"/>
      <c r="AH86" s="1012"/>
      <c r="AI86" s="1012"/>
      <c r="AJ86" s="1012"/>
      <c r="AK86" s="1012"/>
      <c r="AL86" s="1012"/>
      <c r="AM86" s="1012"/>
      <c r="AN86" s="1012"/>
      <c r="AO86" s="1012"/>
      <c r="AP86" s="1012"/>
      <c r="AQ86" s="1012"/>
      <c r="AR86" s="1012"/>
      <c r="AS86" s="1012"/>
      <c r="AT86" s="1012"/>
      <c r="AU86" s="1012"/>
      <c r="AV86" s="1012"/>
      <c r="AW86" s="1012"/>
      <c r="AX86" s="1012"/>
      <c r="AY86" s="1012"/>
      <c r="AZ86" s="1012"/>
    </row>
    <row r="87" spans="1:53" ht="28.95" customHeight="1" x14ac:dyDescent="0.3">
      <c r="A87" s="1016" t="str">
        <f>IF(ПОДПИСИ!B9="",ПОДПИСИ!D6,ПОДПИСИ!D9)</f>
        <v>Сафуанова В.А.</v>
      </c>
      <c r="B87" s="1016"/>
      <c r="C87" s="1016"/>
      <c r="D87" s="1016"/>
      <c r="E87" s="1016"/>
      <c r="F87" s="1016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7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</row>
    <row r="88" spans="1:53" s="309" customFormat="1" ht="6" customHeight="1" x14ac:dyDescent="0.3">
      <c r="A88" s="1004" t="s">
        <v>789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1004"/>
      <c r="X88" s="1004"/>
      <c r="Y88" s="1004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04" t="s">
        <v>49</v>
      </c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</row>
    <row r="89" spans="1:53" ht="6" customHeight="1" x14ac:dyDescent="0.25"/>
    <row r="90" spans="1:53" ht="12" customHeight="1" x14ac:dyDescent="0.25">
      <c r="A90" s="1012" t="s">
        <v>805</v>
      </c>
      <c r="B90" s="959"/>
      <c r="C90" s="959"/>
      <c r="D90" s="959"/>
      <c r="E90" s="959"/>
      <c r="F90" s="959"/>
      <c r="G90" s="959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U90" s="959"/>
      <c r="V90" s="959"/>
      <c r="W90" s="959"/>
      <c r="X90" s="959"/>
      <c r="Y90" s="959"/>
      <c r="Z90" s="959"/>
      <c r="AA90" s="959"/>
      <c r="AB90" s="959"/>
      <c r="AC90" s="959"/>
      <c r="AD90" s="959"/>
      <c r="AE90" s="959"/>
      <c r="AF90" s="959"/>
      <c r="AG90" s="959"/>
      <c r="AH90" s="959"/>
      <c r="AI90" s="959"/>
      <c r="AJ90" s="959"/>
      <c r="AK90" s="959"/>
      <c r="AL90" s="959"/>
      <c r="AM90" s="959"/>
      <c r="AN90" s="959"/>
      <c r="AO90" s="959"/>
      <c r="AP90" s="959"/>
      <c r="AQ90" s="959"/>
      <c r="AR90" s="959"/>
      <c r="AS90" s="959"/>
      <c r="AT90" s="959"/>
      <c r="AU90" s="959"/>
      <c r="AV90" s="959"/>
      <c r="AW90" s="959"/>
      <c r="AX90" s="959"/>
      <c r="AY90" s="959"/>
      <c r="AZ90" s="959"/>
    </row>
    <row r="91" spans="1:53" ht="28.95" customHeight="1" x14ac:dyDescent="0.3">
      <c r="A91" s="1006" t="str">
        <f>ПОДПИСИ!D15</f>
        <v>Потоцкий А.А.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25"/>
    </row>
    <row r="92" spans="1:53" s="328" customFormat="1" ht="6" customHeight="1" x14ac:dyDescent="0.15">
      <c r="A92" s="1004" t="s">
        <v>789</v>
      </c>
      <c r="B92" s="1004"/>
      <c r="C92" s="1004"/>
      <c r="D92" s="1004"/>
      <c r="E92" s="1004"/>
      <c r="F92" s="1004"/>
      <c r="G92" s="1004"/>
      <c r="H92" s="1004"/>
      <c r="I92" s="1004"/>
      <c r="J92" s="1004"/>
      <c r="K92" s="1004"/>
      <c r="L92" s="1004"/>
      <c r="M92" s="1004"/>
      <c r="N92" s="1004"/>
      <c r="O92" s="1004"/>
      <c r="P92" s="1004"/>
      <c r="Q92" s="1004"/>
      <c r="R92" s="1004"/>
      <c r="S92" s="1004"/>
      <c r="T92" s="1004"/>
      <c r="U92" s="1004"/>
      <c r="V92" s="1004"/>
      <c r="W92" s="1004"/>
      <c r="X92" s="1004"/>
      <c r="Y92" s="1004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04" t="s">
        <v>49</v>
      </c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10" t="s">
        <v>801</v>
      </c>
      <c r="B94" s="1010"/>
      <c r="C94" s="1010"/>
      <c r="D94" s="1010"/>
      <c r="E94" s="1010"/>
      <c r="F94" s="1010"/>
      <c r="G94" s="1010"/>
      <c r="H94" s="1010"/>
      <c r="I94" s="1010"/>
      <c r="J94" s="1010"/>
      <c r="K94" s="1010"/>
      <c r="L94" s="1010"/>
      <c r="M94" s="1010"/>
      <c r="N94" s="1010"/>
      <c r="O94" s="1010"/>
      <c r="P94" s="1010"/>
      <c r="Q94" s="1010"/>
      <c r="R94" s="1010"/>
      <c r="S94" s="1010"/>
      <c r="T94" s="1010"/>
      <c r="U94" s="1010"/>
      <c r="V94" s="1010"/>
      <c r="W94" s="1010"/>
      <c r="X94" s="1010"/>
      <c r="Y94" s="1010"/>
      <c r="Z94" s="1010"/>
      <c r="AA94" s="1010"/>
      <c r="AB94" s="1010"/>
      <c r="AC94" s="1010"/>
      <c r="AD94" s="1010"/>
      <c r="AE94" s="1010"/>
      <c r="AF94" s="1010"/>
      <c r="AG94" s="1010"/>
      <c r="AH94" s="1010"/>
      <c r="AI94" s="1010"/>
      <c r="AJ94" s="1010"/>
      <c r="AK94" s="1010"/>
      <c r="AL94" s="1010"/>
      <c r="AM94" s="1010"/>
      <c r="AN94" s="1010"/>
      <c r="AO94" s="1010"/>
      <c r="AP94" s="1010"/>
      <c r="AQ94" s="1010"/>
      <c r="AR94" s="1010"/>
      <c r="AS94" s="1010"/>
      <c r="AT94" s="1010"/>
      <c r="AU94" s="1010"/>
      <c r="AV94" s="1010"/>
      <c r="AW94" s="1010"/>
      <c r="AX94" s="1010"/>
      <c r="AY94" s="1010"/>
      <c r="AZ94" s="1010"/>
      <c r="BA94" s="325"/>
    </row>
    <row r="95" spans="1:53" ht="28.95" customHeight="1" x14ac:dyDescent="0.3">
      <c r="A95" s="1006" t="str">
        <f>ПОДПИСИ!D17</f>
        <v>Кольцов А.Г.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1" t="s">
        <v>64</v>
      </c>
      <c r="AP95" s="1011"/>
      <c r="AQ95" s="1011"/>
      <c r="AR95" s="1011"/>
      <c r="AS95" s="1011"/>
      <c r="AT95" s="1011"/>
      <c r="AU95" s="1011"/>
      <c r="AV95" s="1011"/>
      <c r="AW95" s="1011"/>
      <c r="AX95" s="1011"/>
      <c r="AY95" s="1011"/>
      <c r="AZ95" s="1011"/>
      <c r="BA95" s="1011"/>
    </row>
    <row r="96" spans="1:53" ht="6" customHeight="1" x14ac:dyDescent="0.25">
      <c r="A96" s="1004" t="s">
        <v>789</v>
      </c>
      <c r="B96" s="1004"/>
      <c r="C96" s="1004"/>
      <c r="D96" s="1004"/>
      <c r="E96" s="1004"/>
      <c r="F96" s="1004"/>
      <c r="G96" s="1004"/>
      <c r="H96" s="1004"/>
      <c r="I96" s="1004"/>
      <c r="J96" s="1004"/>
      <c r="K96" s="1004"/>
      <c r="L96" s="1004"/>
      <c r="M96" s="1004"/>
      <c r="N96" s="1004"/>
      <c r="O96" s="1004"/>
      <c r="P96" s="1004"/>
      <c r="Q96" s="1004"/>
      <c r="R96" s="1004"/>
      <c r="S96" s="1004"/>
      <c r="T96" s="1004"/>
      <c r="U96" s="1004"/>
      <c r="V96" s="1004"/>
      <c r="W96" s="1004"/>
      <c r="X96" s="1004"/>
      <c r="Y96" s="1004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04" t="s">
        <v>49</v>
      </c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05" t="s">
        <v>791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325"/>
    </row>
    <row r="99" spans="1:55" ht="28.95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1"/>
    </row>
    <row r="100" spans="1:55" ht="6" customHeight="1" x14ac:dyDescent="0.25">
      <c r="A100" s="1004" t="s">
        <v>789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1004"/>
      <c r="X100" s="1004"/>
      <c r="Y100" s="1004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04" t="s">
        <v>49</v>
      </c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05" t="s">
        <v>806</v>
      </c>
      <c r="B102" s="1005"/>
      <c r="C102" s="1005"/>
      <c r="D102" s="1005"/>
      <c r="E102" s="1005"/>
      <c r="F102" s="1005"/>
      <c r="G102" s="1005"/>
      <c r="H102" s="1005"/>
      <c r="I102" s="1005"/>
      <c r="J102" s="1005"/>
      <c r="K102" s="1005"/>
      <c r="L102" s="1005"/>
      <c r="M102" s="1005"/>
      <c r="N102" s="1005"/>
      <c r="O102" s="1005"/>
      <c r="P102" s="1005"/>
      <c r="Q102" s="1005"/>
      <c r="R102" s="1005"/>
      <c r="S102" s="1005"/>
      <c r="T102" s="1005"/>
      <c r="U102" s="1005"/>
      <c r="V102" s="1005"/>
      <c r="W102" s="1005"/>
      <c r="X102" s="1005"/>
      <c r="Y102" s="1005"/>
      <c r="Z102" s="1005"/>
      <c r="AA102" s="1005"/>
      <c r="AB102" s="1005"/>
      <c r="AC102" s="1005"/>
      <c r="AD102" s="1005"/>
      <c r="AE102" s="1005"/>
      <c r="AF102" s="1005"/>
      <c r="AG102" s="1005"/>
      <c r="AH102" s="1005"/>
      <c r="AI102" s="1005"/>
      <c r="AJ102" s="1005"/>
      <c r="AK102" s="1005"/>
      <c r="AL102" s="1005"/>
      <c r="AM102" s="1005"/>
      <c r="AN102" s="1005"/>
      <c r="AO102" s="1005"/>
      <c r="AP102" s="1005"/>
      <c r="AQ102" s="1005"/>
      <c r="AR102" s="1005"/>
      <c r="AS102" s="1005"/>
      <c r="AT102" s="1005"/>
      <c r="AU102" s="1005"/>
      <c r="AV102" s="1005"/>
      <c r="AW102" s="1005"/>
      <c r="AX102" s="1005"/>
      <c r="AY102" s="1005"/>
      <c r="AZ102" s="1005"/>
      <c r="BA102" s="325"/>
    </row>
    <row r="103" spans="1:55" ht="28.95" customHeight="1" x14ac:dyDescent="0.3">
      <c r="A103" s="1006" t="str">
        <f>ПОДПИСИ!D14</f>
        <v>Попов А.В.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2"/>
      <c r="BB103" s="311"/>
      <c r="BC103" s="311"/>
    </row>
    <row r="104" spans="1:55" s="300" customFormat="1" ht="6" customHeight="1" x14ac:dyDescent="0.2">
      <c r="A104" s="1004" t="s">
        <v>789</v>
      </c>
      <c r="B104" s="1004"/>
      <c r="C104" s="1004"/>
      <c r="D104" s="1004"/>
      <c r="E104" s="1004"/>
      <c r="F104" s="1004"/>
      <c r="G104" s="1004"/>
      <c r="H104" s="1004"/>
      <c r="I104" s="1004"/>
      <c r="J104" s="1004"/>
      <c r="K104" s="1004"/>
      <c r="L104" s="1004"/>
      <c r="M104" s="1004"/>
      <c r="N104" s="1004"/>
      <c r="O104" s="1004"/>
      <c r="P104" s="1004"/>
      <c r="Q104" s="1004"/>
      <c r="R104" s="1004"/>
      <c r="S104" s="1004"/>
      <c r="T104" s="1004"/>
      <c r="U104" s="1004"/>
      <c r="V104" s="1004"/>
      <c r="W104" s="1004"/>
      <c r="X104" s="1004"/>
      <c r="Y104" s="1004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04" t="s">
        <v>49</v>
      </c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</row>
    <row r="105" spans="1:55" x14ac:dyDescent="0.25">
      <c r="A105" s="999" t="s">
        <v>920</v>
      </c>
      <c r="B105" s="999"/>
      <c r="C105" s="999"/>
      <c r="D105" s="999"/>
      <c r="E105" s="999"/>
      <c r="F105" s="999"/>
      <c r="G105" s="999"/>
      <c r="H105" s="999"/>
      <c r="I105" s="999"/>
      <c r="J105" s="999"/>
      <c r="K105" s="999"/>
      <c r="L105" s="999"/>
      <c r="M105" s="999"/>
      <c r="N105" s="999"/>
      <c r="O105" s="999"/>
      <c r="P105" s="999"/>
      <c r="Q105" s="999"/>
      <c r="R105" s="999"/>
      <c r="S105" s="999"/>
      <c r="T105" s="999"/>
      <c r="U105" s="999"/>
      <c r="V105" s="999"/>
      <c r="W105" s="999"/>
      <c r="X105" s="999"/>
      <c r="Y105" s="999"/>
      <c r="Z105" s="999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</row>
    <row r="106" spans="1:55" ht="28.95" customHeight="1" x14ac:dyDescent="0.3">
      <c r="A106" s="970" t="str">
        <f>IF(ПОДПИСИ!D9="","",ПОДПИСИ!D6)</f>
        <v>Ширяев Е.М.</v>
      </c>
      <c r="B106" s="970"/>
      <c r="C106" s="970"/>
      <c r="D106" s="970"/>
      <c r="E106" s="970"/>
      <c r="F106" s="970"/>
      <c r="G106" s="970"/>
      <c r="H106" s="970"/>
      <c r="I106" s="970"/>
      <c r="J106" s="970"/>
      <c r="K106" s="970"/>
      <c r="L106" s="970"/>
      <c r="M106" s="970"/>
      <c r="N106" s="970"/>
      <c r="O106" s="970"/>
      <c r="P106" s="970"/>
      <c r="Q106" s="970"/>
      <c r="R106" s="970"/>
      <c r="S106" s="970"/>
      <c r="T106" s="970"/>
      <c r="U106" s="970"/>
      <c r="V106" s="970"/>
      <c r="W106" s="970"/>
      <c r="X106" s="970"/>
      <c r="Y106" s="970"/>
      <c r="Z106" s="971"/>
      <c r="AA106" s="971"/>
      <c r="AB106" s="971"/>
      <c r="AC106" s="971"/>
      <c r="AD106" s="971"/>
      <c r="AE106" s="971"/>
      <c r="AF106" s="971"/>
      <c r="AG106" s="971"/>
      <c r="AH106" s="971"/>
      <c r="AI106" s="971"/>
      <c r="AJ106" s="971"/>
      <c r="AK106" s="971"/>
      <c r="AL106" s="971"/>
      <c r="AM106" s="971"/>
      <c r="AN106" s="971"/>
      <c r="AO106" s="972"/>
      <c r="AP106" s="972"/>
      <c r="AQ106" s="972"/>
      <c r="AR106" s="972"/>
      <c r="AS106" s="972"/>
      <c r="AT106" s="972"/>
      <c r="AU106" s="972"/>
      <c r="AV106" s="972"/>
      <c r="AW106" s="972"/>
      <c r="AX106" s="972"/>
      <c r="AY106" s="972"/>
      <c r="AZ106" s="972"/>
    </row>
    <row r="107" spans="1:55" ht="9" customHeight="1" x14ac:dyDescent="0.25">
      <c r="A107" s="968" t="s">
        <v>789</v>
      </c>
      <c r="B107" s="968"/>
      <c r="C107" s="968"/>
      <c r="D107" s="968"/>
      <c r="E107" s="968"/>
      <c r="F107" s="968"/>
      <c r="G107" s="968"/>
      <c r="H107" s="968"/>
      <c r="I107" s="968"/>
      <c r="J107" s="968"/>
      <c r="K107" s="968"/>
      <c r="L107" s="968"/>
      <c r="M107" s="968"/>
      <c r="N107" s="968"/>
      <c r="O107" s="968"/>
      <c r="P107" s="968"/>
      <c r="Q107" s="968"/>
      <c r="R107" s="968"/>
      <c r="S107" s="968"/>
      <c r="T107" s="968"/>
      <c r="U107" s="968"/>
      <c r="V107" s="968"/>
      <c r="W107" s="968"/>
      <c r="X107" s="968"/>
      <c r="Y107" s="968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68" t="s">
        <v>49</v>
      </c>
      <c r="AP107" s="968"/>
      <c r="AQ107" s="968"/>
      <c r="AR107" s="968"/>
      <c r="AS107" s="968"/>
      <c r="AT107" s="968"/>
      <c r="AU107" s="968"/>
      <c r="AV107" s="968"/>
      <c r="AW107" s="968"/>
      <c r="AX107" s="968"/>
      <c r="AY107" s="968"/>
      <c r="AZ107" s="96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Лист65">
    <tabColor theme="4" tint="0.59999389629810485"/>
    <pageSetUpPr fitToPage="1"/>
  </sheetPr>
  <dimension ref="A1:BK100"/>
  <sheetViews>
    <sheetView view="pageBreakPreview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9.109375" style="279"/>
    <col min="255" max="307" width="1.5546875" style="279" customWidth="1"/>
    <col min="308" max="308" width="0.109375" style="279" customWidth="1"/>
    <col min="309" max="510" width="9.109375" style="279"/>
    <col min="511" max="563" width="1.5546875" style="279" customWidth="1"/>
    <col min="564" max="564" width="0.109375" style="279" customWidth="1"/>
    <col min="565" max="766" width="9.109375" style="279"/>
    <col min="767" max="819" width="1.5546875" style="279" customWidth="1"/>
    <col min="820" max="820" width="0.109375" style="279" customWidth="1"/>
    <col min="821" max="1022" width="9.109375" style="279"/>
    <col min="1023" max="1075" width="1.5546875" style="279" customWidth="1"/>
    <col min="1076" max="1076" width="0.109375" style="279" customWidth="1"/>
    <col min="1077" max="1278" width="9.109375" style="279"/>
    <col min="1279" max="1331" width="1.5546875" style="279" customWidth="1"/>
    <col min="1332" max="1332" width="0.109375" style="279" customWidth="1"/>
    <col min="1333" max="1534" width="9.109375" style="279"/>
    <col min="1535" max="1587" width="1.5546875" style="279" customWidth="1"/>
    <col min="1588" max="1588" width="0.109375" style="279" customWidth="1"/>
    <col min="1589" max="1790" width="9.109375" style="279"/>
    <col min="1791" max="1843" width="1.5546875" style="279" customWidth="1"/>
    <col min="1844" max="1844" width="0.109375" style="279" customWidth="1"/>
    <col min="1845" max="2046" width="9.109375" style="279"/>
    <col min="2047" max="2099" width="1.5546875" style="279" customWidth="1"/>
    <col min="2100" max="2100" width="0.109375" style="279" customWidth="1"/>
    <col min="2101" max="2302" width="9.109375" style="279"/>
    <col min="2303" max="2355" width="1.5546875" style="279" customWidth="1"/>
    <col min="2356" max="2356" width="0.109375" style="279" customWidth="1"/>
    <col min="2357" max="2558" width="9.109375" style="279"/>
    <col min="2559" max="2611" width="1.5546875" style="279" customWidth="1"/>
    <col min="2612" max="2612" width="0.109375" style="279" customWidth="1"/>
    <col min="2613" max="2814" width="9.109375" style="279"/>
    <col min="2815" max="2867" width="1.5546875" style="279" customWidth="1"/>
    <col min="2868" max="2868" width="0.109375" style="279" customWidth="1"/>
    <col min="2869" max="3070" width="9.109375" style="279"/>
    <col min="3071" max="3123" width="1.5546875" style="279" customWidth="1"/>
    <col min="3124" max="3124" width="0.109375" style="279" customWidth="1"/>
    <col min="3125" max="3326" width="9.109375" style="279"/>
    <col min="3327" max="3379" width="1.5546875" style="279" customWidth="1"/>
    <col min="3380" max="3380" width="0.109375" style="279" customWidth="1"/>
    <col min="3381" max="3582" width="9.109375" style="279"/>
    <col min="3583" max="3635" width="1.5546875" style="279" customWidth="1"/>
    <col min="3636" max="3636" width="0.109375" style="279" customWidth="1"/>
    <col min="3637" max="3838" width="9.109375" style="279"/>
    <col min="3839" max="3891" width="1.5546875" style="279" customWidth="1"/>
    <col min="3892" max="3892" width="0.109375" style="279" customWidth="1"/>
    <col min="3893" max="4094" width="9.109375" style="279"/>
    <col min="4095" max="4147" width="1.5546875" style="279" customWidth="1"/>
    <col min="4148" max="4148" width="0.109375" style="279" customWidth="1"/>
    <col min="4149" max="4350" width="9.109375" style="279"/>
    <col min="4351" max="4403" width="1.5546875" style="279" customWidth="1"/>
    <col min="4404" max="4404" width="0.109375" style="279" customWidth="1"/>
    <col min="4405" max="4606" width="9.109375" style="279"/>
    <col min="4607" max="4659" width="1.5546875" style="279" customWidth="1"/>
    <col min="4660" max="4660" width="0.109375" style="279" customWidth="1"/>
    <col min="4661" max="4862" width="9.109375" style="279"/>
    <col min="4863" max="4915" width="1.5546875" style="279" customWidth="1"/>
    <col min="4916" max="4916" width="0.109375" style="279" customWidth="1"/>
    <col min="4917" max="5118" width="9.109375" style="279"/>
    <col min="5119" max="5171" width="1.5546875" style="279" customWidth="1"/>
    <col min="5172" max="5172" width="0.109375" style="279" customWidth="1"/>
    <col min="5173" max="5374" width="9.109375" style="279"/>
    <col min="5375" max="5427" width="1.5546875" style="279" customWidth="1"/>
    <col min="5428" max="5428" width="0.109375" style="279" customWidth="1"/>
    <col min="5429" max="5630" width="9.109375" style="279"/>
    <col min="5631" max="5683" width="1.5546875" style="279" customWidth="1"/>
    <col min="5684" max="5684" width="0.109375" style="279" customWidth="1"/>
    <col min="5685" max="5886" width="9.109375" style="279"/>
    <col min="5887" max="5939" width="1.5546875" style="279" customWidth="1"/>
    <col min="5940" max="5940" width="0.109375" style="279" customWidth="1"/>
    <col min="5941" max="6142" width="9.109375" style="279"/>
    <col min="6143" max="6195" width="1.5546875" style="279" customWidth="1"/>
    <col min="6196" max="6196" width="0.109375" style="279" customWidth="1"/>
    <col min="6197" max="6398" width="9.109375" style="279"/>
    <col min="6399" max="6451" width="1.5546875" style="279" customWidth="1"/>
    <col min="6452" max="6452" width="0.109375" style="279" customWidth="1"/>
    <col min="6453" max="6654" width="9.109375" style="279"/>
    <col min="6655" max="6707" width="1.5546875" style="279" customWidth="1"/>
    <col min="6708" max="6708" width="0.109375" style="279" customWidth="1"/>
    <col min="6709" max="6910" width="9.109375" style="279"/>
    <col min="6911" max="6963" width="1.5546875" style="279" customWidth="1"/>
    <col min="6964" max="6964" width="0.109375" style="279" customWidth="1"/>
    <col min="6965" max="7166" width="9.109375" style="279"/>
    <col min="7167" max="7219" width="1.5546875" style="279" customWidth="1"/>
    <col min="7220" max="7220" width="0.109375" style="279" customWidth="1"/>
    <col min="7221" max="7422" width="9.109375" style="279"/>
    <col min="7423" max="7475" width="1.5546875" style="279" customWidth="1"/>
    <col min="7476" max="7476" width="0.109375" style="279" customWidth="1"/>
    <col min="7477" max="7678" width="9.109375" style="279"/>
    <col min="7679" max="7731" width="1.5546875" style="279" customWidth="1"/>
    <col min="7732" max="7732" width="0.109375" style="279" customWidth="1"/>
    <col min="7733" max="7934" width="9.109375" style="279"/>
    <col min="7935" max="7987" width="1.5546875" style="279" customWidth="1"/>
    <col min="7988" max="7988" width="0.109375" style="279" customWidth="1"/>
    <col min="7989" max="8190" width="9.109375" style="279"/>
    <col min="8191" max="8243" width="1.5546875" style="279" customWidth="1"/>
    <col min="8244" max="8244" width="0.109375" style="279" customWidth="1"/>
    <col min="8245" max="8446" width="9.109375" style="279"/>
    <col min="8447" max="8499" width="1.5546875" style="279" customWidth="1"/>
    <col min="8500" max="8500" width="0.109375" style="279" customWidth="1"/>
    <col min="8501" max="8702" width="9.109375" style="279"/>
    <col min="8703" max="8755" width="1.5546875" style="279" customWidth="1"/>
    <col min="8756" max="8756" width="0.109375" style="279" customWidth="1"/>
    <col min="8757" max="8958" width="9.109375" style="279"/>
    <col min="8959" max="9011" width="1.5546875" style="279" customWidth="1"/>
    <col min="9012" max="9012" width="0.109375" style="279" customWidth="1"/>
    <col min="9013" max="9214" width="9.109375" style="279"/>
    <col min="9215" max="9267" width="1.5546875" style="279" customWidth="1"/>
    <col min="9268" max="9268" width="0.109375" style="279" customWidth="1"/>
    <col min="9269" max="9470" width="9.109375" style="279"/>
    <col min="9471" max="9523" width="1.5546875" style="279" customWidth="1"/>
    <col min="9524" max="9524" width="0.109375" style="279" customWidth="1"/>
    <col min="9525" max="9726" width="9.109375" style="279"/>
    <col min="9727" max="9779" width="1.5546875" style="279" customWidth="1"/>
    <col min="9780" max="9780" width="0.109375" style="279" customWidth="1"/>
    <col min="9781" max="9982" width="9.109375" style="279"/>
    <col min="9983" max="10035" width="1.5546875" style="279" customWidth="1"/>
    <col min="10036" max="10036" width="0.109375" style="279" customWidth="1"/>
    <col min="10037" max="10238" width="9.109375" style="279"/>
    <col min="10239" max="10291" width="1.5546875" style="279" customWidth="1"/>
    <col min="10292" max="10292" width="0.109375" style="279" customWidth="1"/>
    <col min="10293" max="10494" width="9.109375" style="279"/>
    <col min="10495" max="10547" width="1.5546875" style="279" customWidth="1"/>
    <col min="10548" max="10548" width="0.109375" style="279" customWidth="1"/>
    <col min="10549" max="10750" width="9.109375" style="279"/>
    <col min="10751" max="10803" width="1.5546875" style="279" customWidth="1"/>
    <col min="10804" max="10804" width="0.109375" style="279" customWidth="1"/>
    <col min="10805" max="11006" width="9.109375" style="279"/>
    <col min="11007" max="11059" width="1.5546875" style="279" customWidth="1"/>
    <col min="11060" max="11060" width="0.109375" style="279" customWidth="1"/>
    <col min="11061" max="11262" width="9.109375" style="279"/>
    <col min="11263" max="11315" width="1.5546875" style="279" customWidth="1"/>
    <col min="11316" max="11316" width="0.109375" style="279" customWidth="1"/>
    <col min="11317" max="11518" width="9.109375" style="279"/>
    <col min="11519" max="11571" width="1.5546875" style="279" customWidth="1"/>
    <col min="11572" max="11572" width="0.109375" style="279" customWidth="1"/>
    <col min="11573" max="11774" width="9.109375" style="279"/>
    <col min="11775" max="11827" width="1.5546875" style="279" customWidth="1"/>
    <col min="11828" max="11828" width="0.109375" style="279" customWidth="1"/>
    <col min="11829" max="12030" width="9.109375" style="279"/>
    <col min="12031" max="12083" width="1.5546875" style="279" customWidth="1"/>
    <col min="12084" max="12084" width="0.109375" style="279" customWidth="1"/>
    <col min="12085" max="12286" width="9.109375" style="279"/>
    <col min="12287" max="12339" width="1.5546875" style="279" customWidth="1"/>
    <col min="12340" max="12340" width="0.109375" style="279" customWidth="1"/>
    <col min="12341" max="12542" width="9.109375" style="279"/>
    <col min="12543" max="12595" width="1.5546875" style="279" customWidth="1"/>
    <col min="12596" max="12596" width="0.109375" style="279" customWidth="1"/>
    <col min="12597" max="12798" width="9.109375" style="279"/>
    <col min="12799" max="12851" width="1.5546875" style="279" customWidth="1"/>
    <col min="12852" max="12852" width="0.109375" style="279" customWidth="1"/>
    <col min="12853" max="13054" width="9.109375" style="279"/>
    <col min="13055" max="13107" width="1.5546875" style="279" customWidth="1"/>
    <col min="13108" max="13108" width="0.109375" style="279" customWidth="1"/>
    <col min="13109" max="13310" width="9.109375" style="279"/>
    <col min="13311" max="13363" width="1.5546875" style="279" customWidth="1"/>
    <col min="13364" max="13364" width="0.109375" style="279" customWidth="1"/>
    <col min="13365" max="13566" width="9.109375" style="279"/>
    <col min="13567" max="13619" width="1.5546875" style="279" customWidth="1"/>
    <col min="13620" max="13620" width="0.109375" style="279" customWidth="1"/>
    <col min="13621" max="13822" width="9.109375" style="279"/>
    <col min="13823" max="13875" width="1.5546875" style="279" customWidth="1"/>
    <col min="13876" max="13876" width="0.109375" style="279" customWidth="1"/>
    <col min="13877" max="14078" width="9.109375" style="279"/>
    <col min="14079" max="14131" width="1.5546875" style="279" customWidth="1"/>
    <col min="14132" max="14132" width="0.109375" style="279" customWidth="1"/>
    <col min="14133" max="14334" width="9.109375" style="279"/>
    <col min="14335" max="14387" width="1.5546875" style="279" customWidth="1"/>
    <col min="14388" max="14388" width="0.109375" style="279" customWidth="1"/>
    <col min="14389" max="14590" width="9.109375" style="279"/>
    <col min="14591" max="14643" width="1.5546875" style="279" customWidth="1"/>
    <col min="14644" max="14644" width="0.109375" style="279" customWidth="1"/>
    <col min="14645" max="14846" width="9.109375" style="279"/>
    <col min="14847" max="14899" width="1.5546875" style="279" customWidth="1"/>
    <col min="14900" max="14900" width="0.109375" style="279" customWidth="1"/>
    <col min="14901" max="15102" width="9.109375" style="279"/>
    <col min="15103" max="15155" width="1.5546875" style="279" customWidth="1"/>
    <col min="15156" max="15156" width="0.109375" style="279" customWidth="1"/>
    <col min="15157" max="15358" width="9.109375" style="279"/>
    <col min="15359" max="15411" width="1.5546875" style="279" customWidth="1"/>
    <col min="15412" max="15412" width="0.109375" style="279" customWidth="1"/>
    <col min="15413" max="15614" width="9.109375" style="279"/>
    <col min="15615" max="15667" width="1.5546875" style="279" customWidth="1"/>
    <col min="15668" max="15668" width="0.109375" style="279" customWidth="1"/>
    <col min="15669" max="15870" width="9.109375" style="279"/>
    <col min="15871" max="15923" width="1.5546875" style="279" customWidth="1"/>
    <col min="15924" max="15924" width="0.109375" style="279" customWidth="1"/>
    <col min="15925" max="16126" width="9.109375" style="279"/>
    <col min="16127" max="16179" width="1.5546875" style="279" customWidth="1"/>
    <col min="16180" max="16180" width="0.109375" style="279" customWidth="1"/>
    <col min="16181" max="16384" width="9.1093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1-ОП_10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16</v>
      </c>
      <c r="AU23" s="1062"/>
      <c r="AV23" s="1062"/>
      <c r="AW23" s="288" t="s">
        <v>77</v>
      </c>
      <c r="AX23" s="1062" t="str">
        <f ca="1">INDIRECT("'АКТЫ скрытых работ'!R"&amp;BE3&amp;"C8",0)</f>
        <v>ноября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Разработка котлована для установки стоек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Не применялись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№1.1 Бурение скважин под установку опор одностоечных; Исполнительная схема №1.2 Бурение скважин под установку откосов опор двухстоечных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15</v>
      </c>
      <c r="T66" s="1053"/>
      <c r="U66" s="1053"/>
      <c r="V66" s="492"/>
      <c r="W66" s="1054" t="str">
        <f ca="1">INDIRECT("'АКТЫ скрытых работ'!R"&amp;BE3&amp;"C5",0)</f>
        <v>ноября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16</v>
      </c>
      <c r="T67" s="1055"/>
      <c r="U67" s="1055"/>
      <c r="V67" s="492"/>
      <c r="W67" s="1056" t="str">
        <f ca="1">INDIRECT("'АКТЫ скрытых работ'!R"&amp;BE3&amp;"C8",0)</f>
        <v>ноября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Установка опор и откосов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№1.1 Бурение скважин под установку опор одностоечных; Исполнительная схема №1.2 Бурение скважин под установку откосов опор двухстоечных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Лист94">
    <tabColor theme="0"/>
    <pageSetUpPr fitToPage="1"/>
  </sheetPr>
  <dimension ref="A1:BK115"/>
  <sheetViews>
    <sheetView view="pageBreakPreview" topLeftCell="A47" zoomScale="60" zoomScaleNormal="100" workbookViewId="0">
      <selection activeCell="L13" sqref="L13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64" t="s">
        <v>516</v>
      </c>
      <c r="V1" s="1064"/>
      <c r="W1" s="1064"/>
      <c r="X1" s="1064"/>
      <c r="Y1" s="1064"/>
      <c r="Z1" s="1064"/>
      <c r="AA1" s="1064"/>
      <c r="AB1" s="1064"/>
      <c r="AC1" s="1064"/>
      <c r="AD1" s="1064"/>
      <c r="AE1" s="1064"/>
      <c r="AF1" s="1064"/>
      <c r="AG1" s="1064"/>
      <c r="AH1" s="1064"/>
      <c r="AI1" s="1064"/>
      <c r="AJ1" s="1064"/>
      <c r="AK1" s="1064"/>
      <c r="AL1" s="1064"/>
      <c r="AM1" s="1064"/>
      <c r="AN1" s="1064"/>
      <c r="AO1" s="1064"/>
      <c r="AP1" s="1064"/>
      <c r="AQ1" s="1064"/>
      <c r="AR1" s="1064"/>
      <c r="AS1" s="1064"/>
      <c r="AT1" s="1064"/>
      <c r="AU1" s="1064"/>
      <c r="AV1" s="1064"/>
      <c r="AW1" s="1064"/>
      <c r="AX1" s="1064"/>
      <c r="AY1" s="1064"/>
      <c r="AZ1" s="1064"/>
    </row>
    <row r="2" spans="1:63" ht="14.4" x14ac:dyDescent="0.25">
      <c r="A2" s="1072" t="s">
        <v>72</v>
      </c>
      <c r="B2" s="1072"/>
      <c r="C2" s="1072"/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2"/>
      <c r="AG2" s="1072"/>
      <c r="AH2" s="1072"/>
      <c r="AI2" s="1072"/>
      <c r="AJ2" s="1072"/>
      <c r="AK2" s="1072"/>
      <c r="AL2" s="1072"/>
      <c r="AM2" s="1072"/>
      <c r="AN2" s="1072"/>
      <c r="AO2" s="1072"/>
      <c r="AP2" s="1072"/>
      <c r="AQ2" s="1072"/>
      <c r="AR2" s="1072"/>
      <c r="AS2" s="1072"/>
      <c r="AT2" s="1072"/>
      <c r="AU2" s="1072"/>
      <c r="AV2" s="1072"/>
      <c r="AW2" s="1072"/>
      <c r="AX2" s="1072"/>
      <c r="AY2" s="1072"/>
      <c r="AZ2" s="1072"/>
      <c r="BC2" s="12"/>
      <c r="BD2" s="13"/>
      <c r="BE2" s="281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24" customHeight="1" x14ac:dyDescent="0.25">
      <c r="A3" s="106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65"/>
      <c r="C3" s="1065"/>
      <c r="D3" s="1065"/>
      <c r="E3" s="1065"/>
      <c r="F3" s="1065"/>
      <c r="G3" s="1065"/>
      <c r="H3" s="1065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65"/>
      <c r="W3" s="1065"/>
      <c r="X3" s="1065"/>
      <c r="Y3" s="1065"/>
      <c r="Z3" s="1065"/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065"/>
      <c r="AO3" s="1065"/>
      <c r="AP3" s="1065"/>
      <c r="AQ3" s="1065"/>
      <c r="AR3" s="1065"/>
      <c r="AS3" s="1065"/>
      <c r="AT3" s="1065"/>
      <c r="AU3" s="1065"/>
      <c r="AV3" s="1065"/>
      <c r="AW3" s="1065"/>
      <c r="AX3" s="1065"/>
      <c r="AY3" s="1065"/>
      <c r="AZ3" s="1065"/>
      <c r="BC3" s="12"/>
      <c r="BD3" s="10"/>
      <c r="BE3" s="284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66" t="s">
        <v>515</v>
      </c>
      <c r="B4" s="1066"/>
      <c r="C4" s="1066"/>
      <c r="D4" s="1066"/>
      <c r="E4" s="1066"/>
      <c r="F4" s="1066"/>
      <c r="G4" s="1066"/>
      <c r="H4" s="1066"/>
      <c r="I4" s="1066"/>
      <c r="J4" s="1066"/>
      <c r="K4" s="1066"/>
      <c r="L4" s="1066"/>
      <c r="M4" s="1066"/>
      <c r="N4" s="1066"/>
      <c r="O4" s="1066"/>
      <c r="P4" s="1066"/>
      <c r="Q4" s="1066"/>
      <c r="R4" s="1066"/>
      <c r="S4" s="1066"/>
      <c r="T4" s="1066"/>
      <c r="U4" s="1066"/>
      <c r="V4" s="1066"/>
      <c r="W4" s="1066"/>
      <c r="X4" s="1066"/>
      <c r="Y4" s="1066"/>
      <c r="Z4" s="1066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1066"/>
      <c r="AO4" s="1066"/>
      <c r="AP4" s="1066"/>
      <c r="AQ4" s="1066"/>
      <c r="AR4" s="1066"/>
      <c r="AS4" s="1066"/>
      <c r="AT4" s="1066"/>
      <c r="AU4" s="1066"/>
      <c r="AV4" s="1066"/>
      <c r="AW4" s="1066"/>
      <c r="AX4" s="1066"/>
      <c r="AY4" s="1066"/>
      <c r="AZ4" s="1066"/>
      <c r="BD4" s="10"/>
      <c r="BF4" s="10"/>
      <c r="BG4" s="10"/>
      <c r="BH4" s="10"/>
      <c r="BI4" s="10"/>
      <c r="BJ4" s="10"/>
      <c r="BK4" s="10"/>
    </row>
    <row r="5" spans="1:63" x14ac:dyDescent="0.25">
      <c r="A5" s="1073" t="s">
        <v>378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71" t="str">
        <f>ФОРМА!B2</f>
        <v>ПАО "Россети Ленэнерго"</v>
      </c>
      <c r="B6" s="1071"/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  <c r="O6" s="1071"/>
      <c r="P6" s="1071"/>
      <c r="Q6" s="1071"/>
      <c r="R6" s="1071"/>
      <c r="S6" s="1071"/>
      <c r="T6" s="1071"/>
      <c r="U6" s="1071"/>
      <c r="V6" s="1071"/>
      <c r="W6" s="1071"/>
      <c r="X6" s="1071"/>
      <c r="Y6" s="1071"/>
      <c r="Z6" s="1071"/>
      <c r="AA6" s="1071"/>
      <c r="AB6" s="1071"/>
      <c r="AC6" s="1071"/>
      <c r="AD6" s="1071"/>
      <c r="AE6" s="1071"/>
      <c r="AF6" s="1071"/>
      <c r="AG6" s="1071"/>
      <c r="AH6" s="1071"/>
      <c r="AI6" s="1071"/>
      <c r="AJ6" s="1071"/>
      <c r="AK6" s="1071"/>
      <c r="AL6" s="1071"/>
      <c r="AM6" s="1071"/>
      <c r="AN6" s="1071"/>
      <c r="AO6" s="1071"/>
      <c r="AP6" s="1071"/>
      <c r="AQ6" s="1071"/>
      <c r="AR6" s="1071"/>
      <c r="AS6" s="1071"/>
      <c r="AT6" s="1071"/>
      <c r="AU6" s="1071"/>
      <c r="AV6" s="1071"/>
      <c r="AW6" s="1071"/>
      <c r="AX6" s="1071"/>
      <c r="AY6" s="1071"/>
      <c r="AZ6" s="1071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69" t="s">
        <v>795</v>
      </c>
      <c r="B7" s="1069"/>
      <c r="C7" s="1069"/>
      <c r="D7" s="1069"/>
      <c r="E7" s="1069"/>
      <c r="F7" s="1069"/>
      <c r="G7" s="1069"/>
      <c r="H7" s="1069"/>
      <c r="I7" s="1069"/>
      <c r="J7" s="1069"/>
      <c r="K7" s="1069"/>
      <c r="L7" s="1069"/>
      <c r="M7" s="1069"/>
      <c r="N7" s="1069"/>
      <c r="O7" s="1069"/>
      <c r="P7" s="1069"/>
      <c r="Q7" s="1069"/>
      <c r="R7" s="1069"/>
      <c r="S7" s="1069"/>
      <c r="T7" s="1069"/>
      <c r="U7" s="1069"/>
      <c r="V7" s="1069"/>
      <c r="W7" s="1069"/>
      <c r="X7" s="1069"/>
      <c r="Y7" s="1069"/>
      <c r="Z7" s="1069"/>
      <c r="AA7" s="1069"/>
      <c r="AB7" s="1069"/>
      <c r="AC7" s="1069"/>
      <c r="AD7" s="1069"/>
      <c r="AE7" s="1069"/>
      <c r="AF7" s="1069"/>
      <c r="AG7" s="1069"/>
      <c r="AH7" s="1069"/>
      <c r="AI7" s="1069"/>
      <c r="AJ7" s="1069"/>
      <c r="AK7" s="1069"/>
      <c r="AL7" s="1069"/>
      <c r="AM7" s="1069"/>
      <c r="AN7" s="1069"/>
      <c r="AO7" s="1069"/>
      <c r="AP7" s="1069"/>
      <c r="AQ7" s="1069"/>
      <c r="AR7" s="1069"/>
      <c r="AS7" s="1069"/>
      <c r="AT7" s="1069"/>
      <c r="AU7" s="1069"/>
      <c r="AV7" s="1069"/>
      <c r="AW7" s="1069"/>
      <c r="AX7" s="1069"/>
      <c r="AY7" s="1069"/>
      <c r="AZ7" s="1069"/>
      <c r="BD7" s="128"/>
      <c r="BE7" s="128"/>
      <c r="BF7" s="128"/>
      <c r="BG7" s="128"/>
      <c r="BH7" s="128"/>
      <c r="BI7" s="128"/>
      <c r="BJ7" s="128"/>
      <c r="BK7" s="128"/>
    </row>
    <row r="8" spans="1:63" ht="36.6" customHeight="1" x14ac:dyDescent="0.25">
      <c r="A8" s="107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71"/>
      <c r="C8" s="1071"/>
      <c r="D8" s="1071"/>
      <c r="E8" s="1071"/>
      <c r="F8" s="1071"/>
      <c r="G8" s="1071"/>
      <c r="H8" s="1071"/>
      <c r="I8" s="1071"/>
      <c r="J8" s="1071"/>
      <c r="K8" s="1071"/>
      <c r="L8" s="1071"/>
      <c r="M8" s="1071"/>
      <c r="N8" s="1071"/>
      <c r="O8" s="1071"/>
      <c r="P8" s="1071"/>
      <c r="Q8" s="1071"/>
      <c r="R8" s="1071"/>
      <c r="S8" s="1071"/>
      <c r="T8" s="1071"/>
      <c r="U8" s="1071"/>
      <c r="V8" s="1071"/>
      <c r="W8" s="1071"/>
      <c r="X8" s="1071"/>
      <c r="Y8" s="1071"/>
      <c r="Z8" s="1071"/>
      <c r="AA8" s="1071"/>
      <c r="AB8" s="1071"/>
      <c r="AC8" s="1071"/>
      <c r="AD8" s="1071"/>
      <c r="AE8" s="1071"/>
      <c r="AF8" s="1071"/>
      <c r="AG8" s="1071"/>
      <c r="AH8" s="1071"/>
      <c r="AI8" s="1071"/>
      <c r="AJ8" s="1071"/>
      <c r="AK8" s="1071"/>
      <c r="AL8" s="1071"/>
      <c r="AM8" s="1071"/>
      <c r="AN8" s="1071"/>
      <c r="AO8" s="1071"/>
      <c r="AP8" s="1071"/>
      <c r="AQ8" s="1071"/>
      <c r="AR8" s="1071"/>
      <c r="AS8" s="1071"/>
      <c r="AT8" s="1071"/>
      <c r="AU8" s="1071"/>
      <c r="AV8" s="1071"/>
      <c r="AW8" s="1071"/>
      <c r="AX8" s="1071"/>
      <c r="AY8" s="1071"/>
      <c r="AZ8" s="1071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69" t="s">
        <v>808</v>
      </c>
      <c r="B9" s="1070"/>
      <c r="C9" s="1070"/>
      <c r="D9" s="1070"/>
      <c r="E9" s="1070"/>
      <c r="F9" s="1070"/>
      <c r="G9" s="1070"/>
      <c r="H9" s="1070"/>
      <c r="I9" s="1070"/>
      <c r="J9" s="1070"/>
      <c r="K9" s="1070"/>
      <c r="L9" s="1070"/>
      <c r="M9" s="1070"/>
      <c r="N9" s="1070"/>
      <c r="O9" s="1070"/>
      <c r="P9" s="1070"/>
      <c r="Q9" s="1070"/>
      <c r="R9" s="1070"/>
      <c r="S9" s="1070"/>
      <c r="T9" s="1070"/>
      <c r="U9" s="1070"/>
      <c r="V9" s="1070"/>
      <c r="W9" s="1070"/>
      <c r="X9" s="1070"/>
      <c r="Y9" s="1070"/>
      <c r="Z9" s="1070"/>
      <c r="AA9" s="1070"/>
      <c r="AB9" s="1070"/>
      <c r="AC9" s="1070"/>
      <c r="AD9" s="1070"/>
      <c r="AE9" s="1070"/>
      <c r="AF9" s="1070"/>
      <c r="AG9" s="1070"/>
      <c r="AH9" s="1070"/>
      <c r="AI9" s="1070"/>
      <c r="AJ9" s="1070"/>
      <c r="AK9" s="1070"/>
      <c r="AL9" s="1070"/>
      <c r="AM9" s="1070"/>
      <c r="AN9" s="1070"/>
      <c r="AO9" s="1070"/>
      <c r="AP9" s="1070"/>
      <c r="AQ9" s="1070"/>
      <c r="AR9" s="1070"/>
      <c r="AS9" s="1070"/>
      <c r="AT9" s="1070"/>
      <c r="AU9" s="1070"/>
      <c r="AV9" s="1070"/>
      <c r="AW9" s="1070"/>
      <c r="AX9" s="1070"/>
      <c r="AY9" s="1070"/>
      <c r="AZ9" s="1070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4" t="s">
        <v>73</v>
      </c>
      <c r="B10" s="1074"/>
      <c r="C10" s="1074"/>
      <c r="D10" s="1074"/>
      <c r="E10" s="1074"/>
      <c r="F10" s="1074"/>
      <c r="G10" s="1074"/>
      <c r="H10" s="1074"/>
      <c r="I10" s="1074"/>
      <c r="J10" s="1074"/>
      <c r="K10" s="1074"/>
      <c r="L10" s="1074"/>
      <c r="M10" s="1074"/>
      <c r="N10" s="1074"/>
      <c r="O10" s="1074"/>
      <c r="P10" s="1074"/>
      <c r="Q10" s="1074"/>
      <c r="R10" s="1074"/>
      <c r="S10" s="1074"/>
      <c r="T10" s="1074"/>
      <c r="U10" s="1074"/>
      <c r="V10" s="1074"/>
      <c r="W10" s="1074"/>
      <c r="X10" s="1074"/>
      <c r="Y10" s="1074"/>
      <c r="Z10" s="1074"/>
      <c r="AA10" s="1074"/>
      <c r="AB10" s="1074"/>
      <c r="AC10" s="1074"/>
      <c r="AD10" s="1074"/>
      <c r="AE10" s="1074"/>
      <c r="AF10" s="1074"/>
      <c r="AG10" s="1074"/>
      <c r="AH10" s="1074"/>
      <c r="AI10" s="1074"/>
      <c r="AJ10" s="1074"/>
      <c r="AK10" s="1074"/>
      <c r="AL10" s="1074"/>
      <c r="AM10" s="1074"/>
      <c r="AN10" s="1074"/>
      <c r="AO10" s="1074"/>
      <c r="AP10" s="1074"/>
      <c r="AQ10" s="1074"/>
      <c r="AR10" s="1074"/>
      <c r="AS10" s="1074"/>
      <c r="AT10" s="1074"/>
      <c r="AU10" s="1074"/>
      <c r="AV10" s="1074"/>
      <c r="AW10" s="1074"/>
      <c r="AX10" s="1074"/>
      <c r="AY10" s="1074"/>
      <c r="AZ10" s="107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71" t="str">
        <f>ФОРМА!B4</f>
        <v>ООО «СЭТ»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1071"/>
    </row>
    <row r="12" spans="1:63" s="126" customFormat="1" ht="6.6" customHeight="1" x14ac:dyDescent="0.2">
      <c r="A12" s="1069" t="s">
        <v>810</v>
      </c>
      <c r="B12" s="1069"/>
      <c r="C12" s="1069"/>
      <c r="D12" s="1069"/>
      <c r="E12" s="1069"/>
      <c r="F12" s="1069"/>
      <c r="G12" s="1069"/>
      <c r="H12" s="1069"/>
      <c r="I12" s="1069"/>
      <c r="J12" s="1069"/>
      <c r="K12" s="1069"/>
      <c r="L12" s="1069"/>
      <c r="M12" s="1069"/>
      <c r="N12" s="1069"/>
      <c r="O12" s="1069"/>
      <c r="P12" s="1069"/>
      <c r="Q12" s="1069"/>
      <c r="R12" s="1069"/>
      <c r="S12" s="1069"/>
      <c r="T12" s="1069"/>
      <c r="U12" s="1069"/>
      <c r="V12" s="1069"/>
      <c r="W12" s="1069"/>
      <c r="X12" s="1069"/>
      <c r="Y12" s="1069"/>
      <c r="Z12" s="1069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069"/>
      <c r="AO12" s="1069"/>
      <c r="AP12" s="1069"/>
      <c r="AQ12" s="1069"/>
      <c r="AR12" s="1069"/>
      <c r="AS12" s="1069"/>
      <c r="AT12" s="1069"/>
      <c r="AU12" s="1069"/>
      <c r="AV12" s="1069"/>
      <c r="AW12" s="1069"/>
      <c r="AX12" s="1069"/>
      <c r="AY12" s="1069"/>
      <c r="AZ12" s="1069"/>
    </row>
    <row r="13" spans="1:63" ht="24.6" customHeight="1" x14ac:dyDescent="0.25">
      <c r="A13" s="1071" t="str">
        <f>ФОРМА!D4</f>
        <v>ОГРН 1089847302225, ИНН 7842391090, КПП 780101001, 199004, город Санкт-Петербург, пр-кт Средний В.О., д. 4 литер а, пом/ком 6н/177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126" customFormat="1" ht="21.6" customHeight="1" x14ac:dyDescent="0.2">
      <c r="A14" s="1069" t="s">
        <v>811</v>
      </c>
      <c r="B14" s="1069"/>
      <c r="C14" s="1069"/>
      <c r="D14" s="1069"/>
      <c r="E14" s="1069"/>
      <c r="F14" s="1069"/>
      <c r="G14" s="1069"/>
      <c r="H14" s="1069"/>
      <c r="I14" s="1069"/>
      <c r="J14" s="1069"/>
      <c r="K14" s="1069"/>
      <c r="L14" s="1069"/>
      <c r="M14" s="1069"/>
      <c r="N14" s="1069"/>
      <c r="O14" s="1069"/>
      <c r="P14" s="1069"/>
      <c r="Q14" s="1069"/>
      <c r="R14" s="1069"/>
      <c r="S14" s="1069"/>
      <c r="T14" s="1069"/>
      <c r="U14" s="1069"/>
      <c r="V14" s="1069"/>
      <c r="W14" s="1069"/>
      <c r="X14" s="1069"/>
      <c r="Y14" s="1069"/>
      <c r="Z14" s="1069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</row>
    <row r="15" spans="1:63" x14ac:dyDescent="0.25">
      <c r="A15" s="1074" t="s">
        <v>74</v>
      </c>
      <c r="B15" s="1074"/>
      <c r="C15" s="1074"/>
      <c r="D15" s="1074"/>
      <c r="E15" s="1074"/>
      <c r="F15" s="1074"/>
      <c r="G15" s="1074"/>
      <c r="H15" s="1074"/>
      <c r="I15" s="1074"/>
      <c r="J15" s="1074"/>
      <c r="K15" s="1074"/>
      <c r="L15" s="1074"/>
      <c r="M15" s="1074"/>
      <c r="N15" s="1074"/>
      <c r="O15" s="1074"/>
      <c r="P15" s="1074"/>
      <c r="Q15" s="1074"/>
      <c r="R15" s="1074"/>
      <c r="S15" s="1074"/>
      <c r="T15" s="1074"/>
      <c r="U15" s="1074"/>
      <c r="V15" s="1074"/>
      <c r="W15" s="1074"/>
      <c r="X15" s="1074"/>
      <c r="Y15" s="1074"/>
      <c r="Z15" s="1074"/>
      <c r="AA15" s="1074"/>
      <c r="AB15" s="1074"/>
      <c r="AC15" s="1074"/>
      <c r="AD15" s="1074"/>
      <c r="AE15" s="1074"/>
      <c r="AF15" s="1074"/>
      <c r="AG15" s="1074"/>
      <c r="AH15" s="1074"/>
      <c r="AI15" s="1074"/>
      <c r="AJ15" s="1074"/>
      <c r="AK15" s="1074"/>
      <c r="AL15" s="1074"/>
      <c r="AM15" s="1074"/>
      <c r="AN15" s="1074"/>
      <c r="AO15" s="1074"/>
      <c r="AP15" s="1074"/>
      <c r="AQ15" s="1074"/>
      <c r="AR15" s="1074"/>
      <c r="AS15" s="1074"/>
      <c r="AT15" s="1074"/>
      <c r="AU15" s="1074"/>
      <c r="AV15" s="1074"/>
      <c r="AW15" s="1074"/>
      <c r="AX15" s="1074"/>
      <c r="AY15" s="1074"/>
      <c r="AZ15" s="1074"/>
    </row>
    <row r="16" spans="1:63" ht="15" customHeight="1" x14ac:dyDescent="0.25">
      <c r="A16" s="1068" t="str">
        <f>IF(ФОРМА!B8=0," ",ФОРМА!B8)</f>
        <v>ООО «СЭТ»</v>
      </c>
      <c r="B16" s="1068"/>
      <c r="C16" s="1068"/>
      <c r="D16" s="1068"/>
      <c r="E16" s="1068"/>
      <c r="F16" s="1068"/>
      <c r="G16" s="1068"/>
      <c r="H16" s="1068"/>
      <c r="I16" s="1068"/>
      <c r="J16" s="1068"/>
      <c r="K16" s="1068"/>
      <c r="L16" s="1068"/>
      <c r="M16" s="1068"/>
      <c r="N16" s="1068"/>
      <c r="O16" s="1068"/>
      <c r="P16" s="1068"/>
      <c r="Q16" s="1068"/>
      <c r="R16" s="1068"/>
      <c r="S16" s="1068"/>
      <c r="T16" s="1068"/>
      <c r="U16" s="1068"/>
      <c r="V16" s="1068"/>
      <c r="W16" s="1068"/>
      <c r="X16" s="1068"/>
      <c r="Y16" s="1068"/>
      <c r="Z16" s="1068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</row>
    <row r="17" spans="1:54" s="126" customFormat="1" ht="9.6" customHeight="1" x14ac:dyDescent="0.2">
      <c r="A17" s="1069" t="s">
        <v>810</v>
      </c>
      <c r="B17" s="1069"/>
      <c r="C17" s="1069"/>
      <c r="D17" s="1069"/>
      <c r="E17" s="1069"/>
      <c r="F17" s="1069"/>
      <c r="G17" s="1069"/>
      <c r="H17" s="1069"/>
      <c r="I17" s="1069"/>
      <c r="J17" s="1069"/>
      <c r="K17" s="1069"/>
      <c r="L17" s="1069"/>
      <c r="M17" s="1069"/>
      <c r="N17" s="1069"/>
      <c r="O17" s="1069"/>
      <c r="P17" s="1069"/>
      <c r="Q17" s="1069"/>
      <c r="R17" s="1069"/>
      <c r="S17" s="1069"/>
      <c r="T17" s="1069"/>
      <c r="U17" s="1069"/>
      <c r="V17" s="1069"/>
      <c r="W17" s="1069"/>
      <c r="X17" s="1069"/>
      <c r="Y17" s="1069"/>
      <c r="Z17" s="1069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069"/>
      <c r="AN17" s="1069"/>
      <c r="AO17" s="1069"/>
      <c r="AP17" s="1069"/>
      <c r="AQ17" s="1069"/>
      <c r="AR17" s="1069"/>
      <c r="AS17" s="1069"/>
      <c r="AT17" s="1069"/>
      <c r="AU17" s="1069"/>
      <c r="AV17" s="1069"/>
      <c r="AW17" s="1069"/>
      <c r="AX17" s="1069"/>
      <c r="AY17" s="1069"/>
      <c r="AZ17" s="1069"/>
    </row>
    <row r="18" spans="1:54" ht="24" customHeight="1" x14ac:dyDescent="0.25">
      <c r="A18" s="1068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068"/>
      <c r="C18" s="1068"/>
      <c r="D18" s="1068"/>
      <c r="E18" s="1068"/>
      <c r="F18" s="1068"/>
      <c r="G18" s="1068"/>
      <c r="H18" s="1068"/>
      <c r="I18" s="1068"/>
      <c r="J18" s="1068"/>
      <c r="K18" s="1068"/>
      <c r="L18" s="1068"/>
      <c r="M18" s="1068"/>
      <c r="N18" s="1068"/>
      <c r="O18" s="1068"/>
      <c r="P18" s="1068"/>
      <c r="Q18" s="1068"/>
      <c r="R18" s="1068"/>
      <c r="S18" s="1068"/>
      <c r="T18" s="1068"/>
      <c r="U18" s="1068"/>
      <c r="V18" s="1068"/>
      <c r="W18" s="1068"/>
      <c r="X18" s="1068"/>
      <c r="Y18" s="1068"/>
      <c r="Z18" s="1068"/>
      <c r="AA18" s="1068"/>
      <c r="AB18" s="1068"/>
      <c r="AC18" s="1068"/>
      <c r="AD18" s="1068"/>
      <c r="AE18" s="1068"/>
      <c r="AF18" s="1068"/>
      <c r="AG18" s="1068"/>
      <c r="AH18" s="1068"/>
      <c r="AI18" s="1068"/>
      <c r="AJ18" s="1068"/>
      <c r="AK18" s="1068"/>
      <c r="AL18" s="1068"/>
      <c r="AM18" s="1068"/>
      <c r="AN18" s="1068"/>
      <c r="AO18" s="1068"/>
      <c r="AP18" s="1068"/>
      <c r="AQ18" s="1068"/>
      <c r="AR18" s="1068"/>
      <c r="AS18" s="1068"/>
      <c r="AT18" s="1068"/>
      <c r="AU18" s="1068"/>
      <c r="AV18" s="1068"/>
      <c r="AW18" s="1068"/>
      <c r="AX18" s="1068"/>
      <c r="AY18" s="1068"/>
      <c r="AZ18" s="1068"/>
    </row>
    <row r="19" spans="1:54" s="126" customFormat="1" ht="9.6" customHeight="1" x14ac:dyDescent="0.2">
      <c r="A19" s="1069" t="s">
        <v>755</v>
      </c>
      <c r="B19" s="1069"/>
      <c r="C19" s="1069"/>
      <c r="D19" s="1069"/>
      <c r="E19" s="1069"/>
      <c r="F19" s="1069"/>
      <c r="G19" s="1069"/>
      <c r="H19" s="1069"/>
      <c r="I19" s="1069"/>
      <c r="J19" s="1069"/>
      <c r="K19" s="1069"/>
      <c r="L19" s="1069"/>
      <c r="M19" s="1069"/>
      <c r="N19" s="1069"/>
      <c r="O19" s="1069"/>
      <c r="P19" s="1069"/>
      <c r="Q19" s="1069"/>
      <c r="R19" s="1069"/>
      <c r="S19" s="1069"/>
      <c r="T19" s="1069"/>
      <c r="U19" s="1069"/>
      <c r="V19" s="1069"/>
      <c r="W19" s="1069"/>
      <c r="X19" s="1069"/>
      <c r="Y19" s="1069"/>
      <c r="Z19" s="1069"/>
      <c r="AA19" s="1069"/>
      <c r="AB19" s="1069"/>
      <c r="AC19" s="1069"/>
      <c r="AD19" s="1069"/>
      <c r="AE19" s="1069"/>
      <c r="AF19" s="1069"/>
      <c r="AG19" s="1069"/>
      <c r="AH19" s="1069"/>
      <c r="AI19" s="1069"/>
      <c r="AJ19" s="1069"/>
      <c r="AK19" s="1069"/>
      <c r="AL19" s="1069"/>
      <c r="AM19" s="1069"/>
      <c r="AN19" s="1069"/>
      <c r="AO19" s="1069"/>
      <c r="AP19" s="1069"/>
      <c r="AQ19" s="1069"/>
      <c r="AR19" s="1069"/>
      <c r="AS19" s="1069"/>
      <c r="AT19" s="1069"/>
      <c r="AU19" s="1069"/>
      <c r="AV19" s="1069"/>
      <c r="AW19" s="1069"/>
      <c r="AX19" s="1069"/>
      <c r="AY19" s="1069"/>
      <c r="AZ19" s="1069"/>
    </row>
    <row r="20" spans="1:54" ht="5.25" customHeight="1" x14ac:dyDescent="0.25"/>
    <row r="21" spans="1:54" ht="12.75" customHeight="1" x14ac:dyDescent="0.25">
      <c r="A21" s="1067" t="s">
        <v>67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</row>
    <row r="22" spans="1:54" ht="12.75" customHeight="1" x14ac:dyDescent="0.25">
      <c r="A22" s="1067" t="s">
        <v>379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</row>
    <row r="23" spans="1:54" ht="6.75" customHeight="1" x14ac:dyDescent="0.25"/>
    <row r="24" spans="1:54" ht="14.25" customHeight="1" x14ac:dyDescent="0.3">
      <c r="A24" s="7" t="s">
        <v>19</v>
      </c>
      <c r="C24" s="1078" t="str">
        <f ca="1">INDIRECT("'АКТЫ скрытых работ'!R"&amp;BE3&amp;"C2",0)</f>
        <v>1_ОП_10</v>
      </c>
      <c r="D24" s="1078"/>
      <c r="E24" s="1078"/>
      <c r="F24" s="1078"/>
      <c r="G24" s="1078"/>
      <c r="H24" s="1078"/>
      <c r="I24" s="1078"/>
      <c r="J24" s="1078"/>
      <c r="K24" s="1078"/>
      <c r="AH24" s="8" t="s">
        <v>76</v>
      </c>
      <c r="AI24" s="1079" t="str">
        <f ca="1">INDIRECT("'АКТЫ скрытых работ'!R"&amp;BE3&amp;"C7",0)</f>
        <v>16</v>
      </c>
      <c r="AJ24" s="1080"/>
      <c r="AK24" s="1080"/>
      <c r="AL24" s="8" t="s">
        <v>77</v>
      </c>
      <c r="AN24" s="1090" t="str">
        <f ca="1">INDIRECT("'АКТЫ скрытых работ'!R"&amp;BE3&amp;"C8",0)</f>
        <v>ноября</v>
      </c>
      <c r="AO24" s="1090"/>
      <c r="AP24" s="1090"/>
      <c r="AQ24" s="1090"/>
      <c r="AR24" s="1090"/>
      <c r="AS24" s="1090"/>
      <c r="AT24" s="1090"/>
      <c r="AU24" s="9"/>
      <c r="AV24" s="1080">
        <f ca="1">INDIRECT("'АКТЫ скрытых работ'!R"&amp;BE3&amp;"C9",0)</f>
        <v>2024</v>
      </c>
      <c r="AW24" s="1080"/>
      <c r="AX24" s="1080"/>
      <c r="AY24" s="1080"/>
      <c r="AZ24" s="9"/>
    </row>
    <row r="25" spans="1:54" ht="4.2" customHeight="1" x14ac:dyDescent="0.25"/>
    <row r="26" spans="1:54" ht="27.6" customHeight="1" x14ac:dyDescent="0.25">
      <c r="A26" s="1084" t="s">
        <v>770</v>
      </c>
      <c r="B26" s="1085"/>
      <c r="C26" s="1085"/>
      <c r="D26" s="1085"/>
      <c r="E26" s="1085"/>
      <c r="F26" s="1085"/>
      <c r="G26" s="1085"/>
      <c r="H26" s="1085"/>
      <c r="I26" s="1085"/>
      <c r="J26" s="1085"/>
      <c r="K26" s="1085"/>
      <c r="L26" s="1085"/>
      <c r="M26" s="1085"/>
      <c r="N26" s="1085"/>
      <c r="O26" s="1085"/>
      <c r="P26" s="1085"/>
      <c r="Q26" s="1085"/>
      <c r="R26" s="1085"/>
      <c r="S26" s="1085"/>
      <c r="T26" s="1085"/>
      <c r="U26" s="1085"/>
      <c r="V26" s="1085"/>
      <c r="W26" s="1085"/>
      <c r="X26" s="1085"/>
      <c r="Y26" s="1085"/>
      <c r="Z26" s="1085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</row>
    <row r="27" spans="1:54" ht="12" customHeight="1" x14ac:dyDescent="0.25">
      <c r="A27" s="1086" t="str">
        <f>ПОДПИСИ!B6</f>
        <v xml:space="preserve">Старший мастер Ломоносовского РЭС филиала ПАО "Россети Ленэнерго", "ГтЭС" </v>
      </c>
      <c r="B27" s="1086"/>
      <c r="C27" s="1086"/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086"/>
      <c r="V27" s="1086"/>
      <c r="W27" s="1086"/>
      <c r="X27" s="1086"/>
      <c r="Y27" s="1086"/>
      <c r="Z27" s="1086"/>
      <c r="AA27" s="1086"/>
      <c r="AB27" s="1086"/>
      <c r="AC27" s="1086"/>
      <c r="AD27" s="1086"/>
      <c r="AE27" s="1086"/>
      <c r="AF27" s="1086"/>
      <c r="AG27" s="1086"/>
      <c r="AH27" s="1086"/>
      <c r="AI27" s="1086"/>
      <c r="AJ27" s="1086"/>
      <c r="AK27" s="1086"/>
      <c r="AL27" s="1086"/>
      <c r="AM27" s="1086"/>
      <c r="AN27" s="1086"/>
      <c r="AO27" s="1086"/>
      <c r="AP27" s="1086"/>
      <c r="AQ27" s="1086"/>
      <c r="AR27" s="1086"/>
      <c r="AS27" s="1086"/>
      <c r="AT27" s="1086"/>
      <c r="AU27" s="1086"/>
      <c r="AV27" s="1086"/>
      <c r="AW27" s="1086"/>
      <c r="AX27" s="1086"/>
      <c r="AY27" s="1086"/>
      <c r="AZ27" s="1086"/>
    </row>
    <row r="28" spans="1:54" ht="12" customHeight="1" x14ac:dyDescent="0.25">
      <c r="A28" s="1087" t="str">
        <f>CONCATENATE(ПОДПИСИ!C6,ПОДПИСИ!F6)</f>
        <v xml:space="preserve">Ширяев Е.М. </v>
      </c>
      <c r="B28" s="1087"/>
      <c r="C28" s="1087"/>
      <c r="D28" s="1087"/>
      <c r="E28" s="1087"/>
      <c r="F28" s="1087"/>
      <c r="G28" s="1087"/>
      <c r="H28" s="1087"/>
      <c r="I28" s="1087"/>
      <c r="J28" s="1087"/>
      <c r="K28" s="1087"/>
      <c r="L28" s="1087"/>
      <c r="M28" s="1087"/>
      <c r="N28" s="1087"/>
      <c r="O28" s="1087"/>
      <c r="P28" s="1087"/>
      <c r="Q28" s="1087"/>
      <c r="R28" s="1087"/>
      <c r="S28" s="1087"/>
      <c r="T28" s="1087"/>
      <c r="U28" s="1087"/>
      <c r="V28" s="1087"/>
      <c r="W28" s="1087"/>
      <c r="X28" s="1087"/>
      <c r="Y28" s="1087"/>
      <c r="Z28" s="1087"/>
      <c r="AA28" s="1087"/>
      <c r="AB28" s="1087"/>
      <c r="AC28" s="1087"/>
      <c r="AD28" s="1087"/>
      <c r="AE28" s="1087"/>
      <c r="AF28" s="1087"/>
      <c r="AG28" s="1087"/>
      <c r="AH28" s="1087"/>
      <c r="AI28" s="1087"/>
      <c r="AJ28" s="1087"/>
      <c r="AK28" s="1087"/>
      <c r="AL28" s="1087"/>
      <c r="AM28" s="1087"/>
      <c r="AN28" s="1087"/>
      <c r="AO28" s="1087"/>
      <c r="AP28" s="1087"/>
      <c r="AQ28" s="1087"/>
      <c r="AR28" s="1087"/>
      <c r="AS28" s="1087"/>
      <c r="AT28" s="1087"/>
      <c r="AU28" s="1087"/>
      <c r="AV28" s="1087"/>
      <c r="AW28" s="1087"/>
      <c r="AX28" s="1087"/>
      <c r="AY28" s="1087"/>
      <c r="AZ28" s="1087"/>
    </row>
    <row r="29" spans="1:54" ht="13.2" customHeight="1" x14ac:dyDescent="0.25">
      <c r="A29" s="1088" t="s">
        <v>813</v>
      </c>
      <c r="B29" s="1089"/>
      <c r="C29" s="1089"/>
      <c r="D29" s="1089"/>
      <c r="E29" s="1089"/>
      <c r="F29" s="1089"/>
      <c r="G29" s="1089"/>
      <c r="H29" s="1089"/>
      <c r="I29" s="1089"/>
      <c r="J29" s="1089"/>
      <c r="K29" s="1089"/>
      <c r="L29" s="1089"/>
      <c r="M29" s="1089"/>
      <c r="N29" s="1089"/>
      <c r="O29" s="1089"/>
      <c r="P29" s="1089"/>
      <c r="Q29" s="1089"/>
      <c r="R29" s="1089"/>
      <c r="S29" s="1089"/>
      <c r="T29" s="1089"/>
      <c r="U29" s="1089"/>
      <c r="V29" s="1089"/>
      <c r="W29" s="1089"/>
      <c r="X29" s="1089"/>
      <c r="Y29" s="1089"/>
      <c r="Z29" s="1089"/>
      <c r="AA29" s="1089"/>
      <c r="AB29" s="1089"/>
      <c r="AC29" s="1089"/>
      <c r="AD29" s="1089"/>
      <c r="AE29" s="1089"/>
      <c r="AF29" s="1089"/>
      <c r="AG29" s="1089"/>
      <c r="AH29" s="1089"/>
      <c r="AI29" s="1089"/>
      <c r="AJ29" s="1089"/>
      <c r="AK29" s="1089"/>
      <c r="AL29" s="1089"/>
      <c r="AM29" s="1089"/>
      <c r="AN29" s="1089"/>
      <c r="AO29" s="1089"/>
      <c r="AP29" s="1089"/>
      <c r="AQ29" s="1089"/>
      <c r="AR29" s="1089"/>
      <c r="AS29" s="1089"/>
      <c r="AT29" s="1089"/>
      <c r="AU29" s="1089"/>
      <c r="AV29" s="1089"/>
      <c r="AW29" s="1089"/>
      <c r="AX29" s="1089"/>
      <c r="AY29" s="1089"/>
      <c r="AZ29" s="108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4" t="s">
        <v>756</v>
      </c>
      <c r="B32" s="1074"/>
      <c r="C32" s="1074"/>
      <c r="D32" s="1074"/>
      <c r="E32" s="1074"/>
      <c r="F32" s="1074"/>
      <c r="G32" s="1074"/>
      <c r="H32" s="1074"/>
      <c r="I32" s="1074"/>
      <c r="J32" s="1074"/>
      <c r="K32" s="1074"/>
      <c r="L32" s="1074"/>
      <c r="M32" s="1074"/>
      <c r="N32" s="1074"/>
      <c r="O32" s="1074"/>
      <c r="P32" s="1074"/>
      <c r="Q32" s="1074"/>
      <c r="R32" s="1074"/>
      <c r="S32" s="1074"/>
      <c r="T32" s="1074"/>
      <c r="U32" s="1074"/>
      <c r="V32" s="1074"/>
      <c r="W32" s="1074"/>
      <c r="X32" s="1074"/>
      <c r="Y32" s="1074"/>
      <c r="Z32" s="1074"/>
      <c r="AA32" s="1074"/>
      <c r="AB32" s="1074"/>
      <c r="AC32" s="1074"/>
      <c r="AD32" s="1074"/>
      <c r="AE32" s="1074"/>
      <c r="AF32" s="1074"/>
      <c r="AG32" s="1074"/>
      <c r="AH32" s="1074"/>
      <c r="AI32" s="1074"/>
      <c r="AJ32" s="1074"/>
      <c r="AK32" s="1074"/>
      <c r="AL32" s="1074"/>
      <c r="AM32" s="1074"/>
      <c r="AN32" s="1074"/>
      <c r="AO32" s="1074"/>
      <c r="AP32" s="1074"/>
      <c r="AQ32" s="1074"/>
      <c r="AR32" s="1074"/>
      <c r="AS32" s="1074"/>
      <c r="AT32" s="1074"/>
      <c r="AU32" s="1074"/>
      <c r="AV32" s="1074"/>
      <c r="AW32" s="1074"/>
      <c r="AX32" s="1074"/>
      <c r="AY32" s="1074"/>
      <c r="AZ32" s="1074"/>
    </row>
    <row r="33" spans="1:54" ht="12" customHeight="1" x14ac:dyDescent="0.25">
      <c r="A33" s="1081" t="str">
        <f>ПОДПИСИ!B15</f>
        <v>Директор по строительству ООО «СЭТ»</v>
      </c>
      <c r="B33" s="1081"/>
      <c r="C33" s="1081"/>
      <c r="D33" s="1081"/>
      <c r="E33" s="1081"/>
      <c r="F33" s="1081"/>
      <c r="G33" s="1081"/>
      <c r="H33" s="1081"/>
      <c r="I33" s="1081"/>
      <c r="J33" s="1081"/>
      <c r="K33" s="1081"/>
      <c r="L33" s="1081"/>
      <c r="M33" s="1081"/>
      <c r="N33" s="1081"/>
      <c r="O33" s="1081"/>
      <c r="P33" s="1081"/>
      <c r="Q33" s="1081"/>
      <c r="R33" s="1081"/>
      <c r="S33" s="1081"/>
      <c r="T33" s="1081"/>
      <c r="U33" s="1081"/>
      <c r="V33" s="1081"/>
      <c r="W33" s="1081"/>
      <c r="X33" s="1081"/>
      <c r="Y33" s="1081"/>
      <c r="Z33" s="1081"/>
      <c r="AA33" s="1081"/>
      <c r="AB33" s="1081"/>
      <c r="AC33" s="1081"/>
      <c r="AD33" s="1081"/>
      <c r="AE33" s="1081"/>
      <c r="AF33" s="1081"/>
      <c r="AG33" s="1081"/>
      <c r="AH33" s="1081"/>
      <c r="AI33" s="1081"/>
      <c r="AJ33" s="1081"/>
      <c r="AK33" s="1081"/>
      <c r="AL33" s="1081"/>
      <c r="AM33" s="1081"/>
      <c r="AN33" s="1081"/>
      <c r="AO33" s="1081"/>
      <c r="AP33" s="1081"/>
      <c r="AQ33" s="1081"/>
      <c r="AR33" s="1081"/>
      <c r="AS33" s="1081"/>
      <c r="AT33" s="1081"/>
      <c r="AU33" s="1081"/>
      <c r="AV33" s="1081"/>
      <c r="AW33" s="1081"/>
      <c r="AX33" s="1081"/>
      <c r="AY33" s="1081"/>
      <c r="AZ33" s="1081"/>
    </row>
    <row r="34" spans="1:54" ht="12" customHeight="1" x14ac:dyDescent="0.25">
      <c r="A34" s="1076" t="str">
        <f>CONCATENATE(ПОДПИСИ!C15,", ",ПОДПИСИ!F15)</f>
        <v>Потоцкий А.А., Приказ №23/10/24-8 от 23.10.2024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</row>
    <row r="35" spans="1:54" ht="7.2" customHeight="1" x14ac:dyDescent="0.25">
      <c r="A35" s="1066" t="s">
        <v>519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75" t="s">
        <v>757</v>
      </c>
      <c r="B36" s="1074"/>
      <c r="C36" s="1074"/>
      <c r="D36" s="1074"/>
      <c r="E36" s="1074"/>
      <c r="F36" s="1074"/>
      <c r="G36" s="1074"/>
      <c r="H36" s="1074"/>
      <c r="I36" s="1074"/>
      <c r="J36" s="1074"/>
      <c r="K36" s="1074"/>
      <c r="L36" s="1074"/>
      <c r="M36" s="1074"/>
      <c r="N36" s="1074"/>
      <c r="O36" s="1074"/>
      <c r="P36" s="1074"/>
      <c r="Q36" s="1074"/>
      <c r="R36" s="1074"/>
      <c r="S36" s="1074"/>
      <c r="T36" s="1074"/>
      <c r="U36" s="1074"/>
      <c r="V36" s="1074"/>
      <c r="W36" s="1074"/>
      <c r="X36" s="1074"/>
      <c r="Y36" s="1074"/>
      <c r="Z36" s="1074"/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074"/>
      <c r="AO36" s="1074"/>
      <c r="AP36" s="1074"/>
      <c r="AQ36" s="1074"/>
      <c r="AR36" s="1074"/>
      <c r="AS36" s="1074"/>
      <c r="AT36" s="1074"/>
      <c r="AU36" s="1074"/>
      <c r="AV36" s="1074"/>
      <c r="AW36" s="1074"/>
      <c r="AX36" s="1074"/>
      <c r="AY36" s="1074"/>
      <c r="AZ36" s="1074"/>
    </row>
    <row r="37" spans="1:54" ht="12" customHeight="1" x14ac:dyDescent="0.25">
      <c r="A37" s="1081" t="str">
        <f>ПОДПИСИ!B17</f>
        <v>Ведущий инженер строительного контроля ООО «СЭТ»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4" ht="12" customHeight="1" x14ac:dyDescent="0.25">
      <c r="A38" s="1076" t="str">
        <f>CONCATENATE(ПОДПИСИ!C17,", ",ПОДПИСИ!F17)</f>
        <v>Кольцов А.Г., Приказ №23/10/24-5 от 23.10.2024; НРС  №С-78-189445 от 05.04.2019г.</v>
      </c>
      <c r="B38" s="1076"/>
      <c r="C38" s="1076"/>
      <c r="D38" s="1076"/>
      <c r="E38" s="1076"/>
      <c r="F38" s="1076"/>
      <c r="G38" s="1076"/>
      <c r="H38" s="1076"/>
      <c r="I38" s="1076"/>
      <c r="J38" s="1076"/>
      <c r="K38" s="1076"/>
      <c r="L38" s="1076"/>
      <c r="M38" s="1076"/>
      <c r="N38" s="1076"/>
      <c r="O38" s="1076"/>
      <c r="P38" s="1076"/>
      <c r="Q38" s="1076"/>
      <c r="R38" s="1076"/>
      <c r="S38" s="1076"/>
      <c r="T38" s="1076"/>
      <c r="U38" s="1076"/>
      <c r="V38" s="1076"/>
      <c r="W38" s="1076"/>
      <c r="X38" s="1076"/>
      <c r="Y38" s="1076"/>
      <c r="Z38" s="1076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076"/>
      <c r="AO38" s="1076"/>
      <c r="AP38" s="1076"/>
      <c r="AQ38" s="1076"/>
      <c r="AR38" s="1076"/>
      <c r="AS38" s="1076"/>
      <c r="AT38" s="1076"/>
      <c r="AU38" s="1076"/>
      <c r="AV38" s="1076"/>
      <c r="AW38" s="1076"/>
      <c r="AX38" s="1076"/>
      <c r="AY38" s="1076"/>
      <c r="AZ38" s="1076"/>
    </row>
    <row r="39" spans="1:54" ht="16.2" customHeight="1" x14ac:dyDescent="0.25">
      <c r="A39" s="1082" t="s">
        <v>954</v>
      </c>
      <c r="B39" s="1083"/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</row>
    <row r="40" spans="1:54" ht="39" customHeight="1" x14ac:dyDescent="0.25">
      <c r="A40" s="1075" t="s">
        <v>816</v>
      </c>
      <c r="B40" s="1075"/>
      <c r="C40" s="1075"/>
      <c r="D40" s="1075"/>
      <c r="E40" s="1075"/>
      <c r="F40" s="1075"/>
      <c r="G40" s="1075"/>
      <c r="H40" s="1075"/>
      <c r="I40" s="1075"/>
      <c r="J40" s="1075"/>
      <c r="K40" s="1075"/>
      <c r="L40" s="1075"/>
      <c r="M40" s="1075"/>
      <c r="N40" s="1075"/>
      <c r="O40" s="1075"/>
      <c r="P40" s="1075"/>
      <c r="Q40" s="1075"/>
      <c r="R40" s="1075"/>
      <c r="S40" s="1075"/>
      <c r="T40" s="1075"/>
      <c r="U40" s="1075"/>
      <c r="V40" s="1075"/>
      <c r="W40" s="1075"/>
      <c r="X40" s="1075"/>
      <c r="Y40" s="1075"/>
      <c r="Z40" s="1075"/>
      <c r="AA40" s="1075"/>
      <c r="AB40" s="1075"/>
      <c r="AC40" s="1075"/>
      <c r="AD40" s="1075"/>
      <c r="AE40" s="1075"/>
      <c r="AF40" s="1075"/>
      <c r="AG40" s="1075"/>
      <c r="AH40" s="1075"/>
      <c r="AI40" s="1075"/>
      <c r="AJ40" s="1075"/>
      <c r="AK40" s="1075"/>
      <c r="AL40" s="1075"/>
      <c r="AM40" s="1075"/>
      <c r="AN40" s="1075"/>
      <c r="AO40" s="1075"/>
      <c r="AP40" s="1075"/>
      <c r="AQ40" s="1075"/>
      <c r="AR40" s="1075"/>
      <c r="AS40" s="1075"/>
      <c r="AT40" s="1075"/>
      <c r="AU40" s="1075"/>
      <c r="AV40" s="1075"/>
      <c r="AW40" s="1075"/>
      <c r="AX40" s="1075"/>
      <c r="AY40" s="1075"/>
      <c r="AZ40" s="1075"/>
    </row>
    <row r="41" spans="1:54" x14ac:dyDescent="0.25">
      <c r="A41" s="1081" t="str">
        <f>IF(ПОДПИСИ!B19=0," ",ПОДПИСИ!B19)</f>
        <v xml:space="preserve"> </v>
      </c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</row>
    <row r="42" spans="1:54" x14ac:dyDescent="0.25">
      <c r="A42" s="1076" t="str">
        <f>CONCATENATE(ПОДПИСИ!C19," ",ПОДПИСИ!F19)</f>
        <v xml:space="preserve">  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4" ht="13.95" customHeight="1" x14ac:dyDescent="0.25">
      <c r="A43" s="1069" t="s">
        <v>1039</v>
      </c>
      <c r="B43" s="1066"/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066"/>
      <c r="AW43" s="1066"/>
      <c r="AX43" s="1066"/>
      <c r="AY43" s="1066"/>
      <c r="AZ43" s="1066"/>
    </row>
    <row r="44" spans="1:54" ht="12" customHeight="1" x14ac:dyDescent="0.25">
      <c r="A44" s="1075" t="s">
        <v>531</v>
      </c>
      <c r="B44" s="1075"/>
      <c r="C44" s="1075"/>
      <c r="D44" s="1075"/>
      <c r="E44" s="1075"/>
      <c r="F44" s="1075"/>
      <c r="G44" s="1075"/>
      <c r="H44" s="1075"/>
      <c r="I44" s="1075"/>
      <c r="J44" s="1075"/>
      <c r="K44" s="1075"/>
      <c r="L44" s="1075"/>
      <c r="M44" s="1075"/>
      <c r="N44" s="1075"/>
      <c r="O44" s="1075"/>
      <c r="P44" s="1075"/>
      <c r="Q44" s="1075"/>
      <c r="R44" s="1075"/>
      <c r="S44" s="1075"/>
      <c r="T44" s="1075"/>
      <c r="U44" s="1075"/>
      <c r="V44" s="1075"/>
      <c r="W44" s="1075"/>
      <c r="X44" s="1075"/>
      <c r="Y44" s="1075"/>
      <c r="Z44" s="1075"/>
      <c r="AA44" s="1075"/>
      <c r="AB44" s="1075"/>
      <c r="AC44" s="1075"/>
      <c r="AD44" s="1075"/>
      <c r="AE44" s="1075"/>
      <c r="AF44" s="1075"/>
      <c r="AG44" s="1075"/>
      <c r="AH44" s="1075"/>
      <c r="AI44" s="1075"/>
      <c r="AJ44" s="1075"/>
      <c r="AK44" s="1075"/>
      <c r="AL44" s="1075"/>
      <c r="AM44" s="1075"/>
      <c r="AN44" s="1075"/>
      <c r="AO44" s="1075"/>
      <c r="AP44" s="1075"/>
      <c r="AQ44" s="1075"/>
      <c r="AR44" s="1075"/>
      <c r="AS44" s="1075"/>
      <c r="AT44" s="1075"/>
      <c r="AU44" s="1075"/>
      <c r="AV44" s="1075"/>
      <c r="AW44" s="1075"/>
      <c r="AX44" s="1075"/>
      <c r="AY44" s="1075"/>
      <c r="AZ44" s="1075"/>
    </row>
    <row r="45" spans="1:54" ht="12" customHeight="1" x14ac:dyDescent="0.3">
      <c r="A45" s="1077" t="str">
        <f>ПОДПИСИ!B12</f>
        <v>Начальник участка ООО «СЭТ»</v>
      </c>
      <c r="B45" s="1077"/>
      <c r="C45" s="1077"/>
      <c r="D45" s="1077"/>
      <c r="E45" s="1077"/>
      <c r="F45" s="1077"/>
      <c r="G45" s="1077"/>
      <c r="H45" s="1077"/>
      <c r="I45" s="1077"/>
      <c r="J45" s="1077"/>
      <c r="K45" s="1077"/>
      <c r="L45" s="1077"/>
      <c r="M45" s="1077"/>
      <c r="N45" s="1077"/>
      <c r="O45" s="1077"/>
      <c r="P45" s="1077"/>
      <c r="Q45" s="1077"/>
      <c r="R45" s="1077"/>
      <c r="S45" s="1077"/>
      <c r="T45" s="1077"/>
      <c r="U45" s="1077"/>
      <c r="V45" s="1077"/>
      <c r="W45" s="1077"/>
      <c r="X45" s="1077"/>
      <c r="Y45" s="1077"/>
      <c r="Z45" s="1077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1077"/>
      <c r="AO45" s="1077"/>
      <c r="AP45" s="1077"/>
      <c r="AQ45" s="1077"/>
      <c r="AR45" s="1077"/>
      <c r="AS45" s="1077"/>
      <c r="AT45" s="1077"/>
      <c r="AU45" s="1077"/>
      <c r="AV45" s="1077"/>
      <c r="AW45" s="1077"/>
      <c r="AX45" s="1077"/>
      <c r="AY45" s="1077"/>
      <c r="AZ45" s="1077"/>
      <c r="BA45" s="31"/>
      <c r="BB45" s="9"/>
    </row>
    <row r="46" spans="1:54" ht="12" customHeight="1" x14ac:dyDescent="0.25">
      <c r="A46" s="1096" t="str">
        <f>CONCATENATE(ПОДПИСИ!C12,ПОДПИСИ!F12)</f>
        <v>Нугуманов М.А.Приказ №23/10/24-1 от 23.10.2024</v>
      </c>
      <c r="B46" s="1096"/>
      <c r="C46" s="1096"/>
      <c r="D46" s="1096"/>
      <c r="E46" s="1096"/>
      <c r="F46" s="1096"/>
      <c r="G46" s="1096"/>
      <c r="H46" s="1096"/>
      <c r="I46" s="1096"/>
      <c r="J46" s="1096"/>
      <c r="K46" s="1096"/>
      <c r="L46" s="1096"/>
      <c r="M46" s="1096"/>
      <c r="N46" s="1096"/>
      <c r="O46" s="1096"/>
      <c r="P46" s="1096"/>
      <c r="Q46" s="1096"/>
      <c r="R46" s="1096"/>
      <c r="S46" s="1096"/>
      <c r="T46" s="1096"/>
      <c r="U46" s="1096"/>
      <c r="V46" s="1096"/>
      <c r="W46" s="1096"/>
      <c r="X46" s="1096"/>
      <c r="Y46" s="1096"/>
      <c r="Z46" s="1096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096"/>
      <c r="AO46" s="1096"/>
      <c r="AP46" s="1096"/>
      <c r="AQ46" s="1096"/>
      <c r="AR46" s="1096"/>
      <c r="AS46" s="1096"/>
      <c r="AT46" s="1096"/>
      <c r="AU46" s="1096"/>
      <c r="AV46" s="1096"/>
      <c r="AW46" s="1096"/>
      <c r="AX46" s="1096"/>
      <c r="AY46" s="1096"/>
      <c r="AZ46" s="1096"/>
    </row>
    <row r="47" spans="1:54" ht="7.95" customHeight="1" x14ac:dyDescent="0.25">
      <c r="A47" s="1097" t="s">
        <v>518</v>
      </c>
      <c r="B47" s="1098"/>
      <c r="C47" s="1098"/>
      <c r="D47" s="1098"/>
      <c r="E47" s="1098"/>
      <c r="F47" s="1098"/>
      <c r="G47" s="1098"/>
      <c r="H47" s="1098"/>
      <c r="I47" s="1098"/>
      <c r="J47" s="1098"/>
      <c r="K47" s="1098"/>
      <c r="L47" s="1098"/>
      <c r="M47" s="1098"/>
      <c r="N47" s="1098"/>
      <c r="O47" s="1098"/>
      <c r="P47" s="1098"/>
      <c r="Q47" s="1098"/>
      <c r="R47" s="1098"/>
      <c r="S47" s="1098"/>
      <c r="T47" s="1098"/>
      <c r="U47" s="1098"/>
      <c r="V47" s="1098"/>
      <c r="W47" s="1098"/>
      <c r="X47" s="1098"/>
      <c r="Y47" s="1098"/>
      <c r="Z47" s="1098"/>
      <c r="AA47" s="1098"/>
      <c r="AB47" s="1098"/>
      <c r="AC47" s="1098"/>
      <c r="AD47" s="1098"/>
      <c r="AE47" s="1098"/>
      <c r="AF47" s="1098"/>
      <c r="AG47" s="1098"/>
      <c r="AH47" s="1098"/>
      <c r="AI47" s="1098"/>
      <c r="AJ47" s="1098"/>
      <c r="AK47" s="1098"/>
      <c r="AL47" s="1098"/>
      <c r="AM47" s="1098"/>
      <c r="AN47" s="1098"/>
      <c r="AO47" s="1098"/>
      <c r="AP47" s="1098"/>
      <c r="AQ47" s="1098"/>
      <c r="AR47" s="1098"/>
      <c r="AS47" s="1098"/>
      <c r="AT47" s="1098"/>
      <c r="AU47" s="1098"/>
      <c r="AV47" s="1098"/>
      <c r="AW47" s="1098"/>
      <c r="AX47" s="1098"/>
      <c r="AY47" s="1098"/>
      <c r="AZ47" s="1098"/>
    </row>
    <row r="48" spans="1:54" ht="12" hidden="1" customHeight="1" x14ac:dyDescent="0.25">
      <c r="A48" s="1074" t="s">
        <v>79</v>
      </c>
      <c r="B48" s="1074"/>
      <c r="C48" s="1074"/>
      <c r="D48" s="1074"/>
      <c r="E48" s="1074"/>
      <c r="F48" s="1074"/>
      <c r="G48" s="1074"/>
      <c r="H48" s="1074"/>
      <c r="I48" s="1074"/>
      <c r="J48" s="1074"/>
      <c r="K48" s="1074"/>
      <c r="L48" s="1074"/>
      <c r="M48" s="1074"/>
      <c r="N48" s="1074"/>
      <c r="O48" s="1074"/>
      <c r="P48" s="1074"/>
      <c r="Q48" s="1074"/>
      <c r="R48" s="1074"/>
      <c r="S48" s="1074"/>
      <c r="T48" s="1074"/>
      <c r="U48" s="1074"/>
      <c r="V48" s="1074"/>
      <c r="W48" s="1074"/>
      <c r="X48" s="1074"/>
      <c r="Y48" s="1074"/>
      <c r="Z48" s="1074"/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</row>
    <row r="49" spans="1:56" ht="12" hidden="1" customHeight="1" x14ac:dyDescent="0.25">
      <c r="A49" s="1095"/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6" ht="12" hidden="1" customHeight="1" x14ac:dyDescent="0.25">
      <c r="A50" s="1081"/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</row>
    <row r="51" spans="1:56" ht="7.5" hidden="1" customHeight="1" x14ac:dyDescent="0.25">
      <c r="A51" s="1066" t="s">
        <v>523</v>
      </c>
      <c r="B51" s="1066"/>
      <c r="C51" s="1066"/>
      <c r="D51" s="1066"/>
      <c r="E51" s="1066"/>
      <c r="F51" s="1066"/>
      <c r="G51" s="1066"/>
      <c r="H51" s="1066"/>
      <c r="I51" s="1066"/>
      <c r="J51" s="1066"/>
      <c r="K51" s="1066"/>
      <c r="L51" s="1066"/>
      <c r="M51" s="1066"/>
      <c r="N51" s="1066"/>
      <c r="O51" s="1066"/>
      <c r="P51" s="1066"/>
      <c r="Q51" s="1066"/>
      <c r="R51" s="1066"/>
      <c r="S51" s="1066"/>
      <c r="T51" s="1066"/>
      <c r="U51" s="1066"/>
      <c r="V51" s="1066"/>
      <c r="W51" s="1066"/>
      <c r="X51" s="1066"/>
      <c r="Y51" s="1066"/>
      <c r="Z51" s="1066"/>
      <c r="AA51" s="1066"/>
      <c r="AB51" s="1066"/>
      <c r="AC51" s="1066"/>
      <c r="AD51" s="1066"/>
      <c r="AE51" s="1066"/>
      <c r="AF51" s="1066"/>
      <c r="AG51" s="1066"/>
      <c r="AH51" s="1066"/>
      <c r="AI51" s="1066"/>
      <c r="AJ51" s="1066"/>
      <c r="AK51" s="1066"/>
      <c r="AL51" s="1066"/>
      <c r="AM51" s="1066"/>
      <c r="AN51" s="1066"/>
      <c r="AO51" s="1066"/>
      <c r="AP51" s="1066"/>
      <c r="AQ51" s="1066"/>
      <c r="AR51" s="1066"/>
      <c r="AS51" s="1066"/>
      <c r="AT51" s="1066"/>
      <c r="AU51" s="1066"/>
      <c r="AV51" s="1066"/>
      <c r="AW51" s="1066"/>
      <c r="AX51" s="1066"/>
      <c r="AY51" s="1066"/>
      <c r="AZ51" s="1066"/>
    </row>
    <row r="52" spans="1:56" ht="12" customHeight="1" x14ac:dyDescent="0.25">
      <c r="A52" s="1074" t="s">
        <v>380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3.5" customHeight="1" x14ac:dyDescent="0.25">
      <c r="A53" s="1078" t="str">
        <f>ФОРМА!B4</f>
        <v>ООО «СЭТ»</v>
      </c>
      <c r="B53" s="1078"/>
      <c r="C53" s="1078"/>
      <c r="D53" s="1078"/>
      <c r="E53" s="1078"/>
      <c r="F53" s="1078"/>
      <c r="G53" s="1078"/>
      <c r="H53" s="1078"/>
      <c r="I53" s="1078"/>
      <c r="J53" s="1078"/>
      <c r="K53" s="1078"/>
      <c r="L53" s="1078"/>
      <c r="M53" s="1078"/>
      <c r="N53" s="1078"/>
      <c r="O53" s="1078"/>
      <c r="P53" s="1078"/>
      <c r="Q53" s="1078"/>
      <c r="R53" s="1078"/>
      <c r="S53" s="1078"/>
      <c r="T53" s="1078"/>
      <c r="U53" s="1078"/>
      <c r="V53" s="1078"/>
      <c r="W53" s="1078"/>
      <c r="X53" s="1078"/>
      <c r="Y53" s="1078"/>
      <c r="Z53" s="1078"/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1078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</row>
    <row r="54" spans="1:56" s="126" customFormat="1" ht="7.2" customHeight="1" x14ac:dyDescent="0.2">
      <c r="A54" s="1097" t="s">
        <v>818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6" ht="12" customHeight="1" x14ac:dyDescent="0.25">
      <c r="A55" s="1074" t="s">
        <v>9</v>
      </c>
      <c r="B55" s="1074"/>
      <c r="C55" s="1074"/>
      <c r="D55" s="1074"/>
      <c r="E55" s="1074"/>
      <c r="F55" s="1074"/>
      <c r="G55" s="1074"/>
      <c r="H55" s="1074"/>
      <c r="I55" s="1074"/>
      <c r="J55" s="1074"/>
      <c r="K55" s="1074"/>
      <c r="L55" s="1074"/>
      <c r="M55" s="1074"/>
      <c r="N55" s="1074"/>
      <c r="O55" s="1074"/>
      <c r="P55" s="1074"/>
      <c r="Q55" s="1074"/>
      <c r="R55" s="1074"/>
      <c r="S55" s="1074"/>
      <c r="T55" s="1074"/>
      <c r="U55" s="1074"/>
      <c r="V55" s="1074"/>
      <c r="W55" s="1074"/>
      <c r="X55" s="1074"/>
      <c r="Y55" s="1074"/>
      <c r="Z55" s="1074"/>
      <c r="AA55" s="1074"/>
      <c r="AB55" s="1074"/>
      <c r="AC55" s="1074"/>
      <c r="AD55" s="1074"/>
      <c r="AE55" s="1074"/>
      <c r="AF55" s="1074"/>
      <c r="AG55" s="1074"/>
      <c r="AH55" s="1074"/>
      <c r="AI55" s="1074"/>
      <c r="AJ55" s="1074"/>
      <c r="AK55" s="1074"/>
      <c r="AL55" s="1074"/>
      <c r="AM55" s="1074"/>
      <c r="AN55" s="1074"/>
      <c r="AO55" s="1074"/>
      <c r="AP55" s="1074"/>
      <c r="AQ55" s="1074"/>
      <c r="AR55" s="1074"/>
      <c r="AS55" s="1074"/>
      <c r="AT55" s="1074"/>
      <c r="AU55" s="1074"/>
      <c r="AV55" s="1074"/>
      <c r="AW55" s="1074"/>
      <c r="AX55" s="1074"/>
      <c r="AY55" s="1074"/>
      <c r="AZ55" s="1074"/>
    </row>
    <row r="56" spans="1:56" ht="12" customHeight="1" x14ac:dyDescent="0.25">
      <c r="A56" s="1074" t="s">
        <v>391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6" ht="14.25" customHeight="1" x14ac:dyDescent="0.25">
      <c r="A57" s="1101" t="str">
        <f ca="1">INDIRECT("'АКТЫ скрытых работ'!R"&amp;BE3&amp;"C3",0)</f>
        <v>опора типа П20-3Н</v>
      </c>
      <c r="B57" s="1101"/>
      <c r="C57" s="1101"/>
      <c r="D57" s="1101"/>
      <c r="E57" s="1101"/>
      <c r="F57" s="1101"/>
      <c r="G57" s="1101"/>
      <c r="H57" s="1101"/>
      <c r="I57" s="1101"/>
      <c r="J57" s="1101"/>
      <c r="K57" s="1101"/>
      <c r="L57" s="1101"/>
      <c r="M57" s="1101"/>
      <c r="N57" s="1101"/>
      <c r="O57" s="1101"/>
      <c r="P57" s="1101"/>
      <c r="Q57" s="1101"/>
      <c r="R57" s="1101"/>
      <c r="S57" s="1101"/>
      <c r="T57" s="1101"/>
      <c r="U57" s="1101"/>
      <c r="V57" s="1101"/>
      <c r="W57" s="1101"/>
      <c r="X57" s="1101"/>
      <c r="Y57" s="1101"/>
      <c r="Z57" s="1101"/>
      <c r="AA57" s="1101"/>
      <c r="AB57" s="1101"/>
      <c r="AC57" s="1101"/>
      <c r="AD57" s="1101"/>
      <c r="AE57" s="1101"/>
      <c r="AF57" s="1101"/>
      <c r="AG57" s="1101"/>
      <c r="AH57" s="1101"/>
      <c r="AI57" s="1101"/>
      <c r="AJ57" s="1101"/>
      <c r="AK57" s="1101"/>
      <c r="AL57" s="1101"/>
      <c r="AM57" s="1101"/>
      <c r="AN57" s="1101"/>
      <c r="AO57" s="1101"/>
      <c r="AP57" s="1101"/>
      <c r="AQ57" s="1101"/>
      <c r="AR57" s="1101"/>
      <c r="AS57" s="1101"/>
      <c r="AT57" s="1101"/>
      <c r="AU57" s="1101"/>
      <c r="AV57" s="1101"/>
      <c r="AW57" s="1101"/>
      <c r="AX57" s="1101"/>
      <c r="AY57" s="1101"/>
      <c r="AZ57" s="1101"/>
    </row>
    <row r="58" spans="1:56" ht="10.5" customHeight="1" x14ac:dyDescent="0.25">
      <c r="A58" s="1094" t="s">
        <v>532</v>
      </c>
      <c r="B58" s="1094"/>
      <c r="C58" s="1094"/>
      <c r="D58" s="1094"/>
      <c r="E58" s="1094"/>
      <c r="F58" s="1094"/>
      <c r="G58" s="1094"/>
      <c r="H58" s="1094"/>
      <c r="I58" s="1094"/>
      <c r="J58" s="1094"/>
      <c r="K58" s="1094"/>
      <c r="L58" s="1094"/>
      <c r="M58" s="1094"/>
      <c r="N58" s="1094"/>
      <c r="O58" s="1094"/>
      <c r="P58" s="1094"/>
      <c r="Q58" s="1094"/>
      <c r="R58" s="1094"/>
      <c r="S58" s="1094"/>
      <c r="T58" s="1094"/>
      <c r="U58" s="1094"/>
      <c r="V58" s="1094"/>
      <c r="W58" s="1094"/>
      <c r="X58" s="1094"/>
      <c r="Y58" s="1094"/>
      <c r="Z58" s="1094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94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</row>
    <row r="59" spans="1:56" ht="12" customHeight="1" x14ac:dyDescent="0.3">
      <c r="A59" s="414" t="s">
        <v>392</v>
      </c>
      <c r="Z59" s="9"/>
      <c r="AA59" s="9"/>
      <c r="AB59" s="9"/>
      <c r="AC59" s="9"/>
      <c r="AD59" s="1101" t="str">
        <f>IF(ФОРМА!B8=0," ",ФОРМА!B8)</f>
        <v>ООО «СЭТ»</v>
      </c>
      <c r="AE59" s="1101"/>
      <c r="AF59" s="1101"/>
      <c r="AG59" s="1101"/>
      <c r="AH59" s="1101"/>
      <c r="AI59" s="1101"/>
      <c r="AJ59" s="1101"/>
      <c r="AK59" s="1101"/>
      <c r="AL59" s="1101"/>
      <c r="AM59" s="1101"/>
      <c r="AN59" s="1101"/>
      <c r="AO59" s="1101"/>
      <c r="AP59" s="1101"/>
      <c r="AQ59" s="1101"/>
      <c r="AR59" s="1101"/>
      <c r="AS59" s="1101"/>
      <c r="AT59" s="1101"/>
      <c r="AU59" s="1101"/>
      <c r="AV59" s="1101"/>
      <c r="AW59" s="1101"/>
      <c r="AX59" s="1101"/>
      <c r="AY59" s="1101"/>
      <c r="AZ59" s="1101"/>
    </row>
    <row r="60" spans="1:56" ht="8.25" customHeight="1" x14ac:dyDescent="0.25">
      <c r="A60" s="1099"/>
      <c r="B60" s="1099"/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66" t="s">
        <v>83</v>
      </c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V60" s="1066"/>
      <c r="AW60" s="1066"/>
      <c r="AX60" s="1066"/>
      <c r="AY60" s="1066"/>
      <c r="AZ60" s="1066"/>
    </row>
    <row r="61" spans="1:56" ht="12" customHeight="1" x14ac:dyDescent="0.25">
      <c r="A61" s="1076" t="str">
        <f>IF(ФОРМА!B9=0," ",CONCATENATE("Проект Шифр ",ФОРМА!B9))</f>
        <v>Проект Шифр ГтЭС-ДТ-9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076"/>
      <c r="AO61" s="1076"/>
      <c r="AP61" s="1076"/>
      <c r="AQ61" s="1076"/>
      <c r="AR61" s="1076"/>
      <c r="AS61" s="1076"/>
      <c r="AT61" s="1076"/>
      <c r="AU61" s="1076"/>
      <c r="AV61" s="1076"/>
      <c r="AW61" s="1076"/>
      <c r="AX61" s="1076"/>
      <c r="AY61" s="1076"/>
      <c r="AZ61" s="1076"/>
    </row>
    <row r="62" spans="1:56" ht="7.2" customHeight="1" x14ac:dyDescent="0.25">
      <c r="A62" s="1066" t="s">
        <v>533</v>
      </c>
      <c r="B62" s="1066"/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  <c r="P62" s="1066"/>
      <c r="Q62" s="1066"/>
      <c r="R62" s="1066"/>
      <c r="S62" s="1066"/>
      <c r="T62" s="1066"/>
      <c r="U62" s="1066"/>
      <c r="V62" s="1066"/>
      <c r="W62" s="1066"/>
      <c r="X62" s="1066"/>
      <c r="Y62" s="1066"/>
      <c r="Z62" s="1066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</row>
    <row r="63" spans="1:56" ht="12" customHeight="1" x14ac:dyDescent="0.25">
      <c r="A63" s="1074" t="s">
        <v>534</v>
      </c>
      <c r="B63" s="1074"/>
      <c r="C63" s="1074"/>
      <c r="D63" s="1074"/>
      <c r="E63" s="1074"/>
      <c r="F63" s="1074"/>
      <c r="G63" s="1074"/>
      <c r="H63" s="1074"/>
      <c r="I63" s="1074"/>
      <c r="J63" s="1074"/>
      <c r="K63" s="1074"/>
      <c r="L63" s="1074"/>
      <c r="M63" s="1074"/>
      <c r="N63" s="1074"/>
      <c r="O63" s="1074"/>
      <c r="P63" s="1074"/>
      <c r="Q63" s="1074"/>
      <c r="R63" s="1074"/>
      <c r="S63" s="1074"/>
      <c r="T63" s="1074"/>
      <c r="U63" s="1074"/>
      <c r="V63" s="1074"/>
      <c r="W63" s="1074"/>
      <c r="X63" s="1074"/>
      <c r="Y63" s="1074"/>
      <c r="Z63" s="1074"/>
      <c r="AA63" s="1074"/>
      <c r="AB63" s="1074"/>
      <c r="AC63" s="1074"/>
      <c r="AD63" s="1074"/>
      <c r="AE63" s="1074"/>
      <c r="AF63" s="1074"/>
      <c r="AG63" s="1074"/>
      <c r="AH63" s="1074"/>
      <c r="AI63" s="1074"/>
      <c r="AJ63" s="1074"/>
      <c r="AK63" s="1074"/>
      <c r="AL63" s="1074"/>
      <c r="AM63" s="1074"/>
      <c r="AN63" s="1074"/>
      <c r="AO63" s="1074"/>
      <c r="AP63" s="1074"/>
      <c r="AQ63" s="1074"/>
      <c r="AR63" s="1074"/>
      <c r="AS63" s="1074"/>
      <c r="AT63" s="1074"/>
      <c r="AU63" s="1074"/>
      <c r="AV63" s="1074"/>
      <c r="AW63" s="1074"/>
      <c r="AX63" s="1074"/>
      <c r="AY63" s="1074"/>
      <c r="AZ63" s="1074"/>
      <c r="BD63" s="11"/>
    </row>
    <row r="64" spans="1:56" ht="24" customHeight="1" x14ac:dyDescent="0.25">
      <c r="A64" s="1102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95"/>
      <c r="C64" s="1095"/>
      <c r="D64" s="1095"/>
      <c r="E64" s="1095"/>
      <c r="F64" s="1095"/>
      <c r="G64" s="1095"/>
      <c r="H64" s="1095"/>
      <c r="I64" s="1095"/>
      <c r="J64" s="1095"/>
      <c r="K64" s="1095"/>
      <c r="L64" s="1095"/>
      <c r="M64" s="1095"/>
      <c r="N64" s="1095"/>
      <c r="O64" s="1095"/>
      <c r="P64" s="1095"/>
      <c r="Q64" s="1095"/>
      <c r="R64" s="1095"/>
      <c r="S64" s="1095"/>
      <c r="T64" s="1095"/>
      <c r="U64" s="1095"/>
      <c r="V64" s="1095"/>
      <c r="W64" s="1095"/>
      <c r="X64" s="1095"/>
      <c r="Y64" s="1095"/>
      <c r="Z64" s="1095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D64" s="15"/>
    </row>
    <row r="65" spans="1:56" ht="7.95" customHeight="1" x14ac:dyDescent="0.25">
      <c r="A65" s="1069" t="s">
        <v>381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4" t="s">
        <v>536</v>
      </c>
      <c r="B66" s="1074"/>
      <c r="C66" s="1074"/>
      <c r="D66" s="1074"/>
      <c r="E66" s="1074"/>
      <c r="F66" s="1074"/>
      <c r="G66" s="1074"/>
      <c r="H66" s="1074"/>
      <c r="I66" s="1074"/>
      <c r="J66" s="1074"/>
      <c r="K66" s="1074"/>
      <c r="L66" s="1074"/>
      <c r="M66" s="1074"/>
      <c r="N66" s="1074"/>
      <c r="O66" s="1074"/>
      <c r="P66" s="1074"/>
      <c r="Q66" s="1074"/>
      <c r="R66" s="1074"/>
      <c r="S66" s="1074"/>
      <c r="T66" s="1074"/>
      <c r="U66" s="1074"/>
      <c r="V66" s="1074"/>
      <c r="W66" s="1074"/>
      <c r="X66" s="1074"/>
      <c r="Y66" s="1074"/>
      <c r="Z66" s="1074"/>
      <c r="AA66" s="1074"/>
      <c r="AB66" s="1074"/>
      <c r="AC66" s="1074"/>
      <c r="AD66" s="1074"/>
      <c r="AE66" s="1074"/>
      <c r="AF66" s="1074"/>
      <c r="AG66" s="1074"/>
      <c r="AH66" s="1074"/>
      <c r="AI66" s="1074"/>
      <c r="AJ66" s="1074"/>
      <c r="AK66" s="1074"/>
      <c r="AL66" s="1074"/>
      <c r="AM66" s="1074"/>
      <c r="AN66" s="1074"/>
      <c r="AO66" s="1074"/>
      <c r="AP66" s="1074"/>
      <c r="AQ66" s="1074"/>
      <c r="AR66" s="1074"/>
      <c r="AS66" s="1074"/>
      <c r="AT66" s="1074"/>
      <c r="AU66" s="1074"/>
      <c r="AV66" s="1074"/>
      <c r="AW66" s="1074"/>
      <c r="AX66" s="1074"/>
      <c r="AY66" s="1074"/>
      <c r="AZ66" s="1074"/>
    </row>
    <row r="67" spans="1:56" ht="25.2" customHeight="1" x14ac:dyDescent="0.25">
      <c r="A67" s="1103" t="str">
        <f ca="1">INDIRECT("'АКТЫ скрытых работ'!R"&amp;BE3&amp;"C10",0)</f>
        <v>Стойка СВ110-3,5. Сертификат соответствия №РОСС BY.HB61.Н30298 от 09.11.2021 сроком действия до 08.11.2024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D67" s="11"/>
    </row>
    <row r="68" spans="1:56" s="126" customFormat="1" ht="8.25" customHeight="1" x14ac:dyDescent="0.2">
      <c r="A68" s="1066" t="s">
        <v>535</v>
      </c>
      <c r="B68" s="1094"/>
      <c r="C68" s="1094"/>
      <c r="D68" s="1094"/>
      <c r="E68" s="1094"/>
      <c r="F68" s="1094"/>
      <c r="G68" s="1094"/>
      <c r="H68" s="1094"/>
      <c r="I68" s="1094"/>
      <c r="J68" s="1094"/>
      <c r="K68" s="1094"/>
      <c r="L68" s="1094"/>
      <c r="M68" s="1094"/>
      <c r="N68" s="1094"/>
      <c r="O68" s="1094"/>
      <c r="P68" s="1094"/>
      <c r="Q68" s="1094"/>
      <c r="R68" s="1094"/>
      <c r="S68" s="1094"/>
      <c r="T68" s="1094"/>
      <c r="U68" s="1094"/>
      <c r="V68" s="1094"/>
      <c r="W68" s="1094"/>
      <c r="X68" s="1094"/>
      <c r="Y68" s="1094"/>
      <c r="Z68" s="1094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D68" s="128"/>
    </row>
    <row r="69" spans="1:56" ht="12" customHeight="1" x14ac:dyDescent="0.25">
      <c r="A69" s="1075" t="s">
        <v>537</v>
      </c>
      <c r="B69" s="1075"/>
      <c r="C69" s="1075"/>
      <c r="D69" s="1075"/>
      <c r="E69" s="1075"/>
      <c r="F69" s="1075"/>
      <c r="G69" s="1075"/>
      <c r="H69" s="1075"/>
      <c r="I69" s="1075"/>
      <c r="J69" s="1075"/>
      <c r="K69" s="1075"/>
      <c r="L69" s="1075"/>
      <c r="M69" s="1075"/>
      <c r="N69" s="1075"/>
      <c r="O69" s="1075"/>
      <c r="P69" s="1075"/>
      <c r="Q69" s="1075"/>
      <c r="R69" s="1075"/>
      <c r="S69" s="1075"/>
      <c r="T69" s="1075"/>
      <c r="U69" s="1075"/>
      <c r="V69" s="1075"/>
      <c r="W69" s="1075"/>
      <c r="X69" s="1075"/>
      <c r="Y69" s="1075"/>
      <c r="Z69" s="1075"/>
      <c r="AA69" s="1075"/>
      <c r="AB69" s="1075"/>
      <c r="AC69" s="1075"/>
      <c r="AD69" s="1075"/>
      <c r="AE69" s="1075"/>
      <c r="AF69" s="1075"/>
      <c r="AG69" s="1075"/>
      <c r="AH69" s="1075"/>
      <c r="AI69" s="1075"/>
      <c r="AJ69" s="1075"/>
      <c r="AK69" s="1075"/>
      <c r="AL69" s="1075"/>
      <c r="AM69" s="1075"/>
      <c r="AN69" s="1075"/>
      <c r="AO69" s="1075"/>
      <c r="AP69" s="1075"/>
      <c r="AQ69" s="1075"/>
      <c r="AR69" s="1075"/>
      <c r="AS69" s="1075"/>
      <c r="AT69" s="1075"/>
      <c r="AU69" s="1075"/>
      <c r="AV69" s="1075"/>
      <c r="AW69" s="1075"/>
      <c r="AX69" s="1075"/>
      <c r="AY69" s="1075"/>
      <c r="AZ69" s="1075"/>
    </row>
    <row r="70" spans="1:56" ht="12" customHeight="1" x14ac:dyDescent="0.25">
      <c r="A70" s="1074" t="s">
        <v>382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</row>
    <row r="71" spans="1:56" ht="24" customHeight="1" x14ac:dyDescent="0.25">
      <c r="A71" s="1095" t="str">
        <f ca="1">INDIRECT("'АКТЫ скрытых работ'!R"&amp;BE3&amp;"C11",0)</f>
        <v>Исполнительная схема №1.3 Установка одностоечных опор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</row>
    <row r="72" spans="1:56" s="126" customFormat="1" ht="9.6" x14ac:dyDescent="0.2">
      <c r="A72" s="1100" t="s">
        <v>383</v>
      </c>
      <c r="B72" s="1100"/>
      <c r="C72" s="1100"/>
      <c r="D72" s="1100"/>
      <c r="E72" s="1100"/>
      <c r="F72" s="1100"/>
      <c r="G72" s="1100"/>
      <c r="H72" s="1100"/>
      <c r="I72" s="1100"/>
      <c r="J72" s="1100"/>
      <c r="K72" s="1100"/>
      <c r="L72" s="1100"/>
      <c r="M72" s="1100"/>
      <c r="N72" s="1100"/>
      <c r="O72" s="1100"/>
      <c r="P72" s="1100"/>
      <c r="Q72" s="1100"/>
      <c r="R72" s="1100"/>
      <c r="S72" s="1100"/>
      <c r="T72" s="1100"/>
      <c r="U72" s="1100"/>
      <c r="V72" s="1100"/>
      <c r="W72" s="1100"/>
      <c r="X72" s="1100"/>
      <c r="Y72" s="1100"/>
      <c r="Z72" s="1100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</row>
    <row r="73" spans="1:56" ht="24" customHeight="1" x14ac:dyDescent="0.25">
      <c r="A73" s="1075" t="s">
        <v>538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5.75" customHeight="1" x14ac:dyDescent="0.3">
      <c r="A74" s="1111"/>
      <c r="B74" s="1111"/>
      <c r="C74" s="1111"/>
      <c r="D74" s="1111"/>
      <c r="E74" s="1111"/>
      <c r="F74" s="1111"/>
      <c r="G74" s="1111"/>
      <c r="H74" s="1111"/>
      <c r="I74" s="1111"/>
      <c r="J74" s="1111"/>
      <c r="K74" s="1111"/>
      <c r="L74" s="1111"/>
      <c r="M74" s="1111"/>
      <c r="N74" s="1111"/>
      <c r="O74" s="1111"/>
      <c r="P74" s="1111"/>
      <c r="Q74" s="1111"/>
      <c r="R74" s="1111"/>
      <c r="S74" s="1111"/>
      <c r="T74" s="1111"/>
      <c r="U74" s="1111"/>
      <c r="V74" s="1111"/>
      <c r="W74" s="1111"/>
      <c r="X74" s="1111"/>
      <c r="Y74" s="1111"/>
      <c r="Z74" s="1111"/>
      <c r="AA74" s="1111"/>
      <c r="AB74" s="1111"/>
      <c r="AC74" s="1111"/>
      <c r="AD74" s="1111"/>
      <c r="AE74" s="1111"/>
      <c r="AF74" s="1111"/>
      <c r="AG74" s="1111"/>
      <c r="AH74" s="1111"/>
      <c r="AI74" s="1111"/>
      <c r="AJ74" s="1111"/>
      <c r="AK74" s="1111"/>
      <c r="AL74" s="1111"/>
      <c r="AM74" s="1111"/>
      <c r="AN74" s="1111"/>
      <c r="AO74" s="1111"/>
      <c r="AP74" s="1111"/>
      <c r="AQ74" s="1111"/>
      <c r="AR74" s="1111"/>
      <c r="AS74" s="1111"/>
      <c r="AT74" s="1111"/>
      <c r="AU74" s="1111"/>
      <c r="AV74" s="1111"/>
      <c r="AW74" s="1111"/>
      <c r="AX74" s="1111"/>
      <c r="AY74" s="1111"/>
      <c r="AZ74" s="1111"/>
    </row>
    <row r="75" spans="1:56" ht="9.75" customHeight="1" x14ac:dyDescent="0.25">
      <c r="A75" s="1091" t="s">
        <v>383</v>
      </c>
      <c r="B75" s="1092"/>
      <c r="C75" s="1092"/>
      <c r="D75" s="1092"/>
      <c r="E75" s="1092"/>
      <c r="F75" s="1092"/>
      <c r="G75" s="1092"/>
      <c r="H75" s="1092"/>
      <c r="I75" s="1092"/>
      <c r="J75" s="1092"/>
      <c r="K75" s="1092"/>
      <c r="L75" s="1092"/>
      <c r="M75" s="1092"/>
      <c r="N75" s="1092"/>
      <c r="O75" s="1092"/>
      <c r="P75" s="1092"/>
      <c r="Q75" s="1092"/>
      <c r="R75" s="1092"/>
      <c r="S75" s="1092"/>
      <c r="T75" s="1092"/>
      <c r="U75" s="1092"/>
      <c r="V75" s="1092"/>
      <c r="W75" s="1092"/>
      <c r="X75" s="1092"/>
      <c r="Y75" s="1092"/>
      <c r="Z75" s="1092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94" t="s">
        <v>383</v>
      </c>
      <c r="AD77" s="1094"/>
      <c r="AE77" s="1094"/>
      <c r="AF77" s="1094"/>
      <c r="AG77" s="1094"/>
      <c r="AH77" s="1094"/>
      <c r="AI77" s="1094"/>
      <c r="AJ77" s="1094"/>
      <c r="AK77" s="1094"/>
      <c r="AL77" s="1094"/>
      <c r="AM77" s="1094"/>
      <c r="AN77" s="1094"/>
      <c r="AO77" s="1094"/>
      <c r="AP77" s="1094"/>
      <c r="AQ77" s="1094"/>
      <c r="AR77" s="1094"/>
      <c r="AS77" s="1094"/>
      <c r="AT77" s="1094"/>
      <c r="AU77" s="1094"/>
      <c r="AV77" s="1094"/>
      <c r="AW77" s="1094"/>
      <c r="AX77" s="1094"/>
      <c r="AY77" s="1094"/>
      <c r="AZ77" s="1094"/>
    </row>
    <row r="78" spans="1:56" ht="14.4" x14ac:dyDescent="0.3">
      <c r="A78" s="1074" t="s">
        <v>539</v>
      </c>
      <c r="B78" s="1074"/>
      <c r="C78" s="1074"/>
      <c r="D78" s="1074"/>
      <c r="E78" s="1074"/>
      <c r="G78" s="1109" t="s">
        <v>527</v>
      </c>
      <c r="H78" s="1109"/>
      <c r="I78" s="1109"/>
      <c r="J78" s="1109"/>
      <c r="K78" s="1109"/>
      <c r="L78" s="1109"/>
      <c r="M78" s="1109"/>
      <c r="N78" s="1109"/>
      <c r="O78" s="1109"/>
      <c r="P78" s="1109"/>
      <c r="Q78" s="8"/>
      <c r="R78" s="102" t="s">
        <v>76</v>
      </c>
      <c r="S78" s="1105" t="str">
        <f ca="1">INDIRECT("'АКТЫ скрытых работ'!R"&amp;BE3&amp;"C4",0)</f>
        <v>15</v>
      </c>
      <c r="T78" s="1105"/>
      <c r="U78" s="1105"/>
      <c r="V78" s="102" t="s">
        <v>77</v>
      </c>
      <c r="W78" s="1106" t="str">
        <f ca="1">INDIRECT("'АКТЫ скрытых работ'!R"&amp;BE3&amp;"C5",0)</f>
        <v>ноября</v>
      </c>
      <c r="X78" s="1106"/>
      <c r="Y78" s="1106"/>
      <c r="Z78" s="1106"/>
      <c r="AA78" s="1106"/>
      <c r="AB78" s="1106"/>
      <c r="AC78" s="1106"/>
      <c r="AE78" s="1101">
        <f ca="1">INDIRECT("'АКТЫ скрытых работ'!R"&amp;BE3&amp;"C6",0)</f>
        <v>2024</v>
      </c>
      <c r="AF78" s="1101"/>
      <c r="AG78" s="1101"/>
      <c r="AH78" s="1101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4" t="s">
        <v>89</v>
      </c>
      <c r="H79" s="1074"/>
      <c r="I79" s="1074"/>
      <c r="J79" s="1074"/>
      <c r="K79" s="1074"/>
      <c r="L79" s="1074"/>
      <c r="M79" s="1074"/>
      <c r="N79" s="1074"/>
      <c r="O79" s="1074"/>
      <c r="P79" s="1074"/>
      <c r="Q79" s="8"/>
      <c r="R79" s="102" t="s">
        <v>76</v>
      </c>
      <c r="S79" s="1105" t="str">
        <f ca="1">INDIRECT("'АКТЫ скрытых работ'!R"&amp;BE3&amp;"C7",0)</f>
        <v>16</v>
      </c>
      <c r="T79" s="1105"/>
      <c r="U79" s="1105"/>
      <c r="V79" s="102" t="s">
        <v>77</v>
      </c>
      <c r="W79" s="1107" t="str">
        <f ca="1">INDIRECT("'АКТЫ скрытых работ'!R"&amp;BE3&amp;"C8",0)</f>
        <v>ноября</v>
      </c>
      <c r="X79" s="1107"/>
      <c r="Y79" s="1107"/>
      <c r="Z79" s="1107"/>
      <c r="AA79" s="1107"/>
      <c r="AB79" s="1107"/>
      <c r="AC79" s="1107"/>
      <c r="AE79" s="1108">
        <f ca="1">INDIRECT("'АКТЫ скрытых работ'!R"&amp;BE3&amp;"C9",0)</f>
        <v>2024</v>
      </c>
      <c r="AF79" s="1108"/>
      <c r="AG79" s="1108"/>
      <c r="AH79" s="110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10" t="s">
        <v>540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  <c r="L81" s="1110"/>
      <c r="M81" s="1110"/>
      <c r="N81" s="1110"/>
      <c r="O81" s="1110"/>
      <c r="P81" s="1110"/>
      <c r="Q81" s="1110"/>
      <c r="R81" s="1110"/>
      <c r="S81" s="1110"/>
      <c r="T81" s="1110"/>
      <c r="U81" s="1110"/>
      <c r="V81" s="1110"/>
      <c r="W81" s="1110"/>
      <c r="X81" s="1110"/>
      <c r="Y81" s="1110"/>
      <c r="Z81" s="1110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110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</row>
    <row r="82" spans="1:54" x14ac:dyDescent="0.25">
      <c r="A82" s="1103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103"/>
      <c r="C82" s="1103"/>
      <c r="D82" s="1103"/>
      <c r="E82" s="1103"/>
      <c r="F82" s="1103"/>
      <c r="G82" s="1103"/>
      <c r="H82" s="1103"/>
      <c r="I82" s="1103"/>
      <c r="J82" s="1103"/>
      <c r="K82" s="1103"/>
      <c r="L82" s="1103"/>
      <c r="M82" s="1103"/>
      <c r="N82" s="1103"/>
      <c r="O82" s="1103"/>
      <c r="P82" s="1103"/>
      <c r="Q82" s="1103"/>
      <c r="R82" s="1103"/>
      <c r="S82" s="1103"/>
      <c r="T82" s="1103"/>
      <c r="U82" s="1103"/>
      <c r="V82" s="1103"/>
      <c r="W82" s="1103"/>
      <c r="X82" s="1103"/>
      <c r="Y82" s="1103"/>
      <c r="Z82" s="1103"/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1103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</row>
    <row r="83" spans="1:54" s="126" customFormat="1" ht="10.5" customHeight="1" x14ac:dyDescent="0.2">
      <c r="A83" s="1069" t="s">
        <v>541</v>
      </c>
      <c r="B83" s="1069"/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</row>
    <row r="84" spans="1:54" ht="12" customHeight="1" x14ac:dyDescent="0.3">
      <c r="A84" s="1074" t="s">
        <v>385</v>
      </c>
      <c r="B84" s="1074"/>
      <c r="C84" s="1074"/>
      <c r="D84" s="1074"/>
      <c r="E84" s="1074"/>
      <c r="F84" s="1074"/>
      <c r="G84" s="1074"/>
      <c r="H84" s="1074"/>
      <c r="I84" s="1074"/>
      <c r="J84" s="1074"/>
      <c r="K84" s="1074"/>
      <c r="L84" s="1074"/>
      <c r="M84" s="1074"/>
      <c r="N84" s="1074"/>
      <c r="O84" s="1074"/>
      <c r="P84" s="1074"/>
      <c r="Q84" s="1074"/>
      <c r="R84" s="1074"/>
      <c r="S84" s="1074"/>
      <c r="T84" s="1074"/>
      <c r="U84" s="1074"/>
      <c r="V84" s="1074"/>
      <c r="W84" s="1074"/>
      <c r="X84" s="1074"/>
      <c r="Y84" s="1074"/>
      <c r="Z84" s="1074"/>
      <c r="AA84" s="1074"/>
      <c r="AB84" s="1074"/>
      <c r="AC84" s="1074"/>
      <c r="AD84" s="1074"/>
      <c r="AE84" s="1074"/>
      <c r="AF84" s="1074"/>
      <c r="AG84" s="1074"/>
      <c r="AH84" s="1074"/>
      <c r="AI84" s="1074"/>
      <c r="AJ84" s="1074"/>
      <c r="AK84" s="1074"/>
      <c r="AL84" s="1074"/>
      <c r="AM84" s="1074"/>
      <c r="AN84" s="1074"/>
      <c r="AO84" s="1074"/>
      <c r="AP84" s="1074"/>
      <c r="AQ84" s="1074"/>
      <c r="AR84" s="1074"/>
      <c r="AS84" s="1074"/>
      <c r="AT84" s="1074"/>
      <c r="AU84" s="1074"/>
      <c r="AV84" s="1074"/>
      <c r="AW84" s="1074"/>
      <c r="AX84" s="1074"/>
      <c r="AY84" s="1074"/>
      <c r="AZ84" s="1074"/>
      <c r="BA84" s="31"/>
    </row>
    <row r="85" spans="1:54" ht="12" customHeight="1" x14ac:dyDescent="0.3">
      <c r="A85" s="1074" t="s">
        <v>386</v>
      </c>
      <c r="B85" s="1074"/>
      <c r="C85" s="1074"/>
      <c r="D85" s="1074"/>
      <c r="E85" s="1074"/>
      <c r="F85" s="1074"/>
      <c r="G85" s="1074"/>
      <c r="H85" s="1074"/>
      <c r="I85" s="1074"/>
      <c r="J85" s="1074"/>
      <c r="K85" s="1074"/>
      <c r="L85" s="1074"/>
      <c r="M85" s="1074"/>
      <c r="N85" s="1074"/>
      <c r="O85" s="1074"/>
      <c r="P85" s="1074"/>
      <c r="Q85" s="1074"/>
      <c r="R85" s="1074"/>
      <c r="S85" s="1074"/>
      <c r="T85" s="1074"/>
      <c r="U85" s="1074"/>
      <c r="V85" s="1074"/>
      <c r="W85" s="1074"/>
      <c r="X85" s="1074"/>
      <c r="Y85" s="1074"/>
      <c r="Z85" s="1074"/>
      <c r="AA85" s="1074"/>
      <c r="AB85" s="1074"/>
      <c r="AC85" s="1074"/>
      <c r="AD85" s="1074"/>
      <c r="AE85" s="1074"/>
      <c r="AF85" s="1104" t="s">
        <v>387</v>
      </c>
      <c r="AG85" s="1104"/>
      <c r="AH85" s="1104"/>
      <c r="AI85" s="1104"/>
      <c r="AJ85" s="1104"/>
      <c r="AK85" s="1104"/>
      <c r="AL85" s="1104"/>
      <c r="AM85" s="1104"/>
      <c r="AN85" s="1104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414" t="s">
        <v>388</v>
      </c>
      <c r="BA85" s="9"/>
    </row>
    <row r="86" spans="1:54" ht="12" customHeight="1" x14ac:dyDescent="0.3">
      <c r="A86" s="1074" t="s">
        <v>542</v>
      </c>
      <c r="B86" s="1074"/>
      <c r="C86" s="1074"/>
      <c r="D86" s="1074"/>
      <c r="E86" s="1074"/>
      <c r="F86" s="1074"/>
      <c r="G86" s="1074"/>
      <c r="H86" s="1074"/>
      <c r="I86" s="1074"/>
      <c r="J86" s="1074"/>
      <c r="K86" s="1074"/>
      <c r="L86" s="1074"/>
      <c r="M86" s="1074"/>
      <c r="N86" s="1074"/>
      <c r="O86" s="1074"/>
      <c r="P86" s="1074"/>
      <c r="Q86" s="1074"/>
      <c r="R86" s="1074"/>
      <c r="S86" s="1074"/>
      <c r="T86" s="1074"/>
      <c r="U86" s="1074"/>
      <c r="V86" s="1074"/>
      <c r="W86" s="1074"/>
      <c r="X86" s="1074"/>
      <c r="Y86" s="1074"/>
      <c r="Z86" s="1074"/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115"/>
      <c r="AU86" s="1115"/>
      <c r="AV86" s="1115"/>
      <c r="AW86" s="1115"/>
      <c r="AX86" s="1115"/>
      <c r="AY86" s="416" t="s">
        <v>389</v>
      </c>
      <c r="AZ86" s="416"/>
      <c r="BA86" s="9"/>
    </row>
    <row r="87" spans="1:54" ht="12" customHeight="1" x14ac:dyDescent="0.3">
      <c r="A87" s="1074" t="s">
        <v>543</v>
      </c>
      <c r="B87" s="1074"/>
      <c r="C87" s="1074"/>
      <c r="D87" s="1074"/>
      <c r="E87" s="1074"/>
      <c r="F87" s="1074"/>
      <c r="G87" s="1074"/>
      <c r="H87" s="1074"/>
      <c r="I87" s="1074"/>
      <c r="J87" s="1074"/>
      <c r="K87" s="1074"/>
      <c r="L87" s="1074"/>
      <c r="M87" s="1074"/>
      <c r="N87" s="1074"/>
      <c r="O87" s="1074"/>
      <c r="P87" s="1074"/>
      <c r="Q87" s="1074"/>
      <c r="R87" s="1074"/>
      <c r="S87" s="1074"/>
      <c r="T87" s="1074"/>
      <c r="U87" s="1074"/>
      <c r="V87" s="1074"/>
      <c r="W87" s="1074"/>
      <c r="X87" s="1074"/>
      <c r="Y87" s="1074"/>
      <c r="Z87" s="1074"/>
      <c r="AA87" s="1074"/>
      <c r="AB87" s="1074"/>
      <c r="AC87" s="1074"/>
      <c r="AD87" s="1074"/>
      <c r="AE87" s="1074"/>
      <c r="AF87" s="1074"/>
      <c r="AG87" s="1074"/>
      <c r="AH87" s="1074"/>
      <c r="AI87" s="1074"/>
      <c r="AJ87" s="1074"/>
      <c r="AK87" s="1074"/>
      <c r="AL87" s="1074"/>
      <c r="AM87" s="1074"/>
      <c r="AN87" s="1074"/>
      <c r="AO87" s="1074"/>
      <c r="AP87" s="1074"/>
      <c r="AQ87" s="1074"/>
      <c r="AR87" s="1074"/>
      <c r="AS87" s="1074"/>
      <c r="AT87" s="1074"/>
      <c r="AU87" s="1074"/>
      <c r="AV87" s="1074"/>
      <c r="AW87" s="1074"/>
      <c r="AX87" s="1074"/>
      <c r="AY87" s="1074"/>
      <c r="AZ87" s="1074"/>
      <c r="BA87" s="9"/>
    </row>
    <row r="88" spans="1:54" ht="12" customHeight="1" x14ac:dyDescent="0.3">
      <c r="A88" s="1074" t="s">
        <v>544</v>
      </c>
      <c r="B88" s="1074"/>
      <c r="C88" s="1074"/>
      <c r="D88" s="1074"/>
      <c r="E88" s="1074"/>
      <c r="F88" s="1074"/>
      <c r="G88" s="1074"/>
      <c r="H88" s="1074"/>
      <c r="I88" s="1074"/>
      <c r="J88" s="1074"/>
      <c r="K88" s="1074"/>
      <c r="L88" s="1074"/>
      <c r="M88" s="1074"/>
      <c r="N88" s="1074"/>
      <c r="O88" s="1074"/>
      <c r="P88" s="1074"/>
      <c r="Q88" s="1074"/>
      <c r="R88" s="1074"/>
      <c r="S88" s="1074"/>
      <c r="T88" s="1074"/>
      <c r="U88" s="1074"/>
      <c r="V88" s="1074"/>
      <c r="W88" s="1074"/>
      <c r="X88" s="1074"/>
      <c r="Y88" s="1074"/>
      <c r="Z88" s="1074"/>
      <c r="AA88" s="1074"/>
      <c r="AB88" s="1074"/>
      <c r="AC88" s="1074"/>
      <c r="AD88" s="1074"/>
      <c r="AE88" s="1074"/>
      <c r="AF88" s="1074"/>
      <c r="AG88" s="1074"/>
      <c r="AH88" s="1074"/>
      <c r="AI88" s="1074"/>
      <c r="AJ88" s="1074"/>
      <c r="AK88" s="1074"/>
      <c r="AL88" s="1074"/>
      <c r="AM88" s="1074"/>
      <c r="AN88" s="1074"/>
      <c r="AO88" s="1074"/>
      <c r="AP88" s="1074"/>
      <c r="AQ88" s="1074"/>
      <c r="AR88" s="1074"/>
      <c r="AS88" s="1074"/>
      <c r="AT88" s="1074"/>
      <c r="AU88" s="1074"/>
      <c r="AV88" s="1074"/>
      <c r="AW88" s="1074"/>
      <c r="AX88" s="1074"/>
      <c r="AY88" s="1074"/>
      <c r="AZ88" s="1074"/>
      <c r="BA88" s="9"/>
    </row>
    <row r="89" spans="1:54" ht="12" customHeight="1" x14ac:dyDescent="0.3">
      <c r="A89" s="1104"/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9"/>
    </row>
    <row r="90" spans="1:54" ht="12" customHeight="1" x14ac:dyDescent="0.3">
      <c r="A90" s="1116" t="s">
        <v>545</v>
      </c>
      <c r="B90" s="1116"/>
      <c r="C90" s="1116"/>
      <c r="D90" s="1116"/>
      <c r="E90" s="1116"/>
      <c r="F90" s="1116"/>
      <c r="G90" s="1116"/>
      <c r="H90" s="1116"/>
      <c r="I90" s="1116"/>
      <c r="J90" s="1116"/>
      <c r="K90" s="1116"/>
      <c r="L90" s="1116"/>
      <c r="M90" s="1116"/>
      <c r="N90" s="1116"/>
      <c r="O90" s="1116"/>
      <c r="P90" s="1116"/>
      <c r="Q90" s="1116"/>
      <c r="R90" s="1116"/>
      <c r="S90" s="1116"/>
      <c r="T90" s="1116"/>
      <c r="U90" s="1116"/>
      <c r="V90" s="1116"/>
      <c r="W90" s="1116"/>
      <c r="X90" s="1116"/>
      <c r="Y90" s="1116"/>
      <c r="Z90" s="1116"/>
      <c r="AA90" s="1116"/>
      <c r="AB90" s="1116"/>
      <c r="AC90" s="1116"/>
      <c r="AD90" s="1116"/>
      <c r="AE90" s="1116"/>
      <c r="AF90" s="1116"/>
      <c r="AG90" s="1116"/>
      <c r="AH90" s="1116"/>
      <c r="AI90" s="1116"/>
      <c r="AJ90" s="1116"/>
      <c r="AK90" s="1116"/>
      <c r="AL90" s="1116"/>
      <c r="AM90" s="1116"/>
      <c r="AN90" s="1116"/>
      <c r="AO90" s="1116"/>
      <c r="AP90" s="1116"/>
      <c r="AQ90" s="1116"/>
      <c r="AR90" s="1116"/>
      <c r="AS90" s="1116"/>
      <c r="AT90" s="1116"/>
      <c r="AU90" s="1116"/>
      <c r="AV90" s="1116"/>
      <c r="AW90" s="1116"/>
      <c r="AX90" s="1116"/>
      <c r="AY90" s="1116"/>
      <c r="AZ90" s="1116"/>
      <c r="BA90" s="9"/>
    </row>
    <row r="91" spans="1:54" ht="12" customHeight="1" x14ac:dyDescent="0.3">
      <c r="A91" s="1078" t="str">
        <f ca="1">INDIRECT("'АКТЫ скрытых работ'!R"&amp;BE3&amp;"C13",0)</f>
        <v>Обратная засыпка котлована ранее вырытым грунтом</v>
      </c>
      <c r="B91" s="1078"/>
      <c r="C91" s="1078"/>
      <c r="D91" s="1078"/>
      <c r="E91" s="1078"/>
      <c r="F91" s="1078"/>
      <c r="G91" s="1078"/>
      <c r="H91" s="1078"/>
      <c r="I91" s="1078"/>
      <c r="J91" s="1078"/>
      <c r="K91" s="1078"/>
      <c r="L91" s="1078"/>
      <c r="M91" s="1078"/>
      <c r="N91" s="1078"/>
      <c r="O91" s="1078"/>
      <c r="P91" s="1078"/>
      <c r="Q91" s="1078"/>
      <c r="R91" s="1078"/>
      <c r="S91" s="1078"/>
      <c r="T91" s="1078"/>
      <c r="U91" s="1078"/>
      <c r="V91" s="1078"/>
      <c r="W91" s="1078"/>
      <c r="X91" s="1078"/>
      <c r="Y91" s="1078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9"/>
    </row>
    <row r="92" spans="1:54" s="126" customFormat="1" ht="8.25" customHeight="1" x14ac:dyDescent="0.2">
      <c r="A92" s="1113" t="s">
        <v>390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1113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36"/>
    </row>
    <row r="93" spans="1:54" s="137" customFormat="1" ht="12" customHeight="1" x14ac:dyDescent="0.25">
      <c r="A93" s="1117" t="s">
        <v>86</v>
      </c>
      <c r="B93" s="1117"/>
      <c r="C93" s="1117"/>
      <c r="D93" s="1117"/>
      <c r="E93" s="1117"/>
      <c r="F93" s="1117"/>
      <c r="G93" s="1117"/>
      <c r="H93" s="1117"/>
      <c r="I93" s="1117"/>
      <c r="J93" s="1117"/>
      <c r="K93" s="1117"/>
      <c r="L93" s="1117"/>
      <c r="M93" s="1117"/>
      <c r="N93" s="1117"/>
      <c r="O93" s="1117"/>
      <c r="P93" s="1118" t="s">
        <v>65</v>
      </c>
      <c r="Q93" s="1118"/>
      <c r="R93" s="1118"/>
      <c r="S93" s="1118"/>
      <c r="T93" s="1118"/>
      <c r="U93" s="1118"/>
      <c r="V93" s="1118"/>
      <c r="W93" s="1118"/>
      <c r="X93" s="1118"/>
      <c r="Y93" s="1118"/>
      <c r="Z93" s="1118"/>
      <c r="AA93" s="1118"/>
      <c r="AB93" s="1118"/>
      <c r="AC93" s="1118"/>
      <c r="AD93" s="1118"/>
      <c r="AE93" s="1118"/>
      <c r="AF93" s="1118"/>
      <c r="AG93" s="1118"/>
      <c r="AH93" s="1118"/>
      <c r="AI93" s="1118"/>
      <c r="AJ93" s="1118"/>
      <c r="AK93" s="1118"/>
      <c r="AL93" s="1118"/>
      <c r="AM93" s="1118"/>
      <c r="AN93" s="1118"/>
      <c r="AO93" s="1118"/>
      <c r="AP93" s="1118"/>
      <c r="AQ93" s="1118"/>
      <c r="AR93" s="1118"/>
      <c r="AS93" s="1118"/>
      <c r="AT93" s="1118"/>
      <c r="AU93" s="1118"/>
      <c r="AV93" s="1118"/>
      <c r="AW93" s="1118"/>
      <c r="AX93" s="1118"/>
      <c r="AY93" s="1118"/>
      <c r="AZ93" s="1118"/>
    </row>
    <row r="94" spans="1:54" ht="12" customHeight="1" x14ac:dyDescent="0.3">
      <c r="A94" s="414" t="s">
        <v>90</v>
      </c>
      <c r="J94" s="1078">
        <f>ФОРМА!F5</f>
        <v>2</v>
      </c>
      <c r="K94" s="1078"/>
      <c r="L94" s="1078"/>
      <c r="M94" s="417"/>
      <c r="N94" s="414" t="s">
        <v>91</v>
      </c>
      <c r="O94" s="417"/>
      <c r="R94" s="414"/>
    </row>
    <row r="95" spans="1:54" ht="35.25" customHeight="1" x14ac:dyDescent="0.25">
      <c r="A95" s="1074" t="s">
        <v>87</v>
      </c>
      <c r="B95" s="1074"/>
      <c r="C95" s="1074"/>
      <c r="D95" s="1074"/>
      <c r="E95" s="1074"/>
      <c r="F95" s="1074"/>
      <c r="G95" s="1074"/>
      <c r="H95" s="1095" t="str">
        <f ca="1">CONCATENATE(INDIRECT("'АКТЫ скрытых работ'!R"&amp;BE3&amp;"C11",0),", ",INDIRECT("'АКТЫ скрытых работ'!R"&amp;BE3&amp;"C14",0))</f>
        <v>Исполнительная схема №1.3 Установка одностоечных опор, Сертификат соответствия №РОСС BY.HB61.Н30298 от 09.11.2021 сроком действия до 08.11.2024</v>
      </c>
      <c r="I95" s="1095"/>
      <c r="J95" s="1095"/>
      <c r="K95" s="1095"/>
      <c r="L95" s="1095"/>
      <c r="M95" s="1095"/>
      <c r="N95" s="1095"/>
      <c r="O95" s="1095"/>
      <c r="P95" s="1095"/>
      <c r="Q95" s="1095"/>
      <c r="R95" s="1095"/>
      <c r="S95" s="1095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</row>
    <row r="96" spans="1:54" ht="24" customHeight="1" x14ac:dyDescent="0.25">
      <c r="A96" s="1112" t="s">
        <v>546</v>
      </c>
      <c r="B96" s="1112"/>
      <c r="C96" s="1112"/>
      <c r="D96" s="1112"/>
      <c r="E96" s="1112"/>
      <c r="F96" s="1112"/>
      <c r="G96" s="1112"/>
      <c r="H96" s="1112"/>
      <c r="I96" s="1112"/>
      <c r="J96" s="1112"/>
      <c r="K96" s="1112"/>
      <c r="L96" s="1112"/>
      <c r="M96" s="1112"/>
      <c r="N96" s="1112"/>
      <c r="O96" s="1112"/>
      <c r="P96" s="1112"/>
      <c r="Q96" s="1112"/>
      <c r="R96" s="1112"/>
      <c r="S96" s="1112"/>
      <c r="T96" s="1112"/>
      <c r="U96" s="1112"/>
      <c r="V96" s="1112"/>
      <c r="W96" s="1112"/>
      <c r="X96" s="1112"/>
      <c r="Y96" s="1112"/>
      <c r="Z96" s="1112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418"/>
      <c r="BB96" s="418"/>
    </row>
    <row r="97" spans="1:54" ht="16.5" customHeight="1" x14ac:dyDescent="0.3">
      <c r="A97" s="961" t="str">
        <f>ПОДПИСИ!D6</f>
        <v>Ширяев Е.М.</v>
      </c>
      <c r="B97" s="961"/>
      <c r="C97" s="961"/>
      <c r="D97" s="961"/>
      <c r="E97" s="961"/>
      <c r="F97" s="961"/>
      <c r="G97" s="961"/>
      <c r="H97" s="961"/>
      <c r="I97" s="961"/>
      <c r="J97" s="961"/>
      <c r="K97" s="961"/>
      <c r="L97" s="961"/>
      <c r="M97" s="961"/>
      <c r="N97" s="961"/>
      <c r="O97" s="961"/>
      <c r="P97" s="961"/>
      <c r="Q97" s="961"/>
      <c r="R97" s="961"/>
      <c r="S97" s="961"/>
      <c r="T97" s="961"/>
      <c r="U97" s="961"/>
      <c r="V97" s="961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62"/>
      <c r="AQ97" s="962"/>
      <c r="AR97" s="962"/>
      <c r="AS97" s="962"/>
      <c r="AT97" s="962"/>
      <c r="AU97" s="962"/>
      <c r="AV97" s="962"/>
      <c r="AW97" s="962"/>
      <c r="AX97" s="962"/>
      <c r="AY97" s="962"/>
      <c r="AZ97" s="962"/>
    </row>
    <row r="98" spans="1:54" s="491" customFormat="1" ht="6" customHeight="1" x14ac:dyDescent="0.3">
      <c r="A98" s="1114" t="s">
        <v>789</v>
      </c>
      <c r="B98" s="1114"/>
      <c r="C98" s="1114"/>
      <c r="D98" s="1114"/>
      <c r="E98" s="1114"/>
      <c r="F98" s="1114"/>
      <c r="G98" s="1114"/>
      <c r="H98" s="1114"/>
      <c r="I98" s="1114"/>
      <c r="J98" s="1114"/>
      <c r="K98" s="1114"/>
      <c r="L98" s="1114"/>
      <c r="M98" s="1114"/>
      <c r="N98" s="1114"/>
      <c r="O98" s="1114"/>
      <c r="P98" s="1114"/>
      <c r="Q98" s="1114"/>
      <c r="R98" s="1114"/>
      <c r="S98" s="1114"/>
      <c r="T98" s="1114"/>
      <c r="U98" s="1114"/>
      <c r="V98" s="111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114" t="s">
        <v>49</v>
      </c>
      <c r="AQ98" s="1114"/>
      <c r="AR98" s="1114"/>
      <c r="AS98" s="1114"/>
      <c r="AT98" s="1114"/>
      <c r="AU98" s="1114"/>
      <c r="AV98" s="1114"/>
      <c r="AW98" s="1114"/>
      <c r="AX98" s="1114"/>
      <c r="AY98" s="1114"/>
      <c r="AZ98" s="1114"/>
    </row>
    <row r="99" spans="1:54" s="491" customFormat="1" ht="23.4" customHeight="1" x14ac:dyDescent="0.3">
      <c r="A99" s="961" t="str">
        <f>IF(ПОДПИСИ!B10="","",ПОДПИСИ!D10)</f>
        <v>Сафуанова В.А.</v>
      </c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</row>
    <row r="100" spans="1:54" s="491" customFormat="1" ht="6" customHeight="1" x14ac:dyDescent="0.3">
      <c r="A100" s="1114" t="s">
        <v>789</v>
      </c>
      <c r="B100" s="1114"/>
      <c r="C100" s="1114"/>
      <c r="D100" s="1114"/>
      <c r="E100" s="1114"/>
      <c r="F100" s="1114"/>
      <c r="G100" s="1114"/>
      <c r="H100" s="1114"/>
      <c r="I100" s="1114"/>
      <c r="J100" s="1114"/>
      <c r="K100" s="1114"/>
      <c r="L100" s="1114"/>
      <c r="M100" s="1114"/>
      <c r="N100" s="1114"/>
      <c r="O100" s="1114"/>
      <c r="P100" s="1114"/>
      <c r="Q100" s="1114"/>
      <c r="R100" s="1114"/>
      <c r="S100" s="1114"/>
      <c r="T100" s="1114"/>
      <c r="U100" s="1114"/>
      <c r="V100" s="111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114" t="s">
        <v>49</v>
      </c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</row>
    <row r="101" spans="1:54" ht="15" customHeight="1" x14ac:dyDescent="0.25">
      <c r="A101" s="1112" t="s">
        <v>773</v>
      </c>
      <c r="B101" s="1112"/>
      <c r="C101" s="1112"/>
      <c r="D101" s="1112"/>
      <c r="E101" s="1112"/>
      <c r="F101" s="1112"/>
      <c r="G101" s="1112"/>
      <c r="H101" s="1112"/>
      <c r="I101" s="1112"/>
      <c r="J101" s="1112"/>
      <c r="K101" s="1112"/>
      <c r="L101" s="1112"/>
      <c r="M101" s="1112"/>
      <c r="N101" s="1112"/>
      <c r="O101" s="1112"/>
      <c r="P101" s="1112"/>
      <c r="Q101" s="1112"/>
      <c r="R101" s="1112"/>
      <c r="S101" s="1112"/>
      <c r="T101" s="1112"/>
      <c r="U101" s="1112"/>
      <c r="V101" s="1112"/>
      <c r="W101" s="1112"/>
      <c r="X101" s="1112"/>
      <c r="Y101" s="1112"/>
      <c r="Z101" s="1112"/>
      <c r="AA101" s="1112"/>
      <c r="AB101" s="1112"/>
      <c r="AC101" s="1112"/>
      <c r="AD101" s="1112"/>
      <c r="AE101" s="1112"/>
      <c r="AF101" s="1112"/>
      <c r="AG101" s="1112"/>
      <c r="AH101" s="1112"/>
      <c r="AI101" s="1112"/>
      <c r="AJ101" s="1112"/>
      <c r="AK101" s="1112"/>
      <c r="AL101" s="1112"/>
      <c r="AM101" s="1112"/>
      <c r="AN101" s="1112"/>
      <c r="AO101" s="1112"/>
      <c r="AP101" s="1112"/>
      <c r="AQ101" s="1112"/>
      <c r="AR101" s="1112"/>
      <c r="AS101" s="1112"/>
      <c r="AT101" s="1112"/>
      <c r="AU101" s="1112"/>
      <c r="AV101" s="1112"/>
      <c r="AW101" s="1112"/>
      <c r="AX101" s="1112"/>
      <c r="AY101" s="1112"/>
      <c r="AZ101" s="1112"/>
      <c r="BA101" s="418"/>
      <c r="BB101" s="418"/>
    </row>
    <row r="102" spans="1:54" ht="16.5" customHeight="1" x14ac:dyDescent="0.3">
      <c r="A102" s="961" t="str">
        <f>ПОДПИСИ!D15</f>
        <v>Потоцкий А.А.</v>
      </c>
      <c r="B102" s="961"/>
      <c r="C102" s="961"/>
      <c r="D102" s="961"/>
      <c r="E102" s="961"/>
      <c r="F102" s="961"/>
      <c r="G102" s="961"/>
      <c r="H102" s="961"/>
      <c r="I102" s="961"/>
      <c r="J102" s="961"/>
      <c r="K102" s="961"/>
      <c r="L102" s="961"/>
      <c r="M102" s="961"/>
      <c r="N102" s="961"/>
      <c r="O102" s="961"/>
      <c r="P102" s="961"/>
      <c r="Q102" s="961"/>
      <c r="R102" s="961"/>
      <c r="S102" s="961"/>
      <c r="T102" s="961"/>
      <c r="U102" s="961"/>
      <c r="V102" s="961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62"/>
      <c r="AQ102" s="962"/>
      <c r="AR102" s="962"/>
      <c r="AS102" s="962"/>
      <c r="AT102" s="962"/>
      <c r="AU102" s="962"/>
      <c r="AV102" s="962"/>
      <c r="AW102" s="962"/>
      <c r="AX102" s="962"/>
      <c r="AY102" s="962"/>
      <c r="AZ102" s="962"/>
      <c r="BA102" s="346"/>
      <c r="BB102" s="346"/>
    </row>
    <row r="103" spans="1:54" s="491" customFormat="1" ht="6" customHeight="1" x14ac:dyDescent="0.3">
      <c r="A103" s="1114" t="s">
        <v>789</v>
      </c>
      <c r="B103" s="1114"/>
      <c r="C103" s="1114"/>
      <c r="D103" s="1114"/>
      <c r="E103" s="1114"/>
      <c r="F103" s="1114"/>
      <c r="G103" s="1114"/>
      <c r="H103" s="1114"/>
      <c r="I103" s="1114"/>
      <c r="J103" s="1114"/>
      <c r="K103" s="1114"/>
      <c r="L103" s="1114"/>
      <c r="M103" s="1114"/>
      <c r="N103" s="1114"/>
      <c r="O103" s="1114"/>
      <c r="P103" s="1114"/>
      <c r="Q103" s="1114"/>
      <c r="R103" s="1114"/>
      <c r="S103" s="1114"/>
      <c r="T103" s="1114"/>
      <c r="U103" s="1114"/>
      <c r="V103" s="111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114" t="s">
        <v>49</v>
      </c>
      <c r="AQ103" s="1114"/>
      <c r="AR103" s="1114"/>
      <c r="AS103" s="1114"/>
      <c r="AT103" s="1114"/>
      <c r="AU103" s="1114"/>
      <c r="AV103" s="1114"/>
      <c r="AW103" s="1114"/>
      <c r="AX103" s="1114"/>
      <c r="AY103" s="1114"/>
      <c r="AZ103" s="1114"/>
      <c r="BA103" s="490"/>
      <c r="BB103" s="490"/>
    </row>
    <row r="104" spans="1:54" ht="25.5" customHeight="1" x14ac:dyDescent="0.25">
      <c r="A104" s="1112" t="s">
        <v>801</v>
      </c>
      <c r="B104" s="1112"/>
      <c r="C104" s="1112"/>
      <c r="D104" s="1112"/>
      <c r="E104" s="1112"/>
      <c r="F104" s="1112"/>
      <c r="G104" s="1112"/>
      <c r="H104" s="1112"/>
      <c r="I104" s="1112"/>
      <c r="J104" s="1112"/>
      <c r="K104" s="1112"/>
      <c r="L104" s="1112"/>
      <c r="M104" s="1112"/>
      <c r="N104" s="1112"/>
      <c r="O104" s="1112"/>
      <c r="P104" s="1112"/>
      <c r="Q104" s="1112"/>
      <c r="R104" s="1112"/>
      <c r="S104" s="1112"/>
      <c r="T104" s="1112"/>
      <c r="U104" s="1112"/>
      <c r="V104" s="1112"/>
      <c r="W104" s="1112"/>
      <c r="X104" s="1112"/>
      <c r="Y104" s="1112"/>
      <c r="Z104" s="1112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112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418"/>
      <c r="BB104" s="418"/>
    </row>
    <row r="105" spans="1:54" ht="16.5" customHeight="1" x14ac:dyDescent="0.3">
      <c r="A105" s="961" t="str">
        <f>ПОДПИСИ!D17</f>
        <v>Кольцов А.Г.</v>
      </c>
      <c r="B105" s="961"/>
      <c r="C105" s="961"/>
      <c r="D105" s="961"/>
      <c r="E105" s="961"/>
      <c r="F105" s="961"/>
      <c r="G105" s="961"/>
      <c r="H105" s="961"/>
      <c r="I105" s="961"/>
      <c r="J105" s="961"/>
      <c r="K105" s="961"/>
      <c r="L105" s="961"/>
      <c r="M105" s="961"/>
      <c r="N105" s="961"/>
      <c r="O105" s="961"/>
      <c r="P105" s="961"/>
      <c r="Q105" s="961"/>
      <c r="R105" s="961"/>
      <c r="S105" s="961"/>
      <c r="T105" s="961"/>
      <c r="U105" s="961"/>
      <c r="V105" s="961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62"/>
      <c r="AQ105" s="962"/>
      <c r="AR105" s="962"/>
      <c r="AS105" s="962"/>
      <c r="AT105" s="962"/>
      <c r="AU105" s="962"/>
      <c r="AV105" s="962"/>
      <c r="AW105" s="962"/>
      <c r="AX105" s="962"/>
      <c r="AY105" s="962"/>
      <c r="AZ105" s="962"/>
      <c r="BA105" s="346"/>
      <c r="BB105" s="346"/>
    </row>
    <row r="106" spans="1:54" s="491" customFormat="1" ht="6" customHeight="1" x14ac:dyDescent="0.3">
      <c r="A106" s="1114" t="s">
        <v>789</v>
      </c>
      <c r="B106" s="1114"/>
      <c r="C106" s="1114"/>
      <c r="D106" s="1114"/>
      <c r="E106" s="1114"/>
      <c r="F106" s="1114"/>
      <c r="G106" s="1114"/>
      <c r="H106" s="1114"/>
      <c r="I106" s="1114"/>
      <c r="J106" s="1114"/>
      <c r="K106" s="1114"/>
      <c r="L106" s="1114"/>
      <c r="M106" s="1114"/>
      <c r="N106" s="1114"/>
      <c r="O106" s="1114"/>
      <c r="P106" s="1114"/>
      <c r="Q106" s="1114"/>
      <c r="R106" s="1114"/>
      <c r="S106" s="1114"/>
      <c r="T106" s="1114"/>
      <c r="U106" s="1114"/>
      <c r="V106" s="111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114" t="s">
        <v>49</v>
      </c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490"/>
      <c r="BB106" s="490"/>
    </row>
    <row r="107" spans="1:54" ht="39.75" customHeight="1" x14ac:dyDescent="0.25">
      <c r="A107" s="1112" t="s">
        <v>791</v>
      </c>
      <c r="B107" s="1112"/>
      <c r="C107" s="1112"/>
      <c r="D107" s="1112"/>
      <c r="E107" s="1112"/>
      <c r="F107" s="1112"/>
      <c r="G107" s="1112"/>
      <c r="H107" s="1112"/>
      <c r="I107" s="1112"/>
      <c r="J107" s="1112"/>
      <c r="K107" s="1112"/>
      <c r="L107" s="1112"/>
      <c r="M107" s="1112"/>
      <c r="N107" s="1112"/>
      <c r="O107" s="1112"/>
      <c r="P107" s="1112"/>
      <c r="Q107" s="1112"/>
      <c r="R107" s="1112"/>
      <c r="S107" s="1112"/>
      <c r="T107" s="1112"/>
      <c r="U107" s="1112"/>
      <c r="V107" s="1112"/>
      <c r="W107" s="1112"/>
      <c r="X107" s="1112"/>
      <c r="Y107" s="1112"/>
      <c r="Z107" s="1112"/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112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418"/>
      <c r="BB107" s="418"/>
    </row>
    <row r="108" spans="1:54" ht="16.5" customHeight="1" x14ac:dyDescent="0.3">
      <c r="A108" s="961" t="str">
        <f>ПОДПИСИ!C19</f>
        <v xml:space="preserve"> </v>
      </c>
      <c r="B108" s="961"/>
      <c r="C108" s="961"/>
      <c r="D108" s="961"/>
      <c r="E108" s="961"/>
      <c r="F108" s="961"/>
      <c r="G108" s="961"/>
      <c r="H108" s="961"/>
      <c r="I108" s="961"/>
      <c r="J108" s="961"/>
      <c r="K108" s="961"/>
      <c r="L108" s="961"/>
      <c r="M108" s="961"/>
      <c r="N108" s="961"/>
      <c r="O108" s="961"/>
      <c r="P108" s="961"/>
      <c r="Q108" s="961"/>
      <c r="R108" s="961"/>
      <c r="S108" s="961"/>
      <c r="T108" s="961"/>
      <c r="U108" s="961"/>
      <c r="V108" s="961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62"/>
      <c r="AQ108" s="962"/>
      <c r="AR108" s="962"/>
      <c r="AS108" s="962"/>
      <c r="AT108" s="962"/>
      <c r="AU108" s="962"/>
      <c r="AV108" s="962"/>
      <c r="AW108" s="962"/>
      <c r="AX108" s="962"/>
      <c r="AY108" s="962"/>
      <c r="AZ108" s="962"/>
      <c r="BA108" s="346"/>
      <c r="BB108" s="346"/>
    </row>
    <row r="109" spans="1:54" s="491" customFormat="1" ht="6" customHeight="1" x14ac:dyDescent="0.3">
      <c r="A109" s="1114" t="s">
        <v>789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  <c r="L109" s="1114"/>
      <c r="M109" s="1114"/>
      <c r="N109" s="1114"/>
      <c r="O109" s="1114"/>
      <c r="P109" s="1114"/>
      <c r="Q109" s="1114"/>
      <c r="R109" s="1114"/>
      <c r="S109" s="1114"/>
      <c r="T109" s="1114"/>
      <c r="U109" s="1114"/>
      <c r="V109" s="111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114" t="s">
        <v>49</v>
      </c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490"/>
      <c r="BB109" s="490"/>
    </row>
    <row r="110" spans="1:54" ht="39.75" customHeight="1" x14ac:dyDescent="0.25">
      <c r="A110" s="1112" t="s">
        <v>955</v>
      </c>
      <c r="B110" s="1112"/>
      <c r="C110" s="1112"/>
      <c r="D110" s="1112"/>
      <c r="E110" s="1112"/>
      <c r="F110" s="1112"/>
      <c r="G110" s="1112"/>
      <c r="H110" s="1112"/>
      <c r="I110" s="1112"/>
      <c r="J110" s="1112"/>
      <c r="K110" s="1112"/>
      <c r="L110" s="1112"/>
      <c r="M110" s="1112"/>
      <c r="N110" s="1112"/>
      <c r="O110" s="1112"/>
      <c r="P110" s="1112"/>
      <c r="Q110" s="1112"/>
      <c r="R110" s="1112"/>
      <c r="S110" s="1112"/>
      <c r="T110" s="1112"/>
      <c r="U110" s="1112"/>
      <c r="V110" s="1112"/>
      <c r="W110" s="1112"/>
      <c r="X110" s="1112"/>
      <c r="Y110" s="1112"/>
      <c r="Z110" s="1112"/>
      <c r="AA110" s="1112"/>
      <c r="AB110" s="1112"/>
      <c r="AC110" s="1112"/>
      <c r="AD110" s="1112"/>
      <c r="AE110" s="1112"/>
      <c r="AF110" s="1112"/>
      <c r="AG110" s="1112"/>
      <c r="AH110" s="1112"/>
      <c r="AI110" s="1112"/>
      <c r="AJ110" s="1112"/>
      <c r="AK110" s="1112"/>
      <c r="AL110" s="1112"/>
      <c r="AM110" s="1112"/>
      <c r="AN110" s="1112"/>
      <c r="AO110" s="1112"/>
      <c r="AP110" s="1112"/>
      <c r="AQ110" s="1112"/>
      <c r="AR110" s="1112"/>
      <c r="AS110" s="1112"/>
      <c r="AT110" s="1112"/>
      <c r="AU110" s="1112"/>
      <c r="AV110" s="1112"/>
      <c r="AW110" s="1112"/>
      <c r="AX110" s="1112"/>
      <c r="AY110" s="1112"/>
      <c r="AZ110" s="1112"/>
      <c r="BA110" s="418"/>
      <c r="BB110" s="418"/>
    </row>
    <row r="111" spans="1:54" ht="16.5" customHeight="1" x14ac:dyDescent="0.3">
      <c r="A111" s="961" t="str">
        <f>ПОДПИСИ!D12</f>
        <v>Нугуманов М.А.</v>
      </c>
      <c r="B111" s="961"/>
      <c r="C111" s="961"/>
      <c r="D111" s="961"/>
      <c r="E111" s="961"/>
      <c r="F111" s="961"/>
      <c r="G111" s="961"/>
      <c r="H111" s="961"/>
      <c r="I111" s="961"/>
      <c r="J111" s="961"/>
      <c r="K111" s="961"/>
      <c r="L111" s="961"/>
      <c r="M111" s="961"/>
      <c r="N111" s="961"/>
      <c r="O111" s="961"/>
      <c r="P111" s="961"/>
      <c r="Q111" s="961"/>
      <c r="R111" s="961"/>
      <c r="S111" s="961"/>
      <c r="T111" s="961"/>
      <c r="U111" s="961"/>
      <c r="V111" s="961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62"/>
      <c r="AQ111" s="962"/>
      <c r="AR111" s="962"/>
      <c r="AS111" s="962"/>
      <c r="AT111" s="962"/>
      <c r="AU111" s="962"/>
      <c r="AV111" s="962"/>
      <c r="AW111" s="962"/>
      <c r="AX111" s="962"/>
      <c r="AY111" s="962"/>
      <c r="AZ111" s="962"/>
      <c r="BA111" s="346"/>
      <c r="BB111" s="346"/>
    </row>
    <row r="112" spans="1:54" s="491" customFormat="1" ht="6" customHeight="1" x14ac:dyDescent="0.3">
      <c r="A112" s="1114" t="s">
        <v>789</v>
      </c>
      <c r="B112" s="1114"/>
      <c r="C112" s="1114"/>
      <c r="D112" s="1114"/>
      <c r="E112" s="1114"/>
      <c r="F112" s="1114"/>
      <c r="G112" s="1114"/>
      <c r="H112" s="1114"/>
      <c r="I112" s="1114"/>
      <c r="J112" s="1114"/>
      <c r="K112" s="1114"/>
      <c r="L112" s="1114"/>
      <c r="M112" s="1114"/>
      <c r="N112" s="1114"/>
      <c r="O112" s="1114"/>
      <c r="P112" s="1114"/>
      <c r="Q112" s="1114"/>
      <c r="R112" s="1114"/>
      <c r="S112" s="1114"/>
      <c r="T112" s="1114"/>
      <c r="U112" s="1114"/>
      <c r="V112" s="111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114" t="s">
        <v>49</v>
      </c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490"/>
      <c r="BB112" s="490"/>
    </row>
    <row r="113" spans="1:54" hidden="1" x14ac:dyDescent="0.25">
      <c r="A113" s="1112" t="s">
        <v>530</v>
      </c>
      <c r="B113" s="1112"/>
      <c r="C113" s="1112"/>
      <c r="D113" s="1112"/>
      <c r="E113" s="1112"/>
      <c r="F113" s="1112"/>
      <c r="G113" s="1112"/>
      <c r="H113" s="1112"/>
      <c r="I113" s="1112"/>
      <c r="J113" s="1112"/>
      <c r="K113" s="1112"/>
      <c r="L113" s="1112"/>
      <c r="M113" s="1112"/>
      <c r="N113" s="1112"/>
      <c r="O113" s="1112"/>
      <c r="P113" s="1112"/>
      <c r="Q113" s="1112"/>
      <c r="R113" s="1112"/>
      <c r="S113" s="1112"/>
      <c r="T113" s="1112"/>
      <c r="U113" s="1112"/>
      <c r="V113" s="1112"/>
      <c r="W113" s="1112"/>
      <c r="X113" s="1112"/>
      <c r="Y113" s="1112"/>
      <c r="Z113" s="1112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</row>
    <row r="114" spans="1:54" ht="16.5" hidden="1" customHeight="1" x14ac:dyDescent="0.3">
      <c r="A114" s="961"/>
      <c r="B114" s="961"/>
      <c r="C114" s="961"/>
      <c r="D114" s="961"/>
      <c r="E114" s="961"/>
      <c r="F114" s="961"/>
      <c r="G114" s="961"/>
      <c r="H114" s="961"/>
      <c r="I114" s="961"/>
      <c r="J114" s="961"/>
      <c r="K114" s="961"/>
      <c r="L114" s="961"/>
      <c r="M114" s="961"/>
      <c r="N114" s="961"/>
      <c r="O114" s="961"/>
      <c r="P114" s="961"/>
      <c r="Q114" s="961"/>
      <c r="R114" s="961"/>
      <c r="S114" s="961"/>
      <c r="T114" s="961"/>
      <c r="U114" s="961"/>
      <c r="V114" s="961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62"/>
      <c r="AU114" s="962"/>
      <c r="AV114" s="962"/>
      <c r="AW114" s="962"/>
      <c r="AX114" s="962"/>
      <c r="AY114" s="962"/>
      <c r="AZ114" s="962"/>
      <c r="BA114" s="346"/>
      <c r="BB114" s="346"/>
    </row>
    <row r="115" spans="1:54" s="491" customFormat="1" ht="6" hidden="1" customHeight="1" x14ac:dyDescent="0.3">
      <c r="A115" s="1114" t="s">
        <v>789</v>
      </c>
      <c r="B115" s="1114"/>
      <c r="C115" s="1114"/>
      <c r="D115" s="1114"/>
      <c r="E115" s="1114"/>
      <c r="F115" s="1114"/>
      <c r="G115" s="1114"/>
      <c r="H115" s="1114"/>
      <c r="I115" s="1114"/>
      <c r="J115" s="1114"/>
      <c r="K115" s="1114"/>
      <c r="L115" s="1114"/>
      <c r="M115" s="1114"/>
      <c r="N115" s="1114"/>
      <c r="O115" s="1114"/>
      <c r="P115" s="1114"/>
      <c r="Q115" s="1114"/>
      <c r="R115" s="1114"/>
      <c r="S115" s="1114"/>
      <c r="T115" s="1114"/>
      <c r="U115" s="1114"/>
      <c r="V115" s="111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114" t="s">
        <v>49</v>
      </c>
      <c r="AU115" s="1114"/>
      <c r="AV115" s="1114"/>
      <c r="AW115" s="1114"/>
      <c r="AX115" s="1114"/>
      <c r="AY115" s="1114"/>
      <c r="AZ115" s="1114"/>
      <c r="BA115" s="490"/>
      <c r="BB115" s="490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 codeName="Лист95">
    <tabColor theme="0"/>
    <pageSetUpPr fitToPage="1"/>
  </sheetPr>
  <dimension ref="A1:BK115"/>
  <sheetViews>
    <sheetView view="pageBreakPreview" topLeftCell="A67" zoomScale="60" zoomScaleNormal="100" workbookViewId="0">
      <selection activeCell="L13" sqref="L13"/>
    </sheetView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64" t="s">
        <v>516</v>
      </c>
      <c r="V1" s="1064"/>
      <c r="W1" s="1064"/>
      <c r="X1" s="1064"/>
      <c r="Y1" s="1064"/>
      <c r="Z1" s="1064"/>
      <c r="AA1" s="1064"/>
      <c r="AB1" s="1064"/>
      <c r="AC1" s="1064"/>
      <c r="AD1" s="1064"/>
      <c r="AE1" s="1064"/>
      <c r="AF1" s="1064"/>
      <c r="AG1" s="1064"/>
      <c r="AH1" s="1064"/>
      <c r="AI1" s="1064"/>
      <c r="AJ1" s="1064"/>
      <c r="AK1" s="1064"/>
      <c r="AL1" s="1064"/>
      <c r="AM1" s="1064"/>
      <c r="AN1" s="1064"/>
      <c r="AO1" s="1064"/>
      <c r="AP1" s="1064"/>
      <c r="AQ1" s="1064"/>
      <c r="AR1" s="1064"/>
      <c r="AS1" s="1064"/>
      <c r="AT1" s="1064"/>
      <c r="AU1" s="1064"/>
      <c r="AV1" s="1064"/>
      <c r="AW1" s="1064"/>
      <c r="AX1" s="1064"/>
      <c r="AY1" s="1064"/>
      <c r="AZ1" s="1064"/>
    </row>
    <row r="2" spans="1:63" ht="14.4" x14ac:dyDescent="0.25">
      <c r="A2" s="1072" t="s">
        <v>72</v>
      </c>
      <c r="B2" s="1072"/>
      <c r="C2" s="1072"/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2"/>
      <c r="AG2" s="1072"/>
      <c r="AH2" s="1072"/>
      <c r="AI2" s="1072"/>
      <c r="AJ2" s="1072"/>
      <c r="AK2" s="1072"/>
      <c r="AL2" s="1072"/>
      <c r="AM2" s="1072"/>
      <c r="AN2" s="1072"/>
      <c r="AO2" s="1072"/>
      <c r="AP2" s="1072"/>
      <c r="AQ2" s="1072"/>
      <c r="AR2" s="1072"/>
      <c r="AS2" s="1072"/>
      <c r="AT2" s="1072"/>
      <c r="AU2" s="1072"/>
      <c r="AV2" s="1072"/>
      <c r="AW2" s="1072"/>
      <c r="AX2" s="1072"/>
      <c r="AY2" s="1072"/>
      <c r="AZ2" s="1072"/>
      <c r="BC2" s="12"/>
      <c r="BD2" s="13"/>
      <c r="BE2" s="281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25.8" customHeight="1" x14ac:dyDescent="0.25">
      <c r="A3" s="106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65"/>
      <c r="C3" s="1065"/>
      <c r="D3" s="1065"/>
      <c r="E3" s="1065"/>
      <c r="F3" s="1065"/>
      <c r="G3" s="1065"/>
      <c r="H3" s="1065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65"/>
      <c r="W3" s="1065"/>
      <c r="X3" s="1065"/>
      <c r="Y3" s="1065"/>
      <c r="Z3" s="1065"/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065"/>
      <c r="AO3" s="1065"/>
      <c r="AP3" s="1065"/>
      <c r="AQ3" s="1065"/>
      <c r="AR3" s="1065"/>
      <c r="AS3" s="1065"/>
      <c r="AT3" s="1065"/>
      <c r="AU3" s="1065"/>
      <c r="AV3" s="1065"/>
      <c r="AW3" s="1065"/>
      <c r="AX3" s="1065"/>
      <c r="AY3" s="1065"/>
      <c r="AZ3" s="1065"/>
      <c r="BC3" s="12"/>
      <c r="BD3" s="10"/>
      <c r="BE3" s="284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66" t="s">
        <v>515</v>
      </c>
      <c r="B4" s="1066"/>
      <c r="C4" s="1066"/>
      <c r="D4" s="1066"/>
      <c r="E4" s="1066"/>
      <c r="F4" s="1066"/>
      <c r="G4" s="1066"/>
      <c r="H4" s="1066"/>
      <c r="I4" s="1066"/>
      <c r="J4" s="1066"/>
      <c r="K4" s="1066"/>
      <c r="L4" s="1066"/>
      <c r="M4" s="1066"/>
      <c r="N4" s="1066"/>
      <c r="O4" s="1066"/>
      <c r="P4" s="1066"/>
      <c r="Q4" s="1066"/>
      <c r="R4" s="1066"/>
      <c r="S4" s="1066"/>
      <c r="T4" s="1066"/>
      <c r="U4" s="1066"/>
      <c r="V4" s="1066"/>
      <c r="W4" s="1066"/>
      <c r="X4" s="1066"/>
      <c r="Y4" s="1066"/>
      <c r="Z4" s="1066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1066"/>
      <c r="AO4" s="1066"/>
      <c r="AP4" s="1066"/>
      <c r="AQ4" s="1066"/>
      <c r="AR4" s="1066"/>
      <c r="AS4" s="1066"/>
      <c r="AT4" s="1066"/>
      <c r="AU4" s="1066"/>
      <c r="AV4" s="1066"/>
      <c r="AW4" s="1066"/>
      <c r="AX4" s="1066"/>
      <c r="AY4" s="1066"/>
      <c r="AZ4" s="1066"/>
      <c r="BD4" s="10"/>
      <c r="BF4" s="10"/>
      <c r="BG4" s="10"/>
      <c r="BH4" s="10"/>
      <c r="BI4" s="10"/>
      <c r="BJ4" s="10"/>
      <c r="BK4" s="10"/>
    </row>
    <row r="5" spans="1:63" x14ac:dyDescent="0.25">
      <c r="A5" s="1073" t="s">
        <v>378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71" t="str">
        <f>ФОРМА!B2</f>
        <v>ПАО "Россети Ленэнерго"</v>
      </c>
      <c r="B6" s="1071"/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  <c r="O6" s="1071"/>
      <c r="P6" s="1071"/>
      <c r="Q6" s="1071"/>
      <c r="R6" s="1071"/>
      <c r="S6" s="1071"/>
      <c r="T6" s="1071"/>
      <c r="U6" s="1071"/>
      <c r="V6" s="1071"/>
      <c r="W6" s="1071"/>
      <c r="X6" s="1071"/>
      <c r="Y6" s="1071"/>
      <c r="Z6" s="1071"/>
      <c r="AA6" s="1071"/>
      <c r="AB6" s="1071"/>
      <c r="AC6" s="1071"/>
      <c r="AD6" s="1071"/>
      <c r="AE6" s="1071"/>
      <c r="AF6" s="1071"/>
      <c r="AG6" s="1071"/>
      <c r="AH6" s="1071"/>
      <c r="AI6" s="1071"/>
      <c r="AJ6" s="1071"/>
      <c r="AK6" s="1071"/>
      <c r="AL6" s="1071"/>
      <c r="AM6" s="1071"/>
      <c r="AN6" s="1071"/>
      <c r="AO6" s="1071"/>
      <c r="AP6" s="1071"/>
      <c r="AQ6" s="1071"/>
      <c r="AR6" s="1071"/>
      <c r="AS6" s="1071"/>
      <c r="AT6" s="1071"/>
      <c r="AU6" s="1071"/>
      <c r="AV6" s="1071"/>
      <c r="AW6" s="1071"/>
      <c r="AX6" s="1071"/>
      <c r="AY6" s="1071"/>
      <c r="AZ6" s="1071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69" t="s">
        <v>795</v>
      </c>
      <c r="B7" s="1069"/>
      <c r="C7" s="1069"/>
      <c r="D7" s="1069"/>
      <c r="E7" s="1069"/>
      <c r="F7" s="1069"/>
      <c r="G7" s="1069"/>
      <c r="H7" s="1069"/>
      <c r="I7" s="1069"/>
      <c r="J7" s="1069"/>
      <c r="K7" s="1069"/>
      <c r="L7" s="1069"/>
      <c r="M7" s="1069"/>
      <c r="N7" s="1069"/>
      <c r="O7" s="1069"/>
      <c r="P7" s="1069"/>
      <c r="Q7" s="1069"/>
      <c r="R7" s="1069"/>
      <c r="S7" s="1069"/>
      <c r="T7" s="1069"/>
      <c r="U7" s="1069"/>
      <c r="V7" s="1069"/>
      <c r="W7" s="1069"/>
      <c r="X7" s="1069"/>
      <c r="Y7" s="1069"/>
      <c r="Z7" s="1069"/>
      <c r="AA7" s="1069"/>
      <c r="AB7" s="1069"/>
      <c r="AC7" s="1069"/>
      <c r="AD7" s="1069"/>
      <c r="AE7" s="1069"/>
      <c r="AF7" s="1069"/>
      <c r="AG7" s="1069"/>
      <c r="AH7" s="1069"/>
      <c r="AI7" s="1069"/>
      <c r="AJ7" s="1069"/>
      <c r="AK7" s="1069"/>
      <c r="AL7" s="1069"/>
      <c r="AM7" s="1069"/>
      <c r="AN7" s="1069"/>
      <c r="AO7" s="1069"/>
      <c r="AP7" s="1069"/>
      <c r="AQ7" s="1069"/>
      <c r="AR7" s="1069"/>
      <c r="AS7" s="1069"/>
      <c r="AT7" s="1069"/>
      <c r="AU7" s="1069"/>
      <c r="AV7" s="1069"/>
      <c r="AW7" s="1069"/>
      <c r="AX7" s="1069"/>
      <c r="AY7" s="1069"/>
      <c r="AZ7" s="1069"/>
      <c r="BD7" s="128"/>
      <c r="BE7" s="128"/>
      <c r="BF7" s="128"/>
      <c r="BG7" s="128"/>
      <c r="BH7" s="128"/>
      <c r="BI7" s="128"/>
      <c r="BJ7" s="128"/>
      <c r="BK7" s="128"/>
    </row>
    <row r="8" spans="1:63" ht="37.799999999999997" customHeight="1" x14ac:dyDescent="0.25">
      <c r="A8" s="107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71"/>
      <c r="C8" s="1071"/>
      <c r="D8" s="1071"/>
      <c r="E8" s="1071"/>
      <c r="F8" s="1071"/>
      <c r="G8" s="1071"/>
      <c r="H8" s="1071"/>
      <c r="I8" s="1071"/>
      <c r="J8" s="1071"/>
      <c r="K8" s="1071"/>
      <c r="L8" s="1071"/>
      <c r="M8" s="1071"/>
      <c r="N8" s="1071"/>
      <c r="O8" s="1071"/>
      <c r="P8" s="1071"/>
      <c r="Q8" s="1071"/>
      <c r="R8" s="1071"/>
      <c r="S8" s="1071"/>
      <c r="T8" s="1071"/>
      <c r="U8" s="1071"/>
      <c r="V8" s="1071"/>
      <c r="W8" s="1071"/>
      <c r="X8" s="1071"/>
      <c r="Y8" s="1071"/>
      <c r="Z8" s="1071"/>
      <c r="AA8" s="1071"/>
      <c r="AB8" s="1071"/>
      <c r="AC8" s="1071"/>
      <c r="AD8" s="1071"/>
      <c r="AE8" s="1071"/>
      <c r="AF8" s="1071"/>
      <c r="AG8" s="1071"/>
      <c r="AH8" s="1071"/>
      <c r="AI8" s="1071"/>
      <c r="AJ8" s="1071"/>
      <c r="AK8" s="1071"/>
      <c r="AL8" s="1071"/>
      <c r="AM8" s="1071"/>
      <c r="AN8" s="1071"/>
      <c r="AO8" s="1071"/>
      <c r="AP8" s="1071"/>
      <c r="AQ8" s="1071"/>
      <c r="AR8" s="1071"/>
      <c r="AS8" s="1071"/>
      <c r="AT8" s="1071"/>
      <c r="AU8" s="1071"/>
      <c r="AV8" s="1071"/>
      <c r="AW8" s="1071"/>
      <c r="AX8" s="1071"/>
      <c r="AY8" s="1071"/>
      <c r="AZ8" s="1071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69" t="s">
        <v>808</v>
      </c>
      <c r="B9" s="1070"/>
      <c r="C9" s="1070"/>
      <c r="D9" s="1070"/>
      <c r="E9" s="1070"/>
      <c r="F9" s="1070"/>
      <c r="G9" s="1070"/>
      <c r="H9" s="1070"/>
      <c r="I9" s="1070"/>
      <c r="J9" s="1070"/>
      <c r="K9" s="1070"/>
      <c r="L9" s="1070"/>
      <c r="M9" s="1070"/>
      <c r="N9" s="1070"/>
      <c r="O9" s="1070"/>
      <c r="P9" s="1070"/>
      <c r="Q9" s="1070"/>
      <c r="R9" s="1070"/>
      <c r="S9" s="1070"/>
      <c r="T9" s="1070"/>
      <c r="U9" s="1070"/>
      <c r="V9" s="1070"/>
      <c r="W9" s="1070"/>
      <c r="X9" s="1070"/>
      <c r="Y9" s="1070"/>
      <c r="Z9" s="1070"/>
      <c r="AA9" s="1070"/>
      <c r="AB9" s="1070"/>
      <c r="AC9" s="1070"/>
      <c r="AD9" s="1070"/>
      <c r="AE9" s="1070"/>
      <c r="AF9" s="1070"/>
      <c r="AG9" s="1070"/>
      <c r="AH9" s="1070"/>
      <c r="AI9" s="1070"/>
      <c r="AJ9" s="1070"/>
      <c r="AK9" s="1070"/>
      <c r="AL9" s="1070"/>
      <c r="AM9" s="1070"/>
      <c r="AN9" s="1070"/>
      <c r="AO9" s="1070"/>
      <c r="AP9" s="1070"/>
      <c r="AQ9" s="1070"/>
      <c r="AR9" s="1070"/>
      <c r="AS9" s="1070"/>
      <c r="AT9" s="1070"/>
      <c r="AU9" s="1070"/>
      <c r="AV9" s="1070"/>
      <c r="AW9" s="1070"/>
      <c r="AX9" s="1070"/>
      <c r="AY9" s="1070"/>
      <c r="AZ9" s="1070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4" t="s">
        <v>73</v>
      </c>
      <c r="B10" s="1074"/>
      <c r="C10" s="1074"/>
      <c r="D10" s="1074"/>
      <c r="E10" s="1074"/>
      <c r="F10" s="1074"/>
      <c r="G10" s="1074"/>
      <c r="H10" s="1074"/>
      <c r="I10" s="1074"/>
      <c r="J10" s="1074"/>
      <c r="K10" s="1074"/>
      <c r="L10" s="1074"/>
      <c r="M10" s="1074"/>
      <c r="N10" s="1074"/>
      <c r="O10" s="1074"/>
      <c r="P10" s="1074"/>
      <c r="Q10" s="1074"/>
      <c r="R10" s="1074"/>
      <c r="S10" s="1074"/>
      <c r="T10" s="1074"/>
      <c r="U10" s="1074"/>
      <c r="V10" s="1074"/>
      <c r="W10" s="1074"/>
      <c r="X10" s="1074"/>
      <c r="Y10" s="1074"/>
      <c r="Z10" s="1074"/>
      <c r="AA10" s="1074"/>
      <c r="AB10" s="1074"/>
      <c r="AC10" s="1074"/>
      <c r="AD10" s="1074"/>
      <c r="AE10" s="1074"/>
      <c r="AF10" s="1074"/>
      <c r="AG10" s="1074"/>
      <c r="AH10" s="1074"/>
      <c r="AI10" s="1074"/>
      <c r="AJ10" s="1074"/>
      <c r="AK10" s="1074"/>
      <c r="AL10" s="1074"/>
      <c r="AM10" s="1074"/>
      <c r="AN10" s="1074"/>
      <c r="AO10" s="1074"/>
      <c r="AP10" s="1074"/>
      <c r="AQ10" s="1074"/>
      <c r="AR10" s="1074"/>
      <c r="AS10" s="1074"/>
      <c r="AT10" s="1074"/>
      <c r="AU10" s="1074"/>
      <c r="AV10" s="1074"/>
      <c r="AW10" s="1074"/>
      <c r="AX10" s="1074"/>
      <c r="AY10" s="1074"/>
      <c r="AZ10" s="107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71" t="str">
        <f>ФОРМА!B4</f>
        <v>ООО «СЭТ»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1071"/>
    </row>
    <row r="12" spans="1:63" s="126" customFormat="1" ht="6.6" customHeight="1" x14ac:dyDescent="0.2">
      <c r="A12" s="1069" t="s">
        <v>810</v>
      </c>
      <c r="B12" s="1069"/>
      <c r="C12" s="1069"/>
      <c r="D12" s="1069"/>
      <c r="E12" s="1069"/>
      <c r="F12" s="1069"/>
      <c r="G12" s="1069"/>
      <c r="H12" s="1069"/>
      <c r="I12" s="1069"/>
      <c r="J12" s="1069"/>
      <c r="K12" s="1069"/>
      <c r="L12" s="1069"/>
      <c r="M12" s="1069"/>
      <c r="N12" s="1069"/>
      <c r="O12" s="1069"/>
      <c r="P12" s="1069"/>
      <c r="Q12" s="1069"/>
      <c r="R12" s="1069"/>
      <c r="S12" s="1069"/>
      <c r="T12" s="1069"/>
      <c r="U12" s="1069"/>
      <c r="V12" s="1069"/>
      <c r="W12" s="1069"/>
      <c r="X12" s="1069"/>
      <c r="Y12" s="1069"/>
      <c r="Z12" s="1069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069"/>
      <c r="AO12" s="1069"/>
      <c r="AP12" s="1069"/>
      <c r="AQ12" s="1069"/>
      <c r="AR12" s="1069"/>
      <c r="AS12" s="1069"/>
      <c r="AT12" s="1069"/>
      <c r="AU12" s="1069"/>
      <c r="AV12" s="1069"/>
      <c r="AW12" s="1069"/>
      <c r="AX12" s="1069"/>
      <c r="AY12" s="1069"/>
      <c r="AZ12" s="1069"/>
    </row>
    <row r="13" spans="1:63" ht="24.6" customHeight="1" x14ac:dyDescent="0.25">
      <c r="A13" s="1071" t="str">
        <f>ФОРМА!D4</f>
        <v>ОГРН 1089847302225, ИНН 7842391090, КПП 780101001, 199004, город Санкт-Петербург, пр-кт Средний В.О., д. 4 литер а, пом/ком 6н/177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126" customFormat="1" ht="21.6" customHeight="1" x14ac:dyDescent="0.2">
      <c r="A14" s="1069" t="s">
        <v>811</v>
      </c>
      <c r="B14" s="1069"/>
      <c r="C14" s="1069"/>
      <c r="D14" s="1069"/>
      <c r="E14" s="1069"/>
      <c r="F14" s="1069"/>
      <c r="G14" s="1069"/>
      <c r="H14" s="1069"/>
      <c r="I14" s="1069"/>
      <c r="J14" s="1069"/>
      <c r="K14" s="1069"/>
      <c r="L14" s="1069"/>
      <c r="M14" s="1069"/>
      <c r="N14" s="1069"/>
      <c r="O14" s="1069"/>
      <c r="P14" s="1069"/>
      <c r="Q14" s="1069"/>
      <c r="R14" s="1069"/>
      <c r="S14" s="1069"/>
      <c r="T14" s="1069"/>
      <c r="U14" s="1069"/>
      <c r="V14" s="1069"/>
      <c r="W14" s="1069"/>
      <c r="X14" s="1069"/>
      <c r="Y14" s="1069"/>
      <c r="Z14" s="1069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</row>
    <row r="15" spans="1:63" x14ac:dyDescent="0.25">
      <c r="A15" s="1074" t="s">
        <v>74</v>
      </c>
      <c r="B15" s="1074"/>
      <c r="C15" s="1074"/>
      <c r="D15" s="1074"/>
      <c r="E15" s="1074"/>
      <c r="F15" s="1074"/>
      <c r="G15" s="1074"/>
      <c r="H15" s="1074"/>
      <c r="I15" s="1074"/>
      <c r="J15" s="1074"/>
      <c r="K15" s="1074"/>
      <c r="L15" s="1074"/>
      <c r="M15" s="1074"/>
      <c r="N15" s="1074"/>
      <c r="O15" s="1074"/>
      <c r="P15" s="1074"/>
      <c r="Q15" s="1074"/>
      <c r="R15" s="1074"/>
      <c r="S15" s="1074"/>
      <c r="T15" s="1074"/>
      <c r="U15" s="1074"/>
      <c r="V15" s="1074"/>
      <c r="W15" s="1074"/>
      <c r="X15" s="1074"/>
      <c r="Y15" s="1074"/>
      <c r="Z15" s="1074"/>
      <c r="AA15" s="1074"/>
      <c r="AB15" s="1074"/>
      <c r="AC15" s="1074"/>
      <c r="AD15" s="1074"/>
      <c r="AE15" s="1074"/>
      <c r="AF15" s="1074"/>
      <c r="AG15" s="1074"/>
      <c r="AH15" s="1074"/>
      <c r="AI15" s="1074"/>
      <c r="AJ15" s="1074"/>
      <c r="AK15" s="1074"/>
      <c r="AL15" s="1074"/>
      <c r="AM15" s="1074"/>
      <c r="AN15" s="1074"/>
      <c r="AO15" s="1074"/>
      <c r="AP15" s="1074"/>
      <c r="AQ15" s="1074"/>
      <c r="AR15" s="1074"/>
      <c r="AS15" s="1074"/>
      <c r="AT15" s="1074"/>
      <c r="AU15" s="1074"/>
      <c r="AV15" s="1074"/>
      <c r="AW15" s="1074"/>
      <c r="AX15" s="1074"/>
      <c r="AY15" s="1074"/>
      <c r="AZ15" s="1074"/>
    </row>
    <row r="16" spans="1:63" ht="15" customHeight="1" x14ac:dyDescent="0.25">
      <c r="A16" s="1068" t="str">
        <f>IF(ФОРМА!B8=0," ",ФОРМА!B8)</f>
        <v>ООО «СЭТ»</v>
      </c>
      <c r="B16" s="1068"/>
      <c r="C16" s="1068"/>
      <c r="D16" s="1068"/>
      <c r="E16" s="1068"/>
      <c r="F16" s="1068"/>
      <c r="G16" s="1068"/>
      <c r="H16" s="1068"/>
      <c r="I16" s="1068"/>
      <c r="J16" s="1068"/>
      <c r="K16" s="1068"/>
      <c r="L16" s="1068"/>
      <c r="M16" s="1068"/>
      <c r="N16" s="1068"/>
      <c r="O16" s="1068"/>
      <c r="P16" s="1068"/>
      <c r="Q16" s="1068"/>
      <c r="R16" s="1068"/>
      <c r="S16" s="1068"/>
      <c r="T16" s="1068"/>
      <c r="U16" s="1068"/>
      <c r="V16" s="1068"/>
      <c r="W16" s="1068"/>
      <c r="X16" s="1068"/>
      <c r="Y16" s="1068"/>
      <c r="Z16" s="1068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</row>
    <row r="17" spans="1:54" s="126" customFormat="1" ht="9.6" customHeight="1" x14ac:dyDescent="0.2">
      <c r="A17" s="1069" t="s">
        <v>810</v>
      </c>
      <c r="B17" s="1069"/>
      <c r="C17" s="1069"/>
      <c r="D17" s="1069"/>
      <c r="E17" s="1069"/>
      <c r="F17" s="1069"/>
      <c r="G17" s="1069"/>
      <c r="H17" s="1069"/>
      <c r="I17" s="1069"/>
      <c r="J17" s="1069"/>
      <c r="K17" s="1069"/>
      <c r="L17" s="1069"/>
      <c r="M17" s="1069"/>
      <c r="N17" s="1069"/>
      <c r="O17" s="1069"/>
      <c r="P17" s="1069"/>
      <c r="Q17" s="1069"/>
      <c r="R17" s="1069"/>
      <c r="S17" s="1069"/>
      <c r="T17" s="1069"/>
      <c r="U17" s="1069"/>
      <c r="V17" s="1069"/>
      <c r="W17" s="1069"/>
      <c r="X17" s="1069"/>
      <c r="Y17" s="1069"/>
      <c r="Z17" s="1069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069"/>
      <c r="AN17" s="1069"/>
      <c r="AO17" s="1069"/>
      <c r="AP17" s="1069"/>
      <c r="AQ17" s="1069"/>
      <c r="AR17" s="1069"/>
      <c r="AS17" s="1069"/>
      <c r="AT17" s="1069"/>
      <c r="AU17" s="1069"/>
      <c r="AV17" s="1069"/>
      <c r="AW17" s="1069"/>
      <c r="AX17" s="1069"/>
      <c r="AY17" s="1069"/>
      <c r="AZ17" s="1069"/>
    </row>
    <row r="18" spans="1:54" ht="24" customHeight="1" x14ac:dyDescent="0.25">
      <c r="A18" s="1068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068"/>
      <c r="C18" s="1068"/>
      <c r="D18" s="1068"/>
      <c r="E18" s="1068"/>
      <c r="F18" s="1068"/>
      <c r="G18" s="1068"/>
      <c r="H18" s="1068"/>
      <c r="I18" s="1068"/>
      <c r="J18" s="1068"/>
      <c r="K18" s="1068"/>
      <c r="L18" s="1068"/>
      <c r="M18" s="1068"/>
      <c r="N18" s="1068"/>
      <c r="O18" s="1068"/>
      <c r="P18" s="1068"/>
      <c r="Q18" s="1068"/>
      <c r="R18" s="1068"/>
      <c r="S18" s="1068"/>
      <c r="T18" s="1068"/>
      <c r="U18" s="1068"/>
      <c r="V18" s="1068"/>
      <c r="W18" s="1068"/>
      <c r="X18" s="1068"/>
      <c r="Y18" s="1068"/>
      <c r="Z18" s="1068"/>
      <c r="AA18" s="1068"/>
      <c r="AB18" s="1068"/>
      <c r="AC18" s="1068"/>
      <c r="AD18" s="1068"/>
      <c r="AE18" s="1068"/>
      <c r="AF18" s="1068"/>
      <c r="AG18" s="1068"/>
      <c r="AH18" s="1068"/>
      <c r="AI18" s="1068"/>
      <c r="AJ18" s="1068"/>
      <c r="AK18" s="1068"/>
      <c r="AL18" s="1068"/>
      <c r="AM18" s="1068"/>
      <c r="AN18" s="1068"/>
      <c r="AO18" s="1068"/>
      <c r="AP18" s="1068"/>
      <c r="AQ18" s="1068"/>
      <c r="AR18" s="1068"/>
      <c r="AS18" s="1068"/>
      <c r="AT18" s="1068"/>
      <c r="AU18" s="1068"/>
      <c r="AV18" s="1068"/>
      <c r="AW18" s="1068"/>
      <c r="AX18" s="1068"/>
      <c r="AY18" s="1068"/>
      <c r="AZ18" s="1068"/>
    </row>
    <row r="19" spans="1:54" s="126" customFormat="1" ht="9.6" customHeight="1" x14ac:dyDescent="0.2">
      <c r="A19" s="1069" t="s">
        <v>755</v>
      </c>
      <c r="B19" s="1069"/>
      <c r="C19" s="1069"/>
      <c r="D19" s="1069"/>
      <c r="E19" s="1069"/>
      <c r="F19" s="1069"/>
      <c r="G19" s="1069"/>
      <c r="H19" s="1069"/>
      <c r="I19" s="1069"/>
      <c r="J19" s="1069"/>
      <c r="K19" s="1069"/>
      <c r="L19" s="1069"/>
      <c r="M19" s="1069"/>
      <c r="N19" s="1069"/>
      <c r="O19" s="1069"/>
      <c r="P19" s="1069"/>
      <c r="Q19" s="1069"/>
      <c r="R19" s="1069"/>
      <c r="S19" s="1069"/>
      <c r="T19" s="1069"/>
      <c r="U19" s="1069"/>
      <c r="V19" s="1069"/>
      <c r="W19" s="1069"/>
      <c r="X19" s="1069"/>
      <c r="Y19" s="1069"/>
      <c r="Z19" s="1069"/>
      <c r="AA19" s="1069"/>
      <c r="AB19" s="1069"/>
      <c r="AC19" s="1069"/>
      <c r="AD19" s="1069"/>
      <c r="AE19" s="1069"/>
      <c r="AF19" s="1069"/>
      <c r="AG19" s="1069"/>
      <c r="AH19" s="1069"/>
      <c r="AI19" s="1069"/>
      <c r="AJ19" s="1069"/>
      <c r="AK19" s="1069"/>
      <c r="AL19" s="1069"/>
      <c r="AM19" s="1069"/>
      <c r="AN19" s="1069"/>
      <c r="AO19" s="1069"/>
      <c r="AP19" s="1069"/>
      <c r="AQ19" s="1069"/>
      <c r="AR19" s="1069"/>
      <c r="AS19" s="1069"/>
      <c r="AT19" s="1069"/>
      <c r="AU19" s="1069"/>
      <c r="AV19" s="1069"/>
      <c r="AW19" s="1069"/>
      <c r="AX19" s="1069"/>
      <c r="AY19" s="1069"/>
      <c r="AZ19" s="1069"/>
    </row>
    <row r="20" spans="1:54" ht="5.25" customHeight="1" x14ac:dyDescent="0.25"/>
    <row r="21" spans="1:54" ht="12.75" customHeight="1" x14ac:dyDescent="0.25">
      <c r="A21" s="1067" t="s">
        <v>67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</row>
    <row r="22" spans="1:54" ht="12.75" customHeight="1" x14ac:dyDescent="0.25">
      <c r="A22" s="1067" t="s">
        <v>379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</row>
    <row r="23" spans="1:54" ht="6.75" customHeight="1" x14ac:dyDescent="0.25"/>
    <row r="24" spans="1:54" ht="14.25" customHeight="1" x14ac:dyDescent="0.3">
      <c r="A24" s="7" t="s">
        <v>19</v>
      </c>
      <c r="C24" s="1078" t="str">
        <f ca="1">INDIRECT("'АКТЫ скрытых работ'!R"&amp;BE3&amp;"C2",0)</f>
        <v>2_ОП_10</v>
      </c>
      <c r="D24" s="1078"/>
      <c r="E24" s="1078"/>
      <c r="F24" s="1078"/>
      <c r="G24" s="1078"/>
      <c r="H24" s="1078"/>
      <c r="I24" s="1078"/>
      <c r="J24" s="1078"/>
      <c r="K24" s="1078"/>
      <c r="AH24" s="8" t="s">
        <v>76</v>
      </c>
      <c r="AI24" s="1079" t="str">
        <f ca="1">INDIRECT("'АКТЫ скрытых работ'!R"&amp;BE3&amp;"C7",0)</f>
        <v>16</v>
      </c>
      <c r="AJ24" s="1080"/>
      <c r="AK24" s="1080"/>
      <c r="AL24" s="8" t="s">
        <v>77</v>
      </c>
      <c r="AN24" s="1090" t="str">
        <f ca="1">INDIRECT("'АКТЫ скрытых работ'!R"&amp;BE3&amp;"C8",0)</f>
        <v>ноября</v>
      </c>
      <c r="AO24" s="1090"/>
      <c r="AP24" s="1090"/>
      <c r="AQ24" s="1090"/>
      <c r="AR24" s="1090"/>
      <c r="AS24" s="1090"/>
      <c r="AT24" s="1090"/>
      <c r="AU24" s="9"/>
      <c r="AV24" s="1080">
        <f ca="1">INDIRECT("'АКТЫ скрытых работ'!R"&amp;BE3&amp;"C9",0)</f>
        <v>2024</v>
      </c>
      <c r="AW24" s="1080"/>
      <c r="AX24" s="1080"/>
      <c r="AY24" s="1080"/>
      <c r="AZ24" s="9"/>
    </row>
    <row r="25" spans="1:54" ht="4.2" customHeight="1" x14ac:dyDescent="0.25"/>
    <row r="26" spans="1:54" ht="27.6" customHeight="1" x14ac:dyDescent="0.25">
      <c r="A26" s="1084" t="s">
        <v>770</v>
      </c>
      <c r="B26" s="1085"/>
      <c r="C26" s="1085"/>
      <c r="D26" s="1085"/>
      <c r="E26" s="1085"/>
      <c r="F26" s="1085"/>
      <c r="G26" s="1085"/>
      <c r="H26" s="1085"/>
      <c r="I26" s="1085"/>
      <c r="J26" s="1085"/>
      <c r="K26" s="1085"/>
      <c r="L26" s="1085"/>
      <c r="M26" s="1085"/>
      <c r="N26" s="1085"/>
      <c r="O26" s="1085"/>
      <c r="P26" s="1085"/>
      <c r="Q26" s="1085"/>
      <c r="R26" s="1085"/>
      <c r="S26" s="1085"/>
      <c r="T26" s="1085"/>
      <c r="U26" s="1085"/>
      <c r="V26" s="1085"/>
      <c r="W26" s="1085"/>
      <c r="X26" s="1085"/>
      <c r="Y26" s="1085"/>
      <c r="Z26" s="1085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</row>
    <row r="27" spans="1:54" ht="12" customHeight="1" x14ac:dyDescent="0.25">
      <c r="A27" s="1086" t="str">
        <f>ПОДПИСИ!B6</f>
        <v xml:space="preserve">Старший мастер Ломоносовского РЭС филиала ПАО "Россети Ленэнерго", "ГтЭС" </v>
      </c>
      <c r="B27" s="1086"/>
      <c r="C27" s="1086"/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086"/>
      <c r="V27" s="1086"/>
      <c r="W27" s="1086"/>
      <c r="X27" s="1086"/>
      <c r="Y27" s="1086"/>
      <c r="Z27" s="1086"/>
      <c r="AA27" s="1086"/>
      <c r="AB27" s="1086"/>
      <c r="AC27" s="1086"/>
      <c r="AD27" s="1086"/>
      <c r="AE27" s="1086"/>
      <c r="AF27" s="1086"/>
      <c r="AG27" s="1086"/>
      <c r="AH27" s="1086"/>
      <c r="AI27" s="1086"/>
      <c r="AJ27" s="1086"/>
      <c r="AK27" s="1086"/>
      <c r="AL27" s="1086"/>
      <c r="AM27" s="1086"/>
      <c r="AN27" s="1086"/>
      <c r="AO27" s="1086"/>
      <c r="AP27" s="1086"/>
      <c r="AQ27" s="1086"/>
      <c r="AR27" s="1086"/>
      <c r="AS27" s="1086"/>
      <c r="AT27" s="1086"/>
      <c r="AU27" s="1086"/>
      <c r="AV27" s="1086"/>
      <c r="AW27" s="1086"/>
      <c r="AX27" s="1086"/>
      <c r="AY27" s="1086"/>
      <c r="AZ27" s="1086"/>
    </row>
    <row r="28" spans="1:54" ht="12" customHeight="1" x14ac:dyDescent="0.25">
      <c r="A28" s="1087" t="str">
        <f>CONCATENATE(ПОДПИСИ!C6,ПОДПИСИ!F6)</f>
        <v xml:space="preserve">Ширяев Е.М. </v>
      </c>
      <c r="B28" s="1087"/>
      <c r="C28" s="1087"/>
      <c r="D28" s="1087"/>
      <c r="E28" s="1087"/>
      <c r="F28" s="1087"/>
      <c r="G28" s="1087"/>
      <c r="H28" s="1087"/>
      <c r="I28" s="1087"/>
      <c r="J28" s="1087"/>
      <c r="K28" s="1087"/>
      <c r="L28" s="1087"/>
      <c r="M28" s="1087"/>
      <c r="N28" s="1087"/>
      <c r="O28" s="1087"/>
      <c r="P28" s="1087"/>
      <c r="Q28" s="1087"/>
      <c r="R28" s="1087"/>
      <c r="S28" s="1087"/>
      <c r="T28" s="1087"/>
      <c r="U28" s="1087"/>
      <c r="V28" s="1087"/>
      <c r="W28" s="1087"/>
      <c r="X28" s="1087"/>
      <c r="Y28" s="1087"/>
      <c r="Z28" s="1087"/>
      <c r="AA28" s="1087"/>
      <c r="AB28" s="1087"/>
      <c r="AC28" s="1087"/>
      <c r="AD28" s="1087"/>
      <c r="AE28" s="1087"/>
      <c r="AF28" s="1087"/>
      <c r="AG28" s="1087"/>
      <c r="AH28" s="1087"/>
      <c r="AI28" s="1087"/>
      <c r="AJ28" s="1087"/>
      <c r="AK28" s="1087"/>
      <c r="AL28" s="1087"/>
      <c r="AM28" s="1087"/>
      <c r="AN28" s="1087"/>
      <c r="AO28" s="1087"/>
      <c r="AP28" s="1087"/>
      <c r="AQ28" s="1087"/>
      <c r="AR28" s="1087"/>
      <c r="AS28" s="1087"/>
      <c r="AT28" s="1087"/>
      <c r="AU28" s="1087"/>
      <c r="AV28" s="1087"/>
      <c r="AW28" s="1087"/>
      <c r="AX28" s="1087"/>
      <c r="AY28" s="1087"/>
      <c r="AZ28" s="1087"/>
    </row>
    <row r="29" spans="1:54" ht="13.2" customHeight="1" x14ac:dyDescent="0.25">
      <c r="A29" s="1088" t="s">
        <v>813</v>
      </c>
      <c r="B29" s="1089"/>
      <c r="C29" s="1089"/>
      <c r="D29" s="1089"/>
      <c r="E29" s="1089"/>
      <c r="F29" s="1089"/>
      <c r="G29" s="1089"/>
      <c r="H29" s="1089"/>
      <c r="I29" s="1089"/>
      <c r="J29" s="1089"/>
      <c r="K29" s="1089"/>
      <c r="L29" s="1089"/>
      <c r="M29" s="1089"/>
      <c r="N29" s="1089"/>
      <c r="O29" s="1089"/>
      <c r="P29" s="1089"/>
      <c r="Q29" s="1089"/>
      <c r="R29" s="1089"/>
      <c r="S29" s="1089"/>
      <c r="T29" s="1089"/>
      <c r="U29" s="1089"/>
      <c r="V29" s="1089"/>
      <c r="W29" s="1089"/>
      <c r="X29" s="1089"/>
      <c r="Y29" s="1089"/>
      <c r="Z29" s="1089"/>
      <c r="AA29" s="1089"/>
      <c r="AB29" s="1089"/>
      <c r="AC29" s="1089"/>
      <c r="AD29" s="1089"/>
      <c r="AE29" s="1089"/>
      <c r="AF29" s="1089"/>
      <c r="AG29" s="1089"/>
      <c r="AH29" s="1089"/>
      <c r="AI29" s="1089"/>
      <c r="AJ29" s="1089"/>
      <c r="AK29" s="1089"/>
      <c r="AL29" s="1089"/>
      <c r="AM29" s="1089"/>
      <c r="AN29" s="1089"/>
      <c r="AO29" s="1089"/>
      <c r="AP29" s="1089"/>
      <c r="AQ29" s="1089"/>
      <c r="AR29" s="1089"/>
      <c r="AS29" s="1089"/>
      <c r="AT29" s="1089"/>
      <c r="AU29" s="1089"/>
      <c r="AV29" s="1089"/>
      <c r="AW29" s="1089"/>
      <c r="AX29" s="1089"/>
      <c r="AY29" s="1089"/>
      <c r="AZ29" s="108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4" t="s">
        <v>756</v>
      </c>
      <c r="B32" s="1074"/>
      <c r="C32" s="1074"/>
      <c r="D32" s="1074"/>
      <c r="E32" s="1074"/>
      <c r="F32" s="1074"/>
      <c r="G32" s="1074"/>
      <c r="H32" s="1074"/>
      <c r="I32" s="1074"/>
      <c r="J32" s="1074"/>
      <c r="K32" s="1074"/>
      <c r="L32" s="1074"/>
      <c r="M32" s="1074"/>
      <c r="N32" s="1074"/>
      <c r="O32" s="1074"/>
      <c r="P32" s="1074"/>
      <c r="Q32" s="1074"/>
      <c r="R32" s="1074"/>
      <c r="S32" s="1074"/>
      <c r="T32" s="1074"/>
      <c r="U32" s="1074"/>
      <c r="V32" s="1074"/>
      <c r="W32" s="1074"/>
      <c r="X32" s="1074"/>
      <c r="Y32" s="1074"/>
      <c r="Z32" s="1074"/>
      <c r="AA32" s="1074"/>
      <c r="AB32" s="1074"/>
      <c r="AC32" s="1074"/>
      <c r="AD32" s="1074"/>
      <c r="AE32" s="1074"/>
      <c r="AF32" s="1074"/>
      <c r="AG32" s="1074"/>
      <c r="AH32" s="1074"/>
      <c r="AI32" s="1074"/>
      <c r="AJ32" s="1074"/>
      <c r="AK32" s="1074"/>
      <c r="AL32" s="1074"/>
      <c r="AM32" s="1074"/>
      <c r="AN32" s="1074"/>
      <c r="AO32" s="1074"/>
      <c r="AP32" s="1074"/>
      <c r="AQ32" s="1074"/>
      <c r="AR32" s="1074"/>
      <c r="AS32" s="1074"/>
      <c r="AT32" s="1074"/>
      <c r="AU32" s="1074"/>
      <c r="AV32" s="1074"/>
      <c r="AW32" s="1074"/>
      <c r="AX32" s="1074"/>
      <c r="AY32" s="1074"/>
      <c r="AZ32" s="1074"/>
    </row>
    <row r="33" spans="1:54" ht="12" customHeight="1" x14ac:dyDescent="0.25">
      <c r="A33" s="1081" t="str">
        <f>ПОДПИСИ!B15</f>
        <v>Директор по строительству ООО «СЭТ»</v>
      </c>
      <c r="B33" s="1081"/>
      <c r="C33" s="1081"/>
      <c r="D33" s="1081"/>
      <c r="E33" s="1081"/>
      <c r="F33" s="1081"/>
      <c r="G33" s="1081"/>
      <c r="H33" s="1081"/>
      <c r="I33" s="1081"/>
      <c r="J33" s="1081"/>
      <c r="K33" s="1081"/>
      <c r="L33" s="1081"/>
      <c r="M33" s="1081"/>
      <c r="N33" s="1081"/>
      <c r="O33" s="1081"/>
      <c r="P33" s="1081"/>
      <c r="Q33" s="1081"/>
      <c r="R33" s="1081"/>
      <c r="S33" s="1081"/>
      <c r="T33" s="1081"/>
      <c r="U33" s="1081"/>
      <c r="V33" s="1081"/>
      <c r="W33" s="1081"/>
      <c r="X33" s="1081"/>
      <c r="Y33" s="1081"/>
      <c r="Z33" s="1081"/>
      <c r="AA33" s="1081"/>
      <c r="AB33" s="1081"/>
      <c r="AC33" s="1081"/>
      <c r="AD33" s="1081"/>
      <c r="AE33" s="1081"/>
      <c r="AF33" s="1081"/>
      <c r="AG33" s="1081"/>
      <c r="AH33" s="1081"/>
      <c r="AI33" s="1081"/>
      <c r="AJ33" s="1081"/>
      <c r="AK33" s="1081"/>
      <c r="AL33" s="1081"/>
      <c r="AM33" s="1081"/>
      <c r="AN33" s="1081"/>
      <c r="AO33" s="1081"/>
      <c r="AP33" s="1081"/>
      <c r="AQ33" s="1081"/>
      <c r="AR33" s="1081"/>
      <c r="AS33" s="1081"/>
      <c r="AT33" s="1081"/>
      <c r="AU33" s="1081"/>
      <c r="AV33" s="1081"/>
      <c r="AW33" s="1081"/>
      <c r="AX33" s="1081"/>
      <c r="AY33" s="1081"/>
      <c r="AZ33" s="1081"/>
    </row>
    <row r="34" spans="1:54" ht="12" customHeight="1" x14ac:dyDescent="0.25">
      <c r="A34" s="1076" t="str">
        <f>CONCATENATE(ПОДПИСИ!C15,", ",ПОДПИСИ!F15)</f>
        <v>Потоцкий А.А., Приказ №23/10/24-8 от 23.10.2024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</row>
    <row r="35" spans="1:54" ht="7.2" customHeight="1" x14ac:dyDescent="0.25">
      <c r="A35" s="1066" t="s">
        <v>519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75" t="s">
        <v>757</v>
      </c>
      <c r="B36" s="1074"/>
      <c r="C36" s="1074"/>
      <c r="D36" s="1074"/>
      <c r="E36" s="1074"/>
      <c r="F36" s="1074"/>
      <c r="G36" s="1074"/>
      <c r="H36" s="1074"/>
      <c r="I36" s="1074"/>
      <c r="J36" s="1074"/>
      <c r="K36" s="1074"/>
      <c r="L36" s="1074"/>
      <c r="M36" s="1074"/>
      <c r="N36" s="1074"/>
      <c r="O36" s="1074"/>
      <c r="P36" s="1074"/>
      <c r="Q36" s="1074"/>
      <c r="R36" s="1074"/>
      <c r="S36" s="1074"/>
      <c r="T36" s="1074"/>
      <c r="U36" s="1074"/>
      <c r="V36" s="1074"/>
      <c r="W36" s="1074"/>
      <c r="X36" s="1074"/>
      <c r="Y36" s="1074"/>
      <c r="Z36" s="1074"/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074"/>
      <c r="AO36" s="1074"/>
      <c r="AP36" s="1074"/>
      <c r="AQ36" s="1074"/>
      <c r="AR36" s="1074"/>
      <c r="AS36" s="1074"/>
      <c r="AT36" s="1074"/>
      <c r="AU36" s="1074"/>
      <c r="AV36" s="1074"/>
      <c r="AW36" s="1074"/>
      <c r="AX36" s="1074"/>
      <c r="AY36" s="1074"/>
      <c r="AZ36" s="1074"/>
    </row>
    <row r="37" spans="1:54" ht="12" customHeight="1" x14ac:dyDescent="0.25">
      <c r="A37" s="1081" t="str">
        <f>ПОДПИСИ!B17</f>
        <v>Ведущий инженер строительного контроля ООО «СЭТ»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4" ht="12" customHeight="1" x14ac:dyDescent="0.25">
      <c r="A38" s="1076" t="str">
        <f>CONCATENATE(ПОДПИСИ!C17,", ",ПОДПИСИ!F17)</f>
        <v>Кольцов А.Г., Приказ №23/10/24-5 от 23.10.2024; НРС  №С-78-189445 от 05.04.2019г.</v>
      </c>
      <c r="B38" s="1076"/>
      <c r="C38" s="1076"/>
      <c r="D38" s="1076"/>
      <c r="E38" s="1076"/>
      <c r="F38" s="1076"/>
      <c r="G38" s="1076"/>
      <c r="H38" s="1076"/>
      <c r="I38" s="1076"/>
      <c r="J38" s="1076"/>
      <c r="K38" s="1076"/>
      <c r="L38" s="1076"/>
      <c r="M38" s="1076"/>
      <c r="N38" s="1076"/>
      <c r="O38" s="1076"/>
      <c r="P38" s="1076"/>
      <c r="Q38" s="1076"/>
      <c r="R38" s="1076"/>
      <c r="S38" s="1076"/>
      <c r="T38" s="1076"/>
      <c r="U38" s="1076"/>
      <c r="V38" s="1076"/>
      <c r="W38" s="1076"/>
      <c r="X38" s="1076"/>
      <c r="Y38" s="1076"/>
      <c r="Z38" s="1076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076"/>
      <c r="AO38" s="1076"/>
      <c r="AP38" s="1076"/>
      <c r="AQ38" s="1076"/>
      <c r="AR38" s="1076"/>
      <c r="AS38" s="1076"/>
      <c r="AT38" s="1076"/>
      <c r="AU38" s="1076"/>
      <c r="AV38" s="1076"/>
      <c r="AW38" s="1076"/>
      <c r="AX38" s="1076"/>
      <c r="AY38" s="1076"/>
      <c r="AZ38" s="1076"/>
    </row>
    <row r="39" spans="1:54" ht="16.2" customHeight="1" x14ac:dyDescent="0.25">
      <c r="A39" s="1082" t="s">
        <v>954</v>
      </c>
      <c r="B39" s="1083"/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</row>
    <row r="40" spans="1:54" ht="39" customHeight="1" x14ac:dyDescent="0.25">
      <c r="A40" s="1075" t="s">
        <v>816</v>
      </c>
      <c r="B40" s="1075"/>
      <c r="C40" s="1075"/>
      <c r="D40" s="1075"/>
      <c r="E40" s="1075"/>
      <c r="F40" s="1075"/>
      <c r="G40" s="1075"/>
      <c r="H40" s="1075"/>
      <c r="I40" s="1075"/>
      <c r="J40" s="1075"/>
      <c r="K40" s="1075"/>
      <c r="L40" s="1075"/>
      <c r="M40" s="1075"/>
      <c r="N40" s="1075"/>
      <c r="O40" s="1075"/>
      <c r="P40" s="1075"/>
      <c r="Q40" s="1075"/>
      <c r="R40" s="1075"/>
      <c r="S40" s="1075"/>
      <c r="T40" s="1075"/>
      <c r="U40" s="1075"/>
      <c r="V40" s="1075"/>
      <c r="W40" s="1075"/>
      <c r="X40" s="1075"/>
      <c r="Y40" s="1075"/>
      <c r="Z40" s="1075"/>
      <c r="AA40" s="1075"/>
      <c r="AB40" s="1075"/>
      <c r="AC40" s="1075"/>
      <c r="AD40" s="1075"/>
      <c r="AE40" s="1075"/>
      <c r="AF40" s="1075"/>
      <c r="AG40" s="1075"/>
      <c r="AH40" s="1075"/>
      <c r="AI40" s="1075"/>
      <c r="AJ40" s="1075"/>
      <c r="AK40" s="1075"/>
      <c r="AL40" s="1075"/>
      <c r="AM40" s="1075"/>
      <c r="AN40" s="1075"/>
      <c r="AO40" s="1075"/>
      <c r="AP40" s="1075"/>
      <c r="AQ40" s="1075"/>
      <c r="AR40" s="1075"/>
      <c r="AS40" s="1075"/>
      <c r="AT40" s="1075"/>
      <c r="AU40" s="1075"/>
      <c r="AV40" s="1075"/>
      <c r="AW40" s="1075"/>
      <c r="AX40" s="1075"/>
      <c r="AY40" s="1075"/>
      <c r="AZ40" s="1075"/>
    </row>
    <row r="41" spans="1:54" x14ac:dyDescent="0.25">
      <c r="A41" s="1081" t="str">
        <f>IF(ПОДПИСИ!B19=0," ",ПОДПИСИ!B19)</f>
        <v xml:space="preserve"> </v>
      </c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</row>
    <row r="42" spans="1:54" x14ac:dyDescent="0.25">
      <c r="A42" s="1076" t="str">
        <f>CONCATENATE(ПОДПИСИ!C19," ",ПОДПИСИ!F19)</f>
        <v xml:space="preserve">  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4" ht="13.95" customHeight="1" x14ac:dyDescent="0.25">
      <c r="A43" s="1069" t="s">
        <v>1039</v>
      </c>
      <c r="B43" s="1066"/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066"/>
      <c r="AW43" s="1066"/>
      <c r="AX43" s="1066"/>
      <c r="AY43" s="1066"/>
      <c r="AZ43" s="1066"/>
    </row>
    <row r="44" spans="1:54" ht="12" customHeight="1" x14ac:dyDescent="0.25">
      <c r="A44" s="1075" t="s">
        <v>531</v>
      </c>
      <c r="B44" s="1075"/>
      <c r="C44" s="1075"/>
      <c r="D44" s="1075"/>
      <c r="E44" s="1075"/>
      <c r="F44" s="1075"/>
      <c r="G44" s="1075"/>
      <c r="H44" s="1075"/>
      <c r="I44" s="1075"/>
      <c r="J44" s="1075"/>
      <c r="K44" s="1075"/>
      <c r="L44" s="1075"/>
      <c r="M44" s="1075"/>
      <c r="N44" s="1075"/>
      <c r="O44" s="1075"/>
      <c r="P44" s="1075"/>
      <c r="Q44" s="1075"/>
      <c r="R44" s="1075"/>
      <c r="S44" s="1075"/>
      <c r="T44" s="1075"/>
      <c r="U44" s="1075"/>
      <c r="V44" s="1075"/>
      <c r="W44" s="1075"/>
      <c r="X44" s="1075"/>
      <c r="Y44" s="1075"/>
      <c r="Z44" s="1075"/>
      <c r="AA44" s="1075"/>
      <c r="AB44" s="1075"/>
      <c r="AC44" s="1075"/>
      <c r="AD44" s="1075"/>
      <c r="AE44" s="1075"/>
      <c r="AF44" s="1075"/>
      <c r="AG44" s="1075"/>
      <c r="AH44" s="1075"/>
      <c r="AI44" s="1075"/>
      <c r="AJ44" s="1075"/>
      <c r="AK44" s="1075"/>
      <c r="AL44" s="1075"/>
      <c r="AM44" s="1075"/>
      <c r="AN44" s="1075"/>
      <c r="AO44" s="1075"/>
      <c r="AP44" s="1075"/>
      <c r="AQ44" s="1075"/>
      <c r="AR44" s="1075"/>
      <c r="AS44" s="1075"/>
      <c r="AT44" s="1075"/>
      <c r="AU44" s="1075"/>
      <c r="AV44" s="1075"/>
      <c r="AW44" s="1075"/>
      <c r="AX44" s="1075"/>
      <c r="AY44" s="1075"/>
      <c r="AZ44" s="1075"/>
    </row>
    <row r="45" spans="1:54" ht="12" customHeight="1" x14ac:dyDescent="0.3">
      <c r="A45" s="1077" t="str">
        <f>ПОДПИСИ!B12</f>
        <v>Начальник участка ООО «СЭТ»</v>
      </c>
      <c r="B45" s="1077"/>
      <c r="C45" s="1077"/>
      <c r="D45" s="1077"/>
      <c r="E45" s="1077"/>
      <c r="F45" s="1077"/>
      <c r="G45" s="1077"/>
      <c r="H45" s="1077"/>
      <c r="I45" s="1077"/>
      <c r="J45" s="1077"/>
      <c r="K45" s="1077"/>
      <c r="L45" s="1077"/>
      <c r="M45" s="1077"/>
      <c r="N45" s="1077"/>
      <c r="O45" s="1077"/>
      <c r="P45" s="1077"/>
      <c r="Q45" s="1077"/>
      <c r="R45" s="1077"/>
      <c r="S45" s="1077"/>
      <c r="T45" s="1077"/>
      <c r="U45" s="1077"/>
      <c r="V45" s="1077"/>
      <c r="W45" s="1077"/>
      <c r="X45" s="1077"/>
      <c r="Y45" s="1077"/>
      <c r="Z45" s="1077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1077"/>
      <c r="AO45" s="1077"/>
      <c r="AP45" s="1077"/>
      <c r="AQ45" s="1077"/>
      <c r="AR45" s="1077"/>
      <c r="AS45" s="1077"/>
      <c r="AT45" s="1077"/>
      <c r="AU45" s="1077"/>
      <c r="AV45" s="1077"/>
      <c r="AW45" s="1077"/>
      <c r="AX45" s="1077"/>
      <c r="AY45" s="1077"/>
      <c r="AZ45" s="1077"/>
      <c r="BA45" s="31"/>
      <c r="BB45" s="9"/>
    </row>
    <row r="46" spans="1:54" ht="12" customHeight="1" x14ac:dyDescent="0.25">
      <c r="A46" s="1096" t="str">
        <f>CONCATENATE(ПОДПИСИ!C12,ПОДПИСИ!F12)</f>
        <v>Нугуманов М.А.Приказ №23/10/24-1 от 23.10.2024</v>
      </c>
      <c r="B46" s="1096"/>
      <c r="C46" s="1096"/>
      <c r="D46" s="1096"/>
      <c r="E46" s="1096"/>
      <c r="F46" s="1096"/>
      <c r="G46" s="1096"/>
      <c r="H46" s="1096"/>
      <c r="I46" s="1096"/>
      <c r="J46" s="1096"/>
      <c r="K46" s="1096"/>
      <c r="L46" s="1096"/>
      <c r="M46" s="1096"/>
      <c r="N46" s="1096"/>
      <c r="O46" s="1096"/>
      <c r="P46" s="1096"/>
      <c r="Q46" s="1096"/>
      <c r="R46" s="1096"/>
      <c r="S46" s="1096"/>
      <c r="T46" s="1096"/>
      <c r="U46" s="1096"/>
      <c r="V46" s="1096"/>
      <c r="W46" s="1096"/>
      <c r="X46" s="1096"/>
      <c r="Y46" s="1096"/>
      <c r="Z46" s="1096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096"/>
      <c r="AO46" s="1096"/>
      <c r="AP46" s="1096"/>
      <c r="AQ46" s="1096"/>
      <c r="AR46" s="1096"/>
      <c r="AS46" s="1096"/>
      <c r="AT46" s="1096"/>
      <c r="AU46" s="1096"/>
      <c r="AV46" s="1096"/>
      <c r="AW46" s="1096"/>
      <c r="AX46" s="1096"/>
      <c r="AY46" s="1096"/>
      <c r="AZ46" s="1096"/>
    </row>
    <row r="47" spans="1:54" ht="7.95" customHeight="1" x14ac:dyDescent="0.25">
      <c r="A47" s="1097" t="s">
        <v>518</v>
      </c>
      <c r="B47" s="1098"/>
      <c r="C47" s="1098"/>
      <c r="D47" s="1098"/>
      <c r="E47" s="1098"/>
      <c r="F47" s="1098"/>
      <c r="G47" s="1098"/>
      <c r="H47" s="1098"/>
      <c r="I47" s="1098"/>
      <c r="J47" s="1098"/>
      <c r="K47" s="1098"/>
      <c r="L47" s="1098"/>
      <c r="M47" s="1098"/>
      <c r="N47" s="1098"/>
      <c r="O47" s="1098"/>
      <c r="P47" s="1098"/>
      <c r="Q47" s="1098"/>
      <c r="R47" s="1098"/>
      <c r="S47" s="1098"/>
      <c r="T47" s="1098"/>
      <c r="U47" s="1098"/>
      <c r="V47" s="1098"/>
      <c r="W47" s="1098"/>
      <c r="X47" s="1098"/>
      <c r="Y47" s="1098"/>
      <c r="Z47" s="1098"/>
      <c r="AA47" s="1098"/>
      <c r="AB47" s="1098"/>
      <c r="AC47" s="1098"/>
      <c r="AD47" s="1098"/>
      <c r="AE47" s="1098"/>
      <c r="AF47" s="1098"/>
      <c r="AG47" s="1098"/>
      <c r="AH47" s="1098"/>
      <c r="AI47" s="1098"/>
      <c r="AJ47" s="1098"/>
      <c r="AK47" s="1098"/>
      <c r="AL47" s="1098"/>
      <c r="AM47" s="1098"/>
      <c r="AN47" s="1098"/>
      <c r="AO47" s="1098"/>
      <c r="AP47" s="1098"/>
      <c r="AQ47" s="1098"/>
      <c r="AR47" s="1098"/>
      <c r="AS47" s="1098"/>
      <c r="AT47" s="1098"/>
      <c r="AU47" s="1098"/>
      <c r="AV47" s="1098"/>
      <c r="AW47" s="1098"/>
      <c r="AX47" s="1098"/>
      <c r="AY47" s="1098"/>
      <c r="AZ47" s="1098"/>
    </row>
    <row r="48" spans="1:54" ht="12" hidden="1" customHeight="1" x14ac:dyDescent="0.25">
      <c r="A48" s="1074" t="s">
        <v>79</v>
      </c>
      <c r="B48" s="1074"/>
      <c r="C48" s="1074"/>
      <c r="D48" s="1074"/>
      <c r="E48" s="1074"/>
      <c r="F48" s="1074"/>
      <c r="G48" s="1074"/>
      <c r="H48" s="1074"/>
      <c r="I48" s="1074"/>
      <c r="J48" s="1074"/>
      <c r="K48" s="1074"/>
      <c r="L48" s="1074"/>
      <c r="M48" s="1074"/>
      <c r="N48" s="1074"/>
      <c r="O48" s="1074"/>
      <c r="P48" s="1074"/>
      <c r="Q48" s="1074"/>
      <c r="R48" s="1074"/>
      <c r="S48" s="1074"/>
      <c r="T48" s="1074"/>
      <c r="U48" s="1074"/>
      <c r="V48" s="1074"/>
      <c r="W48" s="1074"/>
      <c r="X48" s="1074"/>
      <c r="Y48" s="1074"/>
      <c r="Z48" s="1074"/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</row>
    <row r="49" spans="1:56" ht="12" hidden="1" customHeight="1" x14ac:dyDescent="0.25">
      <c r="A49" s="1095"/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6" ht="12" hidden="1" customHeight="1" x14ac:dyDescent="0.25">
      <c r="A50" s="1081"/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</row>
    <row r="51" spans="1:56" ht="7.5" hidden="1" customHeight="1" x14ac:dyDescent="0.25">
      <c r="A51" s="1066" t="s">
        <v>523</v>
      </c>
      <c r="B51" s="1066"/>
      <c r="C51" s="1066"/>
      <c r="D51" s="1066"/>
      <c r="E51" s="1066"/>
      <c r="F51" s="1066"/>
      <c r="G51" s="1066"/>
      <c r="H51" s="1066"/>
      <c r="I51" s="1066"/>
      <c r="J51" s="1066"/>
      <c r="K51" s="1066"/>
      <c r="L51" s="1066"/>
      <c r="M51" s="1066"/>
      <c r="N51" s="1066"/>
      <c r="O51" s="1066"/>
      <c r="P51" s="1066"/>
      <c r="Q51" s="1066"/>
      <c r="R51" s="1066"/>
      <c r="S51" s="1066"/>
      <c r="T51" s="1066"/>
      <c r="U51" s="1066"/>
      <c r="V51" s="1066"/>
      <c r="W51" s="1066"/>
      <c r="X51" s="1066"/>
      <c r="Y51" s="1066"/>
      <c r="Z51" s="1066"/>
      <c r="AA51" s="1066"/>
      <c r="AB51" s="1066"/>
      <c r="AC51" s="1066"/>
      <c r="AD51" s="1066"/>
      <c r="AE51" s="1066"/>
      <c r="AF51" s="1066"/>
      <c r="AG51" s="1066"/>
      <c r="AH51" s="1066"/>
      <c r="AI51" s="1066"/>
      <c r="AJ51" s="1066"/>
      <c r="AK51" s="1066"/>
      <c r="AL51" s="1066"/>
      <c r="AM51" s="1066"/>
      <c r="AN51" s="1066"/>
      <c r="AO51" s="1066"/>
      <c r="AP51" s="1066"/>
      <c r="AQ51" s="1066"/>
      <c r="AR51" s="1066"/>
      <c r="AS51" s="1066"/>
      <c r="AT51" s="1066"/>
      <c r="AU51" s="1066"/>
      <c r="AV51" s="1066"/>
      <c r="AW51" s="1066"/>
      <c r="AX51" s="1066"/>
      <c r="AY51" s="1066"/>
      <c r="AZ51" s="1066"/>
    </row>
    <row r="52" spans="1:56" ht="12" customHeight="1" x14ac:dyDescent="0.25">
      <c r="A52" s="1074" t="s">
        <v>380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3.5" customHeight="1" x14ac:dyDescent="0.25">
      <c r="A53" s="1078" t="str">
        <f>ФОРМА!B4</f>
        <v>ООО «СЭТ»</v>
      </c>
      <c r="B53" s="1078"/>
      <c r="C53" s="1078"/>
      <c r="D53" s="1078"/>
      <c r="E53" s="1078"/>
      <c r="F53" s="1078"/>
      <c r="G53" s="1078"/>
      <c r="H53" s="1078"/>
      <c r="I53" s="1078"/>
      <c r="J53" s="1078"/>
      <c r="K53" s="1078"/>
      <c r="L53" s="1078"/>
      <c r="M53" s="1078"/>
      <c r="N53" s="1078"/>
      <c r="O53" s="1078"/>
      <c r="P53" s="1078"/>
      <c r="Q53" s="1078"/>
      <c r="R53" s="1078"/>
      <c r="S53" s="1078"/>
      <c r="T53" s="1078"/>
      <c r="U53" s="1078"/>
      <c r="V53" s="1078"/>
      <c r="W53" s="1078"/>
      <c r="X53" s="1078"/>
      <c r="Y53" s="1078"/>
      <c r="Z53" s="1078"/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1078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</row>
    <row r="54" spans="1:56" s="126" customFormat="1" ht="7.2" customHeight="1" x14ac:dyDescent="0.2">
      <c r="A54" s="1097" t="s">
        <v>818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6" ht="12" customHeight="1" x14ac:dyDescent="0.25">
      <c r="A55" s="1074" t="s">
        <v>9</v>
      </c>
      <c r="B55" s="1074"/>
      <c r="C55" s="1074"/>
      <c r="D55" s="1074"/>
      <c r="E55" s="1074"/>
      <c r="F55" s="1074"/>
      <c r="G55" s="1074"/>
      <c r="H55" s="1074"/>
      <c r="I55" s="1074"/>
      <c r="J55" s="1074"/>
      <c r="K55" s="1074"/>
      <c r="L55" s="1074"/>
      <c r="M55" s="1074"/>
      <c r="N55" s="1074"/>
      <c r="O55" s="1074"/>
      <c r="P55" s="1074"/>
      <c r="Q55" s="1074"/>
      <c r="R55" s="1074"/>
      <c r="S55" s="1074"/>
      <c r="T55" s="1074"/>
      <c r="U55" s="1074"/>
      <c r="V55" s="1074"/>
      <c r="W55" s="1074"/>
      <c r="X55" s="1074"/>
      <c r="Y55" s="1074"/>
      <c r="Z55" s="1074"/>
      <c r="AA55" s="1074"/>
      <c r="AB55" s="1074"/>
      <c r="AC55" s="1074"/>
      <c r="AD55" s="1074"/>
      <c r="AE55" s="1074"/>
      <c r="AF55" s="1074"/>
      <c r="AG55" s="1074"/>
      <c r="AH55" s="1074"/>
      <c r="AI55" s="1074"/>
      <c r="AJ55" s="1074"/>
      <c r="AK55" s="1074"/>
      <c r="AL55" s="1074"/>
      <c r="AM55" s="1074"/>
      <c r="AN55" s="1074"/>
      <c r="AO55" s="1074"/>
      <c r="AP55" s="1074"/>
      <c r="AQ55" s="1074"/>
      <c r="AR55" s="1074"/>
      <c r="AS55" s="1074"/>
      <c r="AT55" s="1074"/>
      <c r="AU55" s="1074"/>
      <c r="AV55" s="1074"/>
      <c r="AW55" s="1074"/>
      <c r="AX55" s="1074"/>
      <c r="AY55" s="1074"/>
      <c r="AZ55" s="1074"/>
    </row>
    <row r="56" spans="1:56" ht="12" customHeight="1" x14ac:dyDescent="0.25">
      <c r="A56" s="1074" t="s">
        <v>391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6" ht="14.25" customHeight="1" x14ac:dyDescent="0.25">
      <c r="A57" s="1101" t="str">
        <f ca="1">INDIRECT("'АКТЫ скрытых работ'!R"&amp;BE3&amp;"C3",0)</f>
        <v>откосы для опор типа А20-3Н, УА20-3Н</v>
      </c>
      <c r="B57" s="1101"/>
      <c r="C57" s="1101"/>
      <c r="D57" s="1101"/>
      <c r="E57" s="1101"/>
      <c r="F57" s="1101"/>
      <c r="G57" s="1101"/>
      <c r="H57" s="1101"/>
      <c r="I57" s="1101"/>
      <c r="J57" s="1101"/>
      <c r="K57" s="1101"/>
      <c r="L57" s="1101"/>
      <c r="M57" s="1101"/>
      <c r="N57" s="1101"/>
      <c r="O57" s="1101"/>
      <c r="P57" s="1101"/>
      <c r="Q57" s="1101"/>
      <c r="R57" s="1101"/>
      <c r="S57" s="1101"/>
      <c r="T57" s="1101"/>
      <c r="U57" s="1101"/>
      <c r="V57" s="1101"/>
      <c r="W57" s="1101"/>
      <c r="X57" s="1101"/>
      <c r="Y57" s="1101"/>
      <c r="Z57" s="1101"/>
      <c r="AA57" s="1101"/>
      <c r="AB57" s="1101"/>
      <c r="AC57" s="1101"/>
      <c r="AD57" s="1101"/>
      <c r="AE57" s="1101"/>
      <c r="AF57" s="1101"/>
      <c r="AG57" s="1101"/>
      <c r="AH57" s="1101"/>
      <c r="AI57" s="1101"/>
      <c r="AJ57" s="1101"/>
      <c r="AK57" s="1101"/>
      <c r="AL57" s="1101"/>
      <c r="AM57" s="1101"/>
      <c r="AN57" s="1101"/>
      <c r="AO57" s="1101"/>
      <c r="AP57" s="1101"/>
      <c r="AQ57" s="1101"/>
      <c r="AR57" s="1101"/>
      <c r="AS57" s="1101"/>
      <c r="AT57" s="1101"/>
      <c r="AU57" s="1101"/>
      <c r="AV57" s="1101"/>
      <c r="AW57" s="1101"/>
      <c r="AX57" s="1101"/>
      <c r="AY57" s="1101"/>
      <c r="AZ57" s="1101"/>
    </row>
    <row r="58" spans="1:56" ht="10.5" customHeight="1" x14ac:dyDescent="0.25">
      <c r="A58" s="1094" t="s">
        <v>532</v>
      </c>
      <c r="B58" s="1094"/>
      <c r="C58" s="1094"/>
      <c r="D58" s="1094"/>
      <c r="E58" s="1094"/>
      <c r="F58" s="1094"/>
      <c r="G58" s="1094"/>
      <c r="H58" s="1094"/>
      <c r="I58" s="1094"/>
      <c r="J58" s="1094"/>
      <c r="K58" s="1094"/>
      <c r="L58" s="1094"/>
      <c r="M58" s="1094"/>
      <c r="N58" s="1094"/>
      <c r="O58" s="1094"/>
      <c r="P58" s="1094"/>
      <c r="Q58" s="1094"/>
      <c r="R58" s="1094"/>
      <c r="S58" s="1094"/>
      <c r="T58" s="1094"/>
      <c r="U58" s="1094"/>
      <c r="V58" s="1094"/>
      <c r="W58" s="1094"/>
      <c r="X58" s="1094"/>
      <c r="Y58" s="1094"/>
      <c r="Z58" s="1094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94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</row>
    <row r="59" spans="1:56" ht="12" customHeight="1" x14ac:dyDescent="0.3">
      <c r="A59" s="414" t="s">
        <v>392</v>
      </c>
      <c r="Z59" s="9"/>
      <c r="AA59" s="9"/>
      <c r="AB59" s="9"/>
      <c r="AC59" s="9"/>
      <c r="AD59" s="1101" t="str">
        <f>IF(ФОРМА!B8=0," ",ФОРМА!B8)</f>
        <v>ООО «СЭТ»</v>
      </c>
      <c r="AE59" s="1101"/>
      <c r="AF59" s="1101"/>
      <c r="AG59" s="1101"/>
      <c r="AH59" s="1101"/>
      <c r="AI59" s="1101"/>
      <c r="AJ59" s="1101"/>
      <c r="AK59" s="1101"/>
      <c r="AL59" s="1101"/>
      <c r="AM59" s="1101"/>
      <c r="AN59" s="1101"/>
      <c r="AO59" s="1101"/>
      <c r="AP59" s="1101"/>
      <c r="AQ59" s="1101"/>
      <c r="AR59" s="1101"/>
      <c r="AS59" s="1101"/>
      <c r="AT59" s="1101"/>
      <c r="AU59" s="1101"/>
      <c r="AV59" s="1101"/>
      <c r="AW59" s="1101"/>
      <c r="AX59" s="1101"/>
      <c r="AY59" s="1101"/>
      <c r="AZ59" s="1101"/>
    </row>
    <row r="60" spans="1:56" ht="8.25" customHeight="1" x14ac:dyDescent="0.25">
      <c r="A60" s="1099"/>
      <c r="B60" s="1099"/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66" t="s">
        <v>83</v>
      </c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V60" s="1066"/>
      <c r="AW60" s="1066"/>
      <c r="AX60" s="1066"/>
      <c r="AY60" s="1066"/>
      <c r="AZ60" s="1066"/>
    </row>
    <row r="61" spans="1:56" ht="12" customHeight="1" x14ac:dyDescent="0.25">
      <c r="A61" s="1076" t="str">
        <f>IF(ФОРМА!B9=0," ",CONCATENATE("Проект Шифр ",ФОРМА!B9))</f>
        <v>Проект Шифр ГтЭС-ДТ-9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076"/>
      <c r="AO61" s="1076"/>
      <c r="AP61" s="1076"/>
      <c r="AQ61" s="1076"/>
      <c r="AR61" s="1076"/>
      <c r="AS61" s="1076"/>
      <c r="AT61" s="1076"/>
      <c r="AU61" s="1076"/>
      <c r="AV61" s="1076"/>
      <c r="AW61" s="1076"/>
      <c r="AX61" s="1076"/>
      <c r="AY61" s="1076"/>
      <c r="AZ61" s="1076"/>
    </row>
    <row r="62" spans="1:56" ht="7.2" customHeight="1" x14ac:dyDescent="0.25">
      <c r="A62" s="1066" t="s">
        <v>533</v>
      </c>
      <c r="B62" s="1066"/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  <c r="P62" s="1066"/>
      <c r="Q62" s="1066"/>
      <c r="R62" s="1066"/>
      <c r="S62" s="1066"/>
      <c r="T62" s="1066"/>
      <c r="U62" s="1066"/>
      <c r="V62" s="1066"/>
      <c r="W62" s="1066"/>
      <c r="X62" s="1066"/>
      <c r="Y62" s="1066"/>
      <c r="Z62" s="1066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</row>
    <row r="63" spans="1:56" ht="12" customHeight="1" x14ac:dyDescent="0.25">
      <c r="A63" s="1074" t="s">
        <v>534</v>
      </c>
      <c r="B63" s="1074"/>
      <c r="C63" s="1074"/>
      <c r="D63" s="1074"/>
      <c r="E63" s="1074"/>
      <c r="F63" s="1074"/>
      <c r="G63" s="1074"/>
      <c r="H63" s="1074"/>
      <c r="I63" s="1074"/>
      <c r="J63" s="1074"/>
      <c r="K63" s="1074"/>
      <c r="L63" s="1074"/>
      <c r="M63" s="1074"/>
      <c r="N63" s="1074"/>
      <c r="O63" s="1074"/>
      <c r="P63" s="1074"/>
      <c r="Q63" s="1074"/>
      <c r="R63" s="1074"/>
      <c r="S63" s="1074"/>
      <c r="T63" s="1074"/>
      <c r="U63" s="1074"/>
      <c r="V63" s="1074"/>
      <c r="W63" s="1074"/>
      <c r="X63" s="1074"/>
      <c r="Y63" s="1074"/>
      <c r="Z63" s="1074"/>
      <c r="AA63" s="1074"/>
      <c r="AB63" s="1074"/>
      <c r="AC63" s="1074"/>
      <c r="AD63" s="1074"/>
      <c r="AE63" s="1074"/>
      <c r="AF63" s="1074"/>
      <c r="AG63" s="1074"/>
      <c r="AH63" s="1074"/>
      <c r="AI63" s="1074"/>
      <c r="AJ63" s="1074"/>
      <c r="AK63" s="1074"/>
      <c r="AL63" s="1074"/>
      <c r="AM63" s="1074"/>
      <c r="AN63" s="1074"/>
      <c r="AO63" s="1074"/>
      <c r="AP63" s="1074"/>
      <c r="AQ63" s="1074"/>
      <c r="AR63" s="1074"/>
      <c r="AS63" s="1074"/>
      <c r="AT63" s="1074"/>
      <c r="AU63" s="1074"/>
      <c r="AV63" s="1074"/>
      <c r="AW63" s="1074"/>
      <c r="AX63" s="1074"/>
      <c r="AY63" s="1074"/>
      <c r="AZ63" s="1074"/>
      <c r="BD63" s="11"/>
    </row>
    <row r="64" spans="1:56" ht="24" customHeight="1" x14ac:dyDescent="0.25">
      <c r="A64" s="1102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95"/>
      <c r="C64" s="1095"/>
      <c r="D64" s="1095"/>
      <c r="E64" s="1095"/>
      <c r="F64" s="1095"/>
      <c r="G64" s="1095"/>
      <c r="H64" s="1095"/>
      <c r="I64" s="1095"/>
      <c r="J64" s="1095"/>
      <c r="K64" s="1095"/>
      <c r="L64" s="1095"/>
      <c r="M64" s="1095"/>
      <c r="N64" s="1095"/>
      <c r="O64" s="1095"/>
      <c r="P64" s="1095"/>
      <c r="Q64" s="1095"/>
      <c r="R64" s="1095"/>
      <c r="S64" s="1095"/>
      <c r="T64" s="1095"/>
      <c r="U64" s="1095"/>
      <c r="V64" s="1095"/>
      <c r="W64" s="1095"/>
      <c r="X64" s="1095"/>
      <c r="Y64" s="1095"/>
      <c r="Z64" s="1095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D64" s="15"/>
    </row>
    <row r="65" spans="1:56" ht="7.95" customHeight="1" x14ac:dyDescent="0.25">
      <c r="A65" s="1069" t="s">
        <v>381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4" t="s">
        <v>536</v>
      </c>
      <c r="B66" s="1074"/>
      <c r="C66" s="1074"/>
      <c r="D66" s="1074"/>
      <c r="E66" s="1074"/>
      <c r="F66" s="1074"/>
      <c r="G66" s="1074"/>
      <c r="H66" s="1074"/>
      <c r="I66" s="1074"/>
      <c r="J66" s="1074"/>
      <c r="K66" s="1074"/>
      <c r="L66" s="1074"/>
      <c r="M66" s="1074"/>
      <c r="N66" s="1074"/>
      <c r="O66" s="1074"/>
      <c r="P66" s="1074"/>
      <c r="Q66" s="1074"/>
      <c r="R66" s="1074"/>
      <c r="S66" s="1074"/>
      <c r="T66" s="1074"/>
      <c r="U66" s="1074"/>
      <c r="V66" s="1074"/>
      <c r="W66" s="1074"/>
      <c r="X66" s="1074"/>
      <c r="Y66" s="1074"/>
      <c r="Z66" s="1074"/>
      <c r="AA66" s="1074"/>
      <c r="AB66" s="1074"/>
      <c r="AC66" s="1074"/>
      <c r="AD66" s="1074"/>
      <c r="AE66" s="1074"/>
      <c r="AF66" s="1074"/>
      <c r="AG66" s="1074"/>
      <c r="AH66" s="1074"/>
      <c r="AI66" s="1074"/>
      <c r="AJ66" s="1074"/>
      <c r="AK66" s="1074"/>
      <c r="AL66" s="1074"/>
      <c r="AM66" s="1074"/>
      <c r="AN66" s="1074"/>
      <c r="AO66" s="1074"/>
      <c r="AP66" s="1074"/>
      <c r="AQ66" s="1074"/>
      <c r="AR66" s="1074"/>
      <c r="AS66" s="1074"/>
      <c r="AT66" s="1074"/>
      <c r="AU66" s="1074"/>
      <c r="AV66" s="1074"/>
      <c r="AW66" s="1074"/>
      <c r="AX66" s="1074"/>
      <c r="AY66" s="1074"/>
      <c r="AZ66" s="1074"/>
    </row>
    <row r="67" spans="1:56" ht="25.2" customHeight="1" x14ac:dyDescent="0.25">
      <c r="A67" s="1103" t="str">
        <f ca="1">INDIRECT("'АКТЫ скрытых работ'!R"&amp;BE3&amp;"C10",0)</f>
        <v>Стойка СВ110-3,5. Сертификат соответствия №РОСС BY.HB61.Н30298 от 09.11.2021 сроком действия до 08.11.2024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D67" s="11"/>
    </row>
    <row r="68" spans="1:56" s="126" customFormat="1" ht="8.25" customHeight="1" x14ac:dyDescent="0.2">
      <c r="A68" s="1066" t="s">
        <v>535</v>
      </c>
      <c r="B68" s="1094"/>
      <c r="C68" s="1094"/>
      <c r="D68" s="1094"/>
      <c r="E68" s="1094"/>
      <c r="F68" s="1094"/>
      <c r="G68" s="1094"/>
      <c r="H68" s="1094"/>
      <c r="I68" s="1094"/>
      <c r="J68" s="1094"/>
      <c r="K68" s="1094"/>
      <c r="L68" s="1094"/>
      <c r="M68" s="1094"/>
      <c r="N68" s="1094"/>
      <c r="O68" s="1094"/>
      <c r="P68" s="1094"/>
      <c r="Q68" s="1094"/>
      <c r="R68" s="1094"/>
      <c r="S68" s="1094"/>
      <c r="T68" s="1094"/>
      <c r="U68" s="1094"/>
      <c r="V68" s="1094"/>
      <c r="W68" s="1094"/>
      <c r="X68" s="1094"/>
      <c r="Y68" s="1094"/>
      <c r="Z68" s="1094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D68" s="128"/>
    </row>
    <row r="69" spans="1:56" ht="12" customHeight="1" x14ac:dyDescent="0.25">
      <c r="A69" s="1075" t="s">
        <v>537</v>
      </c>
      <c r="B69" s="1075"/>
      <c r="C69" s="1075"/>
      <c r="D69" s="1075"/>
      <c r="E69" s="1075"/>
      <c r="F69" s="1075"/>
      <c r="G69" s="1075"/>
      <c r="H69" s="1075"/>
      <c r="I69" s="1075"/>
      <c r="J69" s="1075"/>
      <c r="K69" s="1075"/>
      <c r="L69" s="1075"/>
      <c r="M69" s="1075"/>
      <c r="N69" s="1075"/>
      <c r="O69" s="1075"/>
      <c r="P69" s="1075"/>
      <c r="Q69" s="1075"/>
      <c r="R69" s="1075"/>
      <c r="S69" s="1075"/>
      <c r="T69" s="1075"/>
      <c r="U69" s="1075"/>
      <c r="V69" s="1075"/>
      <c r="W69" s="1075"/>
      <c r="X69" s="1075"/>
      <c r="Y69" s="1075"/>
      <c r="Z69" s="1075"/>
      <c r="AA69" s="1075"/>
      <c r="AB69" s="1075"/>
      <c r="AC69" s="1075"/>
      <c r="AD69" s="1075"/>
      <c r="AE69" s="1075"/>
      <c r="AF69" s="1075"/>
      <c r="AG69" s="1075"/>
      <c r="AH69" s="1075"/>
      <c r="AI69" s="1075"/>
      <c r="AJ69" s="1075"/>
      <c r="AK69" s="1075"/>
      <c r="AL69" s="1075"/>
      <c r="AM69" s="1075"/>
      <c r="AN69" s="1075"/>
      <c r="AO69" s="1075"/>
      <c r="AP69" s="1075"/>
      <c r="AQ69" s="1075"/>
      <c r="AR69" s="1075"/>
      <c r="AS69" s="1075"/>
      <c r="AT69" s="1075"/>
      <c r="AU69" s="1075"/>
      <c r="AV69" s="1075"/>
      <c r="AW69" s="1075"/>
      <c r="AX69" s="1075"/>
      <c r="AY69" s="1075"/>
      <c r="AZ69" s="1075"/>
    </row>
    <row r="70" spans="1:56" ht="12" customHeight="1" x14ac:dyDescent="0.25">
      <c r="A70" s="1074" t="s">
        <v>382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</row>
    <row r="71" spans="1:56" ht="24" customHeight="1" x14ac:dyDescent="0.25">
      <c r="A71" s="1095" t="str">
        <f ca="1">INDIRECT("'АКТЫ скрытых работ'!R"&amp;BE3&amp;"C11",0)</f>
        <v>Исполнительная схема №3.4 Установка откосов для двухстоечных опор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</row>
    <row r="72" spans="1:56" s="126" customFormat="1" ht="9.6" x14ac:dyDescent="0.2">
      <c r="A72" s="1100" t="s">
        <v>383</v>
      </c>
      <c r="B72" s="1100"/>
      <c r="C72" s="1100"/>
      <c r="D72" s="1100"/>
      <c r="E72" s="1100"/>
      <c r="F72" s="1100"/>
      <c r="G72" s="1100"/>
      <c r="H72" s="1100"/>
      <c r="I72" s="1100"/>
      <c r="J72" s="1100"/>
      <c r="K72" s="1100"/>
      <c r="L72" s="1100"/>
      <c r="M72" s="1100"/>
      <c r="N72" s="1100"/>
      <c r="O72" s="1100"/>
      <c r="P72" s="1100"/>
      <c r="Q72" s="1100"/>
      <c r="R72" s="1100"/>
      <c r="S72" s="1100"/>
      <c r="T72" s="1100"/>
      <c r="U72" s="1100"/>
      <c r="V72" s="1100"/>
      <c r="W72" s="1100"/>
      <c r="X72" s="1100"/>
      <c r="Y72" s="1100"/>
      <c r="Z72" s="1100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</row>
    <row r="73" spans="1:56" ht="24" customHeight="1" x14ac:dyDescent="0.25">
      <c r="A73" s="1075" t="s">
        <v>538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5.75" customHeight="1" x14ac:dyDescent="0.3">
      <c r="A74" s="1111"/>
      <c r="B74" s="1111"/>
      <c r="C74" s="1111"/>
      <c r="D74" s="1111"/>
      <c r="E74" s="1111"/>
      <c r="F74" s="1111"/>
      <c r="G74" s="1111"/>
      <c r="H74" s="1111"/>
      <c r="I74" s="1111"/>
      <c r="J74" s="1111"/>
      <c r="K74" s="1111"/>
      <c r="L74" s="1111"/>
      <c r="M74" s="1111"/>
      <c r="N74" s="1111"/>
      <c r="O74" s="1111"/>
      <c r="P74" s="1111"/>
      <c r="Q74" s="1111"/>
      <c r="R74" s="1111"/>
      <c r="S74" s="1111"/>
      <c r="T74" s="1111"/>
      <c r="U74" s="1111"/>
      <c r="V74" s="1111"/>
      <c r="W74" s="1111"/>
      <c r="X74" s="1111"/>
      <c r="Y74" s="1111"/>
      <c r="Z74" s="1111"/>
      <c r="AA74" s="1111"/>
      <c r="AB74" s="1111"/>
      <c r="AC74" s="1111"/>
      <c r="AD74" s="1111"/>
      <c r="AE74" s="1111"/>
      <c r="AF74" s="1111"/>
      <c r="AG74" s="1111"/>
      <c r="AH74" s="1111"/>
      <c r="AI74" s="1111"/>
      <c r="AJ74" s="1111"/>
      <c r="AK74" s="1111"/>
      <c r="AL74" s="1111"/>
      <c r="AM74" s="1111"/>
      <c r="AN74" s="1111"/>
      <c r="AO74" s="1111"/>
      <c r="AP74" s="1111"/>
      <c r="AQ74" s="1111"/>
      <c r="AR74" s="1111"/>
      <c r="AS74" s="1111"/>
      <c r="AT74" s="1111"/>
      <c r="AU74" s="1111"/>
      <c r="AV74" s="1111"/>
      <c r="AW74" s="1111"/>
      <c r="AX74" s="1111"/>
      <c r="AY74" s="1111"/>
      <c r="AZ74" s="1111"/>
    </row>
    <row r="75" spans="1:56" ht="9.75" customHeight="1" x14ac:dyDescent="0.25">
      <c r="A75" s="1091" t="s">
        <v>383</v>
      </c>
      <c r="B75" s="1092"/>
      <c r="C75" s="1092"/>
      <c r="D75" s="1092"/>
      <c r="E75" s="1092"/>
      <c r="F75" s="1092"/>
      <c r="G75" s="1092"/>
      <c r="H75" s="1092"/>
      <c r="I75" s="1092"/>
      <c r="J75" s="1092"/>
      <c r="K75" s="1092"/>
      <c r="L75" s="1092"/>
      <c r="M75" s="1092"/>
      <c r="N75" s="1092"/>
      <c r="O75" s="1092"/>
      <c r="P75" s="1092"/>
      <c r="Q75" s="1092"/>
      <c r="R75" s="1092"/>
      <c r="S75" s="1092"/>
      <c r="T75" s="1092"/>
      <c r="U75" s="1092"/>
      <c r="V75" s="1092"/>
      <c r="W75" s="1092"/>
      <c r="X75" s="1092"/>
      <c r="Y75" s="1092"/>
      <c r="Z75" s="1092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94" t="s">
        <v>383</v>
      </c>
      <c r="AD77" s="1094"/>
      <c r="AE77" s="1094"/>
      <c r="AF77" s="1094"/>
      <c r="AG77" s="1094"/>
      <c r="AH77" s="1094"/>
      <c r="AI77" s="1094"/>
      <c r="AJ77" s="1094"/>
      <c r="AK77" s="1094"/>
      <c r="AL77" s="1094"/>
      <c r="AM77" s="1094"/>
      <c r="AN77" s="1094"/>
      <c r="AO77" s="1094"/>
      <c r="AP77" s="1094"/>
      <c r="AQ77" s="1094"/>
      <c r="AR77" s="1094"/>
      <c r="AS77" s="1094"/>
      <c r="AT77" s="1094"/>
      <c r="AU77" s="1094"/>
      <c r="AV77" s="1094"/>
      <c r="AW77" s="1094"/>
      <c r="AX77" s="1094"/>
      <c r="AY77" s="1094"/>
      <c r="AZ77" s="1094"/>
    </row>
    <row r="78" spans="1:56" ht="14.4" x14ac:dyDescent="0.3">
      <c r="A78" s="1074" t="s">
        <v>539</v>
      </c>
      <c r="B78" s="1074"/>
      <c r="C78" s="1074"/>
      <c r="D78" s="1074"/>
      <c r="E78" s="1074"/>
      <c r="G78" s="1109" t="s">
        <v>527</v>
      </c>
      <c r="H78" s="1109"/>
      <c r="I78" s="1109"/>
      <c r="J78" s="1109"/>
      <c r="K78" s="1109"/>
      <c r="L78" s="1109"/>
      <c r="M78" s="1109"/>
      <c r="N78" s="1109"/>
      <c r="O78" s="1109"/>
      <c r="P78" s="1109"/>
      <c r="Q78" s="8"/>
      <c r="R78" s="102" t="s">
        <v>76</v>
      </c>
      <c r="S78" s="1105" t="str">
        <f ca="1">INDIRECT("'АКТЫ скрытых работ'!R"&amp;BE3&amp;"C4",0)</f>
        <v>15</v>
      </c>
      <c r="T78" s="1105"/>
      <c r="U78" s="1105"/>
      <c r="V78" s="102" t="s">
        <v>77</v>
      </c>
      <c r="W78" s="1106" t="str">
        <f ca="1">INDIRECT("'АКТЫ скрытых работ'!R"&amp;BE3&amp;"C5",0)</f>
        <v>ноября</v>
      </c>
      <c r="X78" s="1106"/>
      <c r="Y78" s="1106"/>
      <c r="Z78" s="1106"/>
      <c r="AA78" s="1106"/>
      <c r="AB78" s="1106"/>
      <c r="AC78" s="1106"/>
      <c r="AE78" s="1101">
        <f ca="1">INDIRECT("'АКТЫ скрытых работ'!R"&amp;BE3&amp;"C6",0)</f>
        <v>2024</v>
      </c>
      <c r="AF78" s="1101"/>
      <c r="AG78" s="1101"/>
      <c r="AH78" s="1101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4" t="s">
        <v>89</v>
      </c>
      <c r="H79" s="1074"/>
      <c r="I79" s="1074"/>
      <c r="J79" s="1074"/>
      <c r="K79" s="1074"/>
      <c r="L79" s="1074"/>
      <c r="M79" s="1074"/>
      <c r="N79" s="1074"/>
      <c r="O79" s="1074"/>
      <c r="P79" s="1074"/>
      <c r="Q79" s="8"/>
      <c r="R79" s="102" t="s">
        <v>76</v>
      </c>
      <c r="S79" s="1105" t="str">
        <f ca="1">INDIRECT("'АКТЫ скрытых работ'!R"&amp;BE3&amp;"C7",0)</f>
        <v>16</v>
      </c>
      <c r="T79" s="1105"/>
      <c r="U79" s="1105"/>
      <c r="V79" s="102" t="s">
        <v>77</v>
      </c>
      <c r="W79" s="1107" t="str">
        <f ca="1">INDIRECT("'АКТЫ скрытых работ'!R"&amp;BE3&amp;"C8",0)</f>
        <v>ноября</v>
      </c>
      <c r="X79" s="1107"/>
      <c r="Y79" s="1107"/>
      <c r="Z79" s="1107"/>
      <c r="AA79" s="1107"/>
      <c r="AB79" s="1107"/>
      <c r="AC79" s="1107"/>
      <c r="AE79" s="1108">
        <f ca="1">INDIRECT("'АКТЫ скрытых работ'!R"&amp;BE3&amp;"C9",0)</f>
        <v>2024</v>
      </c>
      <c r="AF79" s="1108"/>
      <c r="AG79" s="1108"/>
      <c r="AH79" s="110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10" t="s">
        <v>540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  <c r="L81" s="1110"/>
      <c r="M81" s="1110"/>
      <c r="N81" s="1110"/>
      <c r="O81" s="1110"/>
      <c r="P81" s="1110"/>
      <c r="Q81" s="1110"/>
      <c r="R81" s="1110"/>
      <c r="S81" s="1110"/>
      <c r="T81" s="1110"/>
      <c r="U81" s="1110"/>
      <c r="V81" s="1110"/>
      <c r="W81" s="1110"/>
      <c r="X81" s="1110"/>
      <c r="Y81" s="1110"/>
      <c r="Z81" s="1110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110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</row>
    <row r="82" spans="1:54" x14ac:dyDescent="0.25">
      <c r="A82" s="1103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103"/>
      <c r="C82" s="1103"/>
      <c r="D82" s="1103"/>
      <c r="E82" s="1103"/>
      <c r="F82" s="1103"/>
      <c r="G82" s="1103"/>
      <c r="H82" s="1103"/>
      <c r="I82" s="1103"/>
      <c r="J82" s="1103"/>
      <c r="K82" s="1103"/>
      <c r="L82" s="1103"/>
      <c r="M82" s="1103"/>
      <c r="N82" s="1103"/>
      <c r="O82" s="1103"/>
      <c r="P82" s="1103"/>
      <c r="Q82" s="1103"/>
      <c r="R82" s="1103"/>
      <c r="S82" s="1103"/>
      <c r="T82" s="1103"/>
      <c r="U82" s="1103"/>
      <c r="V82" s="1103"/>
      <c r="W82" s="1103"/>
      <c r="X82" s="1103"/>
      <c r="Y82" s="1103"/>
      <c r="Z82" s="1103"/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1103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</row>
    <row r="83" spans="1:54" s="126" customFormat="1" ht="10.5" customHeight="1" x14ac:dyDescent="0.2">
      <c r="A83" s="1069" t="s">
        <v>541</v>
      </c>
      <c r="B83" s="1069"/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</row>
    <row r="84" spans="1:54" ht="12" customHeight="1" x14ac:dyDescent="0.3">
      <c r="A84" s="1074" t="s">
        <v>385</v>
      </c>
      <c r="B84" s="1074"/>
      <c r="C84" s="1074"/>
      <c r="D84" s="1074"/>
      <c r="E84" s="1074"/>
      <c r="F84" s="1074"/>
      <c r="G84" s="1074"/>
      <c r="H84" s="1074"/>
      <c r="I84" s="1074"/>
      <c r="J84" s="1074"/>
      <c r="K84" s="1074"/>
      <c r="L84" s="1074"/>
      <c r="M84" s="1074"/>
      <c r="N84" s="1074"/>
      <c r="O84" s="1074"/>
      <c r="P84" s="1074"/>
      <c r="Q84" s="1074"/>
      <c r="R84" s="1074"/>
      <c r="S84" s="1074"/>
      <c r="T84" s="1074"/>
      <c r="U84" s="1074"/>
      <c r="V84" s="1074"/>
      <c r="W84" s="1074"/>
      <c r="X84" s="1074"/>
      <c r="Y84" s="1074"/>
      <c r="Z84" s="1074"/>
      <c r="AA84" s="1074"/>
      <c r="AB84" s="1074"/>
      <c r="AC84" s="1074"/>
      <c r="AD84" s="1074"/>
      <c r="AE84" s="1074"/>
      <c r="AF84" s="1074"/>
      <c r="AG84" s="1074"/>
      <c r="AH84" s="1074"/>
      <c r="AI84" s="1074"/>
      <c r="AJ84" s="1074"/>
      <c r="AK84" s="1074"/>
      <c r="AL84" s="1074"/>
      <c r="AM84" s="1074"/>
      <c r="AN84" s="1074"/>
      <c r="AO84" s="1074"/>
      <c r="AP84" s="1074"/>
      <c r="AQ84" s="1074"/>
      <c r="AR84" s="1074"/>
      <c r="AS84" s="1074"/>
      <c r="AT84" s="1074"/>
      <c r="AU84" s="1074"/>
      <c r="AV84" s="1074"/>
      <c r="AW84" s="1074"/>
      <c r="AX84" s="1074"/>
      <c r="AY84" s="1074"/>
      <c r="AZ84" s="1074"/>
      <c r="BA84" s="31"/>
    </row>
    <row r="85" spans="1:54" ht="12" customHeight="1" x14ac:dyDescent="0.3">
      <c r="A85" s="1074" t="s">
        <v>386</v>
      </c>
      <c r="B85" s="1074"/>
      <c r="C85" s="1074"/>
      <c r="D85" s="1074"/>
      <c r="E85" s="1074"/>
      <c r="F85" s="1074"/>
      <c r="G85" s="1074"/>
      <c r="H85" s="1074"/>
      <c r="I85" s="1074"/>
      <c r="J85" s="1074"/>
      <c r="K85" s="1074"/>
      <c r="L85" s="1074"/>
      <c r="M85" s="1074"/>
      <c r="N85" s="1074"/>
      <c r="O85" s="1074"/>
      <c r="P85" s="1074"/>
      <c r="Q85" s="1074"/>
      <c r="R85" s="1074"/>
      <c r="S85" s="1074"/>
      <c r="T85" s="1074"/>
      <c r="U85" s="1074"/>
      <c r="V85" s="1074"/>
      <c r="W85" s="1074"/>
      <c r="X85" s="1074"/>
      <c r="Y85" s="1074"/>
      <c r="Z85" s="1074"/>
      <c r="AA85" s="1074"/>
      <c r="AB85" s="1074"/>
      <c r="AC85" s="1074"/>
      <c r="AD85" s="1074"/>
      <c r="AE85" s="1074"/>
      <c r="AF85" s="1104" t="s">
        <v>387</v>
      </c>
      <c r="AG85" s="1104"/>
      <c r="AH85" s="1104"/>
      <c r="AI85" s="1104"/>
      <c r="AJ85" s="1104"/>
      <c r="AK85" s="1104"/>
      <c r="AL85" s="1104"/>
      <c r="AM85" s="1104"/>
      <c r="AN85" s="1104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414" t="s">
        <v>388</v>
      </c>
      <c r="BA85" s="9"/>
    </row>
    <row r="86" spans="1:54" ht="12" customHeight="1" x14ac:dyDescent="0.3">
      <c r="A86" s="1074" t="s">
        <v>542</v>
      </c>
      <c r="B86" s="1074"/>
      <c r="C86" s="1074"/>
      <c r="D86" s="1074"/>
      <c r="E86" s="1074"/>
      <c r="F86" s="1074"/>
      <c r="G86" s="1074"/>
      <c r="H86" s="1074"/>
      <c r="I86" s="1074"/>
      <c r="J86" s="1074"/>
      <c r="K86" s="1074"/>
      <c r="L86" s="1074"/>
      <c r="M86" s="1074"/>
      <c r="N86" s="1074"/>
      <c r="O86" s="1074"/>
      <c r="P86" s="1074"/>
      <c r="Q86" s="1074"/>
      <c r="R86" s="1074"/>
      <c r="S86" s="1074"/>
      <c r="T86" s="1074"/>
      <c r="U86" s="1074"/>
      <c r="V86" s="1074"/>
      <c r="W86" s="1074"/>
      <c r="X86" s="1074"/>
      <c r="Y86" s="1074"/>
      <c r="Z86" s="1074"/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115"/>
      <c r="AU86" s="1115"/>
      <c r="AV86" s="1115"/>
      <c r="AW86" s="1115"/>
      <c r="AX86" s="1115"/>
      <c r="AY86" s="416" t="s">
        <v>389</v>
      </c>
      <c r="AZ86" s="416"/>
      <c r="BA86" s="9"/>
    </row>
    <row r="87" spans="1:54" ht="12" customHeight="1" x14ac:dyDescent="0.3">
      <c r="A87" s="1074" t="s">
        <v>543</v>
      </c>
      <c r="B87" s="1074"/>
      <c r="C87" s="1074"/>
      <c r="D87" s="1074"/>
      <c r="E87" s="1074"/>
      <c r="F87" s="1074"/>
      <c r="G87" s="1074"/>
      <c r="H87" s="1074"/>
      <c r="I87" s="1074"/>
      <c r="J87" s="1074"/>
      <c r="K87" s="1074"/>
      <c r="L87" s="1074"/>
      <c r="M87" s="1074"/>
      <c r="N87" s="1074"/>
      <c r="O87" s="1074"/>
      <c r="P87" s="1074"/>
      <c r="Q87" s="1074"/>
      <c r="R87" s="1074"/>
      <c r="S87" s="1074"/>
      <c r="T87" s="1074"/>
      <c r="U87" s="1074"/>
      <c r="V87" s="1074"/>
      <c r="W87" s="1074"/>
      <c r="X87" s="1074"/>
      <c r="Y87" s="1074"/>
      <c r="Z87" s="1074"/>
      <c r="AA87" s="1074"/>
      <c r="AB87" s="1074"/>
      <c r="AC87" s="1074"/>
      <c r="AD87" s="1074"/>
      <c r="AE87" s="1074"/>
      <c r="AF87" s="1074"/>
      <c r="AG87" s="1074"/>
      <c r="AH87" s="1074"/>
      <c r="AI87" s="1074"/>
      <c r="AJ87" s="1074"/>
      <c r="AK87" s="1074"/>
      <c r="AL87" s="1074"/>
      <c r="AM87" s="1074"/>
      <c r="AN87" s="1074"/>
      <c r="AO87" s="1074"/>
      <c r="AP87" s="1074"/>
      <c r="AQ87" s="1074"/>
      <c r="AR87" s="1074"/>
      <c r="AS87" s="1074"/>
      <c r="AT87" s="1074"/>
      <c r="AU87" s="1074"/>
      <c r="AV87" s="1074"/>
      <c r="AW87" s="1074"/>
      <c r="AX87" s="1074"/>
      <c r="AY87" s="1074"/>
      <c r="AZ87" s="1074"/>
      <c r="BA87" s="9"/>
    </row>
    <row r="88" spans="1:54" ht="12" customHeight="1" x14ac:dyDescent="0.3">
      <c r="A88" s="1074" t="s">
        <v>544</v>
      </c>
      <c r="B88" s="1074"/>
      <c r="C88" s="1074"/>
      <c r="D88" s="1074"/>
      <c r="E88" s="1074"/>
      <c r="F88" s="1074"/>
      <c r="G88" s="1074"/>
      <c r="H88" s="1074"/>
      <c r="I88" s="1074"/>
      <c r="J88" s="1074"/>
      <c r="K88" s="1074"/>
      <c r="L88" s="1074"/>
      <c r="M88" s="1074"/>
      <c r="N88" s="1074"/>
      <c r="O88" s="1074"/>
      <c r="P88" s="1074"/>
      <c r="Q88" s="1074"/>
      <c r="R88" s="1074"/>
      <c r="S88" s="1074"/>
      <c r="T88" s="1074"/>
      <c r="U88" s="1074"/>
      <c r="V88" s="1074"/>
      <c r="W88" s="1074"/>
      <c r="X88" s="1074"/>
      <c r="Y88" s="1074"/>
      <c r="Z88" s="1074"/>
      <c r="AA88" s="1074"/>
      <c r="AB88" s="1074"/>
      <c r="AC88" s="1074"/>
      <c r="AD88" s="1074"/>
      <c r="AE88" s="1074"/>
      <c r="AF88" s="1074"/>
      <c r="AG88" s="1074"/>
      <c r="AH88" s="1074"/>
      <c r="AI88" s="1074"/>
      <c r="AJ88" s="1074"/>
      <c r="AK88" s="1074"/>
      <c r="AL88" s="1074"/>
      <c r="AM88" s="1074"/>
      <c r="AN88" s="1074"/>
      <c r="AO88" s="1074"/>
      <c r="AP88" s="1074"/>
      <c r="AQ88" s="1074"/>
      <c r="AR88" s="1074"/>
      <c r="AS88" s="1074"/>
      <c r="AT88" s="1074"/>
      <c r="AU88" s="1074"/>
      <c r="AV88" s="1074"/>
      <c r="AW88" s="1074"/>
      <c r="AX88" s="1074"/>
      <c r="AY88" s="1074"/>
      <c r="AZ88" s="1074"/>
      <c r="BA88" s="9"/>
    </row>
    <row r="89" spans="1:54" ht="12" customHeight="1" x14ac:dyDescent="0.3">
      <c r="A89" s="1104"/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9"/>
    </row>
    <row r="90" spans="1:54" ht="12" customHeight="1" x14ac:dyDescent="0.3">
      <c r="A90" s="1116" t="s">
        <v>545</v>
      </c>
      <c r="B90" s="1116"/>
      <c r="C90" s="1116"/>
      <c r="D90" s="1116"/>
      <c r="E90" s="1116"/>
      <c r="F90" s="1116"/>
      <c r="G90" s="1116"/>
      <c r="H90" s="1116"/>
      <c r="I90" s="1116"/>
      <c r="J90" s="1116"/>
      <c r="K90" s="1116"/>
      <c r="L90" s="1116"/>
      <c r="M90" s="1116"/>
      <c r="N90" s="1116"/>
      <c r="O90" s="1116"/>
      <c r="P90" s="1116"/>
      <c r="Q90" s="1116"/>
      <c r="R90" s="1116"/>
      <c r="S90" s="1116"/>
      <c r="T90" s="1116"/>
      <c r="U90" s="1116"/>
      <c r="V90" s="1116"/>
      <c r="W90" s="1116"/>
      <c r="X90" s="1116"/>
      <c r="Y90" s="1116"/>
      <c r="Z90" s="1116"/>
      <c r="AA90" s="1116"/>
      <c r="AB90" s="1116"/>
      <c r="AC90" s="1116"/>
      <c r="AD90" s="1116"/>
      <c r="AE90" s="1116"/>
      <c r="AF90" s="1116"/>
      <c r="AG90" s="1116"/>
      <c r="AH90" s="1116"/>
      <c r="AI90" s="1116"/>
      <c r="AJ90" s="1116"/>
      <c r="AK90" s="1116"/>
      <c r="AL90" s="1116"/>
      <c r="AM90" s="1116"/>
      <c r="AN90" s="1116"/>
      <c r="AO90" s="1116"/>
      <c r="AP90" s="1116"/>
      <c r="AQ90" s="1116"/>
      <c r="AR90" s="1116"/>
      <c r="AS90" s="1116"/>
      <c r="AT90" s="1116"/>
      <c r="AU90" s="1116"/>
      <c r="AV90" s="1116"/>
      <c r="AW90" s="1116"/>
      <c r="AX90" s="1116"/>
      <c r="AY90" s="1116"/>
      <c r="AZ90" s="1116"/>
      <c r="BA90" s="9"/>
    </row>
    <row r="91" spans="1:54" ht="12" customHeight="1" x14ac:dyDescent="0.3">
      <c r="A91" s="1078" t="str">
        <f ca="1">INDIRECT("'АКТЫ скрытых работ'!R"&amp;BE3&amp;"C13",0)</f>
        <v>Обратная засыпка котлована ранее вырытым грунтом</v>
      </c>
      <c r="B91" s="1078"/>
      <c r="C91" s="1078"/>
      <c r="D91" s="1078"/>
      <c r="E91" s="1078"/>
      <c r="F91" s="1078"/>
      <c r="G91" s="1078"/>
      <c r="H91" s="1078"/>
      <c r="I91" s="1078"/>
      <c r="J91" s="1078"/>
      <c r="K91" s="1078"/>
      <c r="L91" s="1078"/>
      <c r="M91" s="1078"/>
      <c r="N91" s="1078"/>
      <c r="O91" s="1078"/>
      <c r="P91" s="1078"/>
      <c r="Q91" s="1078"/>
      <c r="R91" s="1078"/>
      <c r="S91" s="1078"/>
      <c r="T91" s="1078"/>
      <c r="U91" s="1078"/>
      <c r="V91" s="1078"/>
      <c r="W91" s="1078"/>
      <c r="X91" s="1078"/>
      <c r="Y91" s="1078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9"/>
    </row>
    <row r="92" spans="1:54" s="126" customFormat="1" ht="8.25" customHeight="1" x14ac:dyDescent="0.2">
      <c r="A92" s="1113" t="s">
        <v>390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1113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36"/>
    </row>
    <row r="93" spans="1:54" s="137" customFormat="1" ht="12" customHeight="1" x14ac:dyDescent="0.25">
      <c r="A93" s="1117" t="s">
        <v>86</v>
      </c>
      <c r="B93" s="1117"/>
      <c r="C93" s="1117"/>
      <c r="D93" s="1117"/>
      <c r="E93" s="1117"/>
      <c r="F93" s="1117"/>
      <c r="G93" s="1117"/>
      <c r="H93" s="1117"/>
      <c r="I93" s="1117"/>
      <c r="J93" s="1117"/>
      <c r="K93" s="1117"/>
      <c r="L93" s="1117"/>
      <c r="M93" s="1117"/>
      <c r="N93" s="1117"/>
      <c r="O93" s="1117"/>
      <c r="P93" s="1118" t="s">
        <v>65</v>
      </c>
      <c r="Q93" s="1118"/>
      <c r="R93" s="1118"/>
      <c r="S93" s="1118"/>
      <c r="T93" s="1118"/>
      <c r="U93" s="1118"/>
      <c r="V93" s="1118"/>
      <c r="W93" s="1118"/>
      <c r="X93" s="1118"/>
      <c r="Y93" s="1118"/>
      <c r="Z93" s="1118"/>
      <c r="AA93" s="1118"/>
      <c r="AB93" s="1118"/>
      <c r="AC93" s="1118"/>
      <c r="AD93" s="1118"/>
      <c r="AE93" s="1118"/>
      <c r="AF93" s="1118"/>
      <c r="AG93" s="1118"/>
      <c r="AH93" s="1118"/>
      <c r="AI93" s="1118"/>
      <c r="AJ93" s="1118"/>
      <c r="AK93" s="1118"/>
      <c r="AL93" s="1118"/>
      <c r="AM93" s="1118"/>
      <c r="AN93" s="1118"/>
      <c r="AO93" s="1118"/>
      <c r="AP93" s="1118"/>
      <c r="AQ93" s="1118"/>
      <c r="AR93" s="1118"/>
      <c r="AS93" s="1118"/>
      <c r="AT93" s="1118"/>
      <c r="AU93" s="1118"/>
      <c r="AV93" s="1118"/>
      <c r="AW93" s="1118"/>
      <c r="AX93" s="1118"/>
      <c r="AY93" s="1118"/>
      <c r="AZ93" s="1118"/>
    </row>
    <row r="94" spans="1:54" ht="12" customHeight="1" x14ac:dyDescent="0.3">
      <c r="A94" s="414" t="s">
        <v>90</v>
      </c>
      <c r="J94" s="1078">
        <f>ФОРМА!F5</f>
        <v>2</v>
      </c>
      <c r="K94" s="1078"/>
      <c r="L94" s="1078"/>
      <c r="M94" s="417"/>
      <c r="N94" s="414" t="s">
        <v>91</v>
      </c>
      <c r="O94" s="417"/>
      <c r="R94" s="414"/>
    </row>
    <row r="95" spans="1:54" ht="35.25" customHeight="1" x14ac:dyDescent="0.25">
      <c r="A95" s="1074" t="s">
        <v>87</v>
      </c>
      <c r="B95" s="1074"/>
      <c r="C95" s="1074"/>
      <c r="D95" s="1074"/>
      <c r="E95" s="1074"/>
      <c r="F95" s="1074"/>
      <c r="G95" s="1074"/>
      <c r="H95" s="1095" t="str">
        <f ca="1">CONCATENATE(INDIRECT("'АКТЫ скрытых работ'!R"&amp;BE3&amp;"C11",0),", ",INDIRECT("'АКТЫ скрытых работ'!R"&amp;BE3&amp;"C14",0))</f>
        <v>Исполнительная схема №3.4 Установка откосов для двухстоечных опор, Сертификат соответствия №РОСС BY.HB61.Н30298 от 09.11.2021 сроком действия до 08.11.2024</v>
      </c>
      <c r="I95" s="1095"/>
      <c r="J95" s="1095"/>
      <c r="K95" s="1095"/>
      <c r="L95" s="1095"/>
      <c r="M95" s="1095"/>
      <c r="N95" s="1095"/>
      <c r="O95" s="1095"/>
      <c r="P95" s="1095"/>
      <c r="Q95" s="1095"/>
      <c r="R95" s="1095"/>
      <c r="S95" s="1095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</row>
    <row r="96" spans="1:54" ht="24" customHeight="1" x14ac:dyDescent="0.25">
      <c r="A96" s="1112" t="s">
        <v>546</v>
      </c>
      <c r="B96" s="1112"/>
      <c r="C96" s="1112"/>
      <c r="D96" s="1112"/>
      <c r="E96" s="1112"/>
      <c r="F96" s="1112"/>
      <c r="G96" s="1112"/>
      <c r="H96" s="1112"/>
      <c r="I96" s="1112"/>
      <c r="J96" s="1112"/>
      <c r="K96" s="1112"/>
      <c r="L96" s="1112"/>
      <c r="M96" s="1112"/>
      <c r="N96" s="1112"/>
      <c r="O96" s="1112"/>
      <c r="P96" s="1112"/>
      <c r="Q96" s="1112"/>
      <c r="R96" s="1112"/>
      <c r="S96" s="1112"/>
      <c r="T96" s="1112"/>
      <c r="U96" s="1112"/>
      <c r="V96" s="1112"/>
      <c r="W96" s="1112"/>
      <c r="X96" s="1112"/>
      <c r="Y96" s="1112"/>
      <c r="Z96" s="1112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418"/>
      <c r="BB96" s="418"/>
    </row>
    <row r="97" spans="1:54" ht="16.5" customHeight="1" x14ac:dyDescent="0.3">
      <c r="A97" s="961" t="str">
        <f>ПОДПИСИ!D6</f>
        <v>Ширяев Е.М.</v>
      </c>
      <c r="B97" s="961"/>
      <c r="C97" s="961"/>
      <c r="D97" s="961"/>
      <c r="E97" s="961"/>
      <c r="F97" s="961"/>
      <c r="G97" s="961"/>
      <c r="H97" s="961"/>
      <c r="I97" s="961"/>
      <c r="J97" s="961"/>
      <c r="K97" s="961"/>
      <c r="L97" s="961"/>
      <c r="M97" s="961"/>
      <c r="N97" s="961"/>
      <c r="O97" s="961"/>
      <c r="P97" s="961"/>
      <c r="Q97" s="961"/>
      <c r="R97" s="961"/>
      <c r="S97" s="961"/>
      <c r="T97" s="961"/>
      <c r="U97" s="961"/>
      <c r="V97" s="961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62"/>
      <c r="AQ97" s="962"/>
      <c r="AR97" s="962"/>
      <c r="AS97" s="962"/>
      <c r="AT97" s="962"/>
      <c r="AU97" s="962"/>
      <c r="AV97" s="962"/>
      <c r="AW97" s="962"/>
      <c r="AX97" s="962"/>
      <c r="AY97" s="962"/>
      <c r="AZ97" s="962"/>
    </row>
    <row r="98" spans="1:54" s="491" customFormat="1" ht="6" customHeight="1" x14ac:dyDescent="0.3">
      <c r="A98" s="1114" t="s">
        <v>789</v>
      </c>
      <c r="B98" s="1114"/>
      <c r="C98" s="1114"/>
      <c r="D98" s="1114"/>
      <c r="E98" s="1114"/>
      <c r="F98" s="1114"/>
      <c r="G98" s="1114"/>
      <c r="H98" s="1114"/>
      <c r="I98" s="1114"/>
      <c r="J98" s="1114"/>
      <c r="K98" s="1114"/>
      <c r="L98" s="1114"/>
      <c r="M98" s="1114"/>
      <c r="N98" s="1114"/>
      <c r="O98" s="1114"/>
      <c r="P98" s="1114"/>
      <c r="Q98" s="1114"/>
      <c r="R98" s="1114"/>
      <c r="S98" s="1114"/>
      <c r="T98" s="1114"/>
      <c r="U98" s="1114"/>
      <c r="V98" s="111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114" t="s">
        <v>49</v>
      </c>
      <c r="AQ98" s="1114"/>
      <c r="AR98" s="1114"/>
      <c r="AS98" s="1114"/>
      <c r="AT98" s="1114"/>
      <c r="AU98" s="1114"/>
      <c r="AV98" s="1114"/>
      <c r="AW98" s="1114"/>
      <c r="AX98" s="1114"/>
      <c r="AY98" s="1114"/>
      <c r="AZ98" s="1114"/>
    </row>
    <row r="99" spans="1:54" s="491" customFormat="1" ht="23.4" customHeight="1" x14ac:dyDescent="0.3">
      <c r="A99" s="961" t="str">
        <f>IF(ПОДПИСИ!B10="","",ПОДПИСИ!D10)</f>
        <v>Сафуанова В.А.</v>
      </c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</row>
    <row r="100" spans="1:54" s="491" customFormat="1" ht="6" customHeight="1" x14ac:dyDescent="0.3">
      <c r="A100" s="1114" t="s">
        <v>789</v>
      </c>
      <c r="B100" s="1114"/>
      <c r="C100" s="1114"/>
      <c r="D100" s="1114"/>
      <c r="E100" s="1114"/>
      <c r="F100" s="1114"/>
      <c r="G100" s="1114"/>
      <c r="H100" s="1114"/>
      <c r="I100" s="1114"/>
      <c r="J100" s="1114"/>
      <c r="K100" s="1114"/>
      <c r="L100" s="1114"/>
      <c r="M100" s="1114"/>
      <c r="N100" s="1114"/>
      <c r="O100" s="1114"/>
      <c r="P100" s="1114"/>
      <c r="Q100" s="1114"/>
      <c r="R100" s="1114"/>
      <c r="S100" s="1114"/>
      <c r="T100" s="1114"/>
      <c r="U100" s="1114"/>
      <c r="V100" s="111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114" t="s">
        <v>49</v>
      </c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</row>
    <row r="101" spans="1:54" ht="15" customHeight="1" x14ac:dyDescent="0.25">
      <c r="A101" s="1112" t="s">
        <v>773</v>
      </c>
      <c r="B101" s="1112"/>
      <c r="C101" s="1112"/>
      <c r="D101" s="1112"/>
      <c r="E101" s="1112"/>
      <c r="F101" s="1112"/>
      <c r="G101" s="1112"/>
      <c r="H101" s="1112"/>
      <c r="I101" s="1112"/>
      <c r="J101" s="1112"/>
      <c r="K101" s="1112"/>
      <c r="L101" s="1112"/>
      <c r="M101" s="1112"/>
      <c r="N101" s="1112"/>
      <c r="O101" s="1112"/>
      <c r="P101" s="1112"/>
      <c r="Q101" s="1112"/>
      <c r="R101" s="1112"/>
      <c r="S101" s="1112"/>
      <c r="T101" s="1112"/>
      <c r="U101" s="1112"/>
      <c r="V101" s="1112"/>
      <c r="W101" s="1112"/>
      <c r="X101" s="1112"/>
      <c r="Y101" s="1112"/>
      <c r="Z101" s="1112"/>
      <c r="AA101" s="1112"/>
      <c r="AB101" s="1112"/>
      <c r="AC101" s="1112"/>
      <c r="AD101" s="1112"/>
      <c r="AE101" s="1112"/>
      <c r="AF101" s="1112"/>
      <c r="AG101" s="1112"/>
      <c r="AH101" s="1112"/>
      <c r="AI101" s="1112"/>
      <c r="AJ101" s="1112"/>
      <c r="AK101" s="1112"/>
      <c r="AL101" s="1112"/>
      <c r="AM101" s="1112"/>
      <c r="AN101" s="1112"/>
      <c r="AO101" s="1112"/>
      <c r="AP101" s="1112"/>
      <c r="AQ101" s="1112"/>
      <c r="AR101" s="1112"/>
      <c r="AS101" s="1112"/>
      <c r="AT101" s="1112"/>
      <c r="AU101" s="1112"/>
      <c r="AV101" s="1112"/>
      <c r="AW101" s="1112"/>
      <c r="AX101" s="1112"/>
      <c r="AY101" s="1112"/>
      <c r="AZ101" s="1112"/>
      <c r="BA101" s="418"/>
      <c r="BB101" s="418"/>
    </row>
    <row r="102" spans="1:54" ht="16.5" customHeight="1" x14ac:dyDescent="0.3">
      <c r="A102" s="961" t="str">
        <f>ПОДПИСИ!D15</f>
        <v>Потоцкий А.А.</v>
      </c>
      <c r="B102" s="961"/>
      <c r="C102" s="961"/>
      <c r="D102" s="961"/>
      <c r="E102" s="961"/>
      <c r="F102" s="961"/>
      <c r="G102" s="961"/>
      <c r="H102" s="961"/>
      <c r="I102" s="961"/>
      <c r="J102" s="961"/>
      <c r="K102" s="961"/>
      <c r="L102" s="961"/>
      <c r="M102" s="961"/>
      <c r="N102" s="961"/>
      <c r="O102" s="961"/>
      <c r="P102" s="961"/>
      <c r="Q102" s="961"/>
      <c r="R102" s="961"/>
      <c r="S102" s="961"/>
      <c r="T102" s="961"/>
      <c r="U102" s="961"/>
      <c r="V102" s="961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62"/>
      <c r="AQ102" s="962"/>
      <c r="AR102" s="962"/>
      <c r="AS102" s="962"/>
      <c r="AT102" s="962"/>
      <c r="AU102" s="962"/>
      <c r="AV102" s="962"/>
      <c r="AW102" s="962"/>
      <c r="AX102" s="962"/>
      <c r="AY102" s="962"/>
      <c r="AZ102" s="962"/>
      <c r="BA102" s="346"/>
      <c r="BB102" s="346"/>
    </row>
    <row r="103" spans="1:54" s="491" customFormat="1" ht="6" customHeight="1" x14ac:dyDescent="0.3">
      <c r="A103" s="1114" t="s">
        <v>789</v>
      </c>
      <c r="B103" s="1114"/>
      <c r="C103" s="1114"/>
      <c r="D103" s="1114"/>
      <c r="E103" s="1114"/>
      <c r="F103" s="1114"/>
      <c r="G103" s="1114"/>
      <c r="H103" s="1114"/>
      <c r="I103" s="1114"/>
      <c r="J103" s="1114"/>
      <c r="K103" s="1114"/>
      <c r="L103" s="1114"/>
      <c r="M103" s="1114"/>
      <c r="N103" s="1114"/>
      <c r="O103" s="1114"/>
      <c r="P103" s="1114"/>
      <c r="Q103" s="1114"/>
      <c r="R103" s="1114"/>
      <c r="S103" s="1114"/>
      <c r="T103" s="1114"/>
      <c r="U103" s="1114"/>
      <c r="V103" s="111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114" t="s">
        <v>49</v>
      </c>
      <c r="AQ103" s="1114"/>
      <c r="AR103" s="1114"/>
      <c r="AS103" s="1114"/>
      <c r="AT103" s="1114"/>
      <c r="AU103" s="1114"/>
      <c r="AV103" s="1114"/>
      <c r="AW103" s="1114"/>
      <c r="AX103" s="1114"/>
      <c r="AY103" s="1114"/>
      <c r="AZ103" s="1114"/>
      <c r="BA103" s="490"/>
      <c r="BB103" s="490"/>
    </row>
    <row r="104" spans="1:54" ht="25.5" customHeight="1" x14ac:dyDescent="0.25">
      <c r="A104" s="1112" t="s">
        <v>801</v>
      </c>
      <c r="B104" s="1112"/>
      <c r="C104" s="1112"/>
      <c r="D104" s="1112"/>
      <c r="E104" s="1112"/>
      <c r="F104" s="1112"/>
      <c r="G104" s="1112"/>
      <c r="H104" s="1112"/>
      <c r="I104" s="1112"/>
      <c r="J104" s="1112"/>
      <c r="K104" s="1112"/>
      <c r="L104" s="1112"/>
      <c r="M104" s="1112"/>
      <c r="N104" s="1112"/>
      <c r="O104" s="1112"/>
      <c r="P104" s="1112"/>
      <c r="Q104" s="1112"/>
      <c r="R104" s="1112"/>
      <c r="S104" s="1112"/>
      <c r="T104" s="1112"/>
      <c r="U104" s="1112"/>
      <c r="V104" s="1112"/>
      <c r="W104" s="1112"/>
      <c r="X104" s="1112"/>
      <c r="Y104" s="1112"/>
      <c r="Z104" s="1112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112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418"/>
      <c r="BB104" s="418"/>
    </row>
    <row r="105" spans="1:54" ht="16.5" customHeight="1" x14ac:dyDescent="0.3">
      <c r="A105" s="961" t="str">
        <f>ПОДПИСИ!D17</f>
        <v>Кольцов А.Г.</v>
      </c>
      <c r="B105" s="961"/>
      <c r="C105" s="961"/>
      <c r="D105" s="961"/>
      <c r="E105" s="961"/>
      <c r="F105" s="961"/>
      <c r="G105" s="961"/>
      <c r="H105" s="961"/>
      <c r="I105" s="961"/>
      <c r="J105" s="961"/>
      <c r="K105" s="961"/>
      <c r="L105" s="961"/>
      <c r="M105" s="961"/>
      <c r="N105" s="961"/>
      <c r="O105" s="961"/>
      <c r="P105" s="961"/>
      <c r="Q105" s="961"/>
      <c r="R105" s="961"/>
      <c r="S105" s="961"/>
      <c r="T105" s="961"/>
      <c r="U105" s="961"/>
      <c r="V105" s="961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62"/>
      <c r="AQ105" s="962"/>
      <c r="AR105" s="962"/>
      <c r="AS105" s="962"/>
      <c r="AT105" s="962"/>
      <c r="AU105" s="962"/>
      <c r="AV105" s="962"/>
      <c r="AW105" s="962"/>
      <c r="AX105" s="962"/>
      <c r="AY105" s="962"/>
      <c r="AZ105" s="962"/>
      <c r="BA105" s="346"/>
      <c r="BB105" s="346"/>
    </row>
    <row r="106" spans="1:54" s="491" customFormat="1" ht="6" customHeight="1" x14ac:dyDescent="0.3">
      <c r="A106" s="1114" t="s">
        <v>789</v>
      </c>
      <c r="B106" s="1114"/>
      <c r="C106" s="1114"/>
      <c r="D106" s="1114"/>
      <c r="E106" s="1114"/>
      <c r="F106" s="1114"/>
      <c r="G106" s="1114"/>
      <c r="H106" s="1114"/>
      <c r="I106" s="1114"/>
      <c r="J106" s="1114"/>
      <c r="K106" s="1114"/>
      <c r="L106" s="1114"/>
      <c r="M106" s="1114"/>
      <c r="N106" s="1114"/>
      <c r="O106" s="1114"/>
      <c r="P106" s="1114"/>
      <c r="Q106" s="1114"/>
      <c r="R106" s="1114"/>
      <c r="S106" s="1114"/>
      <c r="T106" s="1114"/>
      <c r="U106" s="1114"/>
      <c r="V106" s="111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114" t="s">
        <v>49</v>
      </c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490"/>
      <c r="BB106" s="490"/>
    </row>
    <row r="107" spans="1:54" ht="39.75" customHeight="1" x14ac:dyDescent="0.25">
      <c r="A107" s="1112" t="s">
        <v>791</v>
      </c>
      <c r="B107" s="1112"/>
      <c r="C107" s="1112"/>
      <c r="D107" s="1112"/>
      <c r="E107" s="1112"/>
      <c r="F107" s="1112"/>
      <c r="G107" s="1112"/>
      <c r="H107" s="1112"/>
      <c r="I107" s="1112"/>
      <c r="J107" s="1112"/>
      <c r="K107" s="1112"/>
      <c r="L107" s="1112"/>
      <c r="M107" s="1112"/>
      <c r="N107" s="1112"/>
      <c r="O107" s="1112"/>
      <c r="P107" s="1112"/>
      <c r="Q107" s="1112"/>
      <c r="R107" s="1112"/>
      <c r="S107" s="1112"/>
      <c r="T107" s="1112"/>
      <c r="U107" s="1112"/>
      <c r="V107" s="1112"/>
      <c r="W107" s="1112"/>
      <c r="X107" s="1112"/>
      <c r="Y107" s="1112"/>
      <c r="Z107" s="1112"/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112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418"/>
      <c r="BB107" s="418"/>
    </row>
    <row r="108" spans="1:54" ht="16.5" customHeight="1" x14ac:dyDescent="0.3">
      <c r="A108" s="961" t="str">
        <f>ПОДПИСИ!C19</f>
        <v xml:space="preserve"> </v>
      </c>
      <c r="B108" s="961"/>
      <c r="C108" s="961"/>
      <c r="D108" s="961"/>
      <c r="E108" s="961"/>
      <c r="F108" s="961"/>
      <c r="G108" s="961"/>
      <c r="H108" s="961"/>
      <c r="I108" s="961"/>
      <c r="J108" s="961"/>
      <c r="K108" s="961"/>
      <c r="L108" s="961"/>
      <c r="M108" s="961"/>
      <c r="N108" s="961"/>
      <c r="O108" s="961"/>
      <c r="P108" s="961"/>
      <c r="Q108" s="961"/>
      <c r="R108" s="961"/>
      <c r="S108" s="961"/>
      <c r="T108" s="961"/>
      <c r="U108" s="961"/>
      <c r="V108" s="961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62"/>
      <c r="AQ108" s="962"/>
      <c r="AR108" s="962"/>
      <c r="AS108" s="962"/>
      <c r="AT108" s="962"/>
      <c r="AU108" s="962"/>
      <c r="AV108" s="962"/>
      <c r="AW108" s="962"/>
      <c r="AX108" s="962"/>
      <c r="AY108" s="962"/>
      <c r="AZ108" s="962"/>
      <c r="BA108" s="346"/>
      <c r="BB108" s="346"/>
    </row>
    <row r="109" spans="1:54" s="491" customFormat="1" ht="6" customHeight="1" x14ac:dyDescent="0.3">
      <c r="A109" s="1114" t="s">
        <v>789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  <c r="L109" s="1114"/>
      <c r="M109" s="1114"/>
      <c r="N109" s="1114"/>
      <c r="O109" s="1114"/>
      <c r="P109" s="1114"/>
      <c r="Q109" s="1114"/>
      <c r="R109" s="1114"/>
      <c r="S109" s="1114"/>
      <c r="T109" s="1114"/>
      <c r="U109" s="1114"/>
      <c r="V109" s="111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114" t="s">
        <v>49</v>
      </c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490"/>
      <c r="BB109" s="490"/>
    </row>
    <row r="110" spans="1:54" ht="39.75" customHeight="1" x14ac:dyDescent="0.25">
      <c r="A110" s="1112" t="s">
        <v>955</v>
      </c>
      <c r="B110" s="1112"/>
      <c r="C110" s="1112"/>
      <c r="D110" s="1112"/>
      <c r="E110" s="1112"/>
      <c r="F110" s="1112"/>
      <c r="G110" s="1112"/>
      <c r="H110" s="1112"/>
      <c r="I110" s="1112"/>
      <c r="J110" s="1112"/>
      <c r="K110" s="1112"/>
      <c r="L110" s="1112"/>
      <c r="M110" s="1112"/>
      <c r="N110" s="1112"/>
      <c r="O110" s="1112"/>
      <c r="P110" s="1112"/>
      <c r="Q110" s="1112"/>
      <c r="R110" s="1112"/>
      <c r="S110" s="1112"/>
      <c r="T110" s="1112"/>
      <c r="U110" s="1112"/>
      <c r="V110" s="1112"/>
      <c r="W110" s="1112"/>
      <c r="X110" s="1112"/>
      <c r="Y110" s="1112"/>
      <c r="Z110" s="1112"/>
      <c r="AA110" s="1112"/>
      <c r="AB110" s="1112"/>
      <c r="AC110" s="1112"/>
      <c r="AD110" s="1112"/>
      <c r="AE110" s="1112"/>
      <c r="AF110" s="1112"/>
      <c r="AG110" s="1112"/>
      <c r="AH110" s="1112"/>
      <c r="AI110" s="1112"/>
      <c r="AJ110" s="1112"/>
      <c r="AK110" s="1112"/>
      <c r="AL110" s="1112"/>
      <c r="AM110" s="1112"/>
      <c r="AN110" s="1112"/>
      <c r="AO110" s="1112"/>
      <c r="AP110" s="1112"/>
      <c r="AQ110" s="1112"/>
      <c r="AR110" s="1112"/>
      <c r="AS110" s="1112"/>
      <c r="AT110" s="1112"/>
      <c r="AU110" s="1112"/>
      <c r="AV110" s="1112"/>
      <c r="AW110" s="1112"/>
      <c r="AX110" s="1112"/>
      <c r="AY110" s="1112"/>
      <c r="AZ110" s="1112"/>
      <c r="BA110" s="418"/>
      <c r="BB110" s="418"/>
    </row>
    <row r="111" spans="1:54" ht="16.5" customHeight="1" x14ac:dyDescent="0.3">
      <c r="A111" s="961" t="str">
        <f>ПОДПИСИ!D12</f>
        <v>Нугуманов М.А.</v>
      </c>
      <c r="B111" s="961"/>
      <c r="C111" s="961"/>
      <c r="D111" s="961"/>
      <c r="E111" s="961"/>
      <c r="F111" s="961"/>
      <c r="G111" s="961"/>
      <c r="H111" s="961"/>
      <c r="I111" s="961"/>
      <c r="J111" s="961"/>
      <c r="K111" s="961"/>
      <c r="L111" s="961"/>
      <c r="M111" s="961"/>
      <c r="N111" s="961"/>
      <c r="O111" s="961"/>
      <c r="P111" s="961"/>
      <c r="Q111" s="961"/>
      <c r="R111" s="961"/>
      <c r="S111" s="961"/>
      <c r="T111" s="961"/>
      <c r="U111" s="961"/>
      <c r="V111" s="961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62"/>
      <c r="AQ111" s="962"/>
      <c r="AR111" s="962"/>
      <c r="AS111" s="962"/>
      <c r="AT111" s="962"/>
      <c r="AU111" s="962"/>
      <c r="AV111" s="962"/>
      <c r="AW111" s="962"/>
      <c r="AX111" s="962"/>
      <c r="AY111" s="962"/>
      <c r="AZ111" s="962"/>
      <c r="BA111" s="346"/>
      <c r="BB111" s="346"/>
    </row>
    <row r="112" spans="1:54" s="491" customFormat="1" ht="6" customHeight="1" x14ac:dyDescent="0.3">
      <c r="A112" s="1114" t="s">
        <v>789</v>
      </c>
      <c r="B112" s="1114"/>
      <c r="C112" s="1114"/>
      <c r="D112" s="1114"/>
      <c r="E112" s="1114"/>
      <c r="F112" s="1114"/>
      <c r="G112" s="1114"/>
      <c r="H112" s="1114"/>
      <c r="I112" s="1114"/>
      <c r="J112" s="1114"/>
      <c r="K112" s="1114"/>
      <c r="L112" s="1114"/>
      <c r="M112" s="1114"/>
      <c r="N112" s="1114"/>
      <c r="O112" s="1114"/>
      <c r="P112" s="1114"/>
      <c r="Q112" s="1114"/>
      <c r="R112" s="1114"/>
      <c r="S112" s="1114"/>
      <c r="T112" s="1114"/>
      <c r="U112" s="1114"/>
      <c r="V112" s="111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114" t="s">
        <v>49</v>
      </c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490"/>
      <c r="BB112" s="490"/>
    </row>
    <row r="113" spans="1:54" hidden="1" x14ac:dyDescent="0.25">
      <c r="A113" s="1112" t="s">
        <v>530</v>
      </c>
      <c r="B113" s="1112"/>
      <c r="C113" s="1112"/>
      <c r="D113" s="1112"/>
      <c r="E113" s="1112"/>
      <c r="F113" s="1112"/>
      <c r="G113" s="1112"/>
      <c r="H113" s="1112"/>
      <c r="I113" s="1112"/>
      <c r="J113" s="1112"/>
      <c r="K113" s="1112"/>
      <c r="L113" s="1112"/>
      <c r="M113" s="1112"/>
      <c r="N113" s="1112"/>
      <c r="O113" s="1112"/>
      <c r="P113" s="1112"/>
      <c r="Q113" s="1112"/>
      <c r="R113" s="1112"/>
      <c r="S113" s="1112"/>
      <c r="T113" s="1112"/>
      <c r="U113" s="1112"/>
      <c r="V113" s="1112"/>
      <c r="W113" s="1112"/>
      <c r="X113" s="1112"/>
      <c r="Y113" s="1112"/>
      <c r="Z113" s="1112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</row>
    <row r="114" spans="1:54" ht="16.5" hidden="1" customHeight="1" x14ac:dyDescent="0.3">
      <c r="A114" s="961"/>
      <c r="B114" s="961"/>
      <c r="C114" s="961"/>
      <c r="D114" s="961"/>
      <c r="E114" s="961"/>
      <c r="F114" s="961"/>
      <c r="G114" s="961"/>
      <c r="H114" s="961"/>
      <c r="I114" s="961"/>
      <c r="J114" s="961"/>
      <c r="K114" s="961"/>
      <c r="L114" s="961"/>
      <c r="M114" s="961"/>
      <c r="N114" s="961"/>
      <c r="O114" s="961"/>
      <c r="P114" s="961"/>
      <c r="Q114" s="961"/>
      <c r="R114" s="961"/>
      <c r="S114" s="961"/>
      <c r="T114" s="961"/>
      <c r="U114" s="961"/>
      <c r="V114" s="961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62"/>
      <c r="AU114" s="962"/>
      <c r="AV114" s="962"/>
      <c r="AW114" s="962"/>
      <c r="AX114" s="962"/>
      <c r="AY114" s="962"/>
      <c r="AZ114" s="962"/>
      <c r="BA114" s="346"/>
      <c r="BB114" s="346"/>
    </row>
    <row r="115" spans="1:54" s="491" customFormat="1" ht="6" hidden="1" customHeight="1" x14ac:dyDescent="0.3">
      <c r="A115" s="1114" t="s">
        <v>789</v>
      </c>
      <c r="B115" s="1114"/>
      <c r="C115" s="1114"/>
      <c r="D115" s="1114"/>
      <c r="E115" s="1114"/>
      <c r="F115" s="1114"/>
      <c r="G115" s="1114"/>
      <c r="H115" s="1114"/>
      <c r="I115" s="1114"/>
      <c r="J115" s="1114"/>
      <c r="K115" s="1114"/>
      <c r="L115" s="1114"/>
      <c r="M115" s="1114"/>
      <c r="N115" s="1114"/>
      <c r="O115" s="1114"/>
      <c r="P115" s="1114"/>
      <c r="Q115" s="1114"/>
      <c r="R115" s="1114"/>
      <c r="S115" s="1114"/>
      <c r="T115" s="1114"/>
      <c r="U115" s="1114"/>
      <c r="V115" s="111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114" t="s">
        <v>49</v>
      </c>
      <c r="AU115" s="1114"/>
      <c r="AV115" s="1114"/>
      <c r="AW115" s="1114"/>
      <c r="AX115" s="1114"/>
      <c r="AY115" s="1114"/>
      <c r="AZ115" s="1114"/>
      <c r="BA115" s="490"/>
      <c r="BB115" s="490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 codeName="Лист67">
    <tabColor theme="4" tint="0.59999389629810485"/>
    <pageSetUpPr fitToPage="1"/>
  </sheetPr>
  <dimension ref="A1:BK100"/>
  <sheetViews>
    <sheetView view="pageBreakPreview" topLeftCell="A43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4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3-ОП_10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16</v>
      </c>
      <c r="AU23" s="1062"/>
      <c r="AV23" s="1062"/>
      <c r="AW23" s="288" t="s">
        <v>77</v>
      </c>
      <c r="AX23" s="1062" t="str">
        <f ca="1">INDIRECT("'АКТЫ скрытых работ'!R"&amp;BE3&amp;"C8",0)</f>
        <v>ноября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Обратная засыпка котлована ранее вырытым грунтом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Вырытый грунт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15</v>
      </c>
      <c r="T66" s="1053"/>
      <c r="U66" s="1053"/>
      <c r="V66" s="492"/>
      <c r="W66" s="1054" t="str">
        <f ca="1">INDIRECT("'АКТЫ скрытых работ'!R"&amp;BE3&amp;"C5",0)</f>
        <v>ноября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16</v>
      </c>
      <c r="T67" s="1055"/>
      <c r="U67" s="1055"/>
      <c r="V67" s="492"/>
      <c r="W67" s="1056" t="str">
        <f ca="1">INDIRECT("'АКТЫ скрытых работ'!R"&amp;BE3&amp;"C8",0)</f>
        <v>ноября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провода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 codeName="Лист68">
    <tabColor theme="6" tint="0.59999389629810485"/>
    <pageSetUpPr fitToPage="1"/>
  </sheetPr>
  <dimension ref="A1:BK100"/>
  <sheetViews>
    <sheetView view="pageBreakPreview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5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1-КЗ_ОП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15</v>
      </c>
      <c r="AU23" s="1062"/>
      <c r="AV23" s="1062"/>
      <c r="AW23" s="288" t="s">
        <v>77</v>
      </c>
      <c r="AX23" s="1062" t="str">
        <f ca="1">INDIRECT("'АКТЫ скрытых работ'!R"&amp;BE3&amp;"C8",0)</f>
        <v>ноября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Разработка грунта траншеи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Не применялись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№2.1 Разработка грунта траншеи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15</v>
      </c>
      <c r="T66" s="1053"/>
      <c r="U66" s="1053"/>
      <c r="V66" s="492"/>
      <c r="W66" s="1054" t="str">
        <f ca="1">INDIRECT("'АКТЫ скрытых работ'!R"&amp;BE3&amp;"C5",0)</f>
        <v>ноября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15</v>
      </c>
      <c r="T67" s="1055"/>
      <c r="U67" s="1055"/>
      <c r="V67" s="492"/>
      <c r="W67" s="1056" t="str">
        <f ca="1">INDIRECT("'АКТЫ скрытых работ'!R"&amp;BE3&amp;"C8",0)</f>
        <v>ноября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вертикальных электродов контура заземления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№2.1 Разработка грунта траншеи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 codeName="Лист69">
    <tabColor theme="6" tint="0.59999389629810485"/>
    <pageSetUpPr fitToPage="1"/>
  </sheetPr>
  <dimension ref="A1:BK100"/>
  <sheetViews>
    <sheetView view="pageBreakPreview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6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2-КЗ_ОП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15</v>
      </c>
      <c r="AU23" s="1062"/>
      <c r="AV23" s="1062"/>
      <c r="AW23" s="288" t="s">
        <v>77</v>
      </c>
      <c r="AX23" s="1062" t="str">
        <f ca="1">INDIRECT("'АКТЫ скрытых работ'!R"&amp;BE3&amp;"C8",0)</f>
        <v>ноября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Монтаж вертикальных электродов контура заземления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Уголок г/к 63х63х6мм. Сертификат качества №23751 от 26.04.2020г.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№2.2 Монтаж вертикальных электродов контура заземления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15</v>
      </c>
      <c r="T66" s="1053"/>
      <c r="U66" s="1053"/>
      <c r="V66" s="492"/>
      <c r="W66" s="1054" t="str">
        <f ca="1">INDIRECT("'АКТЫ скрытых работ'!R"&amp;BE3&amp;"C5",0)</f>
        <v>ноября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15</v>
      </c>
      <c r="T67" s="1055"/>
      <c r="U67" s="1055"/>
      <c r="V67" s="492"/>
      <c r="W67" s="1056" t="str">
        <f ca="1">INDIRECT("'АКТЫ скрытых работ'!R"&amp;BE3&amp;"C8",0)</f>
        <v>ноября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горизонтального заземлителя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Сертификат качества №23751 от 26.04.2020г.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№2.2 Монтаж вертикальных электродов контура заземления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 codeName="Лист70">
    <tabColor theme="6" tint="0.59999389629810485"/>
    <pageSetUpPr fitToPage="1"/>
  </sheetPr>
  <dimension ref="A1:BK100"/>
  <sheetViews>
    <sheetView view="pageBreakPreview" topLeftCell="A28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7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3-КЗ_ОП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15</v>
      </c>
      <c r="AU23" s="1062"/>
      <c r="AV23" s="1062"/>
      <c r="AW23" s="288" t="s">
        <v>77</v>
      </c>
      <c r="AX23" s="1062" t="str">
        <f ca="1">INDIRECT("'АКТЫ скрытых работ'!R"&amp;BE3&amp;"C8",0)</f>
        <v>ноября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Монтаж горизонтального заземлителя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Полоса г/к 40х4 Сертифика качества №000029983 от 06.05.2022; Электроды сварочные ОК-46, состав C 0,07-0,15%, Mn 0,9-1,2%, Si P ≤0,030%, S ≤0,030%, Ni ≤0,30%, Cr ≤0,20%, Mo ≤0,30%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№2.3 Монтаж горизонтального заземлителя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15</v>
      </c>
      <c r="T66" s="1053"/>
      <c r="U66" s="1053"/>
      <c r="V66" s="492"/>
      <c r="W66" s="1054" t="str">
        <f ca="1">INDIRECT("'АКТЫ скрытых работ'!R"&amp;BE3&amp;"C5",0)</f>
        <v>ноября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15</v>
      </c>
      <c r="T67" s="1055"/>
      <c r="U67" s="1055"/>
      <c r="V67" s="492"/>
      <c r="W67" s="1056" t="str">
        <f ca="1">INDIRECT("'АКТЫ скрытых работ'!R"&amp;BE3&amp;"C8",0)</f>
        <v>ноября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Огрунтовка и окраска сварных соединений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 качества №000029983 от 06.05.2022;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№2.3 Монтаж горизонтального заземлителя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 codeName="Лист71">
    <tabColor theme="6" tint="0.59999389629810485"/>
    <pageSetUpPr fitToPage="1"/>
  </sheetPr>
  <dimension ref="A1:BK100"/>
  <sheetViews>
    <sheetView view="pageBreakPreview" topLeftCell="A43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8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4-КЗ_ОП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15</v>
      </c>
      <c r="AU23" s="1062"/>
      <c r="AV23" s="1062"/>
      <c r="AW23" s="288" t="s">
        <v>77</v>
      </c>
      <c r="AX23" s="1062" t="str">
        <f ca="1">INDIRECT("'АКТЫ скрытых работ'!R"&amp;BE3&amp;"C8",0)</f>
        <v>ноября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Огрунтовка и окраска сварных соединений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№2.4 Огрунтовка и окраска сварных соединений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15</v>
      </c>
      <c r="T66" s="1053"/>
      <c r="U66" s="1053"/>
      <c r="V66" s="492"/>
      <c r="W66" s="1054" t="str">
        <f ca="1">INDIRECT("'АКТЫ скрытых работ'!R"&amp;BE3&amp;"C5",0)</f>
        <v>ноября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15</v>
      </c>
      <c r="T67" s="1055"/>
      <c r="U67" s="1055"/>
      <c r="V67" s="492"/>
      <c r="W67" s="1056" t="str">
        <f ca="1">INDIRECT("'АКТЫ скрытых работ'!R"&amp;BE3&amp;"C8",0)</f>
        <v>ноября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Обратная засыпка траншеи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Отказное письмо исх. №60-12/2020 от 12.05.2020 ООО "Биквест-Центр"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№2.4 Огрунтовка и окраска сварных соединений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 codeName="Лист72">
    <tabColor theme="6" tint="0.59999389629810485"/>
    <pageSetUpPr fitToPage="1"/>
  </sheetPr>
  <dimension ref="A1:BK100"/>
  <sheetViews>
    <sheetView view="pageBreakPreview" topLeftCell="A52" zoomScale="60" zoomScaleNormal="100" workbookViewId="0">
      <selection activeCell="L13" sqref="L13"/>
    </sheetView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9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5-КЗ_ОП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15</v>
      </c>
      <c r="AU23" s="1062"/>
      <c r="AV23" s="1062"/>
      <c r="AW23" s="288" t="s">
        <v>77</v>
      </c>
      <c r="AX23" s="1062" t="str">
        <f ca="1">INDIRECT("'АКТЫ скрытых работ'!R"&amp;BE3&amp;"C8",0)</f>
        <v>ноября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Обратная засыпка траншеи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Вырытый грунт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№2.5 Обратная засыпка траншеи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15</v>
      </c>
      <c r="T66" s="1053"/>
      <c r="U66" s="1053"/>
      <c r="V66" s="492"/>
      <c r="W66" s="1054" t="str">
        <f ca="1">INDIRECT("'АКТЫ скрытых работ'!R"&amp;BE3&amp;"C5",0)</f>
        <v>ноября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15</v>
      </c>
      <c r="T67" s="1055"/>
      <c r="U67" s="1055"/>
      <c r="V67" s="492"/>
      <c r="W67" s="1056" t="str">
        <f ca="1">INDIRECT("'АКТЫ скрытых работ'!R"&amp;BE3&amp;"C8",0)</f>
        <v>ноября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 xml:space="preserve"> -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№2.5 Обратная засыпка траншеи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34">
    <tabColor rgb="FFFF0000"/>
  </sheetPr>
  <dimension ref="A1:FB60"/>
  <sheetViews>
    <sheetView view="pageBreakPreview" topLeftCell="A6" zoomScale="60" zoomScaleNormal="100" workbookViewId="0">
      <selection activeCell="Q36" sqref="Q36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0" customWidth="1"/>
    <col min="113" max="158" width="0.88671875" customWidth="1"/>
  </cols>
  <sheetData>
    <row r="1" spans="1:158" x14ac:dyDescent="0.3">
      <c r="A1" s="899" t="s">
        <v>453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 s="899"/>
      <c r="CK1" s="899"/>
      <c r="CL1" s="899"/>
      <c r="CM1" s="899"/>
      <c r="CN1" s="899"/>
      <c r="CO1" s="899"/>
      <c r="CP1" s="899"/>
      <c r="CQ1" s="899"/>
      <c r="CR1" s="899"/>
      <c r="CS1" s="899"/>
      <c r="CT1" s="899"/>
      <c r="CU1" s="899"/>
      <c r="CV1" s="899"/>
      <c r="CW1" s="899"/>
      <c r="CX1" s="899"/>
      <c r="CY1" s="899"/>
      <c r="CZ1" s="899"/>
      <c r="DA1" s="899"/>
      <c r="DB1" s="899"/>
    </row>
    <row r="2" spans="1:158" ht="15" customHeight="1" x14ac:dyDescent="0.3">
      <c r="A2" s="1122"/>
      <c r="B2" s="1122"/>
      <c r="C2" s="1122"/>
      <c r="D2" s="1122"/>
      <c r="E2" s="1122"/>
      <c r="F2" s="1122"/>
      <c r="G2" s="1122"/>
      <c r="H2" s="1122"/>
      <c r="I2" s="1122"/>
      <c r="J2" s="1122"/>
      <c r="K2" s="1122"/>
      <c r="L2" s="1122"/>
      <c r="M2" s="1122"/>
      <c r="N2" s="1122"/>
      <c r="O2" s="1122"/>
      <c r="P2" s="1122"/>
      <c r="Q2" s="1122"/>
      <c r="R2" s="1122"/>
      <c r="S2" s="1122"/>
      <c r="T2" s="1122"/>
      <c r="U2" s="1122"/>
      <c r="V2" s="1122"/>
      <c r="W2" s="1122"/>
      <c r="X2" s="1122"/>
      <c r="Y2" s="1122"/>
      <c r="Z2" s="1122"/>
      <c r="AA2" s="1122"/>
      <c r="AB2" s="1122"/>
      <c r="AC2" s="1122"/>
      <c r="AD2" s="1122"/>
      <c r="AE2" s="1122"/>
      <c r="AF2" s="1122"/>
      <c r="AG2" s="1122"/>
      <c r="AH2" s="1122"/>
      <c r="AI2" s="1122"/>
      <c r="AJ2" s="1122"/>
      <c r="AK2" s="1122"/>
      <c r="AL2" s="1122"/>
      <c r="AM2" s="1122"/>
      <c r="AN2" s="1122"/>
      <c r="AO2" s="1122"/>
      <c r="AP2" s="1122"/>
      <c r="AQ2" s="1122"/>
      <c r="AR2" s="1122"/>
      <c r="AS2" s="1122"/>
      <c r="AT2" s="1122"/>
      <c r="AU2" s="1122"/>
      <c r="AV2" s="1122"/>
      <c r="AW2" s="19"/>
      <c r="AX2" s="19"/>
      <c r="AY2" s="19"/>
      <c r="AZ2" s="19"/>
      <c r="BA2" s="19"/>
      <c r="BB2" s="19"/>
      <c r="BC2" s="706" t="str">
        <f>ФОРМА!G2</f>
        <v>Санкт-Петербург</v>
      </c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H2" s="211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</row>
    <row r="3" spans="1:158" s="2" customFormat="1" ht="12" customHeight="1" x14ac:dyDescent="0.3">
      <c r="A3" s="1121"/>
      <c r="B3" s="1121"/>
      <c r="C3" s="1121"/>
      <c r="D3" s="1121"/>
      <c r="E3" s="1121"/>
      <c r="F3" s="1121"/>
      <c r="G3" s="1121"/>
      <c r="H3" s="1121"/>
      <c r="I3" s="1121"/>
      <c r="J3" s="1121"/>
      <c r="K3" s="1121"/>
      <c r="L3" s="1121"/>
      <c r="M3" s="1121"/>
      <c r="N3" s="1121"/>
      <c r="O3" s="1121"/>
      <c r="P3" s="1121"/>
      <c r="Q3" s="1121"/>
      <c r="R3" s="1121"/>
      <c r="S3" s="1121"/>
      <c r="T3" s="1121"/>
      <c r="U3" s="1121"/>
      <c r="V3" s="1121"/>
      <c r="W3" s="1121"/>
      <c r="X3" s="1121"/>
      <c r="Y3" s="1121"/>
      <c r="Z3" s="1121"/>
      <c r="AA3" s="1121"/>
      <c r="AB3" s="1121"/>
      <c r="AC3" s="1121"/>
      <c r="AD3" s="1121"/>
      <c r="AE3" s="1121"/>
      <c r="AF3" s="1121"/>
      <c r="AG3" s="1121"/>
      <c r="AH3" s="1121"/>
      <c r="AI3" s="1121"/>
      <c r="AJ3" s="1121"/>
      <c r="AK3" s="1121"/>
      <c r="AL3" s="1121"/>
      <c r="AM3" s="1121"/>
      <c r="AN3" s="1121"/>
      <c r="AO3" s="1121"/>
      <c r="AP3" s="1121"/>
      <c r="AQ3" s="1121"/>
      <c r="AR3" s="1121"/>
      <c r="AS3" s="1121"/>
      <c r="AT3" s="1121"/>
      <c r="AU3" s="1121"/>
      <c r="AV3" s="1121"/>
      <c r="AW3" s="21"/>
      <c r="AX3" s="21"/>
      <c r="AY3" s="21"/>
      <c r="AZ3" s="21"/>
      <c r="BA3" s="21"/>
      <c r="BB3" s="21"/>
      <c r="BC3" s="1131" t="s">
        <v>0</v>
      </c>
      <c r="BD3" s="1131"/>
      <c r="BE3" s="1131"/>
      <c r="BF3" s="1131"/>
      <c r="BG3" s="1131"/>
      <c r="BH3" s="1131"/>
      <c r="BI3" s="1131"/>
      <c r="BJ3" s="1131"/>
      <c r="BK3" s="1131"/>
      <c r="BL3" s="1131"/>
      <c r="BM3" s="1131"/>
      <c r="BN3" s="1131"/>
      <c r="BO3" s="1131"/>
      <c r="BP3" s="1131"/>
      <c r="BQ3" s="1131"/>
      <c r="BR3" s="1131"/>
      <c r="BS3" s="1131"/>
      <c r="BT3" s="1131"/>
      <c r="BU3" s="1131"/>
      <c r="BV3" s="1131"/>
      <c r="BW3" s="1131"/>
      <c r="BX3" s="1131"/>
      <c r="BY3" s="1131"/>
      <c r="BZ3" s="1131"/>
      <c r="CA3" s="1131"/>
      <c r="CB3" s="1131"/>
      <c r="CC3" s="1131"/>
      <c r="CD3" s="1131"/>
      <c r="CE3" s="1131"/>
      <c r="CF3" s="1131"/>
      <c r="CG3" s="1131"/>
      <c r="CH3" s="1131"/>
      <c r="CI3" s="1131"/>
      <c r="CJ3" s="1131"/>
      <c r="CK3" s="1131"/>
      <c r="CL3" s="1131"/>
      <c r="CM3" s="1131"/>
      <c r="CN3" s="1131"/>
      <c r="CO3" s="1131"/>
      <c r="CP3" s="1131"/>
      <c r="CQ3" s="1131"/>
      <c r="CR3" s="1131"/>
      <c r="CS3" s="1131"/>
      <c r="CT3" s="1131"/>
      <c r="CU3" s="1131"/>
      <c r="CV3" s="1131"/>
      <c r="CW3" s="1131"/>
      <c r="CX3" s="1131"/>
      <c r="CY3" s="1131"/>
      <c r="CZ3" s="1131"/>
      <c r="DA3" s="1131"/>
      <c r="DB3" s="1131"/>
      <c r="DH3" s="212"/>
      <c r="DI3" s="125"/>
      <c r="DJ3" s="125"/>
      <c r="DK3" s="125"/>
      <c r="DL3" s="125"/>
      <c r="DM3" s="125"/>
      <c r="DN3" s="125"/>
      <c r="DO3" s="125"/>
      <c r="DP3" s="125"/>
      <c r="DQ3" s="125"/>
      <c r="DR3" s="125"/>
      <c r="DS3" s="125"/>
      <c r="DT3" s="125"/>
      <c r="DU3" s="125"/>
      <c r="DV3" s="125"/>
      <c r="DW3" s="125"/>
      <c r="DX3" s="125"/>
      <c r="DY3" s="125"/>
      <c r="DZ3" s="125"/>
      <c r="EA3" s="125"/>
      <c r="EB3" s="125"/>
      <c r="EC3" s="125"/>
      <c r="ED3" s="125"/>
      <c r="EE3" s="125"/>
      <c r="EF3" s="125"/>
      <c r="EG3" s="125"/>
      <c r="EH3" s="125"/>
      <c r="EI3" s="125"/>
      <c r="EJ3" s="125"/>
      <c r="EK3" s="125"/>
      <c r="EL3" s="125"/>
      <c r="EM3" s="125"/>
      <c r="EN3" s="125"/>
      <c r="EO3" s="125"/>
      <c r="EP3" s="125"/>
      <c r="EQ3" s="125"/>
      <c r="ER3" s="125"/>
      <c r="ES3" s="125"/>
      <c r="ET3" s="125"/>
      <c r="EU3" s="125"/>
      <c r="EV3" s="125"/>
      <c r="EW3" s="125"/>
      <c r="EX3" s="125"/>
      <c r="EY3" s="125"/>
      <c r="EZ3" s="125"/>
      <c r="FA3" s="125"/>
      <c r="FB3" s="125"/>
    </row>
    <row r="4" spans="1:158" ht="14.4" customHeight="1" x14ac:dyDescent="0.3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AV4" s="706"/>
      <c r="AW4" s="19"/>
      <c r="AX4" s="19"/>
      <c r="AY4" s="19"/>
      <c r="AZ4" s="19"/>
      <c r="BA4" s="19"/>
      <c r="BB4" s="19"/>
      <c r="BC4" s="766" t="str">
        <f>ФОРМА!B2</f>
        <v>ПАО "Россети Ленэнерго"</v>
      </c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211" t="str">
        <f>BC4</f>
        <v>ПАО "Россети Ленэнерго"</v>
      </c>
      <c r="DI4" s="207"/>
      <c r="DJ4" s="207"/>
      <c r="DK4" s="207"/>
      <c r="DL4" s="207"/>
      <c r="DM4" s="207"/>
      <c r="DN4" s="207"/>
      <c r="DO4" s="207"/>
      <c r="DP4" s="207"/>
      <c r="DQ4" s="207"/>
      <c r="DR4" s="207"/>
      <c r="DS4" s="207"/>
      <c r="DT4" s="207"/>
      <c r="DU4" s="207"/>
      <c r="DV4" s="207"/>
      <c r="DW4" s="207"/>
      <c r="DX4" s="207"/>
      <c r="DY4" s="207"/>
      <c r="DZ4" s="207"/>
      <c r="EA4" s="207"/>
      <c r="EB4" s="207"/>
      <c r="EC4" s="207"/>
      <c r="ED4" s="207"/>
      <c r="EE4" s="207"/>
      <c r="EF4" s="207"/>
      <c r="EG4" s="207"/>
      <c r="EH4" s="207"/>
      <c r="EI4" s="207"/>
      <c r="EJ4" s="207"/>
      <c r="EK4" s="207"/>
      <c r="EL4" s="207"/>
      <c r="EM4" s="207"/>
      <c r="EN4" s="207"/>
      <c r="EO4" s="207"/>
      <c r="EP4" s="207"/>
      <c r="EQ4" s="207"/>
      <c r="ER4" s="207"/>
      <c r="ES4" s="207"/>
      <c r="ET4" s="207"/>
      <c r="EU4" s="207"/>
      <c r="EV4" s="207"/>
      <c r="EW4" s="207"/>
      <c r="EX4" s="207"/>
      <c r="EY4" s="207"/>
      <c r="EZ4" s="207"/>
      <c r="FA4" s="207"/>
      <c r="FB4" s="207"/>
    </row>
    <row r="5" spans="1:158" ht="15" customHeight="1" x14ac:dyDescent="0.3">
      <c r="A5" s="1121" t="s">
        <v>44</v>
      </c>
      <c r="B5" s="1121"/>
      <c r="C5" s="1121"/>
      <c r="D5" s="1121"/>
      <c r="E5" s="1121"/>
      <c r="F5" s="1121"/>
      <c r="G5" s="1121"/>
      <c r="H5" s="1121"/>
      <c r="I5" s="1121"/>
      <c r="J5" s="1121"/>
      <c r="K5" s="1121"/>
      <c r="L5" s="1121"/>
      <c r="M5" s="1121"/>
      <c r="N5" s="1121"/>
      <c r="O5" s="1121"/>
      <c r="P5" s="1121"/>
      <c r="Q5" s="1121"/>
      <c r="R5" s="1121"/>
      <c r="S5" s="1121"/>
      <c r="T5" s="1121"/>
      <c r="U5" s="1121"/>
      <c r="V5" s="1121"/>
      <c r="W5" s="1121"/>
      <c r="X5" s="1121"/>
      <c r="Y5" s="1121"/>
      <c r="Z5" s="1121"/>
      <c r="AA5" s="1121"/>
      <c r="AB5" s="1121"/>
      <c r="AC5" s="1121"/>
      <c r="AD5" s="1121"/>
      <c r="AE5" s="1121"/>
      <c r="AF5" s="1121"/>
      <c r="AG5" s="1121"/>
      <c r="AH5" s="1121"/>
      <c r="AI5" s="1121"/>
      <c r="AJ5" s="1121"/>
      <c r="AK5" s="1121"/>
      <c r="AL5" s="1121"/>
      <c r="AM5" s="1121"/>
      <c r="AN5" s="1121"/>
      <c r="AO5" s="1121"/>
      <c r="AP5" s="1121"/>
      <c r="AQ5" s="1121"/>
      <c r="AR5" s="1121"/>
      <c r="AS5" s="1121"/>
      <c r="AT5" s="1121"/>
      <c r="AU5" s="1121"/>
      <c r="AV5" s="1121"/>
      <c r="AW5" s="21"/>
      <c r="AX5" s="21"/>
      <c r="AY5" s="21"/>
      <c r="AZ5" s="21"/>
      <c r="BA5" s="21"/>
      <c r="BB5" s="21"/>
      <c r="BC5" s="1131" t="s">
        <v>2</v>
      </c>
      <c r="BD5" s="1131"/>
      <c r="BE5" s="1131"/>
      <c r="BF5" s="1131"/>
      <c r="BG5" s="1131"/>
      <c r="BH5" s="1131"/>
      <c r="BI5" s="1131"/>
      <c r="BJ5" s="1131"/>
      <c r="BK5" s="1131"/>
      <c r="BL5" s="1131"/>
      <c r="BM5" s="1131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  <c r="BX5" s="1131"/>
      <c r="BY5" s="1131"/>
      <c r="BZ5" s="1131"/>
      <c r="CA5" s="1131"/>
      <c r="CB5" s="1131"/>
      <c r="CC5" s="1131"/>
      <c r="CD5" s="1131"/>
      <c r="CE5" s="1131"/>
      <c r="CF5" s="1131"/>
      <c r="CG5" s="1131"/>
      <c r="CH5" s="1131"/>
      <c r="CI5" s="1131"/>
      <c r="CJ5" s="1131"/>
      <c r="CK5" s="1131"/>
      <c r="CL5" s="1131"/>
      <c r="CM5" s="1131"/>
      <c r="CN5" s="1131"/>
      <c r="CO5" s="1131"/>
      <c r="CP5" s="1131"/>
      <c r="CQ5" s="1131"/>
      <c r="CR5" s="1131"/>
      <c r="CS5" s="1131"/>
      <c r="CT5" s="1131"/>
      <c r="CU5" s="1131"/>
      <c r="CV5" s="1131"/>
      <c r="CW5" s="1131"/>
      <c r="CX5" s="1131"/>
      <c r="CY5" s="1131"/>
      <c r="CZ5" s="1131"/>
      <c r="DA5" s="1131"/>
      <c r="DB5" s="1131"/>
      <c r="DH5" s="212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</row>
    <row r="6" spans="1:158" ht="55.2" x14ac:dyDescent="0.3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764"/>
      <c r="AV6" s="764"/>
      <c r="AW6" s="21"/>
      <c r="AX6" s="21"/>
      <c r="AY6" s="21"/>
      <c r="AZ6" s="21"/>
      <c r="BA6" s="21"/>
      <c r="BB6" s="21"/>
      <c r="BC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209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DI6" s="208"/>
      <c r="DJ6" s="208"/>
      <c r="DK6" s="208"/>
      <c r="DL6" s="208"/>
      <c r="DM6" s="208"/>
      <c r="DN6" s="208"/>
      <c r="DO6" s="208"/>
      <c r="DP6" s="208"/>
      <c r="DQ6" s="208"/>
      <c r="DR6" s="208"/>
      <c r="DS6" s="208"/>
      <c r="DT6" s="208"/>
      <c r="DU6" s="208"/>
      <c r="DV6" s="208"/>
      <c r="DW6" s="208"/>
      <c r="DX6" s="208"/>
      <c r="DY6" s="208"/>
      <c r="DZ6" s="208"/>
      <c r="EA6" s="208"/>
      <c r="EB6" s="208"/>
      <c r="EC6" s="208"/>
      <c r="ED6" s="208"/>
      <c r="EE6" s="208"/>
      <c r="EF6" s="208"/>
      <c r="EG6" s="208"/>
      <c r="EH6" s="208"/>
      <c r="EI6" s="208"/>
      <c r="EJ6" s="208"/>
      <c r="EK6" s="208"/>
      <c r="EL6" s="208"/>
      <c r="EM6" s="208"/>
      <c r="EN6" s="208"/>
      <c r="EO6" s="208"/>
      <c r="EP6" s="208"/>
      <c r="EQ6" s="208"/>
      <c r="ER6" s="208"/>
      <c r="ES6" s="208"/>
      <c r="ET6" s="208"/>
      <c r="EU6" s="208"/>
      <c r="EV6" s="208"/>
      <c r="EW6" s="208"/>
      <c r="EX6" s="208"/>
      <c r="EY6" s="208"/>
      <c r="EZ6" s="208"/>
      <c r="FA6" s="208"/>
      <c r="FB6" s="208"/>
    </row>
    <row r="7" spans="1:158" x14ac:dyDescent="0.3">
      <c r="A7" s="1121" t="s">
        <v>45</v>
      </c>
      <c r="B7" s="1121"/>
      <c r="C7" s="1121"/>
      <c r="D7" s="1121"/>
      <c r="E7" s="1121"/>
      <c r="F7" s="1121"/>
      <c r="G7" s="1121"/>
      <c r="H7" s="1121"/>
      <c r="I7" s="1121"/>
      <c r="J7" s="1121"/>
      <c r="K7" s="1121"/>
      <c r="L7" s="1121"/>
      <c r="M7" s="1121"/>
      <c r="N7" s="1121"/>
      <c r="O7" s="1121"/>
      <c r="P7" s="1121"/>
      <c r="Q7" s="1121"/>
      <c r="R7" s="1121"/>
      <c r="S7" s="1121"/>
      <c r="T7" s="1121"/>
      <c r="U7" s="1121"/>
      <c r="V7" s="1121"/>
      <c r="W7" s="1121"/>
      <c r="X7" s="1121"/>
      <c r="Y7" s="1121"/>
      <c r="Z7" s="1121"/>
      <c r="AA7" s="1121"/>
      <c r="AB7" s="1121"/>
      <c r="AC7" s="1121"/>
      <c r="AD7" s="1121"/>
      <c r="AE7" s="1121"/>
      <c r="AF7" s="1121"/>
      <c r="AG7" s="1121"/>
      <c r="AH7" s="1121"/>
      <c r="AI7" s="1121"/>
      <c r="AJ7" s="1121"/>
      <c r="AK7" s="1121"/>
      <c r="AL7" s="1121"/>
      <c r="AM7" s="1121"/>
      <c r="AN7" s="1121"/>
      <c r="AO7" s="1121"/>
      <c r="AP7" s="1121"/>
      <c r="AQ7" s="1121"/>
      <c r="AR7" s="1121"/>
      <c r="AS7" s="1121"/>
      <c r="AT7" s="1121"/>
      <c r="AU7" s="1121"/>
      <c r="AV7" s="1121"/>
      <c r="AW7" s="21"/>
      <c r="AX7" s="21"/>
      <c r="AY7" s="21"/>
      <c r="AZ7" s="21"/>
      <c r="BA7" s="21"/>
      <c r="BB7" s="21"/>
      <c r="BC7" s="1121" t="s">
        <v>38</v>
      </c>
      <c r="BD7" s="1121"/>
      <c r="BE7" s="1121"/>
      <c r="BF7" s="1121"/>
      <c r="BG7" s="1121"/>
      <c r="BH7" s="1121"/>
      <c r="BI7" s="1121"/>
      <c r="BJ7" s="1121"/>
      <c r="BK7" s="1121"/>
      <c r="BL7" s="1121"/>
      <c r="BM7" s="1121"/>
      <c r="BN7" s="1121"/>
      <c r="BO7" s="1121"/>
      <c r="BP7" s="1121"/>
      <c r="BQ7" s="1121"/>
      <c r="BR7" s="1121"/>
      <c r="BS7" s="1121"/>
      <c r="BT7" s="1121"/>
      <c r="BU7" s="1121"/>
      <c r="BV7" s="1121"/>
      <c r="BW7" s="1121"/>
      <c r="BX7" s="1121"/>
      <c r="BY7" s="1121"/>
      <c r="BZ7" s="1121"/>
      <c r="CA7" s="1121"/>
      <c r="CB7" s="1121"/>
      <c r="CC7" s="1121"/>
      <c r="CD7" s="1121"/>
      <c r="CE7" s="1121"/>
      <c r="CF7" s="1121"/>
      <c r="CG7" s="1121"/>
      <c r="CH7" s="1121"/>
      <c r="CI7" s="1121"/>
      <c r="CJ7" s="1121"/>
      <c r="CK7" s="1121"/>
      <c r="CL7" s="1121"/>
      <c r="CM7" s="1121"/>
      <c r="CN7" s="1121"/>
      <c r="CO7" s="1121"/>
      <c r="CP7" s="1121"/>
      <c r="CQ7" s="1121"/>
      <c r="CR7" s="1121"/>
      <c r="CS7" s="1121"/>
      <c r="CT7" s="1121"/>
      <c r="CU7" s="1121"/>
      <c r="CV7" s="1121"/>
      <c r="CW7" s="1121"/>
      <c r="CX7" s="1121"/>
      <c r="CY7" s="1121"/>
      <c r="CZ7" s="1121"/>
      <c r="DA7" s="1121"/>
      <c r="DB7" s="1121"/>
      <c r="DH7" s="212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</row>
    <row r="8" spans="1:158" ht="18" customHeight="1" x14ac:dyDescent="0.3">
      <c r="A8" s="901"/>
      <c r="B8" s="901"/>
      <c r="C8" s="901"/>
      <c r="D8" s="901"/>
      <c r="E8" s="901"/>
      <c r="F8" s="901"/>
      <c r="G8" s="901"/>
      <c r="H8" s="901"/>
      <c r="I8" s="901"/>
      <c r="J8" s="901"/>
      <c r="K8" s="901"/>
      <c r="L8" s="901"/>
      <c r="M8" s="901"/>
      <c r="N8" s="901"/>
      <c r="O8" s="901"/>
      <c r="P8" s="901"/>
      <c r="Q8" s="901"/>
      <c r="R8" s="901"/>
      <c r="S8" s="901"/>
      <c r="T8" s="901"/>
      <c r="U8" s="901"/>
      <c r="V8" s="901"/>
      <c r="W8" s="901"/>
      <c r="X8" s="901"/>
      <c r="Y8" s="901"/>
      <c r="Z8" s="901"/>
      <c r="AA8" s="901"/>
      <c r="AB8" s="901"/>
      <c r="AC8" s="901"/>
      <c r="AD8" s="901"/>
      <c r="AE8" s="901"/>
      <c r="AF8" s="901"/>
      <c r="AG8" s="901"/>
      <c r="AH8" s="901"/>
      <c r="AI8" s="901"/>
      <c r="AJ8" s="901"/>
      <c r="AK8" s="901"/>
      <c r="AL8" s="901"/>
      <c r="AM8" s="901"/>
      <c r="AN8" s="901"/>
      <c r="AO8" s="901"/>
      <c r="AP8" s="901"/>
      <c r="AQ8" s="901"/>
      <c r="AR8" s="901"/>
      <c r="AS8" s="901"/>
      <c r="AT8" s="901"/>
      <c r="AU8" s="901"/>
      <c r="AV8" s="901"/>
      <c r="AW8" s="19"/>
      <c r="AX8" s="19"/>
      <c r="AY8" s="19"/>
      <c r="AZ8" s="19"/>
      <c r="BA8" s="19"/>
      <c r="BB8" s="19"/>
      <c r="BC8" s="724">
        <f>ФОРМА!B13</f>
        <v>45649</v>
      </c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14"/>
      <c r="DH8" s="213"/>
      <c r="DI8" s="207"/>
      <c r="DJ8" s="207"/>
      <c r="DK8" s="207"/>
      <c r="DL8" s="207"/>
      <c r="DM8" s="207"/>
      <c r="DN8" s="207"/>
      <c r="DO8" s="207"/>
      <c r="DP8" s="207"/>
      <c r="DQ8" s="207"/>
      <c r="DR8" s="207"/>
      <c r="DS8" s="207"/>
      <c r="DT8" s="207"/>
      <c r="DU8" s="207"/>
      <c r="DV8" s="207"/>
      <c r="DW8" s="207"/>
      <c r="DX8" s="207"/>
      <c r="DY8" s="207"/>
      <c r="DZ8" s="207"/>
      <c r="EA8" s="207"/>
      <c r="EB8" s="207"/>
      <c r="EC8" s="207"/>
      <c r="ED8" s="207"/>
      <c r="EE8" s="207"/>
      <c r="EF8" s="207"/>
      <c r="EG8" s="207"/>
      <c r="EH8" s="207"/>
      <c r="EI8" s="207"/>
      <c r="EJ8" s="207"/>
      <c r="EK8" s="207"/>
      <c r="EL8" s="207"/>
      <c r="EM8" s="207"/>
      <c r="EN8" s="207"/>
      <c r="EO8" s="207"/>
      <c r="EP8" s="207"/>
      <c r="EQ8" s="207"/>
      <c r="ER8" s="207"/>
      <c r="ES8" s="207"/>
      <c r="ET8" s="207"/>
      <c r="EU8" s="207"/>
      <c r="EV8" s="207"/>
      <c r="EW8" s="207"/>
      <c r="EX8" s="207"/>
      <c r="EY8" s="207"/>
      <c r="EZ8" s="207"/>
      <c r="FA8" s="207"/>
      <c r="FB8" s="207"/>
    </row>
    <row r="9" spans="1:158" x14ac:dyDescent="0.3">
      <c r="A9" s="1121" t="s">
        <v>1</v>
      </c>
      <c r="B9" s="1121"/>
      <c r="C9" s="1121"/>
      <c r="D9" s="1121"/>
      <c r="E9" s="1121"/>
      <c r="F9" s="1121"/>
      <c r="G9" s="1121"/>
      <c r="H9" s="1121"/>
      <c r="I9" s="1121"/>
      <c r="J9" s="1121"/>
      <c r="K9" s="1121"/>
      <c r="L9" s="1121"/>
      <c r="M9" s="1121"/>
      <c r="N9" s="1121"/>
      <c r="O9" s="1121"/>
      <c r="P9" s="1121"/>
      <c r="Q9" s="1121"/>
      <c r="R9" s="1121"/>
      <c r="S9" s="1121"/>
      <c r="T9" s="1121"/>
      <c r="U9" s="1121"/>
      <c r="V9" s="1121"/>
      <c r="W9" s="1121"/>
      <c r="X9" s="1121"/>
      <c r="Y9" s="1121"/>
      <c r="Z9" s="1121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121"/>
      <c r="AO9" s="1121"/>
      <c r="AP9" s="1121"/>
      <c r="AQ9" s="1121"/>
      <c r="AR9" s="1121"/>
      <c r="AS9" s="1121"/>
      <c r="AT9" s="1121"/>
      <c r="AU9" s="1121"/>
      <c r="AV9" s="1121"/>
      <c r="AW9" s="21"/>
      <c r="AX9" s="21"/>
      <c r="AY9" s="21"/>
      <c r="AZ9" s="21"/>
      <c r="BA9" s="21"/>
      <c r="BB9" s="21"/>
      <c r="BC9" s="1131" t="s">
        <v>454</v>
      </c>
      <c r="BD9" s="1131"/>
      <c r="BE9" s="1131"/>
      <c r="BF9" s="1131"/>
      <c r="BG9" s="1131"/>
      <c r="BH9" s="1131"/>
      <c r="BI9" s="1131"/>
      <c r="BJ9" s="1131"/>
      <c r="BK9" s="1131"/>
      <c r="BL9" s="1131"/>
      <c r="BM9" s="1131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  <c r="BX9" s="1131"/>
      <c r="BY9" s="1131"/>
      <c r="BZ9" s="1131"/>
      <c r="CA9" s="1131"/>
      <c r="CB9" s="1131"/>
      <c r="CC9" s="1131"/>
      <c r="CD9" s="1131"/>
      <c r="CE9" s="1131"/>
      <c r="CF9" s="1131"/>
      <c r="CG9" s="1131"/>
      <c r="CH9" s="1131"/>
      <c r="CI9" s="1131"/>
      <c r="CJ9" s="1131"/>
      <c r="CK9" s="1131"/>
      <c r="CL9" s="1131"/>
      <c r="CM9" s="1131"/>
      <c r="CN9" s="1131"/>
      <c r="CO9" s="1131"/>
      <c r="CP9" s="1131"/>
      <c r="CQ9" s="1131"/>
      <c r="CR9" s="1131"/>
      <c r="CS9" s="1131"/>
      <c r="CT9" s="1131"/>
      <c r="CU9" s="1131"/>
      <c r="CV9" s="1131"/>
      <c r="CW9" s="1131"/>
      <c r="CX9" s="1131"/>
      <c r="CY9" s="1131"/>
      <c r="CZ9" s="1131"/>
      <c r="DA9" s="1131"/>
      <c r="DB9" s="1131"/>
      <c r="DH9" s="212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4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77" t="s">
        <v>507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5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6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71" t="s">
        <v>12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Z14" s="771"/>
      <c r="AA14" s="771"/>
      <c r="AB14" s="771"/>
      <c r="AC14" s="771"/>
      <c r="AD14" s="771"/>
      <c r="AE14" s="767" t="str">
        <f>ПОДПИСИ!B5</f>
        <v xml:space="preserve">Старший мастер Ломоносовского РЭС филиала ПАО "Россети Ленэнерго", "ГтЭС" </v>
      </c>
      <c r="AF14" s="767"/>
      <c r="AG14" s="767"/>
      <c r="AH14" s="767"/>
      <c r="AI14" s="767"/>
      <c r="AJ14" s="767"/>
      <c r="AK14" s="767"/>
      <c r="AL14" s="767"/>
      <c r="AM14" s="767"/>
      <c r="AN14" s="767"/>
      <c r="AO14" s="767"/>
      <c r="AP14" s="767"/>
      <c r="AQ14" s="767"/>
      <c r="AR14" s="767"/>
      <c r="AS14" s="767"/>
      <c r="AT14" s="767"/>
      <c r="AU14" s="767"/>
      <c r="AV14" s="767"/>
      <c r="AW14" s="767"/>
      <c r="AX14" s="767"/>
      <c r="AY14" s="767"/>
      <c r="AZ14" s="767"/>
      <c r="BA14" s="767"/>
      <c r="BB14" s="767"/>
      <c r="BC14" s="767"/>
      <c r="BD14" s="767"/>
      <c r="BE14" s="767"/>
      <c r="BF14" s="767"/>
      <c r="BG14" s="767"/>
      <c r="BH14" s="767"/>
      <c r="BI14" s="767"/>
      <c r="BJ14" s="767"/>
      <c r="BK14" s="767"/>
      <c r="BL14" s="767"/>
      <c r="BM14" s="767"/>
      <c r="BN14" s="767"/>
      <c r="BO14" s="767"/>
      <c r="BP14" s="767"/>
      <c r="BQ14" s="767"/>
      <c r="BR14" s="767"/>
      <c r="BS14" s="767"/>
      <c r="BT14" s="767"/>
      <c r="BU14" s="767"/>
      <c r="BV14" s="767"/>
      <c r="BW14" s="767"/>
      <c r="BX14" s="767"/>
      <c r="BY14" s="767"/>
      <c r="BZ14" s="767"/>
      <c r="CA14" s="767"/>
      <c r="CB14" s="767"/>
      <c r="CC14" s="767"/>
      <c r="CD14" s="767"/>
      <c r="CE14" s="767"/>
      <c r="CF14" s="767"/>
      <c r="CG14" s="767"/>
      <c r="CH14" s="767"/>
      <c r="CI14" s="767"/>
      <c r="CJ14" s="767"/>
      <c r="CK14" s="767"/>
      <c r="CL14" s="767"/>
      <c r="CM14" s="767"/>
      <c r="CN14" s="767"/>
      <c r="CO14" s="767"/>
      <c r="CP14" s="767"/>
      <c r="CQ14" s="767"/>
      <c r="CR14" s="767"/>
      <c r="CS14" s="767"/>
      <c r="CT14" s="767"/>
      <c r="CU14" s="767"/>
      <c r="CV14" s="767"/>
      <c r="CW14" s="767"/>
      <c r="CX14" s="767"/>
      <c r="CY14" s="767"/>
      <c r="CZ14" s="767"/>
      <c r="DA14" s="767"/>
      <c r="DB14" s="767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1121" t="s">
        <v>78</v>
      </c>
      <c r="AB15" s="1121"/>
      <c r="AC15" s="1121"/>
      <c r="AD15" s="1121"/>
      <c r="AE15" s="1121"/>
      <c r="AF15" s="1121"/>
      <c r="AG15" s="1121"/>
      <c r="AH15" s="1121"/>
      <c r="AI15" s="1121"/>
      <c r="AJ15" s="1121"/>
      <c r="AK15" s="1121"/>
      <c r="AL15" s="1121"/>
      <c r="AM15" s="1121"/>
      <c r="AN15" s="1121"/>
      <c r="AO15" s="1121"/>
      <c r="AP15" s="1121"/>
      <c r="AQ15" s="1121"/>
      <c r="AR15" s="1121"/>
      <c r="AS15" s="1121"/>
      <c r="AT15" s="1121"/>
      <c r="AU15" s="1121"/>
      <c r="AV15" s="1121"/>
      <c r="AW15" s="1121"/>
      <c r="AX15" s="1121"/>
      <c r="AY15" s="1121"/>
      <c r="AZ15" s="1121"/>
      <c r="BA15" s="1121"/>
      <c r="BB15" s="1121"/>
      <c r="BC15" s="1121"/>
      <c r="BD15" s="1121"/>
      <c r="BE15" s="1121"/>
      <c r="BF15" s="1121"/>
      <c r="BG15" s="1121"/>
      <c r="BH15" s="1121"/>
      <c r="BI15" s="1121"/>
      <c r="BJ15" s="1121"/>
      <c r="BK15" s="1121"/>
      <c r="BL15" s="1121"/>
      <c r="BM15" s="1121"/>
      <c r="BN15" s="1121"/>
      <c r="BO15" s="1121"/>
      <c r="BP15" s="1121"/>
      <c r="BQ15" s="1121"/>
      <c r="BR15" s="1121"/>
      <c r="BS15" s="1121"/>
      <c r="BT15" s="1121"/>
      <c r="BU15" s="1121"/>
      <c r="BV15" s="1121"/>
      <c r="BW15" s="1121"/>
      <c r="BX15" s="1121"/>
      <c r="BY15" s="1121"/>
      <c r="BZ15" s="1121"/>
      <c r="CA15" s="1121"/>
      <c r="CB15" s="1121"/>
      <c r="CC15" s="1121"/>
      <c r="CD15" s="1121"/>
      <c r="CE15" s="1121"/>
      <c r="CF15" s="1121"/>
      <c r="CG15" s="1121"/>
      <c r="CH15" s="1121"/>
      <c r="CI15" s="1121"/>
      <c r="CJ15" s="1121"/>
      <c r="CK15" s="1121"/>
      <c r="CL15" s="1121"/>
      <c r="CM15" s="1121"/>
      <c r="CN15" s="1121"/>
      <c r="CO15" s="1121"/>
      <c r="CP15" s="1121"/>
      <c r="CQ15" s="1121"/>
      <c r="CR15" s="1121"/>
      <c r="CS15" s="1121"/>
      <c r="CT15" s="1121"/>
      <c r="CU15" s="1121"/>
      <c r="CV15" s="1121"/>
      <c r="CW15" s="1121"/>
      <c r="CX15" s="1121"/>
      <c r="CY15" s="1121"/>
      <c r="CZ15" s="1121"/>
      <c r="DA15" s="1121"/>
      <c r="DB15" s="1121"/>
    </row>
    <row r="16" spans="1:158" x14ac:dyDescent="0.3">
      <c r="A16" s="763" t="str">
        <f>ПОДПИСИ!C5</f>
        <v>Ширяев Е.М.</v>
      </c>
      <c r="B16" s="763"/>
      <c r="C16" s="763"/>
      <c r="D16" s="763"/>
      <c r="E16" s="763"/>
      <c r="F16" s="763"/>
      <c r="G16" s="763"/>
      <c r="H16" s="763"/>
      <c r="I16" s="763"/>
      <c r="J16" s="763"/>
      <c r="K16" s="763"/>
      <c r="L16" s="763"/>
      <c r="M16" s="763"/>
      <c r="N16" s="763"/>
      <c r="O16" s="763"/>
      <c r="P16" s="763"/>
      <c r="Q16" s="763"/>
      <c r="R16" s="763"/>
      <c r="S16" s="763"/>
      <c r="T16" s="763"/>
      <c r="U16" s="763"/>
      <c r="V16" s="763"/>
      <c r="W16" s="763"/>
      <c r="X16" s="763"/>
      <c r="Y16" s="763"/>
      <c r="Z16" s="763"/>
      <c r="AA16" s="763"/>
      <c r="AB16" s="763"/>
      <c r="AC16" s="763"/>
      <c r="AD16" s="763"/>
      <c r="AE16" s="763"/>
      <c r="AF16" s="763"/>
      <c r="AG16" s="763"/>
      <c r="AH16" s="763"/>
      <c r="AI16" s="763"/>
      <c r="AJ16" s="763"/>
      <c r="AK16" s="763"/>
      <c r="AL16" s="763"/>
      <c r="AM16" s="763"/>
      <c r="AN16" s="763"/>
      <c r="AO16" s="763"/>
      <c r="AP16" s="763"/>
      <c r="AQ16" s="763"/>
      <c r="AR16" s="763"/>
      <c r="AS16" s="763"/>
      <c r="AT16" s="763"/>
      <c r="AU16" s="763"/>
      <c r="AV16" s="763"/>
      <c r="AW16" s="763"/>
      <c r="AX16" s="763"/>
      <c r="AY16" s="763"/>
      <c r="AZ16" s="763"/>
      <c r="BA16" s="763"/>
      <c r="BB16" s="763"/>
      <c r="BC16" s="763"/>
      <c r="BD16" s="763"/>
      <c r="BE16" s="763"/>
      <c r="BF16" s="763"/>
      <c r="BG16" s="763"/>
      <c r="BH16" s="763"/>
      <c r="BI16" s="763"/>
      <c r="BJ16" s="763"/>
      <c r="BK16" s="763"/>
      <c r="BL16" s="763"/>
      <c r="BM16" s="763"/>
      <c r="BN16" s="763"/>
      <c r="BO16" s="763"/>
      <c r="BP16" s="763"/>
      <c r="BQ16" s="763"/>
      <c r="BR16" s="763"/>
      <c r="BS16" s="763"/>
      <c r="BT16" s="763"/>
      <c r="BU16" s="763"/>
      <c r="BV16" s="763"/>
      <c r="BW16" s="763"/>
      <c r="BX16" s="763"/>
      <c r="BY16" s="763"/>
      <c r="BZ16" s="763"/>
      <c r="CA16" s="763"/>
      <c r="CB16" s="763"/>
      <c r="CC16" s="763"/>
      <c r="CD16" s="763"/>
      <c r="CE16" s="763"/>
      <c r="CF16" s="763"/>
      <c r="CG16" s="763"/>
      <c r="CH16" s="763"/>
      <c r="CI16" s="763"/>
      <c r="CJ16" s="763"/>
      <c r="CK16" s="763"/>
      <c r="CL16" s="763"/>
      <c r="CM16" s="763"/>
      <c r="CN16" s="763"/>
      <c r="CO16" s="763"/>
      <c r="CP16" s="763"/>
      <c r="CQ16" s="763"/>
      <c r="CR16" s="763"/>
      <c r="CS16" s="763"/>
      <c r="CT16" s="763"/>
      <c r="CU16" s="763"/>
      <c r="CV16" s="763"/>
      <c r="CW16" s="763"/>
      <c r="CX16" s="763"/>
      <c r="CY16" s="763"/>
      <c r="CZ16" s="763"/>
      <c r="DA16" s="763"/>
      <c r="DB16" s="763"/>
    </row>
    <row r="17" spans="1:158" ht="11.1" customHeight="1" x14ac:dyDescent="0.3">
      <c r="A17" s="725"/>
      <c r="B17" s="725"/>
      <c r="C17" s="725"/>
      <c r="D17" s="725"/>
      <c r="E17" s="725"/>
      <c r="F17" s="725"/>
      <c r="G17" s="725"/>
      <c r="H17" s="725"/>
      <c r="I17" s="725"/>
      <c r="J17" s="725"/>
      <c r="K17" s="725"/>
      <c r="L17" s="725"/>
      <c r="M17" s="725"/>
      <c r="N17" s="725"/>
      <c r="O17" s="725"/>
      <c r="P17" s="725"/>
      <c r="Q17" s="725"/>
      <c r="R17" s="725"/>
      <c r="S17" s="725"/>
      <c r="T17" s="725"/>
      <c r="U17" s="725"/>
      <c r="V17" s="725"/>
      <c r="W17" s="725"/>
      <c r="X17" s="725"/>
      <c r="Y17" s="725"/>
      <c r="Z17" s="725"/>
      <c r="AA17" s="725"/>
      <c r="AB17" s="725"/>
      <c r="AC17" s="725"/>
      <c r="AD17" s="725"/>
      <c r="AE17" s="725"/>
      <c r="AF17" s="725"/>
      <c r="AG17" s="725"/>
      <c r="AH17" s="725"/>
      <c r="AI17" s="725"/>
      <c r="AJ17" s="725"/>
      <c r="AK17" s="725"/>
      <c r="AL17" s="725"/>
      <c r="AM17" s="725"/>
      <c r="AN17" s="725"/>
      <c r="AO17" s="725"/>
      <c r="AP17" s="725"/>
      <c r="AQ17" s="725"/>
      <c r="AR17" s="725"/>
      <c r="AS17" s="725"/>
      <c r="AT17" s="725"/>
      <c r="AU17" s="725"/>
      <c r="AV17" s="725"/>
      <c r="AW17" s="725"/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  <c r="BM17" s="725"/>
      <c r="BN17" s="725"/>
      <c r="BO17" s="725"/>
      <c r="BP17" s="725"/>
      <c r="BQ17" s="725"/>
      <c r="BR17" s="725"/>
      <c r="BS17" s="725"/>
      <c r="BT17" s="725"/>
      <c r="BU17" s="725"/>
      <c r="BV17" s="725"/>
      <c r="BW17" s="725"/>
      <c r="BX17" s="725"/>
      <c r="BY17" s="725"/>
      <c r="BZ17" s="725"/>
      <c r="CA17" s="725"/>
      <c r="CB17" s="725"/>
      <c r="CC17" s="725"/>
      <c r="CD17" s="725"/>
      <c r="CE17" s="725"/>
      <c r="CF17" s="725"/>
      <c r="CG17" s="725"/>
      <c r="CH17" s="725"/>
      <c r="CI17" s="725"/>
      <c r="CJ17" s="725"/>
      <c r="CK17" s="725"/>
      <c r="CL17" s="725"/>
      <c r="CM17" s="725"/>
      <c r="CN17" s="725"/>
      <c r="CO17" s="725"/>
      <c r="CP17" s="725"/>
      <c r="CQ17" s="725"/>
      <c r="CR17" s="725"/>
      <c r="CS17" s="725"/>
      <c r="CT17" s="725"/>
      <c r="CU17" s="725"/>
      <c r="CV17" s="725"/>
      <c r="CW17" s="725"/>
      <c r="CX17" s="725"/>
      <c r="CY17" s="725"/>
      <c r="CZ17" s="725"/>
      <c r="DA17" s="725"/>
      <c r="DB17" s="725"/>
    </row>
    <row r="18" spans="1:158" ht="15.6" customHeight="1" x14ac:dyDescent="0.3">
      <c r="A18" s="30" t="s">
        <v>728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67" t="str">
        <f>ПОДПИСИ!B15</f>
        <v>Директор по строительству ООО «СЭТ»</v>
      </c>
      <c r="AX18" s="767"/>
      <c r="AY18" s="767"/>
      <c r="AZ18" s="767"/>
      <c r="BA18" s="767"/>
      <c r="BB18" s="767"/>
      <c r="BC18" s="767"/>
      <c r="BD18" s="767"/>
      <c r="BE18" s="767"/>
      <c r="BF18" s="767"/>
      <c r="BG18" s="767"/>
      <c r="BH18" s="767"/>
      <c r="BI18" s="767"/>
      <c r="BJ18" s="767"/>
      <c r="BK18" s="767"/>
      <c r="BL18" s="767"/>
      <c r="BM18" s="767"/>
      <c r="BN18" s="767"/>
      <c r="BO18" s="767"/>
      <c r="BP18" s="767"/>
      <c r="BQ18" s="767"/>
      <c r="BR18" s="767"/>
      <c r="BS18" s="767"/>
      <c r="BT18" s="767"/>
      <c r="BU18" s="767"/>
      <c r="BV18" s="767"/>
      <c r="BW18" s="767"/>
      <c r="BX18" s="767"/>
      <c r="BY18" s="767"/>
      <c r="BZ18" s="767"/>
      <c r="CA18" s="767"/>
      <c r="CB18" s="767"/>
      <c r="CC18" s="767"/>
      <c r="CD18" s="767"/>
      <c r="CE18" s="767"/>
      <c r="CF18" s="767"/>
      <c r="CG18" s="767"/>
      <c r="CH18" s="767"/>
      <c r="CI18" s="767"/>
      <c r="CJ18" s="767"/>
      <c r="CK18" s="767"/>
      <c r="CL18" s="767"/>
      <c r="CM18" s="767"/>
      <c r="CN18" s="767"/>
      <c r="CO18" s="767"/>
      <c r="CP18" s="767"/>
      <c r="CQ18" s="767"/>
      <c r="CR18" s="767"/>
      <c r="CS18" s="767"/>
      <c r="CT18" s="767"/>
      <c r="CU18" s="767"/>
      <c r="CV18" s="767"/>
      <c r="CW18" s="767"/>
      <c r="CX18" s="767"/>
      <c r="CY18" s="767"/>
      <c r="CZ18" s="767"/>
      <c r="DA18" s="767"/>
      <c r="DB18" s="767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1121" t="str">
        <f>AA15</f>
        <v>(должность, фамилия, инициалы, реквизиты документа о представительстве)</v>
      </c>
      <c r="AS19" s="1121"/>
      <c r="AT19" s="1121"/>
      <c r="AU19" s="1121"/>
      <c r="AV19" s="1121"/>
      <c r="AW19" s="1121"/>
      <c r="AX19" s="1121"/>
      <c r="AY19" s="1121"/>
      <c r="AZ19" s="1121"/>
      <c r="BA19" s="1121"/>
      <c r="BB19" s="1121"/>
      <c r="BC19" s="1121"/>
      <c r="BD19" s="1121"/>
      <c r="BE19" s="1121"/>
      <c r="BF19" s="1121"/>
      <c r="BG19" s="1121"/>
      <c r="BH19" s="1121"/>
      <c r="BI19" s="1121"/>
      <c r="BJ19" s="1121"/>
      <c r="BK19" s="1121"/>
      <c r="BL19" s="1121"/>
      <c r="BM19" s="1121"/>
      <c r="BN19" s="1121"/>
      <c r="BO19" s="1121"/>
      <c r="BP19" s="1121"/>
      <c r="BQ19" s="1121"/>
      <c r="BR19" s="1121"/>
      <c r="BS19" s="1121"/>
      <c r="BT19" s="1121"/>
      <c r="BU19" s="1121"/>
      <c r="BV19" s="1121"/>
      <c r="BW19" s="1121"/>
      <c r="BX19" s="1121"/>
      <c r="BY19" s="1121"/>
      <c r="BZ19" s="1121"/>
      <c r="CA19" s="1121"/>
      <c r="CB19" s="1121"/>
      <c r="CC19" s="1121"/>
      <c r="CD19" s="1121"/>
      <c r="CE19" s="1121"/>
      <c r="CF19" s="1121"/>
      <c r="CG19" s="1121"/>
      <c r="CH19" s="1121"/>
      <c r="CI19" s="1121"/>
      <c r="CJ19" s="1121"/>
      <c r="CK19" s="1121"/>
      <c r="CL19" s="1121"/>
      <c r="CM19" s="1121"/>
      <c r="CN19" s="1121"/>
      <c r="CO19" s="1121"/>
      <c r="CP19" s="1121"/>
      <c r="CQ19" s="1121"/>
      <c r="CR19" s="1121"/>
      <c r="CS19" s="1121"/>
      <c r="CT19" s="1121"/>
      <c r="CU19" s="1121"/>
      <c r="CV19" s="1121"/>
      <c r="CW19" s="1121"/>
      <c r="CX19" s="1121"/>
      <c r="CY19" s="1121"/>
      <c r="CZ19" s="1121"/>
      <c r="DA19" s="1121"/>
      <c r="DB19" s="1121"/>
    </row>
    <row r="20" spans="1:158" ht="15" customHeight="1" x14ac:dyDescent="0.3">
      <c r="A20" s="767" t="str">
        <f>ПОДПИСИ!C15</f>
        <v>Потоцкий А.А.</v>
      </c>
      <c r="B20" s="767"/>
      <c r="C20" s="767"/>
      <c r="D20" s="767"/>
      <c r="E20" s="767"/>
      <c r="F20" s="767"/>
      <c r="G20" s="767"/>
      <c r="H20" s="767"/>
      <c r="I20" s="767"/>
      <c r="J20" s="767"/>
      <c r="K20" s="767"/>
      <c r="L20" s="767"/>
      <c r="M20" s="767"/>
      <c r="N20" s="767"/>
      <c r="O20" s="767"/>
      <c r="P20" s="767"/>
      <c r="Q20" s="767"/>
      <c r="R20" s="767"/>
      <c r="S20" s="767"/>
      <c r="T20" s="767"/>
      <c r="U20" s="767"/>
      <c r="V20" s="767"/>
      <c r="W20" s="767"/>
      <c r="X20" s="767"/>
      <c r="Y20" s="767"/>
      <c r="Z20" s="767"/>
      <c r="AA20" s="767"/>
      <c r="AB20" s="767"/>
      <c r="AC20" s="767"/>
      <c r="AD20" s="767"/>
      <c r="AE20" s="767"/>
      <c r="AF20" s="767"/>
      <c r="AG20" s="767"/>
      <c r="AH20" s="767"/>
      <c r="AI20" s="767"/>
      <c r="AJ20" s="767"/>
      <c r="AK20" s="767"/>
      <c r="AL20" s="767"/>
      <c r="AM20" s="767"/>
      <c r="AN20" s="767"/>
      <c r="AO20" s="767"/>
      <c r="AP20" s="767"/>
      <c r="AQ20" s="767"/>
      <c r="AR20" s="767"/>
      <c r="AS20" s="767"/>
      <c r="AT20" s="767"/>
      <c r="AU20" s="767"/>
      <c r="AV20" s="767"/>
      <c r="AW20" s="767"/>
      <c r="AX20" s="767"/>
      <c r="AY20" s="767"/>
      <c r="AZ20" s="767"/>
      <c r="BA20" s="767"/>
      <c r="BB20" s="767"/>
      <c r="BC20" s="767"/>
      <c r="BD20" s="767"/>
      <c r="BE20" s="767"/>
      <c r="BF20" s="767"/>
      <c r="BG20" s="767"/>
      <c r="BH20" s="767"/>
      <c r="BI20" s="767"/>
      <c r="BJ20" s="767"/>
      <c r="BK20" s="767"/>
      <c r="BL20" s="767"/>
      <c r="BM20" s="767"/>
      <c r="BN20" s="767"/>
      <c r="BO20" s="767"/>
      <c r="BP20" s="767"/>
      <c r="BQ20" s="767"/>
      <c r="BR20" s="767"/>
      <c r="BS20" s="767"/>
      <c r="BT20" s="767"/>
      <c r="BU20" s="767"/>
      <c r="BV20" s="767"/>
      <c r="BW20" s="767"/>
      <c r="BX20" s="767"/>
      <c r="BY20" s="767"/>
      <c r="BZ20" s="767"/>
      <c r="CA20" s="767"/>
      <c r="CB20" s="767"/>
      <c r="CC20" s="767"/>
      <c r="CD20" s="767"/>
      <c r="CE20" s="767"/>
      <c r="CF20" s="767"/>
      <c r="CG20" s="767"/>
      <c r="CH20" s="767"/>
      <c r="CI20" s="767"/>
      <c r="CJ20" s="767"/>
      <c r="CK20" s="767"/>
      <c r="CL20" s="767"/>
      <c r="CM20" s="767"/>
      <c r="CN20" s="767"/>
      <c r="CO20" s="767"/>
      <c r="CP20" s="767"/>
      <c r="CQ20" s="767"/>
      <c r="CR20" s="767"/>
      <c r="CS20" s="767"/>
      <c r="CT20" s="767"/>
      <c r="CU20" s="767"/>
      <c r="CV20" s="767"/>
      <c r="CW20" s="767"/>
      <c r="CX20" s="767"/>
      <c r="CY20" s="767"/>
      <c r="CZ20" s="767"/>
      <c r="DA20" s="767"/>
      <c r="DB20" s="767"/>
    </row>
    <row r="21" spans="1:158" ht="11.1" customHeight="1" x14ac:dyDescent="0.3">
      <c r="A21" s="725"/>
      <c r="B21" s="725"/>
      <c r="C21" s="725"/>
      <c r="D21" s="725"/>
      <c r="E21" s="725"/>
      <c r="F21" s="725"/>
      <c r="G21" s="725"/>
      <c r="H21" s="725"/>
      <c r="I21" s="725"/>
      <c r="J21" s="725"/>
      <c r="K21" s="725"/>
      <c r="L21" s="725"/>
      <c r="M21" s="725"/>
      <c r="N21" s="725"/>
      <c r="O21" s="725"/>
      <c r="P21" s="725"/>
      <c r="Q21" s="725"/>
      <c r="R21" s="725"/>
      <c r="S21" s="725"/>
      <c r="T21" s="725"/>
      <c r="U21" s="725"/>
      <c r="V21" s="725"/>
      <c r="W21" s="725"/>
      <c r="X21" s="725"/>
      <c r="Y21" s="725"/>
      <c r="Z21" s="725"/>
      <c r="AA21" s="725"/>
      <c r="AB21" s="725"/>
      <c r="AC21" s="725"/>
      <c r="AD21" s="725"/>
      <c r="AE21" s="725"/>
      <c r="AF21" s="725"/>
      <c r="AG21" s="725"/>
      <c r="AH21" s="725"/>
      <c r="AI21" s="725"/>
      <c r="AJ21" s="725"/>
      <c r="AK21" s="725"/>
      <c r="AL21" s="725"/>
      <c r="AM21" s="725"/>
      <c r="AN21" s="725"/>
      <c r="AO21" s="725"/>
      <c r="AP21" s="725"/>
      <c r="AQ21" s="725"/>
      <c r="AR21" s="725"/>
      <c r="AS21" s="725"/>
      <c r="AT21" s="725"/>
      <c r="AU21" s="725"/>
      <c r="AV21" s="725"/>
      <c r="AW21" s="725"/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  <c r="BM21" s="725"/>
      <c r="BN21" s="725"/>
      <c r="BO21" s="725"/>
      <c r="BP21" s="725"/>
      <c r="BQ21" s="725"/>
      <c r="BR21" s="725"/>
      <c r="BS21" s="725"/>
      <c r="BT21" s="725"/>
      <c r="BU21" s="725"/>
      <c r="BV21" s="725"/>
      <c r="BW21" s="725"/>
      <c r="BX21" s="725"/>
      <c r="BY21" s="725"/>
      <c r="BZ21" s="725"/>
      <c r="CA21" s="725"/>
      <c r="CB21" s="725"/>
      <c r="CC21" s="725"/>
      <c r="CD21" s="725"/>
      <c r="CE21" s="725"/>
      <c r="CF21" s="725"/>
      <c r="CG21" s="725"/>
      <c r="CH21" s="725"/>
      <c r="CI21" s="725"/>
      <c r="CJ21" s="725"/>
      <c r="CK21" s="725"/>
      <c r="CL21" s="725"/>
      <c r="CM21" s="725"/>
      <c r="CN21" s="725"/>
      <c r="CO21" s="725"/>
      <c r="CP21" s="725"/>
      <c r="CQ21" s="725"/>
      <c r="CR21" s="725"/>
      <c r="CS21" s="725"/>
      <c r="CT21" s="725"/>
      <c r="CU21" s="725"/>
      <c r="CV21" s="725"/>
      <c r="CW21" s="725"/>
      <c r="CX21" s="725"/>
      <c r="CY21" s="725"/>
      <c r="CZ21" s="725"/>
      <c r="DA21" s="725"/>
      <c r="DB21" s="725"/>
    </row>
    <row r="22" spans="1:158" x14ac:dyDescent="0.3">
      <c r="A22" s="771" t="s">
        <v>13</v>
      </c>
      <c r="B22" s="771"/>
      <c r="C22" s="771"/>
      <c r="D22" s="771"/>
      <c r="E22" s="771"/>
      <c r="F22" s="771"/>
      <c r="G22" s="771"/>
      <c r="H22" s="771"/>
      <c r="I22" s="771"/>
      <c r="J22" s="771"/>
      <c r="K22" s="771"/>
      <c r="L22" s="771"/>
      <c r="M22" s="771"/>
      <c r="N22" s="771"/>
      <c r="O22" s="771"/>
      <c r="P22" s="771"/>
      <c r="Q22" s="771"/>
      <c r="R22" s="771"/>
      <c r="S22" s="771"/>
      <c r="T22" s="771"/>
      <c r="U22" s="771"/>
      <c r="V22" s="771"/>
      <c r="W22" s="771"/>
      <c r="X22" s="771"/>
      <c r="Y22" s="771"/>
      <c r="Z22" s="771"/>
      <c r="AA22" s="771"/>
      <c r="AB22" s="771"/>
      <c r="AC22" s="771"/>
      <c r="AD22" s="771"/>
      <c r="AE22" s="771"/>
      <c r="AF22" s="771"/>
      <c r="AG22" s="771"/>
      <c r="AH22" s="771"/>
      <c r="AI22" s="771"/>
      <c r="AJ22" s="771"/>
      <c r="AK22" s="771"/>
      <c r="AL22" s="771"/>
      <c r="AM22" s="771"/>
      <c r="AN22" s="771"/>
      <c r="AO22" s="771"/>
      <c r="AP22" s="771"/>
      <c r="AQ22" s="771"/>
      <c r="AR22" s="771"/>
      <c r="AS22" s="771"/>
      <c r="AT22" s="771"/>
      <c r="AU22" s="771"/>
      <c r="AV22" s="771"/>
      <c r="AW22" s="771"/>
      <c r="AX22" s="771"/>
      <c r="AY22" s="771"/>
      <c r="AZ22" s="771"/>
      <c r="BA22" s="771"/>
      <c r="BB22" s="771"/>
      <c r="BC22" s="763" t="str">
        <f>ПОДПИСИ!B12</f>
        <v>Начальник участка ООО «СЭТ»</v>
      </c>
      <c r="BD22" s="763"/>
      <c r="BE22" s="763"/>
      <c r="BF22" s="763"/>
      <c r="BG22" s="763"/>
      <c r="BH22" s="763"/>
      <c r="BI22" s="763"/>
      <c r="BJ22" s="763"/>
      <c r="BK22" s="763"/>
      <c r="BL22" s="763"/>
      <c r="BM22" s="763"/>
      <c r="BN22" s="763"/>
      <c r="BO22" s="763"/>
      <c r="BP22" s="763"/>
      <c r="BQ22" s="763"/>
      <c r="BR22" s="763"/>
      <c r="BS22" s="763"/>
      <c r="BT22" s="763"/>
      <c r="BU22" s="763"/>
      <c r="BV22" s="763"/>
      <c r="BW22" s="763"/>
      <c r="BX22" s="763"/>
      <c r="BY22" s="763"/>
      <c r="BZ22" s="763"/>
      <c r="CA22" s="763"/>
      <c r="CB22" s="763"/>
      <c r="CC22" s="763"/>
      <c r="CD22" s="763"/>
      <c r="CE22" s="763"/>
      <c r="CF22" s="763"/>
      <c r="CG22" s="763"/>
      <c r="CH22" s="763"/>
      <c r="CI22" s="763"/>
      <c r="CJ22" s="763"/>
      <c r="CK22" s="763"/>
      <c r="CL22" s="763"/>
      <c r="CM22" s="763"/>
      <c r="CN22" s="763"/>
      <c r="CO22" s="763"/>
      <c r="CP22" s="763"/>
      <c r="CQ22" s="763"/>
      <c r="CR22" s="763"/>
      <c r="CS22" s="763"/>
      <c r="CT22" s="763"/>
      <c r="CU22" s="763"/>
      <c r="CV22" s="763"/>
      <c r="CW22" s="763"/>
      <c r="CX22" s="763"/>
      <c r="CY22" s="763"/>
      <c r="CZ22" s="763"/>
      <c r="DA22" s="763"/>
      <c r="DB22" s="763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5"/>
      <c r="AS23" s="125"/>
      <c r="AT23" s="125"/>
      <c r="AU23" s="125"/>
      <c r="AV23" s="125"/>
      <c r="AW23" s="1127" t="str">
        <f>AA15</f>
        <v>(должность, фамилия, инициалы, реквизиты документа о представительстве)</v>
      </c>
      <c r="AX23" s="1127"/>
      <c r="AY23" s="1127"/>
      <c r="AZ23" s="1127"/>
      <c r="BA23" s="1127"/>
      <c r="BB23" s="1127"/>
      <c r="BC23" s="1127"/>
      <c r="BD23" s="1127"/>
      <c r="BE23" s="1127"/>
      <c r="BF23" s="1127"/>
      <c r="BG23" s="1127"/>
      <c r="BH23" s="1127"/>
      <c r="BI23" s="1127"/>
      <c r="BJ23" s="1127"/>
      <c r="BK23" s="1127"/>
      <c r="BL23" s="1127"/>
      <c r="BM23" s="1127"/>
      <c r="BN23" s="1127"/>
      <c r="BO23" s="1127"/>
      <c r="BP23" s="1127"/>
      <c r="BQ23" s="1127"/>
      <c r="BR23" s="1127"/>
      <c r="BS23" s="1127"/>
      <c r="BT23" s="1127"/>
      <c r="BU23" s="1127"/>
      <c r="BV23" s="1127"/>
      <c r="BW23" s="1127"/>
      <c r="BX23" s="1127"/>
      <c r="BY23" s="1127"/>
      <c r="BZ23" s="1127"/>
      <c r="CA23" s="1127"/>
      <c r="CB23" s="1127"/>
      <c r="CC23" s="1127"/>
      <c r="CD23" s="1127"/>
      <c r="CE23" s="1127"/>
      <c r="CF23" s="1127"/>
      <c r="CG23" s="1127"/>
      <c r="CH23" s="1127"/>
      <c r="CI23" s="1127"/>
      <c r="CJ23" s="1127"/>
      <c r="CK23" s="1127"/>
      <c r="CL23" s="1127"/>
      <c r="CM23" s="1127"/>
      <c r="CN23" s="1127"/>
      <c r="CO23" s="1127"/>
      <c r="CP23" s="1127"/>
      <c r="CQ23" s="1127"/>
      <c r="CR23" s="1127"/>
      <c r="CS23" s="1127"/>
      <c r="CT23" s="1127"/>
      <c r="CU23" s="1127"/>
      <c r="CV23" s="1127"/>
      <c r="CW23" s="1127"/>
      <c r="CX23" s="1127"/>
      <c r="CY23" s="1127"/>
      <c r="CZ23" s="1127"/>
      <c r="DA23" s="1127"/>
      <c r="DB23" s="1127"/>
    </row>
    <row r="24" spans="1:158" x14ac:dyDescent="0.3">
      <c r="A24" s="763" t="str">
        <f>ПОДПИСИ!C12</f>
        <v>Нугуманов М.А.</v>
      </c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763"/>
      <c r="Y24" s="763"/>
      <c r="Z24" s="763"/>
      <c r="AA24" s="763"/>
      <c r="AB24" s="763"/>
      <c r="AC24" s="763"/>
      <c r="AD24" s="763"/>
      <c r="AE24" s="763"/>
      <c r="AF24" s="763"/>
      <c r="AG24" s="763"/>
      <c r="AH24" s="763"/>
      <c r="AI24" s="763"/>
      <c r="AJ24" s="763"/>
      <c r="AK24" s="763"/>
      <c r="AL24" s="763"/>
      <c r="AM24" s="763"/>
      <c r="AN24" s="763"/>
      <c r="AO24" s="763"/>
      <c r="AP24" s="763"/>
      <c r="AQ24" s="763"/>
      <c r="AR24" s="763"/>
      <c r="AS24" s="763"/>
      <c r="AT24" s="763"/>
      <c r="AU24" s="763"/>
      <c r="AV24" s="763"/>
      <c r="AW24" s="763"/>
      <c r="AX24" s="763"/>
      <c r="AY24" s="763"/>
      <c r="AZ24" s="763"/>
      <c r="BA24" s="763"/>
      <c r="BB24" s="763"/>
      <c r="BC24" s="763"/>
      <c r="BD24" s="763"/>
      <c r="BE24" s="763"/>
      <c r="BF24" s="763"/>
      <c r="BG24" s="763"/>
      <c r="BH24" s="763"/>
      <c r="BI24" s="763"/>
      <c r="BJ24" s="763"/>
      <c r="BK24" s="763"/>
      <c r="BL24" s="763"/>
      <c r="BM24" s="763"/>
      <c r="BN24" s="763"/>
      <c r="BO24" s="763"/>
      <c r="BP24" s="763"/>
      <c r="BQ24" s="763"/>
      <c r="BR24" s="763"/>
      <c r="BS24" s="763"/>
      <c r="BT24" s="763"/>
      <c r="BU24" s="763"/>
      <c r="BV24" s="763"/>
      <c r="BW24" s="763"/>
      <c r="BX24" s="763"/>
      <c r="BY24" s="763"/>
      <c r="BZ24" s="763"/>
      <c r="CA24" s="763"/>
      <c r="CB24" s="763"/>
      <c r="CC24" s="763"/>
      <c r="CD24" s="763"/>
      <c r="CE24" s="763"/>
      <c r="CF24" s="763"/>
      <c r="CG24" s="763"/>
      <c r="CH24" s="763"/>
      <c r="CI24" s="763"/>
      <c r="CJ24" s="763"/>
      <c r="CK24" s="763"/>
      <c r="CL24" s="763"/>
      <c r="CM24" s="763"/>
      <c r="CN24" s="763"/>
      <c r="CO24" s="763"/>
      <c r="CP24" s="763"/>
      <c r="CQ24" s="763"/>
      <c r="CR24" s="763"/>
      <c r="CS24" s="763"/>
      <c r="CT24" s="763"/>
      <c r="CU24" s="763"/>
      <c r="CV24" s="763"/>
      <c r="CW24" s="763"/>
      <c r="CX24" s="763"/>
      <c r="CY24" s="763"/>
      <c r="CZ24" s="763"/>
      <c r="DA24" s="763"/>
      <c r="DB24" s="763"/>
    </row>
    <row r="25" spans="1:158" ht="11.1" customHeight="1" x14ac:dyDescent="0.3">
      <c r="A25" s="725"/>
      <c r="B25" s="725"/>
      <c r="C25" s="725"/>
      <c r="D25" s="725"/>
      <c r="E25" s="725"/>
      <c r="F25" s="725"/>
      <c r="G25" s="725"/>
      <c r="H25" s="725"/>
      <c r="I25" s="725"/>
      <c r="J25" s="725"/>
      <c r="K25" s="725"/>
      <c r="L25" s="725"/>
      <c r="M25" s="725"/>
      <c r="N25" s="725"/>
      <c r="O25" s="725"/>
      <c r="P25" s="725"/>
      <c r="Q25" s="725"/>
      <c r="R25" s="725"/>
      <c r="S25" s="725"/>
      <c r="T25" s="725"/>
      <c r="U25" s="725"/>
      <c r="V25" s="725"/>
      <c r="W25" s="725"/>
      <c r="X25" s="725"/>
      <c r="Y25" s="725"/>
      <c r="Z25" s="725"/>
      <c r="AA25" s="725"/>
      <c r="AB25" s="725"/>
      <c r="AC25" s="725"/>
      <c r="AD25" s="725"/>
      <c r="AE25" s="725"/>
      <c r="AF25" s="725"/>
      <c r="AG25" s="725"/>
      <c r="AH25" s="725"/>
      <c r="AI25" s="725"/>
      <c r="AJ25" s="725"/>
      <c r="AK25" s="725"/>
      <c r="AL25" s="725"/>
      <c r="AM25" s="725"/>
      <c r="AN25" s="725"/>
      <c r="AO25" s="725"/>
      <c r="AP25" s="725"/>
      <c r="AQ25" s="725"/>
      <c r="AR25" s="725"/>
      <c r="AS25" s="725"/>
      <c r="AT25" s="725"/>
      <c r="AU25" s="725"/>
      <c r="AV25" s="725"/>
      <c r="AW25" s="725"/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  <c r="BM25" s="725"/>
      <c r="BN25" s="725"/>
      <c r="BO25" s="725"/>
      <c r="BP25" s="725"/>
      <c r="BQ25" s="725"/>
      <c r="BR25" s="725"/>
      <c r="BS25" s="725"/>
      <c r="BT25" s="725"/>
      <c r="BU25" s="725"/>
      <c r="BV25" s="725"/>
      <c r="BW25" s="725"/>
      <c r="BX25" s="725"/>
      <c r="BY25" s="725"/>
      <c r="BZ25" s="725"/>
      <c r="CA25" s="725"/>
      <c r="CB25" s="725"/>
      <c r="CC25" s="725"/>
      <c r="CD25" s="725"/>
      <c r="CE25" s="725"/>
      <c r="CF25" s="725"/>
      <c r="CG25" s="725"/>
      <c r="CH25" s="725"/>
      <c r="CI25" s="725"/>
      <c r="CJ25" s="725"/>
      <c r="CK25" s="725"/>
      <c r="CL25" s="725"/>
      <c r="CM25" s="725"/>
      <c r="CN25" s="725"/>
      <c r="CO25" s="725"/>
      <c r="CP25" s="725"/>
      <c r="CQ25" s="725"/>
      <c r="CR25" s="725"/>
      <c r="CS25" s="725"/>
      <c r="CT25" s="725"/>
      <c r="CU25" s="725"/>
      <c r="CV25" s="725"/>
      <c r="CW25" s="725"/>
      <c r="CX25" s="725"/>
      <c r="CY25" s="725"/>
      <c r="CZ25" s="725"/>
      <c r="DA25" s="725"/>
      <c r="DB25" s="725"/>
    </row>
    <row r="26" spans="1:158" x14ac:dyDescent="0.3">
      <c r="A26" s="762" t="s">
        <v>455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J26" s="762"/>
      <c r="CK26" s="762"/>
      <c r="CL26" s="762"/>
      <c r="CM26" s="762"/>
      <c r="CN26" s="762"/>
      <c r="CO26" s="762"/>
      <c r="CP26" s="762"/>
      <c r="CQ26" s="762"/>
      <c r="CR26" s="762"/>
      <c r="CS26" s="762"/>
      <c r="CT26" s="762"/>
      <c r="CU26" s="762"/>
      <c r="CV26" s="762"/>
      <c r="CW26" s="762"/>
      <c r="CX26" s="762"/>
      <c r="CY26" s="762"/>
      <c r="CZ26" s="762"/>
      <c r="DA26" s="762"/>
      <c r="DB26" s="762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49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62" t="s">
        <v>456</v>
      </c>
      <c r="B28" s="762"/>
      <c r="C28" s="762"/>
      <c r="D28" s="762"/>
      <c r="E28" s="762"/>
      <c r="F28" s="762"/>
      <c r="G28" s="762"/>
      <c r="H28" s="762"/>
      <c r="I28" s="762"/>
      <c r="J28" s="762"/>
      <c r="K28" s="762"/>
      <c r="L28" s="762"/>
      <c r="M28" s="762"/>
      <c r="N28" s="762"/>
      <c r="O28" s="762"/>
      <c r="P28" s="762"/>
      <c r="Q28" s="762"/>
      <c r="R28" s="762"/>
      <c r="S28" s="762"/>
      <c r="T28" s="762"/>
      <c r="U28" s="762"/>
      <c r="V28" s="762"/>
      <c r="W28" s="762"/>
      <c r="X28" s="762"/>
      <c r="Y28" s="762"/>
      <c r="Z28" s="762"/>
      <c r="AA28" s="762"/>
      <c r="AB28" s="762"/>
      <c r="AC28" s="762"/>
      <c r="AD28" s="762"/>
      <c r="AE28" s="762"/>
      <c r="AF28" s="762"/>
      <c r="AG28" s="762"/>
      <c r="AH28" s="762"/>
      <c r="AI28" s="762"/>
      <c r="AJ28" s="762"/>
      <c r="AK28" s="762"/>
      <c r="AL28" s="762"/>
      <c r="AM28" s="762"/>
      <c r="AN28" s="762"/>
      <c r="AO28" s="762"/>
      <c r="AP28" s="762"/>
      <c r="AQ28" s="762"/>
      <c r="AR28" s="762"/>
      <c r="AS28" s="762"/>
      <c r="AT28" s="762"/>
      <c r="AU28" s="762"/>
      <c r="AV28" s="762"/>
      <c r="AW28" s="762"/>
      <c r="AX28" s="762"/>
      <c r="AY28" s="762"/>
      <c r="AZ28" s="762"/>
      <c r="BA28" s="762"/>
      <c r="BB28" s="762"/>
      <c r="BC28" s="762"/>
      <c r="BD28" s="762"/>
      <c r="BE28" s="762"/>
      <c r="BF28" s="762"/>
      <c r="BG28" s="762"/>
      <c r="BH28" s="762"/>
      <c r="BI28" s="762"/>
      <c r="BJ28" s="762"/>
      <c r="BK28" s="762"/>
      <c r="BL28" s="762"/>
      <c r="BM28" s="762"/>
      <c r="BN28" s="762"/>
      <c r="BO28" s="762"/>
      <c r="BP28" s="762"/>
      <c r="BQ28" s="762"/>
      <c r="BR28" s="762"/>
      <c r="BS28" s="762"/>
      <c r="BT28" s="762"/>
      <c r="BU28" s="762"/>
      <c r="BV28" s="762"/>
      <c r="BW28" s="762"/>
      <c r="BX28" s="762"/>
      <c r="BY28" s="762"/>
      <c r="BZ28" s="762"/>
      <c r="CA28" s="762"/>
      <c r="CB28" s="762"/>
      <c r="CC28" s="762"/>
      <c r="CD28" s="762"/>
      <c r="CE28" s="762"/>
      <c r="CF28" s="762"/>
      <c r="CG28" s="762"/>
      <c r="CH28" s="762"/>
      <c r="CI28" s="762"/>
      <c r="CJ28" s="762"/>
      <c r="CK28" s="762"/>
      <c r="CL28" s="762"/>
      <c r="CM28" s="762"/>
      <c r="CN28" s="762"/>
      <c r="CO28" s="762"/>
      <c r="CP28" s="762"/>
      <c r="CQ28" s="762"/>
      <c r="CR28" s="762"/>
      <c r="CS28" s="762"/>
      <c r="CT28" s="762"/>
      <c r="CU28" s="762"/>
      <c r="CV28" s="762"/>
      <c r="CW28" s="762"/>
      <c r="CX28" s="762"/>
      <c r="CY28" s="762"/>
      <c r="CZ28" s="762"/>
      <c r="DA28" s="762"/>
      <c r="DB28" s="762"/>
    </row>
    <row r="29" spans="1:158" x14ac:dyDescent="0.3">
      <c r="A29" s="897" t="s">
        <v>715</v>
      </c>
      <c r="B29" s="897"/>
      <c r="C29" s="897"/>
      <c r="D29" s="897"/>
      <c r="E29" s="897"/>
      <c r="F29" s="897"/>
      <c r="G29" s="897"/>
      <c r="H29" s="897"/>
      <c r="I29" s="897"/>
      <c r="J29" s="897"/>
      <c r="K29" s="897"/>
      <c r="L29" s="897"/>
      <c r="M29" s="897"/>
      <c r="N29" s="897"/>
      <c r="O29" s="897"/>
      <c r="P29" s="897"/>
      <c r="Q29" s="897"/>
      <c r="R29" s="897"/>
      <c r="S29" s="897"/>
      <c r="T29" s="897"/>
      <c r="U29" s="897"/>
      <c r="V29" s="897"/>
      <c r="W29" s="897"/>
      <c r="X29" s="897"/>
      <c r="Y29" s="897"/>
      <c r="Z29" s="897"/>
      <c r="AA29" s="897"/>
      <c r="AB29" s="897"/>
      <c r="AC29" s="897"/>
      <c r="AD29" s="897"/>
      <c r="AE29" s="897"/>
      <c r="AF29" s="897"/>
      <c r="AG29" s="897"/>
      <c r="AH29" s="897"/>
      <c r="AI29" s="897"/>
      <c r="AJ29" s="897"/>
      <c r="AK29" s="897"/>
      <c r="AL29" s="897"/>
      <c r="AM29" s="897"/>
      <c r="AN29" s="897"/>
      <c r="AO29" s="897"/>
      <c r="AP29" s="897"/>
      <c r="AQ29" s="897"/>
      <c r="AR29" s="897"/>
      <c r="AS29" s="897"/>
      <c r="AT29" s="897"/>
      <c r="AU29" s="897"/>
      <c r="AV29" s="897"/>
      <c r="AW29" s="897"/>
      <c r="AX29" s="897"/>
      <c r="AY29" s="897"/>
      <c r="AZ29" s="897"/>
      <c r="BA29" s="897"/>
      <c r="BB29" s="897"/>
      <c r="BC29" s="897"/>
      <c r="BD29" s="897"/>
      <c r="BE29" s="897"/>
      <c r="BF29" s="897"/>
      <c r="BG29" s="897"/>
      <c r="BH29" s="897"/>
      <c r="BI29" s="897"/>
      <c r="BJ29" s="897"/>
      <c r="BK29" s="897"/>
      <c r="BL29" s="897"/>
      <c r="BM29" s="897"/>
      <c r="BN29" s="897"/>
      <c r="BO29" s="897"/>
      <c r="BP29" s="897"/>
      <c r="BQ29" s="897"/>
      <c r="BR29" s="897"/>
      <c r="BS29" s="897"/>
      <c r="BT29" s="897"/>
      <c r="BU29" s="897"/>
      <c r="BV29" s="897"/>
      <c r="BW29" s="897"/>
      <c r="BX29" s="897"/>
      <c r="BY29" s="897"/>
      <c r="BZ29" s="897"/>
      <c r="CA29" s="897"/>
      <c r="CB29" s="897"/>
      <c r="CC29" s="897"/>
      <c r="CD29" s="897"/>
      <c r="CE29" s="897"/>
      <c r="CF29" s="897"/>
      <c r="CG29" s="897"/>
      <c r="CH29" s="897"/>
      <c r="CI29" s="897"/>
      <c r="CJ29" s="897"/>
      <c r="CK29" s="897"/>
      <c r="CL29" s="897"/>
      <c r="CM29" s="897"/>
      <c r="CN29" s="897"/>
      <c r="CO29" s="897"/>
      <c r="CP29" s="897"/>
      <c r="CQ29" s="897"/>
      <c r="CR29" s="897"/>
      <c r="CS29" s="897"/>
      <c r="CT29" s="897"/>
      <c r="CU29" s="897"/>
      <c r="CV29" s="897"/>
      <c r="CW29" s="897"/>
      <c r="CX29" s="897"/>
      <c r="CY29" s="897"/>
      <c r="CZ29" s="897"/>
      <c r="DA29" s="897"/>
      <c r="DB29" s="897"/>
    </row>
    <row r="30" spans="1:158" ht="11.1" customHeight="1" x14ac:dyDescent="0.3">
      <c r="A30" s="1129" t="s">
        <v>457</v>
      </c>
      <c r="B30" s="1129"/>
      <c r="C30" s="1129"/>
      <c r="D30" s="1129"/>
      <c r="E30" s="1129"/>
      <c r="F30" s="1129"/>
      <c r="G30" s="1129"/>
      <c r="H30" s="1129"/>
      <c r="I30" s="1129"/>
      <c r="J30" s="1129"/>
      <c r="K30" s="1129"/>
      <c r="L30" s="1129"/>
      <c r="M30" s="1129"/>
      <c r="N30" s="1129"/>
      <c r="O30" s="1129"/>
      <c r="P30" s="1129"/>
      <c r="Q30" s="1129"/>
      <c r="R30" s="1129"/>
      <c r="S30" s="1129"/>
      <c r="T30" s="1129"/>
      <c r="U30" s="1129"/>
      <c r="V30" s="1129"/>
      <c r="W30" s="1129"/>
      <c r="X30" s="1129"/>
      <c r="Y30" s="1129"/>
      <c r="Z30" s="1129"/>
      <c r="AA30" s="1129"/>
      <c r="AB30" s="1129"/>
      <c r="AC30" s="1129"/>
      <c r="AD30" s="1129"/>
      <c r="AE30" s="1129"/>
      <c r="AF30" s="1129"/>
      <c r="AG30" s="1129"/>
      <c r="AH30" s="1129"/>
      <c r="AI30" s="1129"/>
      <c r="AJ30" s="1129"/>
      <c r="AK30" s="1129"/>
      <c r="AL30" s="1129"/>
      <c r="AM30" s="1129"/>
      <c r="AN30" s="1129"/>
      <c r="AO30" s="1129"/>
      <c r="AP30" s="1129"/>
      <c r="AQ30" s="1129"/>
      <c r="AR30" s="1129"/>
      <c r="AS30" s="1129"/>
      <c r="AT30" s="1129"/>
      <c r="AU30" s="1129"/>
      <c r="AV30" s="1129"/>
      <c r="AW30" s="1129"/>
      <c r="AX30" s="1129"/>
      <c r="AY30" s="1129"/>
      <c r="AZ30" s="1129"/>
      <c r="BA30" s="1129"/>
      <c r="BB30" s="1129"/>
      <c r="BC30" s="1129"/>
      <c r="BD30" s="1129"/>
      <c r="BE30" s="1129"/>
      <c r="BF30" s="1129"/>
      <c r="BG30" s="1129"/>
      <c r="BH30" s="1129"/>
      <c r="BI30" s="1129"/>
      <c r="BJ30" s="1129"/>
      <c r="BK30" s="1129"/>
      <c r="BL30" s="1129"/>
      <c r="BM30" s="1129"/>
      <c r="BN30" s="1129"/>
      <c r="BO30" s="1129"/>
      <c r="BP30" s="1129"/>
      <c r="BQ30" s="1129"/>
      <c r="BR30" s="1129"/>
      <c r="BS30" s="1129"/>
      <c r="BT30" s="1129"/>
      <c r="BU30" s="1129"/>
      <c r="BV30" s="1129"/>
      <c r="BW30" s="1129"/>
      <c r="BX30" s="1129"/>
      <c r="BY30" s="1129"/>
      <c r="BZ30" s="1129"/>
      <c r="CA30" s="1129"/>
      <c r="CB30" s="1129"/>
      <c r="CC30" s="1129"/>
      <c r="CD30" s="1129"/>
      <c r="CE30" s="1129"/>
      <c r="CF30" s="1129"/>
      <c r="CG30" s="1129"/>
      <c r="CH30" s="1129"/>
      <c r="CI30" s="1129"/>
      <c r="CJ30" s="1129"/>
      <c r="CK30" s="1129"/>
      <c r="CL30" s="1129"/>
      <c r="CM30" s="1129"/>
      <c r="CN30" s="1129"/>
      <c r="CO30" s="1129"/>
      <c r="CP30" s="1129"/>
      <c r="CQ30" s="1129"/>
      <c r="CR30" s="1129"/>
      <c r="CS30" s="1129"/>
      <c r="CT30" s="1129"/>
      <c r="CU30" s="1129"/>
      <c r="CV30" s="1129"/>
      <c r="CW30" s="1129"/>
      <c r="CX30" s="1129"/>
      <c r="CY30" s="1129"/>
      <c r="CZ30" s="1129"/>
      <c r="DA30" s="1129"/>
      <c r="DB30" s="1129"/>
    </row>
    <row r="31" spans="1:158" ht="6.6" customHeight="1" x14ac:dyDescent="0.3">
      <c r="A31" s="256"/>
      <c r="B31" s="256"/>
      <c r="C31" s="256"/>
      <c r="D31" s="256"/>
      <c r="E31" s="256"/>
      <c r="F31" s="256"/>
      <c r="G31" s="256"/>
      <c r="H31" s="256"/>
      <c r="I31" s="256"/>
      <c r="J31" s="256"/>
      <c r="K31" s="256"/>
      <c r="L31" s="256"/>
      <c r="M31" s="256"/>
      <c r="N31" s="256"/>
      <c r="O31" s="256"/>
      <c r="P31" s="256"/>
      <c r="Q31" s="256"/>
      <c r="R31" s="256"/>
      <c r="S31" s="256"/>
      <c r="T31" s="256"/>
      <c r="U31" s="256"/>
      <c r="V31" s="256"/>
      <c r="W31" s="256"/>
      <c r="X31" s="256"/>
      <c r="Y31" s="256"/>
      <c r="Z31" s="256"/>
      <c r="AA31" s="256"/>
      <c r="AB31" s="256"/>
      <c r="AC31" s="256"/>
      <c r="AD31" s="256"/>
      <c r="AE31" s="256"/>
      <c r="AF31" s="256"/>
      <c r="AG31" s="256"/>
      <c r="AH31" s="256"/>
      <c r="AI31" s="256"/>
      <c r="AJ31" s="256"/>
      <c r="AK31" s="256"/>
      <c r="AL31" s="256"/>
      <c r="AM31" s="256"/>
      <c r="AN31" s="256"/>
      <c r="AO31" s="256"/>
      <c r="AP31" s="256"/>
      <c r="AQ31" s="256"/>
      <c r="AR31" s="256"/>
      <c r="AS31" s="256"/>
      <c r="AT31" s="256"/>
      <c r="AU31" s="256"/>
      <c r="AV31" s="256"/>
      <c r="AW31" s="256"/>
      <c r="AX31" s="256"/>
      <c r="AY31" s="256"/>
      <c r="AZ31" s="256"/>
      <c r="BA31" s="256"/>
      <c r="BB31" s="256"/>
      <c r="BC31" s="256"/>
      <c r="BD31" s="256"/>
      <c r="BE31" s="256"/>
      <c r="BF31" s="256"/>
      <c r="BG31" s="256"/>
      <c r="BH31" s="256"/>
      <c r="BI31" s="256"/>
      <c r="BJ31" s="256"/>
      <c r="BK31" s="256"/>
      <c r="BL31" s="256"/>
      <c r="BM31" s="256"/>
      <c r="BN31" s="256"/>
      <c r="BO31" s="256"/>
      <c r="BP31" s="256"/>
      <c r="BQ31" s="256"/>
      <c r="BR31" s="256"/>
      <c r="BS31" s="256"/>
      <c r="BT31" s="256"/>
      <c r="BU31" s="256"/>
      <c r="BV31" s="256"/>
      <c r="BW31" s="256"/>
      <c r="BX31" s="256"/>
      <c r="BY31" s="256"/>
      <c r="BZ31" s="256"/>
      <c r="CA31" s="256"/>
      <c r="CB31" s="256"/>
      <c r="CC31" s="256"/>
      <c r="CD31" s="256"/>
      <c r="CE31" s="256"/>
      <c r="CF31" s="256"/>
      <c r="CG31" s="256"/>
      <c r="CH31" s="256"/>
      <c r="CI31" s="256"/>
      <c r="CJ31" s="256"/>
      <c r="CK31" s="256"/>
      <c r="CL31" s="256"/>
      <c r="CM31" s="256"/>
      <c r="CN31" s="256"/>
      <c r="CO31" s="256"/>
      <c r="CP31" s="256"/>
      <c r="CQ31" s="256"/>
      <c r="CR31" s="256"/>
      <c r="CS31" s="256"/>
      <c r="CT31" s="256"/>
      <c r="CU31" s="256"/>
      <c r="CV31" s="256"/>
      <c r="CW31" s="256"/>
      <c r="CX31" s="256"/>
      <c r="CY31" s="256"/>
      <c r="CZ31" s="256"/>
      <c r="DA31" s="256"/>
      <c r="DB31" s="256"/>
      <c r="DH31" s="217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1128" t="s">
        <v>458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  <c r="BC32" s="1128"/>
      <c r="BD32" s="1128"/>
      <c r="BE32" s="1128"/>
      <c r="BF32" s="1128"/>
      <c r="BG32" s="1128"/>
      <c r="BH32" s="1128"/>
      <c r="BI32" s="1128"/>
      <c r="BJ32" s="1128"/>
      <c r="BK32" s="1128"/>
      <c r="BL32" s="1128"/>
      <c r="BM32" s="1128"/>
      <c r="BN32" s="1128"/>
      <c r="BO32" s="1128"/>
      <c r="BP32" s="1128"/>
      <c r="BQ32" s="1128"/>
      <c r="BR32" s="1128"/>
      <c r="BS32" s="1128"/>
      <c r="BT32" s="1128"/>
      <c r="BU32" s="1128"/>
      <c r="BV32" s="1128"/>
      <c r="BW32" s="1128"/>
      <c r="BX32" s="1128"/>
      <c r="BY32" s="1128"/>
      <c r="BZ32" s="1128"/>
      <c r="CA32" s="1128"/>
      <c r="CB32" s="1128"/>
      <c r="CC32" s="1128"/>
      <c r="CD32" s="1128"/>
      <c r="CE32" s="1128"/>
      <c r="CF32" s="1128"/>
      <c r="CG32" s="1128"/>
      <c r="CH32" s="1128"/>
      <c r="CI32" s="1128"/>
      <c r="CJ32" s="1128"/>
      <c r="CK32" s="1128"/>
      <c r="CL32" s="1128"/>
      <c r="CM32" s="1128"/>
      <c r="CN32" s="1128"/>
      <c r="CO32" s="1128"/>
      <c r="CP32" s="1128"/>
      <c r="CQ32" s="1128"/>
      <c r="CR32" s="1128"/>
      <c r="CS32" s="1128"/>
      <c r="CT32" s="1128"/>
      <c r="CU32" s="1128"/>
      <c r="CV32" s="1128"/>
      <c r="CW32" s="1128"/>
      <c r="CX32" s="1128"/>
      <c r="CY32" s="1128"/>
      <c r="CZ32" s="1128"/>
      <c r="DA32" s="1128"/>
      <c r="DB32" s="1128"/>
    </row>
    <row r="33" spans="1:158" x14ac:dyDescent="0.3">
      <c r="A33" s="1123" t="str">
        <f>CONCATENATE(ФОРМА!B9)</f>
        <v>ГтЭС-ДТ-9</v>
      </c>
      <c r="B33" s="1123"/>
      <c r="C33" s="1123"/>
      <c r="D33" s="1123"/>
      <c r="E33" s="1123"/>
      <c r="F33" s="1123"/>
      <c r="G33" s="1123"/>
      <c r="H33" s="1123"/>
      <c r="I33" s="1123"/>
      <c r="J33" s="1123"/>
      <c r="K33" s="1123"/>
      <c r="L33" s="1123"/>
      <c r="M33" s="1123"/>
      <c r="N33" s="1123"/>
      <c r="O33" s="1123"/>
      <c r="P33" s="1123"/>
      <c r="Q33" s="1123"/>
      <c r="R33" s="1123"/>
      <c r="S33" s="1123"/>
      <c r="T33" s="1123"/>
      <c r="U33" s="1123"/>
      <c r="V33" s="1123"/>
      <c r="W33" s="1123"/>
      <c r="X33" s="1123"/>
      <c r="Y33" s="1123"/>
      <c r="Z33" s="1123"/>
      <c r="AA33" s="1123"/>
      <c r="AB33" s="1123"/>
      <c r="AC33" s="1123"/>
      <c r="AD33" s="1123"/>
      <c r="AE33" s="1123"/>
      <c r="AF33" s="1123"/>
      <c r="AG33" s="1123"/>
      <c r="AH33" s="1123"/>
      <c r="AI33" s="1123"/>
      <c r="AJ33" s="1123"/>
      <c r="AK33" s="1123"/>
      <c r="AL33" s="1123"/>
      <c r="AM33" s="1123"/>
      <c r="AN33" s="1123"/>
      <c r="AO33" s="1123"/>
      <c r="AP33" s="1123"/>
      <c r="AQ33" s="1123"/>
      <c r="AR33" s="1123"/>
      <c r="AS33" s="1123"/>
      <c r="AT33" s="1123"/>
      <c r="AU33" s="1123"/>
      <c r="AV33" s="1123"/>
      <c r="AW33" s="1123"/>
      <c r="AX33" s="1123"/>
      <c r="AY33" s="1123"/>
      <c r="AZ33" s="1123"/>
      <c r="BA33" s="1123"/>
      <c r="BB33" s="1123"/>
      <c r="BC33" s="1123"/>
      <c r="BD33" s="1123"/>
      <c r="BE33" s="1123"/>
      <c r="BF33" s="1123"/>
      <c r="BG33" s="1123"/>
      <c r="BH33" s="1123"/>
      <c r="BI33" s="1123"/>
      <c r="BJ33" s="1123"/>
      <c r="BK33" s="1123"/>
      <c r="BL33" s="1123"/>
      <c r="BM33" s="1123"/>
      <c r="BN33" s="1123"/>
      <c r="BO33" s="1123"/>
      <c r="BP33" s="1123"/>
      <c r="BQ33" s="1123"/>
      <c r="BR33" s="1123"/>
      <c r="BS33" s="1123"/>
      <c r="BT33" s="1123"/>
      <c r="BU33" s="1123"/>
      <c r="BV33" s="1123"/>
      <c r="BW33" s="1123"/>
      <c r="BX33" s="1123"/>
      <c r="BY33" s="1123"/>
      <c r="BZ33" s="1123"/>
      <c r="CA33" s="1123"/>
      <c r="CB33" s="1123"/>
      <c r="CC33" s="1123"/>
      <c r="CD33" s="1123"/>
      <c r="CE33" s="1123"/>
      <c r="CF33" s="1123"/>
      <c r="CG33" s="1123"/>
      <c r="CH33" s="1123"/>
      <c r="CI33" s="1123"/>
      <c r="CJ33" s="1123"/>
      <c r="CK33" s="1123"/>
      <c r="CL33" s="1123"/>
      <c r="CM33" s="1123"/>
      <c r="CN33" s="1123"/>
      <c r="CO33" s="1123"/>
      <c r="CP33" s="1123"/>
      <c r="CQ33" s="1123"/>
      <c r="CR33" s="1123"/>
      <c r="CS33" s="1123"/>
      <c r="CT33" s="1123"/>
      <c r="CU33" s="1123"/>
      <c r="CV33" s="1123"/>
      <c r="CW33" s="1123"/>
      <c r="CX33" s="1123"/>
      <c r="CY33" s="1123"/>
      <c r="CZ33" s="1123"/>
      <c r="DA33" s="1123"/>
      <c r="DB33" s="1123"/>
    </row>
    <row r="34" spans="1:158" ht="11.1" customHeight="1" x14ac:dyDescent="0.3">
      <c r="A34" s="1130" t="s">
        <v>459</v>
      </c>
      <c r="B34" s="1130"/>
      <c r="C34" s="1130"/>
      <c r="D34" s="1130"/>
      <c r="E34" s="1130"/>
      <c r="F34" s="1130"/>
      <c r="G34" s="1130"/>
      <c r="H34" s="1130"/>
      <c r="I34" s="1130"/>
      <c r="J34" s="1130"/>
      <c r="K34" s="1130"/>
      <c r="L34" s="1130"/>
      <c r="M34" s="1130"/>
      <c r="N34" s="1130"/>
      <c r="O34" s="1130"/>
      <c r="P34" s="1130"/>
      <c r="Q34" s="1130"/>
      <c r="R34" s="1130"/>
      <c r="S34" s="1130"/>
      <c r="T34" s="1130"/>
      <c r="U34" s="1130"/>
      <c r="V34" s="1130"/>
      <c r="W34" s="1130"/>
      <c r="X34" s="1130"/>
      <c r="Y34" s="1130"/>
      <c r="Z34" s="1130"/>
      <c r="AA34" s="1130"/>
      <c r="AB34" s="1130"/>
      <c r="AC34" s="1130"/>
      <c r="AD34" s="1130"/>
      <c r="AE34" s="1130"/>
      <c r="AF34" s="1130"/>
      <c r="AG34" s="1130"/>
      <c r="AH34" s="1130"/>
      <c r="AI34" s="1130"/>
      <c r="AJ34" s="1130"/>
      <c r="AK34" s="1130"/>
      <c r="AL34" s="1130"/>
      <c r="AM34" s="1130"/>
      <c r="AN34" s="1130"/>
      <c r="AO34" s="1130"/>
      <c r="AP34" s="1130"/>
      <c r="AQ34" s="1130"/>
      <c r="AR34" s="1130"/>
      <c r="AS34" s="1130"/>
      <c r="AT34" s="1130"/>
      <c r="AU34" s="1130"/>
      <c r="AV34" s="1130"/>
      <c r="AW34" s="1130"/>
      <c r="AX34" s="1130"/>
      <c r="AY34" s="1130"/>
      <c r="AZ34" s="1130"/>
      <c r="BA34" s="1130"/>
      <c r="BB34" s="1130"/>
      <c r="BC34" s="1130"/>
      <c r="BD34" s="1130"/>
      <c r="BE34" s="1130"/>
      <c r="BF34" s="1130"/>
      <c r="BG34" s="1130"/>
      <c r="BH34" s="1130"/>
      <c r="BI34" s="1130"/>
      <c r="BJ34" s="1130"/>
      <c r="BK34" s="1130"/>
      <c r="BL34" s="1130"/>
      <c r="BM34" s="1130"/>
      <c r="BN34" s="1130"/>
      <c r="BO34" s="1130"/>
      <c r="BP34" s="1130"/>
      <c r="BQ34" s="1130"/>
      <c r="BR34" s="1130"/>
      <c r="BS34" s="1130"/>
      <c r="BT34" s="1130"/>
      <c r="BU34" s="1130"/>
      <c r="BV34" s="1130"/>
      <c r="BW34" s="1130"/>
      <c r="BX34" s="1130"/>
      <c r="BY34" s="1130"/>
      <c r="BZ34" s="1130"/>
      <c r="CA34" s="1130"/>
      <c r="CB34" s="1130"/>
      <c r="CC34" s="1130"/>
      <c r="CD34" s="1130"/>
      <c r="CE34" s="1130"/>
      <c r="CF34" s="1130"/>
      <c r="CG34" s="1130"/>
      <c r="CH34" s="1130"/>
      <c r="CI34" s="1130"/>
      <c r="CJ34" s="1130"/>
      <c r="CK34" s="1130"/>
      <c r="CL34" s="1130"/>
      <c r="CM34" s="1130"/>
      <c r="CN34" s="1130"/>
      <c r="CO34" s="1130"/>
      <c r="CP34" s="1130"/>
      <c r="CQ34" s="1130"/>
      <c r="CR34" s="1130"/>
      <c r="CS34" s="1130"/>
      <c r="CT34" s="1130"/>
      <c r="CU34" s="1130"/>
      <c r="CV34" s="1130"/>
      <c r="CW34" s="1130"/>
      <c r="CX34" s="1130"/>
      <c r="CY34" s="1130"/>
      <c r="CZ34" s="1130"/>
      <c r="DA34" s="1130"/>
      <c r="DB34" s="1130"/>
    </row>
    <row r="35" spans="1:158" ht="17.399999999999999" customHeight="1" x14ac:dyDescent="0.3">
      <c r="A35" s="1128" t="s">
        <v>460</v>
      </c>
      <c r="B35" s="1128"/>
      <c r="C35" s="1128"/>
      <c r="D35" s="1128"/>
      <c r="E35" s="1128"/>
      <c r="F35" s="1128"/>
      <c r="G35" s="1128"/>
      <c r="H35" s="1128"/>
      <c r="I35" s="1128"/>
      <c r="J35" s="1128"/>
      <c r="K35" s="1128"/>
      <c r="L35" s="1128"/>
      <c r="M35" s="1128"/>
      <c r="N35" s="1128"/>
      <c r="O35" s="1128"/>
      <c r="P35" s="1128"/>
      <c r="Q35" s="1128"/>
      <c r="R35" s="1128"/>
      <c r="S35" s="1128"/>
      <c r="T35" s="1128"/>
      <c r="U35" s="1128"/>
      <c r="V35" s="1128"/>
      <c r="W35" s="1128"/>
      <c r="X35" s="1128"/>
      <c r="Y35" s="1128"/>
      <c r="Z35" s="1128"/>
      <c r="AA35" s="1128"/>
      <c r="AB35" s="1128"/>
      <c r="AC35" s="1128"/>
      <c r="AD35" s="1128"/>
      <c r="AE35" s="1128"/>
      <c r="AF35" s="1128"/>
      <c r="AG35" s="1128"/>
      <c r="AH35" s="1128"/>
      <c r="AI35" s="1128"/>
      <c r="AJ35" s="1128"/>
      <c r="AK35" s="1128"/>
      <c r="AL35" s="1128"/>
      <c r="AM35" s="1128"/>
      <c r="AN35" s="1128"/>
      <c r="AO35" s="1128"/>
      <c r="AP35" s="1123" t="str">
        <f>IF(DC35="Здание",CONCATENATE(ФОРМА!B8,)," ")</f>
        <v>ООО «СЭТ»</v>
      </c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  <c r="BA35" s="1123"/>
      <c r="BB35" s="1123"/>
      <c r="BC35" s="1123"/>
      <c r="BD35" s="1123"/>
      <c r="BE35" s="1123"/>
      <c r="BF35" s="1123"/>
      <c r="BG35" s="1123"/>
      <c r="BH35" s="1123"/>
      <c r="BI35" s="1123"/>
      <c r="BJ35" s="1123"/>
      <c r="BK35" s="1123"/>
      <c r="BL35" s="1123"/>
      <c r="BM35" s="1123"/>
      <c r="BN35" s="1123"/>
      <c r="BO35" s="1123"/>
      <c r="BP35" s="1123"/>
      <c r="BQ35" s="1123"/>
      <c r="BR35" s="1123"/>
      <c r="BS35" s="1123"/>
      <c r="BT35" s="1123"/>
      <c r="BU35" s="1123"/>
      <c r="BV35" s="1123"/>
      <c r="BW35" s="1123"/>
      <c r="BX35" s="1123"/>
      <c r="BY35" s="1123"/>
      <c r="BZ35" s="1123"/>
      <c r="CA35" s="1123"/>
      <c r="CB35" s="1123"/>
      <c r="CC35" s="1123"/>
      <c r="CD35" s="1123"/>
      <c r="CE35" s="1123"/>
      <c r="CF35" s="1123"/>
      <c r="CG35" s="1123"/>
      <c r="CH35" s="1123"/>
      <c r="CI35" s="1123"/>
      <c r="CJ35" s="1123"/>
      <c r="CK35" s="1123"/>
      <c r="CL35" s="1123"/>
      <c r="CM35" s="1123"/>
      <c r="CN35" s="1123"/>
      <c r="CO35" s="1123"/>
      <c r="CP35" s="1123"/>
      <c r="CQ35" s="1123"/>
      <c r="CR35" s="1123"/>
      <c r="CS35" s="1123"/>
      <c r="CT35" s="1123"/>
      <c r="CU35" s="1123"/>
      <c r="CV35" s="1123"/>
      <c r="CW35" s="1123"/>
      <c r="CX35" s="1123"/>
      <c r="CY35" s="1123"/>
      <c r="CZ35" s="1123"/>
      <c r="DA35" s="1123"/>
      <c r="DB35" s="1123"/>
      <c r="DC35" t="s">
        <v>603</v>
      </c>
    </row>
    <row r="36" spans="1:158" ht="11.1" customHeight="1" x14ac:dyDescent="0.3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08"/>
      <c r="AC36" s="108"/>
      <c r="AD36" s="108"/>
      <c r="AE36" s="108"/>
      <c r="AF36" s="108"/>
      <c r="AG36" s="108"/>
      <c r="AH36" s="108"/>
      <c r="AI36" s="108"/>
      <c r="AJ36" s="108"/>
      <c r="AK36" s="108"/>
      <c r="AL36" s="108"/>
      <c r="AM36" s="108"/>
      <c r="AN36" s="108"/>
      <c r="AO36" s="108"/>
      <c r="AP36" s="1124" t="s">
        <v>461</v>
      </c>
      <c r="AQ36" s="1124"/>
      <c r="AR36" s="1124"/>
      <c r="AS36" s="1124"/>
      <c r="AT36" s="1124"/>
      <c r="AU36" s="1124"/>
      <c r="AV36" s="1124"/>
      <c r="AW36" s="1124"/>
      <c r="AX36" s="1124"/>
      <c r="AY36" s="1124"/>
      <c r="AZ36" s="1124"/>
      <c r="BA36" s="1124"/>
      <c r="BB36" s="1124"/>
      <c r="BC36" s="1124"/>
      <c r="BD36" s="1124"/>
      <c r="BE36" s="1124"/>
      <c r="BF36" s="1124"/>
      <c r="BG36" s="1124"/>
      <c r="BH36" s="1124"/>
      <c r="BI36" s="1124"/>
      <c r="BJ36" s="1124"/>
      <c r="BK36" s="1124"/>
      <c r="BL36" s="1124"/>
      <c r="BM36" s="1124"/>
      <c r="BN36" s="1124"/>
      <c r="BO36" s="1124"/>
      <c r="BP36" s="1124"/>
      <c r="BQ36" s="1124"/>
      <c r="BR36" s="1124"/>
      <c r="BS36" s="1124"/>
      <c r="BT36" s="1124"/>
      <c r="BU36" s="1124"/>
      <c r="BV36" s="1124"/>
      <c r="BW36" s="1124"/>
      <c r="BX36" s="1124"/>
      <c r="BY36" s="1124"/>
      <c r="BZ36" s="1124"/>
      <c r="CA36" s="1124"/>
      <c r="CB36" s="1124"/>
      <c r="CC36" s="1124"/>
      <c r="CD36" s="1124"/>
      <c r="CE36" s="1124"/>
      <c r="CF36" s="1124"/>
      <c r="CG36" s="1124"/>
      <c r="CH36" s="1124"/>
      <c r="CI36" s="1124"/>
      <c r="CJ36" s="1124"/>
      <c r="CK36" s="1124"/>
      <c r="CL36" s="1124"/>
      <c r="CM36" s="1124"/>
      <c r="CN36" s="1124"/>
      <c r="CO36" s="1124"/>
      <c r="CP36" s="1124"/>
      <c r="CQ36" s="1124"/>
      <c r="CR36" s="1124"/>
      <c r="CS36" s="1124"/>
      <c r="CT36" s="1124"/>
      <c r="CU36" s="1124"/>
      <c r="CV36" s="1124"/>
      <c r="CW36" s="1124"/>
      <c r="CX36" s="1124"/>
      <c r="CY36" s="1124"/>
      <c r="CZ36" s="1124"/>
      <c r="DA36" s="1124"/>
      <c r="DB36" s="1124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6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57" t="s">
        <v>462</v>
      </c>
      <c r="B38" s="757"/>
      <c r="C38" s="757"/>
      <c r="D38" s="757"/>
      <c r="E38" s="757"/>
      <c r="F38" s="757"/>
      <c r="G38" s="757"/>
      <c r="H38" s="757"/>
      <c r="I38" s="757"/>
      <c r="J38" s="757"/>
      <c r="K38" s="757"/>
      <c r="L38" s="757"/>
      <c r="M38" s="757"/>
      <c r="N38" s="757"/>
      <c r="O38" s="757"/>
      <c r="P38" s="757"/>
      <c r="Q38" s="757"/>
      <c r="R38" s="757"/>
      <c r="S38" s="757"/>
      <c r="T38" s="757"/>
      <c r="U38" s="757"/>
      <c r="V38" s="757"/>
      <c r="W38" s="757"/>
      <c r="X38" s="757"/>
      <c r="Y38" s="757"/>
      <c r="Z38" s="757"/>
      <c r="AA38" s="757"/>
      <c r="AB38" s="757"/>
      <c r="AC38" s="757"/>
      <c r="AD38" s="757"/>
      <c r="AE38" s="757"/>
      <c r="AF38" s="757"/>
      <c r="AG38" s="757"/>
      <c r="AH38" s="757"/>
      <c r="AI38" s="757"/>
      <c r="AJ38" s="757"/>
      <c r="AK38" s="757"/>
      <c r="AL38" s="757"/>
      <c r="AM38" s="757"/>
      <c r="AN38" s="757"/>
      <c r="AO38" s="757"/>
      <c r="AP38" s="757"/>
      <c r="AQ38" s="757"/>
      <c r="AR38" s="757"/>
      <c r="AS38" s="757"/>
      <c r="AT38" s="757"/>
      <c r="AU38" s="757"/>
      <c r="AV38" s="757"/>
      <c r="AW38" s="757"/>
      <c r="AX38" s="757"/>
      <c r="AY38" s="757"/>
      <c r="AZ38" s="757"/>
      <c r="BA38" s="757"/>
      <c r="BB38" s="757"/>
      <c r="BC38" s="757"/>
      <c r="BD38" s="757"/>
      <c r="BE38" s="757"/>
      <c r="BF38" s="757"/>
      <c r="BG38" s="757"/>
      <c r="BH38" s="757"/>
      <c r="BI38" s="757"/>
      <c r="BJ38" s="757"/>
      <c r="BK38" s="757"/>
      <c r="BL38" s="757"/>
      <c r="BM38" s="757"/>
      <c r="BN38" s="757"/>
      <c r="BO38" s="757"/>
      <c r="BP38" s="757"/>
      <c r="BQ38" s="757"/>
      <c r="BR38" s="757"/>
      <c r="BS38" s="757"/>
      <c r="BT38" s="757"/>
      <c r="BU38" s="757"/>
      <c r="BV38" s="757"/>
      <c r="BW38" s="757"/>
      <c r="BX38" s="757"/>
      <c r="BY38" s="757"/>
      <c r="BZ38" s="757"/>
      <c r="CA38" s="757"/>
      <c r="CB38" s="757"/>
      <c r="CC38" s="757"/>
      <c r="CD38" s="757"/>
      <c r="CE38" s="757"/>
      <c r="CF38" s="757"/>
      <c r="CG38" s="757"/>
      <c r="CH38" s="757"/>
      <c r="CI38" s="757"/>
      <c r="CJ38" s="757"/>
      <c r="CK38" s="757"/>
      <c r="CL38" s="757"/>
      <c r="CM38" s="757"/>
      <c r="CN38" s="757"/>
      <c r="CO38" s="757"/>
      <c r="CP38" s="757"/>
      <c r="CQ38" s="757"/>
      <c r="CR38" s="757"/>
      <c r="CS38" s="757"/>
      <c r="CT38" s="757"/>
      <c r="CU38" s="757"/>
      <c r="CV38" s="757"/>
      <c r="CW38" s="757"/>
      <c r="CX38" s="757"/>
      <c r="CY38" s="757"/>
      <c r="CZ38" s="757"/>
      <c r="DA38" s="757"/>
      <c r="DB38" s="757"/>
    </row>
    <row r="39" spans="1:158" x14ac:dyDescent="0.3">
      <c r="A39" s="762" t="s">
        <v>463</v>
      </c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762"/>
      <c r="AG39" s="762"/>
      <c r="AH39" s="762"/>
      <c r="AI39" s="762"/>
      <c r="AJ39" s="762"/>
      <c r="AK39" s="762"/>
      <c r="AL39" s="762"/>
      <c r="AM39" s="762"/>
      <c r="AN39" s="762"/>
      <c r="AO39" s="762"/>
      <c r="AP39" s="762"/>
      <c r="AQ39" s="762"/>
      <c r="AR39" s="762"/>
      <c r="AS39" s="762"/>
      <c r="AT39" s="762"/>
      <c r="AU39" s="762"/>
      <c r="AV39" s="762"/>
      <c r="AW39" s="762"/>
      <c r="AX39" s="762"/>
      <c r="AY39" s="762"/>
      <c r="AZ39" s="762"/>
      <c r="BA39" s="762"/>
      <c r="BB39" s="762"/>
      <c r="BC39" s="762"/>
      <c r="BD39" s="762"/>
      <c r="BE39" s="762"/>
      <c r="BF39" s="762"/>
      <c r="BG39" s="762"/>
      <c r="BH39" s="762"/>
      <c r="BI39" s="762"/>
      <c r="BJ39" s="762"/>
      <c r="BK39" s="762"/>
      <c r="BL39" s="762"/>
      <c r="BM39" s="762"/>
      <c r="BN39" s="762"/>
      <c r="BO39" s="762"/>
      <c r="BP39" s="762"/>
      <c r="BQ39" s="762"/>
      <c r="BR39" s="762"/>
      <c r="BS39" s="762"/>
      <c r="BT39" s="762"/>
      <c r="BU39" s="762"/>
      <c r="BV39" s="762"/>
      <c r="BW39" s="762"/>
      <c r="BX39" s="762"/>
      <c r="BY39" s="762"/>
      <c r="BZ39" s="762"/>
      <c r="CA39" s="762"/>
      <c r="CB39" s="762"/>
      <c r="CC39" s="762"/>
      <c r="CD39" s="762"/>
      <c r="CE39" s="762"/>
      <c r="CF39" s="762"/>
      <c r="CG39" s="762"/>
      <c r="CH39" s="762"/>
      <c r="CI39" s="762"/>
      <c r="CJ39" s="762"/>
      <c r="CK39" s="762"/>
      <c r="CL39" s="762"/>
      <c r="CM39" s="762"/>
      <c r="CN39" s="762"/>
      <c r="CO39" s="762"/>
      <c r="CP39" s="762"/>
      <c r="CQ39" s="762"/>
      <c r="CR39" s="762"/>
      <c r="CS39" s="762"/>
      <c r="CT39" s="762"/>
      <c r="CU39" s="762"/>
      <c r="CV39" s="762"/>
      <c r="CW39" s="762"/>
      <c r="CX39" s="762"/>
      <c r="CY39" s="762"/>
      <c r="CZ39" s="762"/>
      <c r="DA39" s="762"/>
      <c r="DB39" s="762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6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62" t="s">
        <v>508</v>
      </c>
      <c r="B41" s="762"/>
      <c r="C41" s="762"/>
      <c r="D41" s="762"/>
      <c r="E41" s="762"/>
      <c r="F41" s="76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762"/>
      <c r="BG41" s="762"/>
      <c r="BH41" s="762"/>
      <c r="BI41" s="762"/>
      <c r="BJ41" s="762"/>
      <c r="BK41" s="762"/>
      <c r="BL41" s="762"/>
      <c r="BM41" s="762"/>
      <c r="BN41" s="762"/>
      <c r="BO41" s="762"/>
      <c r="BP41" s="762"/>
      <c r="BQ41" s="762"/>
      <c r="BR41" s="762"/>
      <c r="BS41" s="762"/>
      <c r="BT41" s="762"/>
      <c r="BU41" s="762"/>
      <c r="BV41" s="762"/>
      <c r="BW41" s="762"/>
      <c r="BX41" s="762"/>
      <c r="BY41" s="762"/>
      <c r="BZ41" s="762"/>
      <c r="CA41" s="762"/>
      <c r="CB41" s="762"/>
      <c r="CC41" s="762"/>
      <c r="CD41" s="762"/>
      <c r="CE41" s="762"/>
      <c r="CF41" s="762"/>
      <c r="CG41" s="762"/>
      <c r="CH41" s="762"/>
      <c r="CI41" s="762"/>
      <c r="CJ41" s="762"/>
      <c r="CK41" s="762"/>
      <c r="CL41" s="762"/>
      <c r="CM41" s="762"/>
      <c r="CN41" s="762"/>
      <c r="CO41" s="762"/>
      <c r="CP41" s="762"/>
      <c r="CQ41" s="762"/>
      <c r="CR41" s="762"/>
      <c r="CS41" s="762"/>
      <c r="CT41" s="762"/>
      <c r="CU41" s="762"/>
      <c r="CV41" s="762"/>
      <c r="CW41" s="762"/>
      <c r="CX41" s="762"/>
      <c r="CY41" s="762"/>
      <c r="CZ41" s="762"/>
      <c r="DA41" s="762"/>
      <c r="DB41" s="762"/>
    </row>
    <row r="42" spans="1:158" ht="15" customHeight="1" x14ac:dyDescent="0.3">
      <c r="A42" s="762" t="s">
        <v>509</v>
      </c>
      <c r="B42" s="762"/>
      <c r="C42" s="762"/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  <c r="P42" s="762"/>
      <c r="Q42" s="762"/>
      <c r="R42" s="762"/>
      <c r="S42" s="762"/>
      <c r="T42" s="762"/>
      <c r="U42" s="762"/>
      <c r="V42" s="762"/>
      <c r="W42" s="762"/>
      <c r="X42" s="762"/>
      <c r="Y42" s="762"/>
      <c r="Z42" s="762"/>
      <c r="AA42" s="762"/>
      <c r="AB42" s="762"/>
      <c r="AC42" s="762"/>
      <c r="AD42" s="1120"/>
      <c r="AE42" s="1120"/>
      <c r="AF42" s="1120"/>
      <c r="AG42" s="1120"/>
      <c r="AH42" s="1120"/>
      <c r="AI42" s="1120"/>
      <c r="AJ42" s="1120"/>
      <c r="AK42" s="1120"/>
      <c r="AL42" s="1120"/>
      <c r="AM42" s="1120"/>
      <c r="AN42" s="1120"/>
      <c r="AO42" s="1120"/>
      <c r="AP42" s="1120"/>
      <c r="AQ42" s="1120"/>
      <c r="AR42" s="1120"/>
      <c r="AS42" s="1120"/>
      <c r="AT42" s="1120"/>
      <c r="AU42" s="1120"/>
      <c r="AV42" s="1120"/>
      <c r="AW42" s="1126">
        <v>20</v>
      </c>
      <c r="AX42" s="1126"/>
      <c r="AY42" s="1126"/>
      <c r="AZ42" s="1126"/>
      <c r="BA42" s="1125"/>
      <c r="BB42" s="1125"/>
      <c r="BC42" s="1125"/>
      <c r="BD42" s="1125"/>
      <c r="BE42" s="1128" t="s">
        <v>510</v>
      </c>
      <c r="BF42" s="1128"/>
      <c r="BG42" s="1128"/>
      <c r="BH42" s="1128"/>
      <c r="BI42" s="1128"/>
      <c r="BJ42" s="1128"/>
      <c r="BK42" s="1128"/>
      <c r="BL42" s="1128"/>
      <c r="BM42" s="1128"/>
      <c r="BN42" s="1128"/>
      <c r="BO42" s="1128"/>
      <c r="BP42" s="1128"/>
      <c r="BQ42" s="1128"/>
      <c r="BR42" s="1128"/>
      <c r="BS42" s="1128"/>
      <c r="BT42" s="1128"/>
      <c r="BU42" s="1128"/>
      <c r="BV42" s="1128"/>
      <c r="BW42" s="1128"/>
      <c r="BX42" s="1128"/>
      <c r="BY42" s="1128"/>
      <c r="BZ42" s="1128"/>
      <c r="CA42" s="1128"/>
      <c r="CB42" s="1128"/>
      <c r="CC42" s="1128"/>
      <c r="CD42" s="1128"/>
      <c r="CE42" s="1128"/>
      <c r="CF42" s="1128"/>
      <c r="CG42" s="1128"/>
      <c r="CH42" s="1128"/>
      <c r="CI42" s="1128"/>
      <c r="CJ42" s="1128"/>
      <c r="CK42" s="1128"/>
      <c r="CL42" s="1128"/>
      <c r="CM42" s="1128"/>
      <c r="CN42" s="1128"/>
      <c r="CO42" s="1128"/>
      <c r="CP42" s="1128"/>
      <c r="CQ42" s="1128"/>
      <c r="CR42" s="1128"/>
      <c r="CS42" s="1128"/>
      <c r="CT42" s="1128"/>
      <c r="CU42" s="1128"/>
      <c r="CV42" s="1128"/>
      <c r="CW42" s="1128"/>
      <c r="CX42" s="1128"/>
      <c r="CY42" s="1128"/>
      <c r="CZ42" s="1128"/>
      <c r="DA42" s="1128"/>
      <c r="DB42" s="1128"/>
    </row>
    <row r="43" spans="1:158" ht="28.5" customHeight="1" x14ac:dyDescent="0.3">
      <c r="A43" s="884" t="s">
        <v>511</v>
      </c>
      <c r="B43" s="884"/>
      <c r="C43" s="884"/>
      <c r="D43" s="884"/>
      <c r="E43" s="884"/>
      <c r="F43" s="884"/>
      <c r="G43" s="884"/>
      <c r="H43" s="884"/>
      <c r="I43" s="884"/>
      <c r="J43" s="884"/>
      <c r="K43" s="884"/>
      <c r="L43" s="884"/>
      <c r="M43" s="884"/>
      <c r="N43" s="884"/>
      <c r="O43" s="884"/>
      <c r="P43" s="884"/>
      <c r="Q43" s="884"/>
      <c r="R43" s="884"/>
      <c r="S43" s="884"/>
      <c r="T43" s="884"/>
      <c r="U43" s="884"/>
      <c r="V43" s="884"/>
      <c r="W43" s="884"/>
      <c r="X43" s="884"/>
      <c r="Y43" s="884"/>
      <c r="Z43" s="884"/>
      <c r="AA43" s="884"/>
      <c r="AB43" s="884"/>
      <c r="AC43" s="884"/>
      <c r="AD43" s="884"/>
      <c r="AE43" s="884"/>
      <c r="AF43" s="884"/>
      <c r="AG43" s="884"/>
      <c r="AH43" s="884"/>
      <c r="AI43" s="884"/>
      <c r="AJ43" s="884"/>
      <c r="AK43" s="884"/>
      <c r="AL43" s="884"/>
      <c r="AM43" s="884"/>
      <c r="AN43" s="884"/>
      <c r="AO43" s="884"/>
      <c r="AP43" s="884"/>
      <c r="AQ43" s="884"/>
      <c r="AR43" s="884"/>
      <c r="AS43" s="884"/>
      <c r="AT43" s="884"/>
      <c r="AU43" s="884"/>
      <c r="AV43" s="884"/>
      <c r="AW43" s="884"/>
      <c r="AX43" s="884"/>
      <c r="AY43" s="884"/>
      <c r="AZ43" s="884"/>
      <c r="BA43" s="884"/>
      <c r="BB43" s="884"/>
      <c r="BC43" s="884"/>
      <c r="BD43" s="884"/>
      <c r="BE43" s="884"/>
      <c r="BF43" s="884"/>
      <c r="BG43" s="884"/>
      <c r="BH43" s="884"/>
      <c r="BI43" s="884"/>
      <c r="BJ43" s="884"/>
      <c r="BK43" s="884"/>
      <c r="BL43" s="884"/>
      <c r="BM43" s="884"/>
      <c r="BN43" s="884"/>
      <c r="BO43" s="884"/>
      <c r="BP43" s="884"/>
      <c r="BQ43" s="884"/>
      <c r="BR43" s="884"/>
      <c r="BS43" s="884"/>
      <c r="BT43" s="884"/>
      <c r="BU43" s="884"/>
      <c r="BV43" s="884"/>
      <c r="BW43" s="884"/>
      <c r="BX43" s="884"/>
      <c r="BY43" s="884"/>
      <c r="BZ43" s="884"/>
      <c r="CA43" s="884"/>
      <c r="CB43" s="884"/>
      <c r="CC43" s="884"/>
      <c r="CD43" s="884"/>
      <c r="CE43" s="884"/>
      <c r="CF43" s="884"/>
      <c r="CG43" s="884"/>
      <c r="CH43" s="884"/>
      <c r="CI43" s="884"/>
      <c r="CJ43" s="884"/>
      <c r="CK43" s="884"/>
      <c r="CL43" s="884"/>
      <c r="CM43" s="884"/>
      <c r="CN43" s="884"/>
      <c r="CO43" s="884"/>
      <c r="CP43" s="884"/>
      <c r="CQ43" s="884"/>
      <c r="CR43" s="884"/>
      <c r="CS43" s="884"/>
      <c r="CT43" s="884"/>
      <c r="CU43" s="884"/>
      <c r="CV43" s="884"/>
      <c r="CW43" s="884"/>
      <c r="CX43" s="884"/>
      <c r="CY43" s="884"/>
      <c r="CZ43" s="884"/>
      <c r="DA43" s="884"/>
      <c r="DB43" s="884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6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86" t="s">
        <v>399</v>
      </c>
      <c r="B45" s="786"/>
      <c r="C45" s="786"/>
      <c r="D45" s="786"/>
      <c r="E45" s="786"/>
      <c r="F45" s="786"/>
      <c r="G45" s="786" t="s">
        <v>464</v>
      </c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786"/>
      <c r="T45" s="786"/>
      <c r="U45" s="786"/>
      <c r="V45" s="786"/>
      <c r="W45" s="786"/>
      <c r="X45" s="786"/>
      <c r="Y45" s="786"/>
      <c r="Z45" s="786"/>
      <c r="AA45" s="786"/>
      <c r="AB45" s="786"/>
      <c r="AC45" s="786"/>
      <c r="AD45" s="786"/>
      <c r="AE45" s="786"/>
      <c r="AF45" s="786"/>
      <c r="AG45" s="786"/>
      <c r="AH45" s="786"/>
      <c r="AI45" s="786"/>
      <c r="AJ45" s="786"/>
      <c r="AK45" s="786" t="s">
        <v>32</v>
      </c>
      <c r="AL45" s="786"/>
      <c r="AM45" s="786"/>
      <c r="AN45" s="786"/>
      <c r="AO45" s="786"/>
      <c r="AP45" s="786"/>
      <c r="AQ45" s="786"/>
      <c r="AR45" s="786"/>
      <c r="AS45" s="786"/>
      <c r="AT45" s="786"/>
      <c r="AU45" s="786"/>
      <c r="AV45" s="786"/>
      <c r="AW45" s="786"/>
      <c r="AX45" s="786"/>
      <c r="AY45" s="786"/>
      <c r="AZ45" s="786"/>
      <c r="BA45" s="786"/>
      <c r="BB45" s="786"/>
      <c r="BC45" s="786"/>
      <c r="BD45" s="786"/>
      <c r="BE45" s="786"/>
      <c r="BF45" s="786"/>
      <c r="BG45" s="786"/>
      <c r="BH45" s="786"/>
      <c r="BI45" s="786"/>
      <c r="BJ45" s="786"/>
      <c r="BK45" s="786" t="s">
        <v>465</v>
      </c>
      <c r="BL45" s="786"/>
      <c r="BM45" s="786"/>
      <c r="BN45" s="786"/>
      <c r="BO45" s="786"/>
      <c r="BP45" s="786"/>
      <c r="BQ45" s="786"/>
      <c r="BR45" s="786"/>
      <c r="BS45" s="786"/>
      <c r="BT45" s="786"/>
      <c r="BU45" s="786"/>
      <c r="BV45" s="786"/>
      <c r="BW45" s="786"/>
      <c r="BX45" s="786"/>
      <c r="BY45" s="786"/>
      <c r="BZ45" s="786"/>
      <c r="CA45" s="786"/>
      <c r="CB45" s="786"/>
      <c r="CC45" s="786"/>
      <c r="CD45" s="786"/>
      <c r="CE45" s="786" t="s">
        <v>34</v>
      </c>
      <c r="CF45" s="786"/>
      <c r="CG45" s="786"/>
      <c r="CH45" s="786"/>
      <c r="CI45" s="786"/>
      <c r="CJ45" s="786"/>
      <c r="CK45" s="786"/>
      <c r="CL45" s="786"/>
      <c r="CM45" s="786"/>
      <c r="CN45" s="786"/>
      <c r="CO45" s="786"/>
      <c r="CP45" s="786"/>
      <c r="CQ45" s="786"/>
      <c r="CR45" s="786"/>
      <c r="CS45" s="786"/>
      <c r="CT45" s="786"/>
      <c r="CU45" s="786"/>
      <c r="CV45" s="786"/>
      <c r="CW45" s="786"/>
      <c r="CX45" s="786"/>
      <c r="CY45" s="786"/>
      <c r="CZ45" s="786"/>
      <c r="DA45" s="786"/>
      <c r="DB45" s="786"/>
      <c r="DK45" s="1119"/>
      <c r="DL45" s="1119"/>
      <c r="DM45" s="1119"/>
      <c r="DN45" s="1119"/>
      <c r="DO45" s="1119"/>
      <c r="DP45" s="1119"/>
      <c r="DQ45" s="1119"/>
      <c r="DR45" s="1119"/>
      <c r="DS45" s="1119"/>
      <c r="DT45" s="1119"/>
      <c r="DU45" s="1119"/>
      <c r="DV45" s="1119"/>
      <c r="DW45" s="1119"/>
      <c r="DX45" s="1119"/>
      <c r="DY45" s="1119"/>
      <c r="DZ45" s="1119"/>
      <c r="EA45" s="1119"/>
      <c r="EB45" s="1119"/>
      <c r="EC45" s="1119"/>
      <c r="ED45" s="1119"/>
      <c r="EE45" s="1119"/>
      <c r="EF45" s="1119"/>
      <c r="EG45" s="1119"/>
      <c r="EH45" s="1119"/>
      <c r="EI45" s="1119"/>
      <c r="EJ45" s="1119"/>
      <c r="EK45" s="1119"/>
      <c r="EL45" s="1119"/>
      <c r="EM45" s="1119"/>
      <c r="EN45" s="1119"/>
      <c r="EO45" s="1119"/>
      <c r="EP45" s="1119"/>
      <c r="EQ45" s="1119"/>
      <c r="ER45" s="1119"/>
      <c r="ES45" s="1119"/>
      <c r="ET45" s="1119"/>
      <c r="EU45" s="1119"/>
      <c r="EV45" s="1119"/>
      <c r="EW45" s="1119"/>
      <c r="EX45" s="1119"/>
      <c r="EY45" s="1119"/>
      <c r="EZ45" s="1119"/>
      <c r="FA45" s="1119"/>
      <c r="FB45" s="1119"/>
    </row>
    <row r="46" spans="1:158" x14ac:dyDescent="0.3">
      <c r="A46" s="786"/>
      <c r="B46" s="786"/>
      <c r="C46" s="786"/>
      <c r="D46" s="786"/>
      <c r="E46" s="786"/>
      <c r="F46" s="786"/>
      <c r="G46" s="786" t="s">
        <v>393</v>
      </c>
      <c r="H46" s="786"/>
      <c r="I46" s="786"/>
      <c r="J46" s="786"/>
      <c r="K46" s="786"/>
      <c r="L46" s="786"/>
      <c r="M46" s="786"/>
      <c r="N46" s="786"/>
      <c r="O46" s="786"/>
      <c r="P46" s="786"/>
      <c r="Q46" s="786"/>
      <c r="R46" s="786"/>
      <c r="S46" s="786"/>
      <c r="T46" s="786"/>
      <c r="U46" s="786"/>
      <c r="V46" s="786"/>
      <c r="W46" s="786"/>
      <c r="X46" s="786"/>
      <c r="Y46" s="786"/>
      <c r="Z46" s="786"/>
      <c r="AA46" s="786"/>
      <c r="AB46" s="786"/>
      <c r="AC46" s="786"/>
      <c r="AD46" s="786"/>
      <c r="AE46" s="786"/>
      <c r="AF46" s="786"/>
      <c r="AG46" s="786"/>
      <c r="AH46" s="786"/>
      <c r="AI46" s="786"/>
      <c r="AJ46" s="786"/>
      <c r="AK46" s="786"/>
      <c r="AL46" s="786"/>
      <c r="AM46" s="786"/>
      <c r="AN46" s="786"/>
      <c r="AO46" s="786"/>
      <c r="AP46" s="786"/>
      <c r="AQ46" s="786"/>
      <c r="AR46" s="786"/>
      <c r="AS46" s="786"/>
      <c r="AT46" s="786"/>
      <c r="AU46" s="786"/>
      <c r="AV46" s="786"/>
      <c r="AW46" s="786"/>
      <c r="AX46" s="786"/>
      <c r="AY46" s="786"/>
      <c r="AZ46" s="786"/>
      <c r="BA46" s="786"/>
      <c r="BB46" s="786"/>
      <c r="BC46" s="786"/>
      <c r="BD46" s="786"/>
      <c r="BE46" s="786"/>
      <c r="BF46" s="786"/>
      <c r="BG46" s="786"/>
      <c r="BH46" s="786"/>
      <c r="BI46" s="786"/>
      <c r="BJ46" s="786"/>
      <c r="BK46" s="786"/>
      <c r="BL46" s="786"/>
      <c r="BM46" s="786"/>
      <c r="BN46" s="786"/>
      <c r="BO46" s="786"/>
      <c r="BP46" s="786"/>
      <c r="BQ46" s="786"/>
      <c r="BR46" s="786"/>
      <c r="BS46" s="786"/>
      <c r="BT46" s="786"/>
      <c r="BU46" s="786"/>
      <c r="BV46" s="786"/>
      <c r="BW46" s="786"/>
      <c r="BX46" s="786"/>
      <c r="BY46" s="786"/>
      <c r="BZ46" s="786"/>
      <c r="CA46" s="786"/>
      <c r="CB46" s="786"/>
      <c r="CC46" s="786"/>
      <c r="CD46" s="786"/>
      <c r="CE46" s="786"/>
      <c r="CF46" s="786"/>
      <c r="CG46" s="786"/>
      <c r="CH46" s="786"/>
      <c r="CI46" s="786"/>
      <c r="CJ46" s="786"/>
      <c r="CK46" s="786"/>
      <c r="CL46" s="786"/>
      <c r="CM46" s="786"/>
      <c r="CN46" s="786"/>
      <c r="CO46" s="786"/>
      <c r="CP46" s="786"/>
      <c r="CQ46" s="786"/>
      <c r="CR46" s="786"/>
      <c r="CS46" s="786"/>
      <c r="CT46" s="786"/>
      <c r="CU46" s="786"/>
      <c r="CV46" s="786"/>
      <c r="CW46" s="786"/>
      <c r="CX46" s="786"/>
      <c r="CY46" s="786"/>
      <c r="CZ46" s="786"/>
      <c r="DA46" s="786"/>
      <c r="DB46" s="786"/>
      <c r="DK46" s="1119"/>
      <c r="DL46" s="1119"/>
      <c r="DM46" s="1119"/>
      <c r="DN46" s="1119"/>
      <c r="DO46" s="1119"/>
      <c r="DP46" s="1119"/>
      <c r="DQ46" s="1119"/>
      <c r="DR46" s="1119"/>
      <c r="DS46" s="1119"/>
      <c r="DT46" s="1119"/>
      <c r="DU46" s="1119"/>
      <c r="DV46" s="1119"/>
      <c r="DW46" s="1119"/>
      <c r="DX46" s="1119"/>
      <c r="DY46" s="1119"/>
      <c r="DZ46" s="1119"/>
      <c r="EA46" s="1119"/>
      <c r="EB46" s="1119"/>
      <c r="EC46" s="1119"/>
      <c r="ED46" s="1119"/>
      <c r="EE46" s="1119"/>
      <c r="EF46" s="1119"/>
      <c r="EG46" s="1119"/>
      <c r="EH46" s="1119"/>
      <c r="EI46" s="1119"/>
      <c r="EJ46" s="1119"/>
      <c r="EK46" s="1119"/>
      <c r="EL46" s="1119"/>
      <c r="EM46" s="1119"/>
      <c r="EN46" s="1119"/>
      <c r="EO46" s="1119"/>
      <c r="EP46" s="1119"/>
      <c r="EQ46" s="1119"/>
      <c r="ER46" s="1119"/>
      <c r="ES46" s="1119"/>
      <c r="ET46" s="1119"/>
      <c r="EU46" s="1119"/>
      <c r="EV46" s="1119"/>
      <c r="EW46" s="1119"/>
      <c r="EX46" s="1119"/>
      <c r="EY46" s="1119"/>
      <c r="EZ46" s="1119"/>
      <c r="FA46" s="1119"/>
      <c r="FB46" s="1119"/>
    </row>
    <row r="47" spans="1:158" ht="11.1" customHeight="1" x14ac:dyDescent="0.3">
      <c r="A47" s="786"/>
      <c r="B47" s="786"/>
      <c r="C47" s="786"/>
      <c r="D47" s="786"/>
      <c r="E47" s="786"/>
      <c r="F47" s="786"/>
      <c r="G47" s="786"/>
      <c r="H47" s="786"/>
      <c r="I47" s="786"/>
      <c r="J47" s="786"/>
      <c r="K47" s="786"/>
      <c r="L47" s="786"/>
      <c r="M47" s="786"/>
      <c r="N47" s="786"/>
      <c r="O47" s="786"/>
      <c r="P47" s="786"/>
      <c r="Q47" s="786"/>
      <c r="R47" s="786"/>
      <c r="S47" s="786"/>
      <c r="T47" s="786"/>
      <c r="U47" s="786"/>
      <c r="V47" s="786"/>
      <c r="W47" s="786"/>
      <c r="X47" s="786"/>
      <c r="Y47" s="786"/>
      <c r="Z47" s="786"/>
      <c r="AA47" s="786"/>
      <c r="AB47" s="786"/>
      <c r="AC47" s="786"/>
      <c r="AD47" s="786"/>
      <c r="AE47" s="786"/>
      <c r="AF47" s="786"/>
      <c r="AG47" s="786"/>
      <c r="AH47" s="786"/>
      <c r="AI47" s="786"/>
      <c r="AJ47" s="786"/>
      <c r="AK47" s="786"/>
      <c r="AL47" s="786"/>
      <c r="AM47" s="786"/>
      <c r="AN47" s="786"/>
      <c r="AO47" s="786"/>
      <c r="AP47" s="786"/>
      <c r="AQ47" s="786"/>
      <c r="AR47" s="786"/>
      <c r="AS47" s="786"/>
      <c r="AT47" s="786"/>
      <c r="AU47" s="786"/>
      <c r="AV47" s="786"/>
      <c r="AW47" s="786"/>
      <c r="AX47" s="786"/>
      <c r="AY47" s="786"/>
      <c r="AZ47" s="786"/>
      <c r="BA47" s="786"/>
      <c r="BB47" s="786"/>
      <c r="BC47" s="786"/>
      <c r="BD47" s="786"/>
      <c r="BE47" s="786"/>
      <c r="BF47" s="786"/>
      <c r="BG47" s="786"/>
      <c r="BH47" s="786"/>
      <c r="BI47" s="786"/>
      <c r="BJ47" s="786"/>
      <c r="BK47" s="786"/>
      <c r="BL47" s="786"/>
      <c r="BM47" s="786"/>
      <c r="BN47" s="786"/>
      <c r="BO47" s="786"/>
      <c r="BP47" s="786"/>
      <c r="BQ47" s="786"/>
      <c r="BR47" s="786"/>
      <c r="BS47" s="786"/>
      <c r="BT47" s="786"/>
      <c r="BU47" s="786"/>
      <c r="BV47" s="786"/>
      <c r="BW47" s="786"/>
      <c r="BX47" s="786"/>
      <c r="BY47" s="786"/>
      <c r="BZ47" s="786"/>
      <c r="CA47" s="786"/>
      <c r="CB47" s="786"/>
      <c r="CC47" s="786"/>
      <c r="CD47" s="786"/>
      <c r="CE47" s="786"/>
      <c r="CF47" s="786"/>
      <c r="CG47" s="786"/>
      <c r="CH47" s="786"/>
      <c r="CI47" s="786"/>
      <c r="CJ47" s="786"/>
      <c r="CK47" s="786"/>
      <c r="CL47" s="786"/>
      <c r="CM47" s="786"/>
      <c r="CN47" s="786"/>
      <c r="CO47" s="786"/>
      <c r="CP47" s="786"/>
      <c r="CQ47" s="786"/>
      <c r="CR47" s="786"/>
      <c r="CS47" s="786"/>
      <c r="CT47" s="786"/>
      <c r="CU47" s="786"/>
      <c r="CV47" s="786"/>
      <c r="CW47" s="786"/>
      <c r="CX47" s="786"/>
      <c r="CY47" s="786"/>
      <c r="CZ47" s="786"/>
      <c r="DA47" s="786"/>
      <c r="DB47" s="786"/>
      <c r="DK47" s="1119"/>
      <c r="DL47" s="1119"/>
      <c r="DM47" s="1119"/>
      <c r="DN47" s="1119"/>
      <c r="DO47" s="1119"/>
      <c r="DP47" s="1119"/>
      <c r="DQ47" s="1119"/>
      <c r="DR47" s="1119"/>
      <c r="DS47" s="1119"/>
      <c r="DT47" s="1119"/>
      <c r="DU47" s="1119"/>
      <c r="DV47" s="1119"/>
      <c r="DW47" s="1119"/>
      <c r="DX47" s="1119"/>
      <c r="DY47" s="1119"/>
      <c r="DZ47" s="1119"/>
      <c r="EA47" s="1119"/>
      <c r="EB47" s="1119"/>
      <c r="EC47" s="1119"/>
      <c r="ED47" s="1119"/>
      <c r="EE47" s="1119"/>
      <c r="EF47" s="1119"/>
      <c r="EG47" s="1119"/>
      <c r="EH47" s="1119"/>
      <c r="EI47" s="1119"/>
      <c r="EJ47" s="1119"/>
      <c r="EK47" s="1119"/>
      <c r="EL47" s="1119"/>
      <c r="EM47" s="1119"/>
      <c r="EN47" s="1119"/>
      <c r="EO47" s="1119"/>
      <c r="EP47" s="1119"/>
      <c r="EQ47" s="1119"/>
      <c r="ER47" s="1119"/>
      <c r="ES47" s="1119"/>
      <c r="ET47" s="1119"/>
      <c r="EU47" s="1119"/>
      <c r="EV47" s="1119"/>
      <c r="EW47" s="1119"/>
      <c r="EX47" s="1119"/>
      <c r="EY47" s="1119"/>
      <c r="EZ47" s="1119"/>
      <c r="FA47" s="1119"/>
      <c r="FB47" s="1119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18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817" t="s">
        <v>732</v>
      </c>
      <c r="B49" s="817"/>
      <c r="C49" s="817"/>
      <c r="D49" s="817"/>
      <c r="E49" s="817"/>
      <c r="F49" s="817"/>
      <c r="G49" s="817"/>
      <c r="H49" s="817"/>
      <c r="I49" s="817"/>
      <c r="J49" s="817"/>
      <c r="K49" s="817"/>
      <c r="L49" s="817"/>
      <c r="M49" s="817"/>
      <c r="N49" s="817"/>
      <c r="O49" s="817"/>
      <c r="P49" s="817"/>
      <c r="Q49" s="817"/>
      <c r="R49" s="817"/>
      <c r="S49" s="817"/>
      <c r="T49" s="817"/>
      <c r="U49" s="817"/>
      <c r="V49" s="817"/>
      <c r="W49" s="817"/>
      <c r="X49" s="817"/>
      <c r="Y49" s="817"/>
      <c r="Z49" s="817"/>
      <c r="AA49" s="817"/>
      <c r="AB49" s="19"/>
      <c r="AC49" s="19"/>
      <c r="AD49" s="19"/>
      <c r="AE49" s="19"/>
      <c r="AF49" s="766" t="str">
        <f>ПОДПИСИ!B5</f>
        <v xml:space="preserve">Старший мастер Ломоносовского РЭС филиала ПАО "Россети Ленэнерго", "ГтЭС" </v>
      </c>
      <c r="AG49" s="766"/>
      <c r="AH49" s="766"/>
      <c r="AI49" s="766"/>
      <c r="AJ49" s="766"/>
      <c r="AK49" s="766"/>
      <c r="AL49" s="766"/>
      <c r="AM49" s="766"/>
      <c r="AN49" s="766"/>
      <c r="AO49" s="766"/>
      <c r="AP49" s="766"/>
      <c r="AQ49" s="766"/>
      <c r="AR49" s="766"/>
      <c r="AS49" s="766"/>
      <c r="AT49" s="766"/>
      <c r="AU49" s="766"/>
      <c r="AV49" s="766"/>
      <c r="AW49" s="766"/>
      <c r="AX49" s="766"/>
      <c r="AY49" s="766"/>
      <c r="AZ49" s="766"/>
      <c r="BA49" s="766"/>
      <c r="BB49" s="766"/>
      <c r="BC49" s="766"/>
      <c r="BD49" s="766"/>
      <c r="BE49" s="766"/>
      <c r="BF49" s="766"/>
      <c r="BG49" s="766"/>
      <c r="BH49" s="766"/>
      <c r="BI49" s="766"/>
      <c r="BJ49" s="766"/>
      <c r="BK49" s="23"/>
      <c r="BL49" s="23"/>
      <c r="BM49" s="23"/>
      <c r="BN49" s="23"/>
      <c r="BO49" s="706"/>
      <c r="BP49" s="706"/>
      <c r="BQ49" s="706"/>
      <c r="BR49" s="706"/>
      <c r="BS49" s="706"/>
      <c r="BT49" s="706"/>
      <c r="BU49" s="706"/>
      <c r="BV49" s="706"/>
      <c r="BW49" s="706"/>
      <c r="BX49" s="706"/>
      <c r="BY49" s="706"/>
      <c r="BZ49" s="706"/>
      <c r="CA49" s="706"/>
      <c r="CB49" s="706"/>
      <c r="CC49" s="706"/>
      <c r="CD49" s="706"/>
      <c r="CE49" s="23"/>
      <c r="CF49" s="23"/>
      <c r="CG49" s="23"/>
      <c r="CH49" s="23"/>
      <c r="CI49" s="706" t="str">
        <f>ПОДПИСИ!E5</f>
        <v>Е.М. Ширяев</v>
      </c>
      <c r="CJ49" s="706"/>
      <c r="CK49" s="706"/>
      <c r="CL49" s="706"/>
      <c r="CM49" s="706"/>
      <c r="CN49" s="706"/>
      <c r="CO49" s="706"/>
      <c r="CP49" s="706"/>
      <c r="CQ49" s="706"/>
      <c r="CR49" s="706"/>
      <c r="CS49" s="706"/>
      <c r="CT49" s="706"/>
      <c r="CU49" s="706"/>
      <c r="CV49" s="706"/>
      <c r="CW49" s="706"/>
      <c r="CX49" s="706"/>
      <c r="CY49" s="706"/>
      <c r="CZ49" s="706"/>
      <c r="DA49" s="706"/>
      <c r="DB49" s="706"/>
      <c r="DH49" s="218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25" t="s">
        <v>48</v>
      </c>
      <c r="AG50" s="725"/>
      <c r="AH50" s="725"/>
      <c r="AI50" s="725"/>
      <c r="AJ50" s="725"/>
      <c r="AK50" s="725"/>
      <c r="AL50" s="725"/>
      <c r="AM50" s="725"/>
      <c r="AN50" s="725"/>
      <c r="AO50" s="725"/>
      <c r="AP50" s="725"/>
      <c r="AQ50" s="725"/>
      <c r="AR50" s="725"/>
      <c r="AS50" s="725"/>
      <c r="AT50" s="725"/>
      <c r="AU50" s="725"/>
      <c r="AV50" s="725"/>
      <c r="AW50" s="725"/>
      <c r="AX50" s="725"/>
      <c r="AY50" s="725"/>
      <c r="AZ50" s="725"/>
      <c r="BA50" s="725"/>
      <c r="BB50" s="725"/>
      <c r="BC50" s="725"/>
      <c r="BD50" s="725"/>
      <c r="BE50" s="725"/>
      <c r="BF50" s="725"/>
      <c r="BG50" s="725"/>
      <c r="BH50" s="725"/>
      <c r="BI50" s="725"/>
      <c r="BJ50" s="725"/>
      <c r="BK50" s="21"/>
      <c r="BL50" s="21"/>
      <c r="BM50" s="21"/>
      <c r="BN50" s="21"/>
      <c r="BO50" s="725" t="s">
        <v>49</v>
      </c>
      <c r="BP50" s="725"/>
      <c r="BQ50" s="725"/>
      <c r="BR50" s="725"/>
      <c r="BS50" s="725"/>
      <c r="BT50" s="725"/>
      <c r="BU50" s="725"/>
      <c r="BV50" s="725"/>
      <c r="BW50" s="725"/>
      <c r="BX50" s="725"/>
      <c r="BY50" s="725"/>
      <c r="BZ50" s="725"/>
      <c r="CA50" s="725"/>
      <c r="CB50" s="725"/>
      <c r="CC50" s="725"/>
      <c r="CD50" s="725"/>
      <c r="CE50" s="21"/>
      <c r="CF50" s="21"/>
      <c r="CG50" s="21"/>
      <c r="CH50" s="21"/>
      <c r="CI50" s="765" t="s">
        <v>50</v>
      </c>
      <c r="CJ50" s="765"/>
      <c r="CK50" s="765"/>
      <c r="CL50" s="765"/>
      <c r="CM50" s="765"/>
      <c r="CN50" s="765"/>
      <c r="CO50" s="765"/>
      <c r="CP50" s="765"/>
      <c r="CQ50" s="765"/>
      <c r="CR50" s="765"/>
      <c r="CS50" s="765"/>
      <c r="CT50" s="765"/>
      <c r="CU50" s="765"/>
      <c r="CV50" s="765"/>
      <c r="CW50" s="765"/>
      <c r="CX50" s="765"/>
      <c r="CY50" s="765"/>
      <c r="CZ50" s="765"/>
      <c r="DA50" s="765"/>
      <c r="DB50" s="765"/>
      <c r="DH50" s="218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18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817" t="s">
        <v>252</v>
      </c>
      <c r="B52" s="817"/>
      <c r="C52" s="817"/>
      <c r="D52" s="817"/>
      <c r="E52" s="817"/>
      <c r="F52" s="817"/>
      <c r="G52" s="817"/>
      <c r="H52" s="817"/>
      <c r="I52" s="817"/>
      <c r="J52" s="817"/>
      <c r="K52" s="817"/>
      <c r="L52" s="817"/>
      <c r="M52" s="817"/>
      <c r="N52" s="817"/>
      <c r="O52" s="817"/>
      <c r="P52" s="817"/>
      <c r="Q52" s="817"/>
      <c r="R52" s="817"/>
      <c r="S52" s="817"/>
      <c r="T52" s="817"/>
      <c r="U52" s="817"/>
      <c r="V52" s="817"/>
      <c r="W52" s="817"/>
      <c r="X52" s="817"/>
      <c r="Y52" s="817"/>
      <c r="Z52" s="817"/>
      <c r="AA52" s="817"/>
      <c r="AB52" s="19"/>
      <c r="AC52" s="19"/>
      <c r="AD52" s="19"/>
      <c r="AE52" s="19"/>
      <c r="AF52" s="766" t="str">
        <f>ПОДПИСИ!B15</f>
        <v>Директор по строительству ООО «СЭТ»</v>
      </c>
      <c r="AG52" s="766"/>
      <c r="AH52" s="766"/>
      <c r="AI52" s="766"/>
      <c r="AJ52" s="766"/>
      <c r="AK52" s="766"/>
      <c r="AL52" s="766"/>
      <c r="AM52" s="766"/>
      <c r="AN52" s="766"/>
      <c r="AO52" s="766"/>
      <c r="AP52" s="766"/>
      <c r="AQ52" s="766"/>
      <c r="AR52" s="766"/>
      <c r="AS52" s="766"/>
      <c r="AT52" s="766"/>
      <c r="AU52" s="766"/>
      <c r="AV52" s="766"/>
      <c r="AW52" s="766"/>
      <c r="AX52" s="766"/>
      <c r="AY52" s="766"/>
      <c r="AZ52" s="766"/>
      <c r="BA52" s="766"/>
      <c r="BB52" s="766"/>
      <c r="BC52" s="766"/>
      <c r="BD52" s="766"/>
      <c r="BE52" s="766"/>
      <c r="BF52" s="766"/>
      <c r="BG52" s="766"/>
      <c r="BH52" s="766"/>
      <c r="BI52" s="766"/>
      <c r="BJ52" s="766"/>
      <c r="BK52" s="23"/>
      <c r="BL52" s="23"/>
      <c r="BM52" s="23"/>
      <c r="BN52" s="23"/>
      <c r="BO52" s="706"/>
      <c r="BP52" s="706"/>
      <c r="BQ52" s="706"/>
      <c r="BR52" s="706"/>
      <c r="BS52" s="706"/>
      <c r="BT52" s="706"/>
      <c r="BU52" s="706"/>
      <c r="BV52" s="706"/>
      <c r="BW52" s="706"/>
      <c r="BX52" s="706"/>
      <c r="BY52" s="706"/>
      <c r="BZ52" s="706"/>
      <c r="CA52" s="706"/>
      <c r="CB52" s="706"/>
      <c r="CC52" s="706"/>
      <c r="CD52" s="706"/>
      <c r="CE52" s="23"/>
      <c r="CF52" s="23"/>
      <c r="CG52" s="23"/>
      <c r="CH52" s="23"/>
      <c r="CI52" s="706" t="str">
        <f>ПОДПИСИ!E15</f>
        <v>А.А. Потоцкий</v>
      </c>
      <c r="CJ52" s="706"/>
      <c r="CK52" s="706"/>
      <c r="CL52" s="706"/>
      <c r="CM52" s="706"/>
      <c r="CN52" s="706"/>
      <c r="CO52" s="706"/>
      <c r="CP52" s="706"/>
      <c r="CQ52" s="706"/>
      <c r="CR52" s="706"/>
      <c r="CS52" s="706"/>
      <c r="CT52" s="706"/>
      <c r="CU52" s="706"/>
      <c r="CV52" s="706"/>
      <c r="CW52" s="706"/>
      <c r="CX52" s="706"/>
      <c r="CY52" s="706"/>
      <c r="CZ52" s="706"/>
      <c r="DA52" s="706"/>
      <c r="DB52" s="706"/>
      <c r="DH52" s="218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25" t="s">
        <v>48</v>
      </c>
      <c r="AG53" s="725"/>
      <c r="AH53" s="725"/>
      <c r="AI53" s="725"/>
      <c r="AJ53" s="725"/>
      <c r="AK53" s="725"/>
      <c r="AL53" s="725"/>
      <c r="AM53" s="725"/>
      <c r="AN53" s="725"/>
      <c r="AO53" s="725"/>
      <c r="AP53" s="725"/>
      <c r="AQ53" s="725"/>
      <c r="AR53" s="725"/>
      <c r="AS53" s="725"/>
      <c r="AT53" s="725"/>
      <c r="AU53" s="725"/>
      <c r="AV53" s="725"/>
      <c r="AW53" s="725"/>
      <c r="AX53" s="725"/>
      <c r="AY53" s="725"/>
      <c r="AZ53" s="725"/>
      <c r="BA53" s="725"/>
      <c r="BB53" s="725"/>
      <c r="BC53" s="725"/>
      <c r="BD53" s="725"/>
      <c r="BE53" s="725"/>
      <c r="BF53" s="725"/>
      <c r="BG53" s="725"/>
      <c r="BH53" s="725"/>
      <c r="BI53" s="725"/>
      <c r="BJ53" s="725"/>
      <c r="BK53" s="21"/>
      <c r="BL53" s="21"/>
      <c r="BM53" s="21"/>
      <c r="BN53" s="21"/>
      <c r="BO53" s="725" t="s">
        <v>49</v>
      </c>
      <c r="BP53" s="725"/>
      <c r="BQ53" s="725"/>
      <c r="BR53" s="725"/>
      <c r="BS53" s="725"/>
      <c r="BT53" s="725"/>
      <c r="BU53" s="725"/>
      <c r="BV53" s="725"/>
      <c r="BW53" s="725"/>
      <c r="BX53" s="725"/>
      <c r="BY53" s="725"/>
      <c r="BZ53" s="725"/>
      <c r="CA53" s="725"/>
      <c r="CB53" s="725"/>
      <c r="CC53" s="725"/>
      <c r="CD53" s="725"/>
      <c r="CE53" s="21"/>
      <c r="CF53" s="21"/>
      <c r="CG53" s="21"/>
      <c r="CH53" s="21"/>
      <c r="CI53" s="765" t="s">
        <v>50</v>
      </c>
      <c r="CJ53" s="765"/>
      <c r="CK53" s="765"/>
      <c r="CL53" s="765"/>
      <c r="CM53" s="765"/>
      <c r="CN53" s="765"/>
      <c r="CO53" s="765"/>
      <c r="CP53" s="765"/>
      <c r="CQ53" s="765"/>
      <c r="CR53" s="765"/>
      <c r="CS53" s="765"/>
      <c r="CT53" s="765"/>
      <c r="CU53" s="765"/>
      <c r="CV53" s="765"/>
      <c r="CW53" s="765"/>
      <c r="CX53" s="765"/>
      <c r="CY53" s="765"/>
      <c r="CZ53" s="765"/>
      <c r="DA53" s="765"/>
      <c r="DB53" s="765"/>
      <c r="DH53" s="218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18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817" t="s">
        <v>701</v>
      </c>
      <c r="B55" s="817"/>
      <c r="C55" s="817"/>
      <c r="D55" s="817"/>
      <c r="E55" s="817"/>
      <c r="F55" s="817"/>
      <c r="G55" s="817"/>
      <c r="H55" s="817"/>
      <c r="I55" s="817"/>
      <c r="J55" s="817"/>
      <c r="K55" s="817"/>
      <c r="L55" s="817"/>
      <c r="M55" s="817"/>
      <c r="N55" s="817"/>
      <c r="O55" s="817"/>
      <c r="P55" s="817"/>
      <c r="Q55" s="817"/>
      <c r="R55" s="817"/>
      <c r="S55" s="817"/>
      <c r="T55" s="817"/>
      <c r="U55" s="817"/>
      <c r="V55" s="817"/>
      <c r="W55" s="817"/>
      <c r="X55" s="817"/>
      <c r="Y55" s="817"/>
      <c r="Z55" s="817"/>
      <c r="AA55" s="817"/>
      <c r="AB55" s="19"/>
      <c r="AC55" s="19"/>
      <c r="AD55" s="19"/>
      <c r="AE55" s="19"/>
      <c r="AF55" s="766" t="str">
        <f>IF(ПОДПИСИ!B12=0," ",ПОДПИСИ!B12)</f>
        <v>Начальник участка ООО «СЭТ»</v>
      </c>
      <c r="AG55" s="766"/>
      <c r="AH55" s="766"/>
      <c r="AI55" s="766"/>
      <c r="AJ55" s="766"/>
      <c r="AK55" s="766"/>
      <c r="AL55" s="766"/>
      <c r="AM55" s="766"/>
      <c r="AN55" s="766"/>
      <c r="AO55" s="766"/>
      <c r="AP55" s="766"/>
      <c r="AQ55" s="766"/>
      <c r="AR55" s="766"/>
      <c r="AS55" s="766"/>
      <c r="AT55" s="766"/>
      <c r="AU55" s="766"/>
      <c r="AV55" s="766"/>
      <c r="AW55" s="766"/>
      <c r="AX55" s="766"/>
      <c r="AY55" s="766"/>
      <c r="AZ55" s="766"/>
      <c r="BA55" s="766"/>
      <c r="BB55" s="766"/>
      <c r="BC55" s="766"/>
      <c r="BD55" s="766"/>
      <c r="BE55" s="766"/>
      <c r="BF55" s="766"/>
      <c r="BG55" s="766"/>
      <c r="BH55" s="766"/>
      <c r="BI55" s="766"/>
      <c r="BJ55" s="766"/>
      <c r="BK55" s="23"/>
      <c r="BL55" s="23"/>
      <c r="BM55" s="23"/>
      <c r="BN55" s="23"/>
      <c r="BO55" s="706"/>
      <c r="BP55" s="706"/>
      <c r="BQ55" s="706"/>
      <c r="BR55" s="706"/>
      <c r="BS55" s="706"/>
      <c r="BT55" s="706"/>
      <c r="BU55" s="706"/>
      <c r="BV55" s="706"/>
      <c r="BW55" s="706"/>
      <c r="BX55" s="706"/>
      <c r="BY55" s="706"/>
      <c r="BZ55" s="706"/>
      <c r="CA55" s="706"/>
      <c r="CB55" s="706"/>
      <c r="CC55" s="706"/>
      <c r="CD55" s="706"/>
      <c r="CE55" s="23"/>
      <c r="CF55" s="23"/>
      <c r="CG55" s="23"/>
      <c r="CH55" s="23"/>
      <c r="CI55" s="706" t="str">
        <f>IF(ПОДПИСИ!E12=0," ",ПОДПИСИ!E12)</f>
        <v xml:space="preserve">М.А. Нугуманов </v>
      </c>
      <c r="CJ55" s="706"/>
      <c r="CK55" s="706"/>
      <c r="CL55" s="706"/>
      <c r="CM55" s="706"/>
      <c r="CN55" s="706"/>
      <c r="CO55" s="706"/>
      <c r="CP55" s="706"/>
      <c r="CQ55" s="706"/>
      <c r="CR55" s="706"/>
      <c r="CS55" s="706"/>
      <c r="CT55" s="706"/>
      <c r="CU55" s="706"/>
      <c r="CV55" s="706"/>
      <c r="CW55" s="706"/>
      <c r="CX55" s="706"/>
      <c r="CY55" s="706"/>
      <c r="CZ55" s="706"/>
      <c r="DA55" s="706"/>
      <c r="DB55" s="706"/>
      <c r="DH55" s="218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25" t="s">
        <v>48</v>
      </c>
      <c r="AG56" s="725"/>
      <c r="AH56" s="725"/>
      <c r="AI56" s="725"/>
      <c r="AJ56" s="725"/>
      <c r="AK56" s="725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5"/>
      <c r="BD56" s="725"/>
      <c r="BE56" s="725"/>
      <c r="BF56" s="725"/>
      <c r="BG56" s="725"/>
      <c r="BH56" s="725"/>
      <c r="BI56" s="725"/>
      <c r="BJ56" s="725"/>
      <c r="BK56" s="21"/>
      <c r="BL56" s="21"/>
      <c r="BM56" s="21"/>
      <c r="BN56" s="21"/>
      <c r="BO56" s="725" t="s">
        <v>49</v>
      </c>
      <c r="BP56" s="725"/>
      <c r="BQ56" s="725"/>
      <c r="BR56" s="725"/>
      <c r="BS56" s="725"/>
      <c r="BT56" s="725"/>
      <c r="BU56" s="725"/>
      <c r="BV56" s="725"/>
      <c r="BW56" s="725"/>
      <c r="BX56" s="725"/>
      <c r="BY56" s="725"/>
      <c r="BZ56" s="725"/>
      <c r="CA56" s="725"/>
      <c r="CB56" s="725"/>
      <c r="CC56" s="725"/>
      <c r="CD56" s="725"/>
      <c r="CE56" s="21"/>
      <c r="CF56" s="21"/>
      <c r="CG56" s="21"/>
      <c r="CH56" s="21"/>
      <c r="CI56" s="765" t="s">
        <v>50</v>
      </c>
      <c r="CJ56" s="765"/>
      <c r="CK56" s="765"/>
      <c r="CL56" s="765"/>
      <c r="CM56" s="765"/>
      <c r="CN56" s="765"/>
      <c r="CO56" s="765"/>
      <c r="CP56" s="765"/>
      <c r="CQ56" s="765"/>
      <c r="CR56" s="765"/>
      <c r="CS56" s="765"/>
      <c r="CT56" s="765"/>
      <c r="CU56" s="765"/>
      <c r="CV56" s="765"/>
      <c r="CW56" s="765"/>
      <c r="CX56" s="765"/>
      <c r="CY56" s="765"/>
      <c r="CZ56" s="765"/>
      <c r="DA56" s="765"/>
      <c r="DB56" s="765"/>
      <c r="DH56" s="218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18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18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18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6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42" priority="7" operator="equal">
      <formula>0</formula>
    </cfRule>
  </conditionalFormatting>
  <conditionalFormatting sqref="BC2:BC7 BC9 A10:DB10">
    <cfRule type="cellIs" dxfId="41" priority="6" operator="equal">
      <formula>0</formula>
    </cfRule>
  </conditionalFormatting>
  <conditionalFormatting sqref="CI49:DB49">
    <cfRule type="cellIs" dxfId="40" priority="3" operator="equal">
      <formula>0</formula>
    </cfRule>
  </conditionalFormatting>
  <conditionalFormatting sqref="CI52:DB52">
    <cfRule type="cellIs" dxfId="39" priority="2" operator="equal">
      <formula>0</formula>
    </cfRule>
  </conditionalFormatting>
  <conditionalFormatting sqref="CI55:DB55">
    <cfRule type="cellIs" dxfId="38" priority="1" operator="equal">
      <formula>0</formula>
    </cfRule>
  </conditionalFormatting>
  <conditionalFormatting sqref="DH2:DH7 DH9">
    <cfRule type="cellIs" dxfId="37" priority="5" operator="equal">
      <formula>0</formula>
    </cfRule>
  </conditionalFormatting>
  <conditionalFormatting sqref="DH10:FB10">
    <cfRule type="cellIs" dxfId="36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35">
    <tabColor rgb="FFFF000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35" customWidth="1"/>
    <col min="15" max="16384" width="9.109375" style="63"/>
  </cols>
  <sheetData>
    <row r="1" spans="1:14" ht="14.4" x14ac:dyDescent="0.3">
      <c r="A1" s="1132"/>
      <c r="B1" s="1132"/>
      <c r="C1" s="1132"/>
      <c r="D1" s="1132"/>
      <c r="H1" s="64" t="s">
        <v>169</v>
      </c>
      <c r="I1"/>
      <c r="J1"/>
      <c r="K1"/>
      <c r="L1"/>
      <c r="M1"/>
    </row>
    <row r="2" spans="1:14" ht="15" customHeight="1" x14ac:dyDescent="0.3">
      <c r="A2" s="1132"/>
      <c r="B2" s="1132"/>
      <c r="C2" s="1132"/>
      <c r="D2" s="1132"/>
      <c r="F2" s="1133" t="s">
        <v>71</v>
      </c>
      <c r="G2" s="1133"/>
      <c r="H2" s="1133"/>
      <c r="I2"/>
      <c r="J2"/>
      <c r="K2"/>
      <c r="L2"/>
      <c r="M2"/>
    </row>
    <row r="3" spans="1:14" ht="15" customHeight="1" x14ac:dyDescent="0.25">
      <c r="A3" s="1132"/>
      <c r="B3" s="1132"/>
      <c r="C3" s="1132"/>
      <c r="D3" s="1132"/>
      <c r="F3" s="1134" t="s">
        <v>0</v>
      </c>
      <c r="G3" s="1134"/>
      <c r="H3" s="1134"/>
    </row>
    <row r="4" spans="1:14" ht="15" customHeight="1" x14ac:dyDescent="0.3">
      <c r="A4" s="1133" t="str">
        <f>ФОРМА!B4</f>
        <v>ООО «СЭТ»</v>
      </c>
      <c r="B4" s="1133"/>
      <c r="C4" s="1133"/>
      <c r="D4" s="1133"/>
      <c r="F4" s="1138" t="str">
        <f>ФОРМА!B2</f>
        <v>ПАО "Россети Ленэнерго"</v>
      </c>
      <c r="G4" s="1138"/>
      <c r="H4" s="1138"/>
      <c r="N4" s="235" t="str">
        <f>F4</f>
        <v>ПАО "Россети Ленэнерго"</v>
      </c>
    </row>
    <row r="5" spans="1:14" ht="15" customHeight="1" x14ac:dyDescent="0.25">
      <c r="A5" s="1134" t="s">
        <v>44</v>
      </c>
      <c r="B5" s="1134"/>
      <c r="C5" s="1134"/>
      <c r="D5" s="1134"/>
      <c r="F5" s="1136" t="s">
        <v>2</v>
      </c>
      <c r="G5" s="1139"/>
      <c r="H5" s="1139"/>
    </row>
    <row r="6" spans="1:14" ht="55.2" x14ac:dyDescent="0.25">
      <c r="A6" s="1135"/>
      <c r="B6" s="1135"/>
      <c r="C6" s="1135"/>
      <c r="D6" s="1135"/>
      <c r="F6" s="114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6" s="1141"/>
      <c r="H6" s="1141"/>
      <c r="N6" s="235" t="str">
        <f>F6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4" ht="15" customHeight="1" x14ac:dyDescent="0.25">
      <c r="A7" s="1134" t="s">
        <v>45</v>
      </c>
      <c r="B7" s="1134"/>
      <c r="C7" s="1134"/>
      <c r="D7" s="1134"/>
      <c r="F7" s="1142" t="s">
        <v>38</v>
      </c>
      <c r="G7" s="1142"/>
      <c r="H7" s="1142"/>
    </row>
    <row r="8" spans="1:14" ht="15" customHeight="1" x14ac:dyDescent="0.25">
      <c r="A8" s="1135"/>
      <c r="B8" s="1135"/>
      <c r="C8" s="1135"/>
      <c r="D8" s="1135"/>
      <c r="F8" s="1143">
        <f>ФОРМА!B13</f>
        <v>45649</v>
      </c>
      <c r="G8" s="1138"/>
      <c r="H8" s="1138"/>
    </row>
    <row r="9" spans="1:14" ht="15" customHeight="1" x14ac:dyDescent="0.25">
      <c r="A9" s="1134" t="s">
        <v>1</v>
      </c>
      <c r="B9" s="1134"/>
      <c r="C9" s="1134"/>
      <c r="D9" s="1134"/>
      <c r="F9" s="1136" t="s">
        <v>3</v>
      </c>
      <c r="G9" s="1136"/>
      <c r="H9" s="1136"/>
    </row>
    <row r="11" spans="1:14" ht="42" customHeight="1" x14ac:dyDescent="0.25">
      <c r="A11" s="1144" t="s">
        <v>170</v>
      </c>
      <c r="B11" s="1144"/>
      <c r="C11" s="1144"/>
      <c r="D11" s="1144"/>
      <c r="E11" s="1144"/>
      <c r="F11" s="1144"/>
      <c r="G11" s="1144"/>
      <c r="H11" s="1144"/>
    </row>
    <row r="12" spans="1:14" x14ac:dyDescent="0.25">
      <c r="A12" s="1137" t="s">
        <v>4</v>
      </c>
      <c r="B12" s="1137"/>
      <c r="C12" s="1137"/>
      <c r="D12" s="1137"/>
      <c r="E12" s="1137"/>
      <c r="F12" s="1137"/>
      <c r="G12" s="1137"/>
      <c r="H12" s="1137"/>
    </row>
    <row r="13" spans="1:14" ht="29.25" customHeight="1" x14ac:dyDescent="0.25">
      <c r="A13" s="1137" t="s">
        <v>116</v>
      </c>
      <c r="B13" s="1137"/>
      <c r="C13" s="1145" t="str">
        <f>ПОДПИСИ!B5</f>
        <v xml:space="preserve">Старший мастер Ломоносовского РЭС филиала ПАО "Россети Ленэнерго", "ГтЭС" </v>
      </c>
      <c r="D13" s="1145"/>
      <c r="E13" s="1145"/>
      <c r="F13" s="1145"/>
      <c r="G13" s="1145"/>
      <c r="H13" s="1145"/>
    </row>
    <row r="14" spans="1:14" x14ac:dyDescent="0.25">
      <c r="A14" s="1140" t="str">
        <f>ПОДПИСИ!C6</f>
        <v>Ширяев Е.М.</v>
      </c>
      <c r="B14" s="1140"/>
      <c r="C14" s="1140"/>
      <c r="D14" s="1140"/>
      <c r="E14" s="1140"/>
      <c r="F14" s="1140"/>
      <c r="G14" s="1140"/>
      <c r="H14" s="1140"/>
    </row>
    <row r="15" spans="1:14" x14ac:dyDescent="0.25">
      <c r="A15" s="1136" t="s">
        <v>167</v>
      </c>
      <c r="B15" s="1136"/>
      <c r="C15" s="1136"/>
      <c r="D15" s="1136"/>
      <c r="E15" s="1136"/>
      <c r="F15" s="1136"/>
      <c r="G15" s="1136"/>
      <c r="H15" s="1136"/>
    </row>
    <row r="16" spans="1:14" x14ac:dyDescent="0.25">
      <c r="A16" s="1137" t="s">
        <v>115</v>
      </c>
      <c r="B16" s="1137"/>
      <c r="C16" s="1137"/>
      <c r="D16" s="1137"/>
      <c r="E16" s="1140" t="str">
        <f>ПОДПИСИ!B12</f>
        <v>Начальник участка ООО «СЭТ»</v>
      </c>
      <c r="F16" s="1140"/>
      <c r="G16" s="1140"/>
      <c r="H16" s="1140"/>
    </row>
    <row r="17" spans="1:8" x14ac:dyDescent="0.25">
      <c r="A17" s="1140" t="str">
        <f>ПОДПИСИ!C12</f>
        <v>Нугуманов М.А.</v>
      </c>
      <c r="B17" s="1140"/>
      <c r="C17" s="1140"/>
      <c r="D17" s="1140"/>
      <c r="E17" s="1140"/>
      <c r="F17" s="1140"/>
      <c r="G17" s="1140"/>
      <c r="H17" s="1140"/>
    </row>
    <row r="18" spans="1:8" x14ac:dyDescent="0.25">
      <c r="A18" s="1136" t="s">
        <v>167</v>
      </c>
      <c r="B18" s="1136"/>
      <c r="C18" s="1136"/>
      <c r="D18" s="1136"/>
      <c r="E18" s="1136"/>
      <c r="F18" s="1136"/>
      <c r="G18" s="1136"/>
      <c r="H18" s="1136"/>
    </row>
    <row r="19" spans="1:8" x14ac:dyDescent="0.25">
      <c r="A19" s="1146" t="s">
        <v>512</v>
      </c>
      <c r="B19" s="1146"/>
      <c r="C19" s="1146"/>
      <c r="D19" s="1146"/>
      <c r="E19" s="1146"/>
      <c r="F19" s="1146"/>
      <c r="G19" s="1146"/>
      <c r="H19" s="1146"/>
    </row>
    <row r="20" spans="1:8" x14ac:dyDescent="0.25">
      <c r="A20" s="1137" t="s">
        <v>171</v>
      </c>
      <c r="B20" s="1137"/>
      <c r="C20" s="1137"/>
      <c r="D20" s="1137"/>
      <c r="E20" s="1137"/>
      <c r="F20" s="1149">
        <f>ФОРМА!B13</f>
        <v>45649</v>
      </c>
      <c r="G20" s="1149"/>
      <c r="H20" s="1149"/>
    </row>
    <row r="21" spans="1:8" x14ac:dyDescent="0.25">
      <c r="A21" s="1150"/>
      <c r="B21" s="1150"/>
      <c r="C21" s="1150"/>
      <c r="D21" s="1150"/>
      <c r="E21" s="1150"/>
      <c r="F21" s="1150"/>
      <c r="G21" s="1150"/>
      <c r="H21" s="1150"/>
    </row>
    <row r="22" spans="1:8" ht="14.4" x14ac:dyDescent="0.3">
      <c r="A22" s="1137" t="s">
        <v>172</v>
      </c>
      <c r="B22" s="1137"/>
      <c r="C22" s="1137"/>
      <c r="D22" s="1133" t="s">
        <v>173</v>
      </c>
      <c r="E22" s="1133"/>
      <c r="F22" s="1133"/>
      <c r="G22" s="1133"/>
      <c r="H22" s="1133"/>
    </row>
    <row r="23" spans="1:8" ht="15" customHeight="1" x14ac:dyDescent="0.25">
      <c r="A23" s="1151"/>
      <c r="B23" s="1151"/>
      <c r="C23" s="1151"/>
      <c r="D23" s="1151"/>
      <c r="E23" s="1151"/>
      <c r="F23" s="1151"/>
      <c r="G23" s="1151"/>
      <c r="H23" s="1151"/>
    </row>
    <row r="24" spans="1:8" x14ac:dyDescent="0.25">
      <c r="A24" s="1150"/>
      <c r="B24" s="1150"/>
      <c r="C24" s="1150"/>
      <c r="D24" s="1150"/>
      <c r="E24" s="1150"/>
      <c r="F24" s="1150"/>
      <c r="G24" s="1150"/>
      <c r="H24" s="1150"/>
    </row>
    <row r="25" spans="1:8" ht="30" customHeight="1" x14ac:dyDescent="0.25">
      <c r="A25" s="1148" t="s">
        <v>15</v>
      </c>
      <c r="B25" s="1148"/>
      <c r="C25" s="1148"/>
      <c r="D25" s="1148"/>
      <c r="F25" s="67"/>
      <c r="H25" s="442" t="str">
        <f>ПОДПИСИ!E5</f>
        <v>Е.М. Ширяев</v>
      </c>
    </row>
    <row r="26" spans="1:8" x14ac:dyDescent="0.25">
      <c r="A26" s="1136" t="s">
        <v>48</v>
      </c>
      <c r="B26" s="1136"/>
      <c r="C26" s="1136"/>
      <c r="D26" s="1136"/>
      <c r="F26" s="68" t="s">
        <v>49</v>
      </c>
      <c r="H26" s="68" t="s">
        <v>50</v>
      </c>
    </row>
    <row r="27" spans="1:8" ht="39" customHeight="1" x14ac:dyDescent="0.25">
      <c r="A27" s="1147" t="s">
        <v>478</v>
      </c>
      <c r="B27" s="1148"/>
      <c r="C27" s="1148"/>
      <c r="D27" s="1148"/>
      <c r="F27" s="67"/>
      <c r="H27" s="442" t="str">
        <f>ПОДПИСИ!E12</f>
        <v xml:space="preserve">М.А. Нугуманов </v>
      </c>
    </row>
    <row r="28" spans="1:8" x14ac:dyDescent="0.25">
      <c r="A28" s="1136" t="s">
        <v>48</v>
      </c>
      <c r="B28" s="1136"/>
      <c r="C28" s="1136"/>
      <c r="D28" s="1136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 codeName="Лист36">
    <tabColor rgb="FFFF0000"/>
    <pageSetUpPr fitToPage="1"/>
  </sheetPr>
  <dimension ref="A1:DH42"/>
  <sheetViews>
    <sheetView view="pageBreakPreview" zoomScale="60" zoomScaleNormal="100" workbookViewId="0">
      <selection activeCell="CJ45" sqref="CJ45:DB45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6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377</v>
      </c>
      <c r="DH1" s="140"/>
    </row>
    <row r="2" spans="1:112" ht="15" customHeight="1" outlineLevel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19"/>
      <c r="AU2" s="19"/>
      <c r="AV2" s="19"/>
      <c r="AW2" s="19"/>
      <c r="AX2" s="19"/>
      <c r="AY2" s="19"/>
      <c r="AZ2" s="19"/>
      <c r="BA2" s="19"/>
      <c r="BB2" s="706" t="str">
        <f>ФОРМА!G2</f>
        <v>Санкт-Петербург</v>
      </c>
      <c r="BC2" s="706"/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H2" s="141"/>
    </row>
    <row r="3" spans="1:112" s="2" customFormat="1" ht="12" customHeight="1" outlineLevel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21"/>
      <c r="AU3" s="21"/>
      <c r="AV3" s="21"/>
      <c r="AW3" s="21"/>
      <c r="AX3" s="21"/>
      <c r="AY3" s="21"/>
      <c r="AZ3" s="21"/>
      <c r="BA3" s="21"/>
      <c r="BB3" s="765" t="s">
        <v>0</v>
      </c>
      <c r="BC3" s="765"/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outlineLevel="1" x14ac:dyDescent="0.3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19"/>
      <c r="AU4" s="19"/>
      <c r="AV4" s="19"/>
      <c r="AW4" s="19"/>
      <c r="AX4" s="19"/>
      <c r="AY4" s="19"/>
      <c r="AZ4" s="19"/>
      <c r="BA4" s="19"/>
      <c r="BB4" s="766" t="str">
        <f>ФОРМА!B2</f>
        <v>ПАО "Россети Ленэнерго"</v>
      </c>
      <c r="BC4" s="766"/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143" t="str">
        <f>BB4</f>
        <v>ПАО "Россети Ленэнерго"</v>
      </c>
    </row>
    <row r="5" spans="1:112" ht="15" customHeight="1" outlineLevel="1" x14ac:dyDescent="0.3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21"/>
      <c r="AU5" s="21"/>
      <c r="AV5" s="21"/>
      <c r="AW5" s="21"/>
      <c r="AX5" s="21"/>
      <c r="AY5" s="21"/>
      <c r="AZ5" s="21"/>
      <c r="BA5" s="21"/>
      <c r="BB5" s="765" t="s">
        <v>2</v>
      </c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55.8" outlineLevel="1" x14ac:dyDescent="0.3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21"/>
      <c r="AU6" s="21"/>
      <c r="AV6" s="21"/>
      <c r="AW6" s="21"/>
      <c r="AX6" s="21"/>
      <c r="AY6" s="21"/>
      <c r="AZ6" s="21"/>
      <c r="BA6" s="21"/>
      <c r="BB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66"/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outlineLevel="1" x14ac:dyDescent="0.3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21"/>
      <c r="AU7" s="21"/>
      <c r="AV7" s="21"/>
      <c r="AW7" s="21"/>
      <c r="AX7" s="21"/>
      <c r="AY7" s="21"/>
      <c r="AZ7" s="21"/>
      <c r="BA7" s="21"/>
      <c r="BB7" s="765" t="s">
        <v>38</v>
      </c>
      <c r="BC7" s="765"/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outlineLevel="1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19"/>
      <c r="AU8" s="19"/>
      <c r="AV8" s="19"/>
      <c r="AW8" s="19"/>
      <c r="AX8" s="19"/>
      <c r="AY8" s="19"/>
      <c r="AZ8" s="19"/>
      <c r="BA8" s="19"/>
      <c r="BB8" s="724">
        <f>ФОРМА!B13</f>
        <v>45649</v>
      </c>
      <c r="BC8" s="724"/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14"/>
      <c r="DH8" s="144"/>
    </row>
    <row r="9" spans="1:112" outlineLevel="1" x14ac:dyDescent="0.3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21"/>
      <c r="AU9" s="21"/>
      <c r="AV9" s="21"/>
      <c r="AW9" s="21"/>
      <c r="AX9" s="21"/>
      <c r="AY9" s="21"/>
      <c r="AZ9" s="21"/>
      <c r="BA9" s="21"/>
      <c r="BB9" s="765" t="s">
        <v>3</v>
      </c>
      <c r="BC9" s="765"/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ht="30.75" customHeight="1" x14ac:dyDescent="0.3">
      <c r="A10" s="726" t="s">
        <v>514</v>
      </c>
      <c r="B10" s="727"/>
      <c r="C10" s="727"/>
      <c r="D10" s="727"/>
      <c r="E10" s="727"/>
      <c r="F10" s="727"/>
      <c r="G10" s="727"/>
      <c r="H10" s="727"/>
      <c r="I10" s="727"/>
      <c r="J10" s="727"/>
      <c r="K10" s="727"/>
      <c r="L10" s="727"/>
      <c r="M10" s="727"/>
      <c r="N10" s="727"/>
      <c r="O10" s="727"/>
      <c r="P10" s="727"/>
      <c r="Q10" s="727"/>
      <c r="R10" s="727"/>
      <c r="S10" s="727"/>
      <c r="T10" s="727"/>
      <c r="U10" s="727"/>
      <c r="V10" s="727"/>
      <c r="W10" s="727"/>
      <c r="X10" s="727"/>
      <c r="Y10" s="727"/>
      <c r="Z10" s="727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  <c r="BX10" s="727"/>
      <c r="BY10" s="727"/>
      <c r="BZ10" s="727"/>
      <c r="CA10" s="727"/>
      <c r="CB10" s="727"/>
      <c r="CC10" s="727"/>
      <c r="CD10" s="727"/>
      <c r="CE10" s="727"/>
      <c r="CF10" s="727"/>
      <c r="CG10" s="727"/>
      <c r="CH10" s="727"/>
      <c r="CI10" s="727"/>
      <c r="CJ10" s="727"/>
      <c r="CK10" s="727"/>
      <c r="CL10" s="727"/>
      <c r="CM10" s="727"/>
      <c r="CN10" s="727"/>
      <c r="CO10" s="727"/>
      <c r="CP10" s="727"/>
      <c r="CQ10" s="727"/>
      <c r="CR10" s="727"/>
      <c r="CS10" s="727"/>
      <c r="CT10" s="727"/>
      <c r="CU10" s="727"/>
      <c r="CV10" s="727"/>
      <c r="CW10" s="727"/>
      <c r="CX10" s="727"/>
      <c r="CY10" s="727"/>
      <c r="CZ10" s="727"/>
      <c r="DA10" s="727"/>
      <c r="DB10" s="727"/>
    </row>
    <row r="11" spans="1:112" ht="35.4" customHeight="1" x14ac:dyDescent="0.3">
      <c r="A11" s="884" t="s">
        <v>1027</v>
      </c>
      <c r="B11" s="884"/>
      <c r="C11" s="884"/>
      <c r="D11" s="884"/>
      <c r="E11" s="884"/>
      <c r="F11" s="884"/>
      <c r="G11" s="884"/>
      <c r="H11" s="884"/>
      <c r="I11" s="884"/>
      <c r="J11" s="884"/>
      <c r="K11" s="884"/>
      <c r="L11" s="884"/>
      <c r="M11" s="884"/>
      <c r="N11" s="884"/>
      <c r="O11" s="884"/>
      <c r="P11" s="884"/>
      <c r="Q11" s="884"/>
      <c r="R11" s="884"/>
      <c r="S11" s="884"/>
      <c r="T11" s="884"/>
      <c r="U11" s="884"/>
      <c r="V11" s="884"/>
      <c r="W11" s="884"/>
      <c r="X11" s="884"/>
      <c r="Y11" s="884"/>
      <c r="Z11" s="884"/>
      <c r="AA11" s="884"/>
      <c r="AB11" s="884"/>
      <c r="AC11" s="884"/>
      <c r="AD11" s="884"/>
      <c r="AE11" s="884"/>
      <c r="AF11" s="884"/>
      <c r="AG11" s="884"/>
      <c r="AH11" s="884"/>
      <c r="AI11" s="884"/>
      <c r="AJ11" s="884"/>
      <c r="AK11" s="884"/>
      <c r="AL11" s="884"/>
      <c r="AM11" s="884"/>
      <c r="AN11" s="884"/>
      <c r="AO11" s="884"/>
      <c r="AP11" s="884"/>
      <c r="AQ11" s="884"/>
      <c r="AR11" s="884"/>
      <c r="AS11" s="884"/>
      <c r="AT11" s="884"/>
      <c r="AU11" s="884"/>
      <c r="AV11" s="884"/>
      <c r="AW11" s="884"/>
      <c r="AX11" s="884"/>
      <c r="AY11" s="884"/>
      <c r="AZ11" s="884"/>
      <c r="BA11" s="884"/>
      <c r="BB11" s="884"/>
      <c r="BC11" s="884"/>
      <c r="BD11" s="884"/>
      <c r="BE11" s="884"/>
      <c r="BF11" s="884"/>
      <c r="BG11" s="884"/>
      <c r="BH11" s="884"/>
      <c r="BI11" s="884"/>
      <c r="BJ11" s="884"/>
      <c r="BK11" s="884"/>
      <c r="BL11" s="884"/>
      <c r="BM11" s="884"/>
      <c r="BN11" s="884"/>
      <c r="BO11" s="884"/>
      <c r="BP11" s="884"/>
      <c r="BQ11" s="884"/>
      <c r="BR11" s="884"/>
      <c r="BS11" s="884"/>
      <c r="BT11" s="884"/>
      <c r="BU11" s="884"/>
      <c r="BV11" s="884"/>
      <c r="BW11" s="884"/>
      <c r="BX11" s="884"/>
      <c r="BY11" s="884"/>
      <c r="BZ11" s="884"/>
      <c r="CA11" s="884"/>
      <c r="CB11" s="884"/>
      <c r="CC11" s="884"/>
      <c r="CD11" s="884"/>
      <c r="CE11" s="884"/>
      <c r="CF11" s="884"/>
      <c r="CG11" s="884"/>
      <c r="CH11" s="884"/>
      <c r="CI11" s="884"/>
      <c r="CJ11" s="884"/>
      <c r="CK11" s="884"/>
      <c r="CL11" s="884"/>
      <c r="CM11" s="884"/>
      <c r="CN11" s="884"/>
      <c r="CO11" s="884"/>
      <c r="CP11" s="884"/>
      <c r="CQ11" s="884"/>
      <c r="CR11" s="884"/>
      <c r="CS11" s="884"/>
      <c r="CT11" s="884"/>
      <c r="CU11" s="884"/>
      <c r="CV11" s="884"/>
      <c r="CW11" s="884"/>
      <c r="CX11" s="884"/>
      <c r="CY11" s="884"/>
      <c r="CZ11" s="884"/>
      <c r="DA11" s="884"/>
      <c r="DB11" s="884"/>
    </row>
    <row r="12" spans="1:112" x14ac:dyDescent="0.3">
      <c r="A12" s="884" t="s">
        <v>1028</v>
      </c>
      <c r="B12" s="884"/>
      <c r="C12" s="884"/>
      <c r="D12" s="884"/>
      <c r="E12" s="884"/>
      <c r="F12" s="884"/>
      <c r="G12" s="884"/>
      <c r="H12" s="884"/>
      <c r="I12" s="884"/>
      <c r="J12" s="884"/>
      <c r="K12" s="884"/>
      <c r="L12" s="884"/>
      <c r="M12" s="884"/>
      <c r="N12" s="884"/>
      <c r="O12" s="884"/>
      <c r="P12" s="884"/>
      <c r="Q12" s="884"/>
      <c r="R12" s="884"/>
      <c r="S12" s="884"/>
      <c r="T12" s="884"/>
      <c r="U12" s="884"/>
      <c r="V12" s="884"/>
      <c r="W12" s="884"/>
      <c r="X12" s="884"/>
      <c r="Y12" s="884"/>
      <c r="Z12" s="884"/>
      <c r="AA12" s="884"/>
      <c r="AB12" s="884"/>
      <c r="AC12" s="884"/>
      <c r="AD12" s="884"/>
      <c r="AE12" s="884"/>
      <c r="AF12" s="884"/>
      <c r="AG12" s="884"/>
      <c r="AH12" s="884"/>
      <c r="AI12" s="884"/>
      <c r="AJ12" s="884"/>
      <c r="AK12" s="884"/>
      <c r="AL12" s="884"/>
      <c r="AM12" s="884"/>
      <c r="AN12" s="884"/>
      <c r="AO12" s="884"/>
      <c r="AP12" s="884"/>
      <c r="AQ12" s="884"/>
      <c r="AR12" s="884"/>
      <c r="AS12" s="884"/>
      <c r="AT12" s="884"/>
      <c r="AU12" s="884"/>
      <c r="AV12" s="884"/>
      <c r="AW12" s="884"/>
      <c r="AX12" s="884"/>
      <c r="AY12" s="884"/>
      <c r="AZ12" s="884"/>
      <c r="BA12" s="884"/>
      <c r="BB12" s="884"/>
      <c r="BC12" s="884"/>
      <c r="BD12" s="884"/>
      <c r="BE12" s="884"/>
      <c r="BF12" s="884"/>
      <c r="BG12" s="884"/>
      <c r="BH12" s="884"/>
      <c r="BI12" s="884"/>
      <c r="BJ12" s="884"/>
      <c r="BK12" s="884"/>
      <c r="BL12" s="884"/>
      <c r="BM12" s="884"/>
      <c r="BN12" s="884"/>
      <c r="BO12" s="884"/>
      <c r="BP12" s="884"/>
      <c r="BQ12" s="884"/>
      <c r="BR12" s="884"/>
      <c r="BS12" s="884"/>
      <c r="BT12" s="884"/>
      <c r="BU12" s="884"/>
      <c r="BV12" s="884"/>
      <c r="BW12" s="884"/>
      <c r="BX12" s="884"/>
      <c r="BY12" s="884"/>
      <c r="BZ12" s="884"/>
      <c r="CA12" s="884"/>
      <c r="CB12" s="884"/>
      <c r="CC12" s="884"/>
      <c r="CD12" s="884"/>
      <c r="CE12" s="884"/>
      <c r="CF12" s="884"/>
      <c r="CG12" s="884"/>
      <c r="CH12" s="884"/>
      <c r="CI12" s="884"/>
      <c r="CJ12" s="884"/>
      <c r="CK12" s="884"/>
      <c r="CL12" s="884"/>
      <c r="CM12" s="884"/>
      <c r="CN12" s="884"/>
      <c r="CO12" s="884"/>
      <c r="CP12" s="884"/>
      <c r="CQ12" s="884"/>
      <c r="CR12" s="884"/>
      <c r="CS12" s="884"/>
      <c r="CT12" s="884"/>
      <c r="CU12" s="884"/>
      <c r="CV12" s="884"/>
      <c r="CW12" s="884"/>
      <c r="CX12" s="884"/>
      <c r="CY12" s="884"/>
      <c r="CZ12" s="884"/>
      <c r="DA12" s="884"/>
      <c r="DB12" s="884"/>
    </row>
    <row r="13" spans="1:112" x14ac:dyDescent="0.3">
      <c r="A13" s="901" t="s">
        <v>373</v>
      </c>
      <c r="B13" s="901"/>
      <c r="C13" s="901"/>
      <c r="D13" s="901"/>
      <c r="E13" s="901"/>
      <c r="F13" s="901"/>
      <c r="G13" s="901"/>
      <c r="H13" s="901"/>
      <c r="I13" s="901"/>
      <c r="J13" s="901"/>
      <c r="K13" s="901"/>
      <c r="L13" s="901"/>
      <c r="M13" s="901"/>
      <c r="N13" s="901"/>
      <c r="O13" s="901"/>
      <c r="P13" s="901"/>
      <c r="Q13" s="901"/>
      <c r="R13" s="901"/>
      <c r="S13" s="901"/>
      <c r="T13" s="901"/>
      <c r="U13" s="901"/>
      <c r="V13" s="901"/>
      <c r="W13" s="901"/>
      <c r="X13" s="901"/>
      <c r="Y13" s="901"/>
      <c r="Z13" s="901"/>
      <c r="AA13" s="901"/>
      <c r="AB13" s="901"/>
      <c r="AC13" s="901"/>
      <c r="AD13" s="901"/>
      <c r="AE13" s="901"/>
      <c r="AF13" s="901"/>
      <c r="AG13" s="901"/>
      <c r="AH13" s="901"/>
      <c r="AI13" s="901"/>
      <c r="AJ13" s="901"/>
      <c r="AK13" s="901"/>
      <c r="AL13" s="901"/>
      <c r="AM13" s="901"/>
      <c r="AN13" s="901"/>
      <c r="AO13" s="901"/>
      <c r="AP13" s="901"/>
      <c r="AQ13" s="901"/>
      <c r="AR13" s="901"/>
      <c r="AS13" s="901"/>
      <c r="AT13" s="901"/>
      <c r="AU13" s="901"/>
      <c r="AV13" s="901"/>
      <c r="AW13" s="901"/>
      <c r="AX13" s="901"/>
      <c r="AY13" s="901"/>
      <c r="AZ13" s="901"/>
      <c r="BA13" s="901"/>
      <c r="BB13" s="901"/>
      <c r="BC13" s="901"/>
      <c r="BD13" s="901"/>
      <c r="BE13" s="901"/>
      <c r="BF13" s="901"/>
      <c r="BG13" s="901"/>
      <c r="BH13" s="901"/>
      <c r="BI13" s="901"/>
      <c r="BJ13" s="901"/>
      <c r="BK13" s="901"/>
      <c r="BL13" s="901"/>
      <c r="BM13" s="901"/>
      <c r="BN13" s="901"/>
      <c r="BO13" s="901"/>
      <c r="BP13" s="901"/>
      <c r="BQ13" s="901"/>
      <c r="BR13" s="901"/>
      <c r="BS13" s="901"/>
      <c r="BT13" s="901"/>
      <c r="BU13" s="901"/>
      <c r="BV13" s="901"/>
      <c r="BW13" s="901"/>
      <c r="BX13" s="901"/>
      <c r="BY13" s="901"/>
      <c r="BZ13" s="901"/>
      <c r="CA13" s="901"/>
      <c r="CB13" s="901"/>
      <c r="CC13" s="901"/>
      <c r="CD13" s="901"/>
      <c r="CE13" s="901"/>
      <c r="CF13" s="901"/>
      <c r="CG13" s="901"/>
      <c r="CH13" s="901"/>
      <c r="CI13" s="901"/>
      <c r="CJ13" s="901"/>
      <c r="CK13" s="901"/>
      <c r="CL13" s="901"/>
      <c r="CM13" s="901"/>
      <c r="CN13" s="901"/>
      <c r="CO13" s="901"/>
      <c r="CP13" s="901"/>
      <c r="CQ13" s="901"/>
      <c r="CR13" s="901"/>
      <c r="CS13" s="901"/>
      <c r="CT13" s="901"/>
      <c r="CU13" s="901"/>
      <c r="CV13" s="901"/>
      <c r="CW13" s="901"/>
      <c r="CX13" s="901"/>
      <c r="CY13" s="901"/>
      <c r="CZ13" s="901"/>
      <c r="DA13" s="901"/>
      <c r="DB13" s="901"/>
    </row>
    <row r="14" spans="1:112" ht="10.95" customHeight="1" x14ac:dyDescent="0.3">
      <c r="A14" s="1152" t="s">
        <v>374</v>
      </c>
      <c r="B14" s="1152"/>
      <c r="C14" s="1152"/>
      <c r="D14" s="1152"/>
      <c r="E14" s="1152"/>
      <c r="F14" s="1152"/>
      <c r="G14" s="1152"/>
      <c r="H14" s="1152"/>
      <c r="I14" s="1152"/>
      <c r="J14" s="1152"/>
      <c r="K14" s="1152"/>
      <c r="L14" s="1152"/>
      <c r="M14" s="1152"/>
      <c r="N14" s="1152"/>
      <c r="O14" s="1152"/>
      <c r="P14" s="1152"/>
      <c r="Q14" s="1152"/>
      <c r="R14" s="1152"/>
      <c r="S14" s="1152"/>
      <c r="T14" s="1152"/>
      <c r="U14" s="1152"/>
      <c r="V14" s="1152"/>
      <c r="W14" s="1152"/>
      <c r="X14" s="1152"/>
      <c r="Y14" s="1152"/>
      <c r="Z14" s="1152"/>
      <c r="AA14" s="1152"/>
      <c r="AB14" s="1152"/>
      <c r="AC14" s="1152"/>
      <c r="AD14" s="1152"/>
      <c r="AE14" s="1152"/>
      <c r="AF14" s="1152"/>
      <c r="AG14" s="1152"/>
      <c r="AH14" s="1152"/>
      <c r="AI14" s="1152"/>
      <c r="AJ14" s="1152"/>
      <c r="AK14" s="1152"/>
      <c r="AL14" s="1152"/>
      <c r="AM14" s="1152"/>
      <c r="AN14" s="1152"/>
      <c r="AO14" s="1152"/>
      <c r="AP14" s="1152"/>
      <c r="AQ14" s="1152"/>
      <c r="AR14" s="1152"/>
      <c r="AS14" s="1152"/>
      <c r="AT14" s="1152"/>
      <c r="AU14" s="1152"/>
      <c r="AV14" s="1152"/>
      <c r="AW14" s="1152"/>
      <c r="AX14" s="1152"/>
      <c r="AY14" s="1152"/>
      <c r="AZ14" s="1152"/>
      <c r="BA14" s="1152"/>
      <c r="BB14" s="1152"/>
      <c r="BC14" s="1152"/>
      <c r="BD14" s="1152"/>
      <c r="BE14" s="1152"/>
      <c r="BF14" s="1152"/>
      <c r="BG14" s="1152"/>
      <c r="BH14" s="1152"/>
      <c r="BI14" s="1152"/>
      <c r="BJ14" s="1152"/>
      <c r="BK14" s="1152"/>
      <c r="BL14" s="1152"/>
      <c r="BM14" s="1152"/>
      <c r="BN14" s="1152"/>
      <c r="BO14" s="1152"/>
      <c r="BP14" s="1152"/>
      <c r="BQ14" s="1152"/>
      <c r="BR14" s="1152"/>
      <c r="BS14" s="1152"/>
      <c r="BT14" s="1152"/>
      <c r="BU14" s="1152"/>
      <c r="BV14" s="1152"/>
      <c r="BW14" s="1152"/>
      <c r="BX14" s="1152"/>
      <c r="BY14" s="1152"/>
      <c r="BZ14" s="1152"/>
      <c r="CA14" s="1152"/>
      <c r="CB14" s="1152"/>
      <c r="CC14" s="1152"/>
      <c r="CD14" s="1152"/>
      <c r="CE14" s="1152"/>
      <c r="CF14" s="1152"/>
      <c r="CG14" s="1152"/>
      <c r="CH14" s="1152"/>
      <c r="CI14" s="1152"/>
      <c r="CJ14" s="1152"/>
      <c r="CK14" s="1152"/>
      <c r="CL14" s="1152"/>
      <c r="CM14" s="1152"/>
      <c r="CN14" s="1152"/>
      <c r="CO14" s="1152"/>
      <c r="CP14" s="1152"/>
      <c r="CQ14" s="1152"/>
      <c r="CR14" s="1152"/>
      <c r="CS14" s="1152"/>
      <c r="CT14" s="1152"/>
      <c r="CU14" s="1152"/>
      <c r="CV14" s="1152"/>
      <c r="CW14" s="1152"/>
      <c r="CX14" s="1152"/>
      <c r="CY14" s="1152"/>
      <c r="CZ14" s="1152"/>
      <c r="DA14" s="1152"/>
      <c r="DB14" s="1152"/>
    </row>
    <row r="15" spans="1:112" ht="28.2" customHeight="1" x14ac:dyDescent="0.3">
      <c r="A15" s="884" t="s">
        <v>1029</v>
      </c>
      <c r="B15" s="884"/>
      <c r="C15" s="884"/>
      <c r="D15" s="884"/>
      <c r="E15" s="884"/>
      <c r="F15" s="884"/>
      <c r="G15" s="884"/>
      <c r="H15" s="884"/>
      <c r="I15" s="884"/>
      <c r="J15" s="884"/>
      <c r="K15" s="884"/>
      <c r="L15" s="884"/>
      <c r="M15" s="884"/>
      <c r="N15" s="884"/>
      <c r="O15" s="884"/>
      <c r="P15" s="884"/>
      <c r="Q15" s="884"/>
      <c r="R15" s="884"/>
      <c r="S15" s="884"/>
      <c r="T15" s="884"/>
      <c r="U15" s="884"/>
      <c r="V15" s="884"/>
      <c r="W15" s="884"/>
      <c r="X15" s="884"/>
      <c r="Y15" s="884"/>
      <c r="Z15" s="884"/>
      <c r="AA15" s="884"/>
      <c r="AB15" s="884"/>
      <c r="AC15" s="884"/>
      <c r="AD15" s="884"/>
      <c r="AE15" s="884"/>
      <c r="AF15" s="884"/>
      <c r="AG15" s="884"/>
      <c r="AH15" s="884"/>
      <c r="AI15" s="884"/>
      <c r="AJ15" s="884"/>
      <c r="AK15" s="884"/>
      <c r="AL15" s="884"/>
      <c r="AM15" s="884"/>
      <c r="AN15" s="884"/>
      <c r="AO15" s="884"/>
      <c r="AP15" s="884"/>
      <c r="AQ15" s="884"/>
      <c r="AR15" s="884"/>
      <c r="AS15" s="884"/>
      <c r="AT15" s="884"/>
      <c r="AU15" s="884"/>
      <c r="AV15" s="884"/>
      <c r="AW15" s="884"/>
      <c r="AX15" s="884"/>
      <c r="AY15" s="884"/>
      <c r="AZ15" s="884"/>
      <c r="BA15" s="884"/>
      <c r="BB15" s="884"/>
      <c r="BC15" s="884"/>
      <c r="BD15" s="884"/>
      <c r="BE15" s="884"/>
      <c r="BF15" s="884"/>
      <c r="BG15" s="884"/>
      <c r="BH15" s="884"/>
      <c r="BI15" s="884"/>
      <c r="BJ15" s="884"/>
      <c r="BK15" s="884"/>
      <c r="BL15" s="884"/>
      <c r="BM15" s="884"/>
      <c r="BN15" s="884"/>
      <c r="BO15" s="884"/>
      <c r="BP15" s="884"/>
      <c r="BQ15" s="884"/>
      <c r="BR15" s="884"/>
      <c r="BS15" s="884"/>
      <c r="BT15" s="884"/>
      <c r="BU15" s="884"/>
      <c r="BV15" s="884"/>
      <c r="BW15" s="884"/>
      <c r="BX15" s="884"/>
      <c r="BY15" s="884"/>
      <c r="BZ15" s="884"/>
      <c r="CA15" s="884"/>
      <c r="CB15" s="884"/>
      <c r="CC15" s="884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4"/>
      <c r="CU15" s="884"/>
      <c r="CV15" s="884"/>
      <c r="CW15" s="884"/>
      <c r="CX15" s="884"/>
      <c r="CY15" s="884"/>
      <c r="CZ15" s="884"/>
      <c r="DA15" s="884"/>
      <c r="DB15" s="884"/>
    </row>
    <row r="16" spans="1:112" x14ac:dyDescent="0.3">
      <c r="A16" s="901" t="s">
        <v>373</v>
      </c>
      <c r="B16" s="901"/>
      <c r="C16" s="901"/>
      <c r="D16" s="901"/>
      <c r="E16" s="901"/>
      <c r="F16" s="901"/>
      <c r="G16" s="901"/>
      <c r="H16" s="901"/>
      <c r="I16" s="901"/>
      <c r="J16" s="901"/>
      <c r="K16" s="901"/>
      <c r="L16" s="901"/>
      <c r="M16" s="901"/>
      <c r="N16" s="901"/>
      <c r="O16" s="901"/>
      <c r="P16" s="901"/>
      <c r="Q16" s="901"/>
      <c r="R16" s="901"/>
      <c r="S16" s="901"/>
      <c r="T16" s="901"/>
      <c r="U16" s="901"/>
      <c r="V16" s="901"/>
      <c r="W16" s="901"/>
      <c r="X16" s="901"/>
      <c r="Y16" s="901"/>
      <c r="Z16" s="901"/>
      <c r="AA16" s="901"/>
      <c r="AB16" s="901"/>
      <c r="AC16" s="901"/>
      <c r="AD16" s="901"/>
      <c r="AE16" s="901"/>
      <c r="AF16" s="901"/>
      <c r="AG16" s="901"/>
      <c r="AH16" s="901"/>
      <c r="AI16" s="901"/>
      <c r="AJ16" s="901"/>
      <c r="AK16" s="901"/>
      <c r="AL16" s="901"/>
      <c r="AM16" s="901"/>
      <c r="AN16" s="901"/>
      <c r="AO16" s="901"/>
      <c r="AP16" s="901"/>
      <c r="AQ16" s="901"/>
      <c r="AR16" s="901"/>
      <c r="AS16" s="901"/>
      <c r="AT16" s="901"/>
      <c r="AU16" s="901"/>
      <c r="AV16" s="901"/>
      <c r="AW16" s="901"/>
      <c r="AX16" s="901"/>
      <c r="AY16" s="901"/>
      <c r="AZ16" s="901"/>
      <c r="BA16" s="901"/>
      <c r="BB16" s="901"/>
      <c r="BC16" s="901"/>
      <c r="BD16" s="901"/>
      <c r="BE16" s="901"/>
      <c r="BF16" s="901"/>
      <c r="BG16" s="901"/>
      <c r="BH16" s="901"/>
      <c r="BI16" s="901"/>
      <c r="BJ16" s="901"/>
      <c r="BK16" s="901"/>
      <c r="BL16" s="901"/>
      <c r="BM16" s="901"/>
      <c r="BN16" s="901"/>
      <c r="BO16" s="901"/>
      <c r="BP16" s="901"/>
      <c r="BQ16" s="901"/>
      <c r="BR16" s="901"/>
      <c r="BS16" s="901"/>
      <c r="BT16" s="901"/>
      <c r="BU16" s="901"/>
      <c r="BV16" s="901"/>
      <c r="BW16" s="901"/>
      <c r="BX16" s="901"/>
      <c r="BY16" s="901"/>
      <c r="BZ16" s="901"/>
      <c r="CA16" s="901"/>
      <c r="CB16" s="901"/>
      <c r="CC16" s="901"/>
      <c r="CD16" s="901"/>
      <c r="CE16" s="901"/>
      <c r="CF16" s="901"/>
      <c r="CG16" s="901"/>
      <c r="CH16" s="901"/>
      <c r="CI16" s="901"/>
      <c r="CJ16" s="901"/>
      <c r="CK16" s="901"/>
      <c r="CL16" s="901"/>
      <c r="CM16" s="901"/>
      <c r="CN16" s="901"/>
      <c r="CO16" s="901"/>
      <c r="CP16" s="901"/>
      <c r="CQ16" s="901"/>
      <c r="CR16" s="901"/>
      <c r="CS16" s="901"/>
      <c r="CT16" s="901"/>
      <c r="CU16" s="901"/>
      <c r="CV16" s="901"/>
      <c r="CW16" s="901"/>
      <c r="CX16" s="901"/>
      <c r="CY16" s="901"/>
      <c r="CZ16" s="901"/>
      <c r="DA16" s="901"/>
      <c r="DB16" s="901"/>
    </row>
    <row r="17" spans="1:106" ht="10.199999999999999" customHeight="1" x14ac:dyDescent="0.3">
      <c r="A17" s="1152" t="s">
        <v>374</v>
      </c>
      <c r="B17" s="1152"/>
      <c r="C17" s="1152"/>
      <c r="D17" s="1152"/>
      <c r="E17" s="1152"/>
      <c r="F17" s="1152"/>
      <c r="G17" s="1152"/>
      <c r="H17" s="1152"/>
      <c r="I17" s="1152"/>
      <c r="J17" s="1152"/>
      <c r="K17" s="1152"/>
      <c r="L17" s="1152"/>
      <c r="M17" s="1152"/>
      <c r="N17" s="1152"/>
      <c r="O17" s="1152"/>
      <c r="P17" s="1152"/>
      <c r="Q17" s="1152"/>
      <c r="R17" s="1152"/>
      <c r="S17" s="1152"/>
      <c r="T17" s="1152"/>
      <c r="U17" s="1152"/>
      <c r="V17" s="1152"/>
      <c r="W17" s="1152"/>
      <c r="X17" s="1152"/>
      <c r="Y17" s="1152"/>
      <c r="Z17" s="1152"/>
      <c r="AA17" s="1152"/>
      <c r="AB17" s="1152"/>
      <c r="AC17" s="1152"/>
      <c r="AD17" s="1152"/>
      <c r="AE17" s="1152"/>
      <c r="AF17" s="1152"/>
      <c r="AG17" s="1152"/>
      <c r="AH17" s="1152"/>
      <c r="AI17" s="1152"/>
      <c r="AJ17" s="1152"/>
      <c r="AK17" s="1152"/>
      <c r="AL17" s="1152"/>
      <c r="AM17" s="1152"/>
      <c r="AN17" s="1152"/>
      <c r="AO17" s="1152"/>
      <c r="AP17" s="1152"/>
      <c r="AQ17" s="1152"/>
      <c r="AR17" s="1152"/>
      <c r="AS17" s="1152"/>
      <c r="AT17" s="1152"/>
      <c r="AU17" s="1152"/>
      <c r="AV17" s="1152"/>
      <c r="AW17" s="1152"/>
      <c r="AX17" s="1152"/>
      <c r="AY17" s="1152"/>
      <c r="AZ17" s="1152"/>
      <c r="BA17" s="1152"/>
      <c r="BB17" s="1152"/>
      <c r="BC17" s="1152"/>
      <c r="BD17" s="1152"/>
      <c r="BE17" s="1152"/>
      <c r="BF17" s="1152"/>
      <c r="BG17" s="1152"/>
      <c r="BH17" s="1152"/>
      <c r="BI17" s="1152"/>
      <c r="BJ17" s="1152"/>
      <c r="BK17" s="1152"/>
      <c r="BL17" s="1152"/>
      <c r="BM17" s="1152"/>
      <c r="BN17" s="1152"/>
      <c r="BO17" s="1152"/>
      <c r="BP17" s="1152"/>
      <c r="BQ17" s="1152"/>
      <c r="BR17" s="1152"/>
      <c r="BS17" s="1152"/>
      <c r="BT17" s="1152"/>
      <c r="BU17" s="1152"/>
      <c r="BV17" s="1152"/>
      <c r="BW17" s="1152"/>
      <c r="BX17" s="1152"/>
      <c r="BY17" s="1152"/>
      <c r="BZ17" s="1152"/>
      <c r="CA17" s="1152"/>
      <c r="CB17" s="1152"/>
      <c r="CC17" s="1152"/>
      <c r="CD17" s="1152"/>
      <c r="CE17" s="1152"/>
      <c r="CF17" s="1152"/>
      <c r="CG17" s="1152"/>
      <c r="CH17" s="1152"/>
      <c r="CI17" s="1152"/>
      <c r="CJ17" s="1152"/>
      <c r="CK17" s="1152"/>
      <c r="CL17" s="1152"/>
      <c r="CM17" s="1152"/>
      <c r="CN17" s="1152"/>
      <c r="CO17" s="1152"/>
      <c r="CP17" s="1152"/>
      <c r="CQ17" s="1152"/>
      <c r="CR17" s="1152"/>
      <c r="CS17" s="1152"/>
      <c r="CT17" s="1152"/>
      <c r="CU17" s="1152"/>
      <c r="CV17" s="1152"/>
      <c r="CW17" s="1152"/>
      <c r="CX17" s="1152"/>
      <c r="CY17" s="1152"/>
      <c r="CZ17" s="1152"/>
      <c r="DA17" s="1152"/>
      <c r="DB17" s="1152"/>
    </row>
    <row r="18" spans="1:106" x14ac:dyDescent="0.3">
      <c r="A18" s="884" t="s">
        <v>375</v>
      </c>
      <c r="B18" s="884"/>
      <c r="C18" s="884"/>
      <c r="D18" s="884"/>
      <c r="E18" s="884"/>
      <c r="F18" s="884"/>
      <c r="G18" s="884"/>
      <c r="H18" s="884"/>
      <c r="I18" s="884"/>
      <c r="J18" s="884"/>
      <c r="K18" s="884"/>
      <c r="L18" s="884"/>
      <c r="M18" s="884"/>
      <c r="N18" s="884"/>
      <c r="O18" s="884"/>
      <c r="P18" s="884"/>
      <c r="Q18" s="884"/>
      <c r="R18" s="884"/>
      <c r="S18" s="884"/>
      <c r="T18" s="884"/>
      <c r="U18" s="884"/>
      <c r="V18" s="884"/>
      <c r="W18" s="884"/>
      <c r="X18" s="884"/>
      <c r="Y18" s="884"/>
      <c r="Z18" s="884"/>
      <c r="AA18" s="884"/>
      <c r="AB18" s="884"/>
      <c r="AC18" s="884"/>
      <c r="AD18" s="884"/>
      <c r="AE18" s="884"/>
      <c r="AF18" s="884"/>
      <c r="AG18" s="884"/>
      <c r="AH18" s="884"/>
      <c r="AI18" s="884"/>
      <c r="AJ18" s="884"/>
      <c r="AK18" s="884"/>
      <c r="AL18" s="884"/>
      <c r="AM18" s="884"/>
      <c r="AN18" s="884"/>
      <c r="AO18" s="884"/>
      <c r="AP18" s="884"/>
      <c r="AQ18" s="884"/>
      <c r="AR18" s="884"/>
      <c r="AS18" s="884"/>
      <c r="AT18" s="884"/>
      <c r="AU18" s="884"/>
      <c r="AV18" s="884"/>
      <c r="AW18" s="884"/>
      <c r="AX18" s="884"/>
      <c r="AY18" s="884"/>
      <c r="AZ18" s="884"/>
      <c r="BA18" s="884"/>
      <c r="BB18" s="884"/>
      <c r="BC18" s="884"/>
      <c r="BD18" s="884"/>
      <c r="BE18" s="884"/>
      <c r="BF18" s="884"/>
      <c r="BG18" s="884"/>
      <c r="BH18" s="884"/>
      <c r="BI18" s="884"/>
      <c r="BJ18" s="884"/>
      <c r="BK18" s="884"/>
      <c r="BL18" s="884"/>
      <c r="BM18" s="884"/>
      <c r="BN18" s="884"/>
      <c r="BO18" s="884"/>
      <c r="BP18" s="884"/>
      <c r="BQ18" s="884"/>
      <c r="BR18" s="884"/>
      <c r="BS18" s="884"/>
      <c r="BT18" s="884"/>
      <c r="BU18" s="884"/>
      <c r="BV18" s="884"/>
      <c r="BW18" s="884"/>
      <c r="BX18" s="884"/>
      <c r="BY18" s="884"/>
      <c r="BZ18" s="884"/>
      <c r="CA18" s="884"/>
      <c r="CB18" s="884"/>
      <c r="CC18" s="884"/>
      <c r="CD18" s="884"/>
      <c r="CE18" s="884"/>
      <c r="CF18" s="884"/>
      <c r="CG18" s="884"/>
      <c r="CH18" s="884"/>
      <c r="CI18" s="884"/>
      <c r="CJ18" s="884"/>
      <c r="CK18" s="884"/>
      <c r="CL18" s="884"/>
      <c r="CM18" s="884"/>
      <c r="CN18" s="884"/>
      <c r="CO18" s="884"/>
      <c r="CP18" s="884"/>
      <c r="CQ18" s="884"/>
      <c r="CR18" s="884"/>
      <c r="CS18" s="884"/>
      <c r="CT18" s="884"/>
      <c r="CU18" s="884"/>
      <c r="CV18" s="884"/>
      <c r="CW18" s="884"/>
      <c r="CX18" s="884"/>
      <c r="CY18" s="884"/>
      <c r="CZ18" s="884"/>
      <c r="DA18" s="884"/>
      <c r="DB18" s="884"/>
    </row>
    <row r="19" spans="1:106" x14ac:dyDescent="0.3">
      <c r="A19" s="901" t="s">
        <v>373</v>
      </c>
      <c r="B19" s="901"/>
      <c r="C19" s="901"/>
      <c r="D19" s="901"/>
      <c r="E19" s="901"/>
      <c r="F19" s="901"/>
      <c r="G19" s="901"/>
      <c r="H19" s="901"/>
      <c r="I19" s="901"/>
      <c r="J19" s="901"/>
      <c r="K19" s="901"/>
      <c r="L19" s="901"/>
      <c r="M19" s="901"/>
      <c r="N19" s="901"/>
      <c r="O19" s="901"/>
      <c r="P19" s="901"/>
      <c r="Q19" s="901"/>
      <c r="R19" s="901"/>
      <c r="S19" s="901"/>
      <c r="T19" s="901"/>
      <c r="U19" s="901"/>
      <c r="V19" s="901"/>
      <c r="W19" s="901"/>
      <c r="X19" s="901"/>
      <c r="Y19" s="901"/>
      <c r="Z19" s="901"/>
      <c r="AA19" s="901"/>
      <c r="AB19" s="901"/>
      <c r="AC19" s="901"/>
      <c r="AD19" s="901"/>
      <c r="AE19" s="901"/>
      <c r="AF19" s="901"/>
      <c r="AG19" s="901"/>
      <c r="AH19" s="901"/>
      <c r="AI19" s="901"/>
      <c r="AJ19" s="901"/>
      <c r="AK19" s="901"/>
      <c r="AL19" s="901"/>
      <c r="AM19" s="901"/>
      <c r="AN19" s="901"/>
      <c r="AO19" s="901"/>
      <c r="AP19" s="901"/>
      <c r="AQ19" s="901"/>
      <c r="AR19" s="901"/>
      <c r="AS19" s="901"/>
      <c r="AT19" s="901"/>
      <c r="AU19" s="901"/>
      <c r="AV19" s="901"/>
      <c r="AW19" s="901"/>
      <c r="AX19" s="901"/>
      <c r="AY19" s="901"/>
      <c r="AZ19" s="901"/>
      <c r="BA19" s="901"/>
      <c r="BB19" s="901"/>
      <c r="BC19" s="901"/>
      <c r="BD19" s="901"/>
      <c r="BE19" s="901"/>
      <c r="BF19" s="901"/>
      <c r="BG19" s="901"/>
      <c r="BH19" s="901"/>
      <c r="BI19" s="901"/>
      <c r="BJ19" s="901"/>
      <c r="BK19" s="901"/>
      <c r="BL19" s="901"/>
      <c r="BM19" s="901"/>
      <c r="BN19" s="901"/>
      <c r="BO19" s="901"/>
      <c r="BP19" s="901"/>
      <c r="BQ19" s="901"/>
      <c r="BR19" s="901"/>
      <c r="BS19" s="901"/>
      <c r="BT19" s="901"/>
      <c r="BU19" s="901"/>
      <c r="BV19" s="901"/>
      <c r="BW19" s="901"/>
      <c r="BX19" s="901"/>
      <c r="BY19" s="901"/>
      <c r="BZ19" s="901"/>
      <c r="CA19" s="901"/>
      <c r="CB19" s="901"/>
      <c r="CC19" s="901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1"/>
      <c r="CU19" s="901"/>
      <c r="CV19" s="901"/>
      <c r="CW19" s="901"/>
      <c r="CX19" s="901"/>
      <c r="CY19" s="901"/>
      <c r="CZ19" s="901"/>
      <c r="DA19" s="901"/>
      <c r="DB19" s="901"/>
    </row>
    <row r="20" spans="1:106" ht="10.199999999999999" customHeight="1" x14ac:dyDescent="0.3">
      <c r="A20" s="1152" t="s">
        <v>374</v>
      </c>
      <c r="B20" s="1152"/>
      <c r="C20" s="1152"/>
      <c r="D20" s="1152"/>
      <c r="E20" s="1152"/>
      <c r="F20" s="1152"/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52"/>
      <c r="T20" s="1152"/>
      <c r="U20" s="1152"/>
      <c r="V20" s="1152"/>
      <c r="W20" s="1152"/>
      <c r="X20" s="1152"/>
      <c r="Y20" s="1152"/>
      <c r="Z20" s="1152"/>
      <c r="AA20" s="1152"/>
      <c r="AB20" s="1152"/>
      <c r="AC20" s="1152"/>
      <c r="AD20" s="1152"/>
      <c r="AE20" s="1152"/>
      <c r="AF20" s="1152"/>
      <c r="AG20" s="1152"/>
      <c r="AH20" s="1152"/>
      <c r="AI20" s="1152"/>
      <c r="AJ20" s="1152"/>
      <c r="AK20" s="1152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52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52"/>
      <c r="BV20" s="1152"/>
      <c r="BW20" s="1152"/>
      <c r="BX20" s="1152"/>
      <c r="BY20" s="1152"/>
      <c r="BZ20" s="1152"/>
      <c r="CA20" s="1152"/>
      <c r="CB20" s="1152"/>
      <c r="CC20" s="1152"/>
      <c r="CD20" s="1152"/>
      <c r="CE20" s="1152"/>
      <c r="CF20" s="1152"/>
      <c r="CG20" s="1152"/>
      <c r="CH20" s="1152"/>
      <c r="CI20" s="1152"/>
      <c r="CJ20" s="1152"/>
      <c r="CK20" s="1152"/>
      <c r="CL20" s="1152"/>
      <c r="CM20" s="1152"/>
      <c r="CN20" s="1152"/>
      <c r="CO20" s="1152"/>
      <c r="CP20" s="1152"/>
      <c r="CQ20" s="1152"/>
      <c r="CR20" s="1152"/>
      <c r="CS20" s="1152"/>
      <c r="CT20" s="1152"/>
      <c r="CU20" s="1152"/>
      <c r="CV20" s="1152"/>
      <c r="CW20" s="1152"/>
      <c r="CX20" s="1152"/>
      <c r="CY20" s="1152"/>
      <c r="CZ20" s="1152"/>
      <c r="DA20" s="1152"/>
      <c r="DB20" s="1152"/>
    </row>
    <row r="21" spans="1:106" ht="29.4" customHeight="1" x14ac:dyDescent="0.3">
      <c r="A21" s="884" t="s">
        <v>1030</v>
      </c>
      <c r="B21" s="884"/>
      <c r="C21" s="884"/>
      <c r="D21" s="884"/>
      <c r="E21" s="884"/>
      <c r="F21" s="884"/>
      <c r="G21" s="884"/>
      <c r="H21" s="884"/>
      <c r="I21" s="884"/>
      <c r="J21" s="884"/>
      <c r="K21" s="884"/>
      <c r="L21" s="884"/>
      <c r="M21" s="884"/>
      <c r="N21" s="884"/>
      <c r="O21" s="884"/>
      <c r="P21" s="884"/>
      <c r="Q21" s="884"/>
      <c r="R21" s="884"/>
      <c r="S21" s="884"/>
      <c r="T21" s="884"/>
      <c r="U21" s="884"/>
      <c r="V21" s="884"/>
      <c r="W21" s="884"/>
      <c r="X21" s="884"/>
      <c r="Y21" s="884"/>
      <c r="Z21" s="884"/>
      <c r="AA21" s="884"/>
      <c r="AB21" s="884"/>
      <c r="AC21" s="884"/>
      <c r="AD21" s="884"/>
      <c r="AE21" s="884"/>
      <c r="AF21" s="884"/>
      <c r="AG21" s="884"/>
      <c r="AH21" s="884"/>
      <c r="AI21" s="884"/>
      <c r="AJ21" s="884"/>
      <c r="AK21" s="884"/>
      <c r="AL21" s="884"/>
      <c r="AM21" s="884"/>
      <c r="AN21" s="884"/>
      <c r="AO21" s="884"/>
      <c r="AP21" s="884"/>
      <c r="AQ21" s="884"/>
      <c r="AR21" s="884"/>
      <c r="AS21" s="884"/>
      <c r="AT21" s="884"/>
      <c r="AU21" s="884"/>
      <c r="AV21" s="884"/>
      <c r="AW21" s="884"/>
      <c r="AX21" s="884"/>
      <c r="AY21" s="884"/>
      <c r="AZ21" s="884"/>
      <c r="BA21" s="884"/>
      <c r="BB21" s="884"/>
      <c r="BC21" s="884"/>
      <c r="BD21" s="884"/>
      <c r="BE21" s="884"/>
      <c r="BF21" s="884"/>
      <c r="BG21" s="884"/>
      <c r="BH21" s="884"/>
      <c r="BI21" s="884"/>
      <c r="BJ21" s="884"/>
      <c r="BK21" s="884"/>
      <c r="BL21" s="884"/>
      <c r="BM21" s="884"/>
      <c r="BN21" s="884"/>
      <c r="BO21" s="884"/>
      <c r="BP21" s="884"/>
      <c r="BQ21" s="884"/>
      <c r="BR21" s="884"/>
      <c r="BS21" s="884"/>
      <c r="BT21" s="884"/>
      <c r="BU21" s="884"/>
      <c r="BV21" s="884"/>
      <c r="BW21" s="884"/>
      <c r="BX21" s="884"/>
      <c r="BY21" s="884"/>
      <c r="BZ21" s="884"/>
      <c r="CA21" s="884"/>
      <c r="CB21" s="884"/>
      <c r="CC21" s="884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4"/>
      <c r="CU21" s="884"/>
      <c r="CV21" s="884"/>
      <c r="CW21" s="884"/>
      <c r="CX21" s="884"/>
      <c r="CY21" s="884"/>
      <c r="CZ21" s="884"/>
      <c r="DA21" s="884"/>
      <c r="DB21" s="884"/>
    </row>
    <row r="22" spans="1:106" x14ac:dyDescent="0.3">
      <c r="A22" s="901" t="s">
        <v>373</v>
      </c>
      <c r="B22" s="901"/>
      <c r="C22" s="901"/>
      <c r="D22" s="901"/>
      <c r="E22" s="901"/>
      <c r="F22" s="901"/>
      <c r="G22" s="901"/>
      <c r="H22" s="901"/>
      <c r="I22" s="901"/>
      <c r="J22" s="901"/>
      <c r="K22" s="901"/>
      <c r="L22" s="901"/>
      <c r="M22" s="901"/>
      <c r="N22" s="901"/>
      <c r="O22" s="901"/>
      <c r="P22" s="901"/>
      <c r="Q22" s="901"/>
      <c r="R22" s="901"/>
      <c r="S22" s="901"/>
      <c r="T22" s="901"/>
      <c r="U22" s="901"/>
      <c r="V22" s="901"/>
      <c r="W22" s="901"/>
      <c r="X22" s="901"/>
      <c r="Y22" s="901"/>
      <c r="Z22" s="901"/>
      <c r="AA22" s="901"/>
      <c r="AB22" s="901"/>
      <c r="AC22" s="901"/>
      <c r="AD22" s="901"/>
      <c r="AE22" s="901"/>
      <c r="AF22" s="901"/>
      <c r="AG22" s="901"/>
      <c r="AH22" s="901"/>
      <c r="AI22" s="901"/>
      <c r="AJ22" s="901"/>
      <c r="AK22" s="901"/>
      <c r="AL22" s="901"/>
      <c r="AM22" s="901"/>
      <c r="AN22" s="901"/>
      <c r="AO22" s="901"/>
      <c r="AP22" s="901"/>
      <c r="AQ22" s="901"/>
      <c r="AR22" s="901"/>
      <c r="AS22" s="901"/>
      <c r="AT22" s="901"/>
      <c r="AU22" s="901"/>
      <c r="AV22" s="901"/>
      <c r="AW22" s="901"/>
      <c r="AX22" s="901"/>
      <c r="AY22" s="901"/>
      <c r="AZ22" s="901"/>
      <c r="BA22" s="901"/>
      <c r="BB22" s="901"/>
      <c r="BC22" s="901"/>
      <c r="BD22" s="901"/>
      <c r="BE22" s="901"/>
      <c r="BF22" s="901"/>
      <c r="BG22" s="901"/>
      <c r="BH22" s="901"/>
      <c r="BI22" s="901"/>
      <c r="BJ22" s="901"/>
      <c r="BK22" s="901"/>
      <c r="BL22" s="901"/>
      <c r="BM22" s="901"/>
      <c r="BN22" s="901"/>
      <c r="BO22" s="901"/>
      <c r="BP22" s="901"/>
      <c r="BQ22" s="901"/>
      <c r="BR22" s="901"/>
      <c r="BS22" s="901"/>
      <c r="BT22" s="901"/>
      <c r="BU22" s="901"/>
      <c r="BV22" s="901"/>
      <c r="BW22" s="901"/>
      <c r="BX22" s="901"/>
      <c r="BY22" s="901"/>
      <c r="BZ22" s="901"/>
      <c r="CA22" s="901"/>
      <c r="CB22" s="901"/>
      <c r="CC22" s="901"/>
      <c r="CD22" s="901"/>
      <c r="CE22" s="901"/>
      <c r="CF22" s="901"/>
      <c r="CG22" s="901"/>
      <c r="CH22" s="901"/>
      <c r="CI22" s="901"/>
      <c r="CJ22" s="901"/>
      <c r="CK22" s="901"/>
      <c r="CL22" s="901"/>
      <c r="CM22" s="901"/>
      <c r="CN22" s="901"/>
      <c r="CO22" s="901"/>
      <c r="CP22" s="901"/>
      <c r="CQ22" s="901"/>
      <c r="CR22" s="901"/>
      <c r="CS22" s="901"/>
      <c r="CT22" s="901"/>
      <c r="CU22" s="901"/>
      <c r="CV22" s="901"/>
      <c r="CW22" s="901"/>
      <c r="CX22" s="901"/>
      <c r="CY22" s="901"/>
      <c r="CZ22" s="901"/>
      <c r="DA22" s="901"/>
      <c r="DB22" s="901"/>
    </row>
    <row r="23" spans="1:106" ht="10.199999999999999" customHeight="1" x14ac:dyDescent="0.3">
      <c r="A23" s="1152" t="s">
        <v>374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1152"/>
      <c r="BB23" s="1152"/>
      <c r="BC23" s="1152"/>
      <c r="BD23" s="1152"/>
      <c r="BE23" s="1152"/>
      <c r="BF23" s="1152"/>
      <c r="BG23" s="1152"/>
      <c r="BH23" s="1152"/>
      <c r="BI23" s="1152"/>
      <c r="BJ23" s="1152"/>
      <c r="BK23" s="1152"/>
      <c r="BL23" s="1152"/>
      <c r="BM23" s="1152"/>
      <c r="BN23" s="1152"/>
      <c r="BO23" s="1152"/>
      <c r="BP23" s="1152"/>
      <c r="BQ23" s="1152"/>
      <c r="BR23" s="1152"/>
      <c r="BS23" s="1152"/>
      <c r="BT23" s="1152"/>
      <c r="BU23" s="1152"/>
      <c r="BV23" s="1152"/>
      <c r="BW23" s="1152"/>
      <c r="BX23" s="1152"/>
      <c r="BY23" s="1152"/>
      <c r="BZ23" s="1152"/>
      <c r="CA23" s="1152"/>
      <c r="CB23" s="1152"/>
      <c r="CC23" s="1152"/>
      <c r="CD23" s="1152"/>
      <c r="CE23" s="1152"/>
      <c r="CF23" s="1152"/>
      <c r="CG23" s="1152"/>
      <c r="CH23" s="1152"/>
      <c r="CI23" s="1152"/>
      <c r="CJ23" s="1152"/>
      <c r="CK23" s="1152"/>
      <c r="CL23" s="1152"/>
      <c r="CM23" s="1152"/>
      <c r="CN23" s="1152"/>
      <c r="CO23" s="1152"/>
      <c r="CP23" s="1152"/>
      <c r="CQ23" s="1152"/>
      <c r="CR23" s="1152"/>
      <c r="CS23" s="1152"/>
      <c r="CT23" s="1152"/>
      <c r="CU23" s="1152"/>
      <c r="CV23" s="1152"/>
      <c r="CW23" s="1152"/>
      <c r="CX23" s="1152"/>
      <c r="CY23" s="1152"/>
      <c r="CZ23" s="1152"/>
      <c r="DA23" s="1152"/>
      <c r="DB23" s="1152"/>
    </row>
    <row r="24" spans="1:106" x14ac:dyDescent="0.3">
      <c r="A24" s="884" t="s">
        <v>376</v>
      </c>
      <c r="B24" s="884"/>
      <c r="C24" s="884"/>
      <c r="D24" s="884"/>
      <c r="E24" s="884"/>
      <c r="F24" s="884"/>
      <c r="G24" s="884"/>
      <c r="H24" s="884"/>
      <c r="I24" s="884"/>
      <c r="J24" s="884"/>
      <c r="K24" s="884"/>
      <c r="L24" s="884"/>
      <c r="M24" s="884"/>
      <c r="N24" s="884"/>
      <c r="O24" s="884"/>
      <c r="P24" s="884"/>
      <c r="Q24" s="884"/>
      <c r="R24" s="884"/>
      <c r="S24" s="884"/>
      <c r="T24" s="884"/>
      <c r="U24" s="884"/>
      <c r="V24" s="884"/>
      <c r="W24" s="884"/>
      <c r="X24" s="884"/>
      <c r="Y24" s="884"/>
      <c r="Z24" s="884"/>
      <c r="AA24" s="884"/>
      <c r="AB24" s="884"/>
      <c r="AC24" s="884"/>
      <c r="AD24" s="884"/>
      <c r="AE24" s="884"/>
      <c r="AF24" s="884"/>
      <c r="AG24" s="884"/>
      <c r="AH24" s="884"/>
      <c r="AI24" s="884"/>
      <c r="AJ24" s="884"/>
      <c r="AK24" s="884"/>
      <c r="AL24" s="884"/>
      <c r="AM24" s="884"/>
      <c r="AN24" s="884"/>
      <c r="AO24" s="884"/>
      <c r="AP24" s="884"/>
      <c r="AQ24" s="884"/>
      <c r="AR24" s="884"/>
      <c r="AS24" s="884"/>
      <c r="AT24" s="884"/>
      <c r="AU24" s="884"/>
      <c r="AV24" s="884"/>
      <c r="AW24" s="884"/>
      <c r="AX24" s="884"/>
      <c r="AY24" s="884"/>
      <c r="AZ24" s="884"/>
      <c r="BA24" s="884"/>
      <c r="BB24" s="884"/>
      <c r="BC24" s="884"/>
      <c r="BD24" s="884"/>
      <c r="BE24" s="884"/>
      <c r="BF24" s="884"/>
      <c r="BG24" s="884"/>
      <c r="BH24" s="884"/>
      <c r="BI24" s="884"/>
      <c r="BJ24" s="884"/>
      <c r="BK24" s="884"/>
      <c r="BL24" s="884"/>
      <c r="BM24" s="884"/>
      <c r="BN24" s="884"/>
      <c r="BO24" s="884"/>
      <c r="BP24" s="884"/>
      <c r="BQ24" s="884"/>
      <c r="BR24" s="884"/>
      <c r="BS24" s="884"/>
      <c r="BT24" s="884"/>
      <c r="BU24" s="884"/>
      <c r="BV24" s="884"/>
      <c r="BW24" s="884"/>
      <c r="BX24" s="884"/>
      <c r="BY24" s="884"/>
      <c r="BZ24" s="884"/>
      <c r="CA24" s="884"/>
      <c r="CB24" s="884"/>
      <c r="CC24" s="884"/>
      <c r="CD24" s="884"/>
      <c r="CE24" s="884"/>
      <c r="CF24" s="884"/>
      <c r="CG24" s="884"/>
      <c r="CH24" s="884"/>
      <c r="CI24" s="884"/>
      <c r="CJ24" s="884"/>
      <c r="CK24" s="884"/>
      <c r="CL24" s="884"/>
      <c r="CM24" s="884"/>
      <c r="CN24" s="884"/>
      <c r="CO24" s="884"/>
      <c r="CP24" s="884"/>
      <c r="CQ24" s="884"/>
      <c r="CR24" s="884"/>
      <c r="CS24" s="884"/>
      <c r="CT24" s="884"/>
      <c r="CU24" s="884"/>
      <c r="CV24" s="884"/>
      <c r="CW24" s="884"/>
      <c r="CX24" s="884"/>
      <c r="CY24" s="884"/>
      <c r="CZ24" s="884"/>
      <c r="DA24" s="884"/>
      <c r="DB24" s="884"/>
    </row>
    <row r="25" spans="1:106" x14ac:dyDescent="0.3">
      <c r="A25" s="901" t="s">
        <v>373</v>
      </c>
      <c r="B25" s="901"/>
      <c r="C25" s="901"/>
      <c r="D25" s="901"/>
      <c r="E25" s="901"/>
      <c r="F25" s="901"/>
      <c r="G25" s="901"/>
      <c r="H25" s="901"/>
      <c r="I25" s="901"/>
      <c r="J25" s="901"/>
      <c r="K25" s="901"/>
      <c r="L25" s="901"/>
      <c r="M25" s="901"/>
      <c r="N25" s="901"/>
      <c r="O25" s="901"/>
      <c r="P25" s="901"/>
      <c r="Q25" s="901"/>
      <c r="R25" s="901"/>
      <c r="S25" s="901"/>
      <c r="T25" s="901"/>
      <c r="U25" s="901"/>
      <c r="V25" s="901"/>
      <c r="W25" s="901"/>
      <c r="X25" s="901"/>
      <c r="Y25" s="901"/>
      <c r="Z25" s="901"/>
      <c r="AA25" s="901"/>
      <c r="AB25" s="901"/>
      <c r="AC25" s="901"/>
      <c r="AD25" s="901"/>
      <c r="AE25" s="901"/>
      <c r="AF25" s="901"/>
      <c r="AG25" s="901"/>
      <c r="AH25" s="901"/>
      <c r="AI25" s="901"/>
      <c r="AJ25" s="901"/>
      <c r="AK25" s="901"/>
      <c r="AL25" s="901"/>
      <c r="AM25" s="901"/>
      <c r="AN25" s="901"/>
      <c r="AO25" s="901"/>
      <c r="AP25" s="901"/>
      <c r="AQ25" s="901"/>
      <c r="AR25" s="901"/>
      <c r="AS25" s="901"/>
      <c r="AT25" s="901"/>
      <c r="AU25" s="901"/>
      <c r="AV25" s="901"/>
      <c r="AW25" s="901"/>
      <c r="AX25" s="901"/>
      <c r="AY25" s="901"/>
      <c r="AZ25" s="901"/>
      <c r="BA25" s="901"/>
      <c r="BB25" s="901"/>
      <c r="BC25" s="901"/>
      <c r="BD25" s="901"/>
      <c r="BE25" s="901"/>
      <c r="BF25" s="901"/>
      <c r="BG25" s="901"/>
      <c r="BH25" s="901"/>
      <c r="BI25" s="901"/>
      <c r="BJ25" s="901"/>
      <c r="BK25" s="901"/>
      <c r="BL25" s="901"/>
      <c r="BM25" s="901"/>
      <c r="BN25" s="901"/>
      <c r="BO25" s="901"/>
      <c r="BP25" s="901"/>
      <c r="BQ25" s="901"/>
      <c r="BR25" s="901"/>
      <c r="BS25" s="901"/>
      <c r="BT25" s="901"/>
      <c r="BU25" s="901"/>
      <c r="BV25" s="901"/>
      <c r="BW25" s="901"/>
      <c r="BX25" s="901"/>
      <c r="BY25" s="901"/>
      <c r="BZ25" s="901"/>
      <c r="CA25" s="901"/>
      <c r="CB25" s="901"/>
      <c r="CC25" s="901"/>
      <c r="CD25" s="901"/>
      <c r="CE25" s="901"/>
      <c r="CF25" s="901"/>
      <c r="CG25" s="901"/>
      <c r="CH25" s="901"/>
      <c r="CI25" s="901"/>
      <c r="CJ25" s="901"/>
      <c r="CK25" s="901"/>
      <c r="CL25" s="901"/>
      <c r="CM25" s="901"/>
      <c r="CN25" s="901"/>
      <c r="CO25" s="901"/>
      <c r="CP25" s="901"/>
      <c r="CQ25" s="901"/>
      <c r="CR25" s="901"/>
      <c r="CS25" s="901"/>
      <c r="CT25" s="901"/>
      <c r="CU25" s="901"/>
      <c r="CV25" s="901"/>
      <c r="CW25" s="901"/>
      <c r="CX25" s="901"/>
      <c r="CY25" s="901"/>
      <c r="CZ25" s="901"/>
      <c r="DA25" s="901"/>
      <c r="DB25" s="901"/>
    </row>
    <row r="26" spans="1:106" ht="10.199999999999999" customHeight="1" x14ac:dyDescent="0.3">
      <c r="A26" s="1152" t="s">
        <v>374</v>
      </c>
      <c r="B26" s="1152"/>
      <c r="C26" s="1152"/>
      <c r="D26" s="1152"/>
      <c r="E26" s="1152"/>
      <c r="F26" s="1152"/>
      <c r="G26" s="1152"/>
      <c r="H26" s="1152"/>
      <c r="I26" s="1152"/>
      <c r="J26" s="1152"/>
      <c r="K26" s="1152"/>
      <c r="L26" s="1152"/>
      <c r="M26" s="1152"/>
      <c r="N26" s="1152"/>
      <c r="O26" s="1152"/>
      <c r="P26" s="1152"/>
      <c r="Q26" s="1152"/>
      <c r="R26" s="1152"/>
      <c r="S26" s="1152"/>
      <c r="T26" s="1152"/>
      <c r="U26" s="1152"/>
      <c r="V26" s="1152"/>
      <c r="W26" s="1152"/>
      <c r="X26" s="1152"/>
      <c r="Y26" s="1152"/>
      <c r="Z26" s="1152"/>
      <c r="AA26" s="1152"/>
      <c r="AB26" s="1152"/>
      <c r="AC26" s="1152"/>
      <c r="AD26" s="1152"/>
      <c r="AE26" s="1152"/>
      <c r="AF26" s="1152"/>
      <c r="AG26" s="1152"/>
      <c r="AH26" s="1152"/>
      <c r="AI26" s="1152"/>
      <c r="AJ26" s="1152"/>
      <c r="AK26" s="1152"/>
      <c r="AL26" s="1152"/>
      <c r="AM26" s="1152"/>
      <c r="AN26" s="1152"/>
      <c r="AO26" s="1152"/>
      <c r="AP26" s="1152"/>
      <c r="AQ26" s="1152"/>
      <c r="AR26" s="1152"/>
      <c r="AS26" s="1152"/>
      <c r="AT26" s="1152"/>
      <c r="AU26" s="1152"/>
      <c r="AV26" s="1152"/>
      <c r="AW26" s="1152"/>
      <c r="AX26" s="1152"/>
      <c r="AY26" s="1152"/>
      <c r="AZ26" s="1152"/>
      <c r="BA26" s="1152"/>
      <c r="BB26" s="1152"/>
      <c r="BC26" s="1152"/>
      <c r="BD26" s="1152"/>
      <c r="BE26" s="1152"/>
      <c r="BF26" s="1152"/>
      <c r="BG26" s="1152"/>
      <c r="BH26" s="1152"/>
      <c r="BI26" s="1152"/>
      <c r="BJ26" s="1152"/>
      <c r="BK26" s="1152"/>
      <c r="BL26" s="1152"/>
      <c r="BM26" s="1152"/>
      <c r="BN26" s="1152"/>
      <c r="BO26" s="1152"/>
      <c r="BP26" s="1152"/>
      <c r="BQ26" s="1152"/>
      <c r="BR26" s="1152"/>
      <c r="BS26" s="1152"/>
      <c r="BT26" s="1152"/>
      <c r="BU26" s="1152"/>
      <c r="BV26" s="1152"/>
      <c r="BW26" s="1152"/>
      <c r="BX26" s="1152"/>
      <c r="BY26" s="1152"/>
      <c r="BZ26" s="1152"/>
      <c r="CA26" s="1152"/>
      <c r="CB26" s="1152"/>
      <c r="CC26" s="1152"/>
      <c r="CD26" s="1152"/>
      <c r="CE26" s="1152"/>
      <c r="CF26" s="1152"/>
      <c r="CG26" s="1152"/>
      <c r="CH26" s="1152"/>
      <c r="CI26" s="1152"/>
      <c r="CJ26" s="1152"/>
      <c r="CK26" s="1152"/>
      <c r="CL26" s="1152"/>
      <c r="CM26" s="1152"/>
      <c r="CN26" s="1152"/>
      <c r="CO26" s="1152"/>
      <c r="CP26" s="1152"/>
      <c r="CQ26" s="1152"/>
      <c r="CR26" s="1152"/>
      <c r="CS26" s="1152"/>
      <c r="CT26" s="1152"/>
      <c r="CU26" s="1152"/>
      <c r="CV26" s="1152"/>
      <c r="CW26" s="1152"/>
      <c r="CX26" s="1152"/>
      <c r="CY26" s="1152"/>
      <c r="CZ26" s="1152"/>
      <c r="DA26" s="1152"/>
      <c r="DB26" s="1152"/>
    </row>
    <row r="27" spans="1:106" x14ac:dyDescent="0.3">
      <c r="A27" s="884" t="s">
        <v>1031</v>
      </c>
      <c r="B27" s="884"/>
      <c r="C27" s="884"/>
      <c r="D27" s="884"/>
      <c r="E27" s="884"/>
      <c r="F27" s="884"/>
      <c r="G27" s="884"/>
      <c r="H27" s="884"/>
      <c r="I27" s="884"/>
      <c r="J27" s="884"/>
      <c r="K27" s="884"/>
      <c r="L27" s="884"/>
      <c r="M27" s="884"/>
      <c r="N27" s="884"/>
      <c r="O27" s="884"/>
      <c r="P27" s="884"/>
      <c r="Q27" s="884"/>
      <c r="R27" s="884"/>
      <c r="S27" s="884"/>
      <c r="T27" s="884"/>
      <c r="U27" s="884"/>
      <c r="V27" s="884"/>
      <c r="W27" s="884"/>
      <c r="X27" s="884"/>
      <c r="Y27" s="884"/>
      <c r="Z27" s="884"/>
      <c r="AA27" s="884"/>
      <c r="AB27" s="884"/>
      <c r="AC27" s="884"/>
      <c r="AD27" s="884"/>
      <c r="AE27" s="884"/>
      <c r="AF27" s="884"/>
      <c r="AG27" s="884"/>
      <c r="AH27" s="884"/>
      <c r="AI27" s="884"/>
      <c r="AJ27" s="884"/>
      <c r="AK27" s="884"/>
      <c r="AL27" s="884"/>
      <c r="AM27" s="884"/>
      <c r="AN27" s="884"/>
      <c r="AO27" s="884"/>
      <c r="AP27" s="884"/>
      <c r="AQ27" s="884"/>
      <c r="AR27" s="884"/>
      <c r="AS27" s="884"/>
      <c r="AT27" s="884"/>
      <c r="AU27" s="884"/>
      <c r="AV27" s="884"/>
      <c r="AW27" s="884"/>
      <c r="AX27" s="884"/>
      <c r="AY27" s="884"/>
      <c r="AZ27" s="884"/>
      <c r="BA27" s="884"/>
      <c r="BB27" s="884"/>
      <c r="BC27" s="884"/>
      <c r="BD27" s="884"/>
      <c r="BE27" s="884"/>
      <c r="BF27" s="884"/>
      <c r="BG27" s="884"/>
      <c r="BH27" s="884"/>
      <c r="BI27" s="884"/>
      <c r="BJ27" s="884"/>
      <c r="BK27" s="884"/>
      <c r="BL27" s="884"/>
      <c r="BM27" s="884"/>
      <c r="BN27" s="884"/>
      <c r="BO27" s="884"/>
      <c r="BP27" s="884"/>
      <c r="BQ27" s="884"/>
      <c r="BR27" s="884"/>
      <c r="BS27" s="884"/>
      <c r="BT27" s="884"/>
      <c r="BU27" s="884"/>
      <c r="BV27" s="884"/>
      <c r="BW27" s="884"/>
      <c r="BX27" s="884"/>
      <c r="BY27" s="884"/>
      <c r="BZ27" s="884"/>
      <c r="CA27" s="884"/>
      <c r="CB27" s="884"/>
      <c r="CC27" s="884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4"/>
      <c r="CU27" s="884"/>
      <c r="CV27" s="884"/>
      <c r="CW27" s="884"/>
      <c r="CX27" s="884"/>
      <c r="CY27" s="884"/>
      <c r="CZ27" s="884"/>
      <c r="DA27" s="884"/>
      <c r="DB27" s="884"/>
    </row>
    <row r="28" spans="1:106" x14ac:dyDescent="0.3">
      <c r="A28" s="901" t="s">
        <v>373</v>
      </c>
      <c r="B28" s="901"/>
      <c r="C28" s="901"/>
      <c r="D28" s="901"/>
      <c r="E28" s="901"/>
      <c r="F28" s="901"/>
      <c r="G28" s="901"/>
      <c r="H28" s="901"/>
      <c r="I28" s="901"/>
      <c r="J28" s="901"/>
      <c r="K28" s="901"/>
      <c r="L28" s="901"/>
      <c r="M28" s="901"/>
      <c r="N28" s="901"/>
      <c r="O28" s="901"/>
      <c r="P28" s="901"/>
      <c r="Q28" s="901"/>
      <c r="R28" s="901"/>
      <c r="S28" s="901"/>
      <c r="T28" s="901"/>
      <c r="U28" s="901"/>
      <c r="V28" s="901"/>
      <c r="W28" s="901"/>
      <c r="X28" s="901"/>
      <c r="Y28" s="901"/>
      <c r="Z28" s="901"/>
      <c r="AA28" s="901"/>
      <c r="AB28" s="901"/>
      <c r="AC28" s="901"/>
      <c r="AD28" s="901"/>
      <c r="AE28" s="901"/>
      <c r="AF28" s="901"/>
      <c r="AG28" s="901"/>
      <c r="AH28" s="901"/>
      <c r="AI28" s="901"/>
      <c r="AJ28" s="901"/>
      <c r="AK28" s="901"/>
      <c r="AL28" s="901"/>
      <c r="AM28" s="901"/>
      <c r="AN28" s="901"/>
      <c r="AO28" s="901"/>
      <c r="AP28" s="901"/>
      <c r="AQ28" s="901"/>
      <c r="AR28" s="901"/>
      <c r="AS28" s="901"/>
      <c r="AT28" s="901"/>
      <c r="AU28" s="901"/>
      <c r="AV28" s="901"/>
      <c r="AW28" s="901"/>
      <c r="AX28" s="901"/>
      <c r="AY28" s="901"/>
      <c r="AZ28" s="901"/>
      <c r="BA28" s="901"/>
      <c r="BB28" s="901"/>
      <c r="BC28" s="901"/>
      <c r="BD28" s="901"/>
      <c r="BE28" s="901"/>
      <c r="BF28" s="901"/>
      <c r="BG28" s="901"/>
      <c r="BH28" s="901"/>
      <c r="BI28" s="901"/>
      <c r="BJ28" s="901"/>
      <c r="BK28" s="901"/>
      <c r="BL28" s="901"/>
      <c r="BM28" s="901"/>
      <c r="BN28" s="901"/>
      <c r="BO28" s="901"/>
      <c r="BP28" s="901"/>
      <c r="BQ28" s="901"/>
      <c r="BR28" s="901"/>
      <c r="BS28" s="901"/>
      <c r="BT28" s="901"/>
      <c r="BU28" s="901"/>
      <c r="BV28" s="901"/>
      <c r="BW28" s="901"/>
      <c r="BX28" s="901"/>
      <c r="BY28" s="901"/>
      <c r="BZ28" s="901"/>
      <c r="CA28" s="901"/>
      <c r="CB28" s="901"/>
      <c r="CC28" s="901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1"/>
      <c r="CU28" s="901"/>
      <c r="CV28" s="901"/>
      <c r="CW28" s="901"/>
      <c r="CX28" s="901"/>
      <c r="CY28" s="901"/>
      <c r="CZ28" s="901"/>
      <c r="DA28" s="901"/>
      <c r="DB28" s="901"/>
    </row>
    <row r="29" spans="1:106" ht="10.199999999999999" customHeight="1" x14ac:dyDescent="0.3">
      <c r="A29" s="1152" t="s">
        <v>374</v>
      </c>
      <c r="B29" s="1152"/>
      <c r="C29" s="1152"/>
      <c r="D29" s="1152"/>
      <c r="E29" s="1152"/>
      <c r="F29" s="1152"/>
      <c r="G29" s="1152"/>
      <c r="H29" s="1152"/>
      <c r="I29" s="1152"/>
      <c r="J29" s="1152"/>
      <c r="K29" s="1152"/>
      <c r="L29" s="1152"/>
      <c r="M29" s="1152"/>
      <c r="N29" s="1152"/>
      <c r="O29" s="1152"/>
      <c r="P29" s="1152"/>
      <c r="Q29" s="1152"/>
      <c r="R29" s="1152"/>
      <c r="S29" s="1152"/>
      <c r="T29" s="1152"/>
      <c r="U29" s="1152"/>
      <c r="V29" s="1152"/>
      <c r="W29" s="1152"/>
      <c r="X29" s="1152"/>
      <c r="Y29" s="1152"/>
      <c r="Z29" s="1152"/>
      <c r="AA29" s="1152"/>
      <c r="AB29" s="1152"/>
      <c r="AC29" s="1152"/>
      <c r="AD29" s="1152"/>
      <c r="AE29" s="1152"/>
      <c r="AF29" s="1152"/>
      <c r="AG29" s="1152"/>
      <c r="AH29" s="1152"/>
      <c r="AI29" s="1152"/>
      <c r="AJ29" s="1152"/>
      <c r="AK29" s="1152"/>
      <c r="AL29" s="1152"/>
      <c r="AM29" s="1152"/>
      <c r="AN29" s="1152"/>
      <c r="AO29" s="1152"/>
      <c r="AP29" s="1152"/>
      <c r="AQ29" s="1152"/>
      <c r="AR29" s="1152"/>
      <c r="AS29" s="1152"/>
      <c r="AT29" s="1152"/>
      <c r="AU29" s="1152"/>
      <c r="AV29" s="1152"/>
      <c r="AW29" s="1152"/>
      <c r="AX29" s="1152"/>
      <c r="AY29" s="1152"/>
      <c r="AZ29" s="1152"/>
      <c r="BA29" s="1152"/>
      <c r="BB29" s="1152"/>
      <c r="BC29" s="1152"/>
      <c r="BD29" s="1152"/>
      <c r="BE29" s="1152"/>
      <c r="BF29" s="1152"/>
      <c r="BG29" s="1152"/>
      <c r="BH29" s="1152"/>
      <c r="BI29" s="1152"/>
      <c r="BJ29" s="1152"/>
      <c r="BK29" s="1152"/>
      <c r="BL29" s="1152"/>
      <c r="BM29" s="1152"/>
      <c r="BN29" s="1152"/>
      <c r="BO29" s="1152"/>
      <c r="BP29" s="1152"/>
      <c r="BQ29" s="1152"/>
      <c r="BR29" s="1152"/>
      <c r="BS29" s="1152"/>
      <c r="BT29" s="1152"/>
      <c r="BU29" s="1152"/>
      <c r="BV29" s="1152"/>
      <c r="BW29" s="1152"/>
      <c r="BX29" s="1152"/>
      <c r="BY29" s="1152"/>
      <c r="BZ29" s="1152"/>
      <c r="CA29" s="1152"/>
      <c r="CB29" s="1152"/>
      <c r="CC29" s="1152"/>
      <c r="CD29" s="1152"/>
      <c r="CE29" s="1152"/>
      <c r="CF29" s="1152"/>
      <c r="CG29" s="1152"/>
      <c r="CH29" s="1152"/>
      <c r="CI29" s="1152"/>
      <c r="CJ29" s="1152"/>
      <c r="CK29" s="1152"/>
      <c r="CL29" s="1152"/>
      <c r="CM29" s="1152"/>
      <c r="CN29" s="1152"/>
      <c r="CO29" s="1152"/>
      <c r="CP29" s="1152"/>
      <c r="CQ29" s="1152"/>
      <c r="CR29" s="1152"/>
      <c r="CS29" s="1152"/>
      <c r="CT29" s="1152"/>
      <c r="CU29" s="1152"/>
      <c r="CV29" s="1152"/>
      <c r="CW29" s="1152"/>
      <c r="CX29" s="1152"/>
      <c r="CY29" s="1152"/>
      <c r="CZ29" s="1152"/>
      <c r="DA29" s="1152"/>
      <c r="DB29" s="1152"/>
    </row>
    <row r="30" spans="1:106" ht="28.95" customHeight="1" x14ac:dyDescent="0.3">
      <c r="A30" s="884" t="s">
        <v>1032</v>
      </c>
      <c r="B30" s="884"/>
      <c r="C30" s="884"/>
      <c r="D30" s="884"/>
      <c r="E30" s="884"/>
      <c r="F30" s="884"/>
      <c r="G30" s="884"/>
      <c r="H30" s="884"/>
      <c r="I30" s="884"/>
      <c r="J30" s="884"/>
      <c r="K30" s="884"/>
      <c r="L30" s="884"/>
      <c r="M30" s="884"/>
      <c r="N30" s="884"/>
      <c r="O30" s="884"/>
      <c r="P30" s="884"/>
      <c r="Q30" s="884"/>
      <c r="R30" s="884"/>
      <c r="S30" s="884"/>
      <c r="T30" s="884"/>
      <c r="U30" s="884"/>
      <c r="V30" s="884"/>
      <c r="W30" s="884"/>
      <c r="X30" s="884"/>
      <c r="Y30" s="884"/>
      <c r="Z30" s="884"/>
      <c r="AA30" s="884"/>
      <c r="AB30" s="884"/>
      <c r="AC30" s="884"/>
      <c r="AD30" s="884"/>
      <c r="AE30" s="884"/>
      <c r="AF30" s="884"/>
      <c r="AG30" s="884"/>
      <c r="AH30" s="884"/>
      <c r="AI30" s="884"/>
      <c r="AJ30" s="884"/>
      <c r="AK30" s="884"/>
      <c r="AL30" s="884"/>
      <c r="AM30" s="884"/>
      <c r="AN30" s="884"/>
      <c r="AO30" s="884"/>
      <c r="AP30" s="884"/>
      <c r="AQ30" s="884"/>
      <c r="AR30" s="884"/>
      <c r="AS30" s="884"/>
      <c r="AT30" s="884"/>
      <c r="AU30" s="884"/>
      <c r="AV30" s="884"/>
      <c r="AW30" s="884"/>
      <c r="AX30" s="884"/>
      <c r="AY30" s="884"/>
      <c r="AZ30" s="884"/>
      <c r="BA30" s="884"/>
      <c r="BB30" s="884"/>
      <c r="BC30" s="884"/>
      <c r="BD30" s="884"/>
      <c r="BE30" s="884"/>
      <c r="BF30" s="884"/>
      <c r="BG30" s="884"/>
      <c r="BH30" s="884"/>
      <c r="BI30" s="884"/>
      <c r="BJ30" s="884"/>
      <c r="BK30" s="884"/>
      <c r="BL30" s="884"/>
      <c r="BM30" s="884"/>
      <c r="BN30" s="884"/>
      <c r="BO30" s="884"/>
      <c r="BP30" s="884"/>
      <c r="BQ30" s="884"/>
      <c r="BR30" s="884"/>
      <c r="BS30" s="884"/>
      <c r="BT30" s="884"/>
      <c r="BU30" s="884"/>
      <c r="BV30" s="884"/>
      <c r="BW30" s="884"/>
      <c r="BX30" s="884"/>
      <c r="BY30" s="884"/>
      <c r="BZ30" s="884"/>
      <c r="CA30" s="884"/>
      <c r="CB30" s="884"/>
      <c r="CC30" s="884"/>
      <c r="CD30" s="884"/>
      <c r="CE30" s="884"/>
      <c r="CF30" s="884"/>
      <c r="CG30" s="884"/>
      <c r="CH30" s="884"/>
      <c r="CI30" s="884"/>
      <c r="CJ30" s="884"/>
      <c r="CK30" s="884"/>
      <c r="CL30" s="884"/>
      <c r="CM30" s="884"/>
      <c r="CN30" s="884"/>
      <c r="CO30" s="884"/>
      <c r="CP30" s="884"/>
      <c r="CQ30" s="884"/>
      <c r="CR30" s="884"/>
      <c r="CS30" s="884"/>
      <c r="CT30" s="884"/>
      <c r="CU30" s="884"/>
      <c r="CV30" s="884"/>
      <c r="CW30" s="884"/>
      <c r="CX30" s="884"/>
      <c r="CY30" s="884"/>
      <c r="CZ30" s="884"/>
      <c r="DA30" s="884"/>
      <c r="DB30" s="884"/>
    </row>
    <row r="31" spans="1:106" x14ac:dyDescent="0.3">
      <c r="A31" s="901" t="s">
        <v>373</v>
      </c>
      <c r="B31" s="901"/>
      <c r="C31" s="901"/>
      <c r="D31" s="901"/>
      <c r="E31" s="901"/>
      <c r="F31" s="901"/>
      <c r="G31" s="901"/>
      <c r="H31" s="901"/>
      <c r="I31" s="901"/>
      <c r="J31" s="901"/>
      <c r="K31" s="901"/>
      <c r="L31" s="901"/>
      <c r="M31" s="901"/>
      <c r="N31" s="901"/>
      <c r="O31" s="901"/>
      <c r="P31" s="901"/>
      <c r="Q31" s="901"/>
      <c r="R31" s="901"/>
      <c r="S31" s="901"/>
      <c r="T31" s="901"/>
      <c r="U31" s="901"/>
      <c r="V31" s="901"/>
      <c r="W31" s="901"/>
      <c r="X31" s="901"/>
      <c r="Y31" s="901"/>
      <c r="Z31" s="901"/>
      <c r="AA31" s="901"/>
      <c r="AB31" s="901"/>
      <c r="AC31" s="901"/>
      <c r="AD31" s="901"/>
      <c r="AE31" s="901"/>
      <c r="AF31" s="901"/>
      <c r="AG31" s="901"/>
      <c r="AH31" s="901"/>
      <c r="AI31" s="901"/>
      <c r="AJ31" s="901"/>
      <c r="AK31" s="901"/>
      <c r="AL31" s="901"/>
      <c r="AM31" s="901"/>
      <c r="AN31" s="901"/>
      <c r="AO31" s="901"/>
      <c r="AP31" s="901"/>
      <c r="AQ31" s="901"/>
      <c r="AR31" s="901"/>
      <c r="AS31" s="901"/>
      <c r="AT31" s="901"/>
      <c r="AU31" s="901"/>
      <c r="AV31" s="901"/>
      <c r="AW31" s="901"/>
      <c r="AX31" s="901"/>
      <c r="AY31" s="901"/>
      <c r="AZ31" s="901"/>
      <c r="BA31" s="901"/>
      <c r="BB31" s="901"/>
      <c r="BC31" s="901"/>
      <c r="BD31" s="901"/>
      <c r="BE31" s="901"/>
      <c r="BF31" s="901"/>
      <c r="BG31" s="901"/>
      <c r="BH31" s="901"/>
      <c r="BI31" s="901"/>
      <c r="BJ31" s="901"/>
      <c r="BK31" s="901"/>
      <c r="BL31" s="901"/>
      <c r="BM31" s="901"/>
      <c r="BN31" s="901"/>
      <c r="BO31" s="901"/>
      <c r="BP31" s="901"/>
      <c r="BQ31" s="901"/>
      <c r="BR31" s="901"/>
      <c r="BS31" s="901"/>
      <c r="BT31" s="901"/>
      <c r="BU31" s="901"/>
      <c r="BV31" s="901"/>
      <c r="BW31" s="901"/>
      <c r="BX31" s="901"/>
      <c r="BY31" s="901"/>
      <c r="BZ31" s="901"/>
      <c r="CA31" s="901"/>
      <c r="CB31" s="901"/>
      <c r="CC31" s="901"/>
      <c r="CD31" s="901"/>
      <c r="CE31" s="901"/>
      <c r="CF31" s="901"/>
      <c r="CG31" s="901"/>
      <c r="CH31" s="901"/>
      <c r="CI31" s="901"/>
      <c r="CJ31" s="901"/>
      <c r="CK31" s="901"/>
      <c r="CL31" s="901"/>
      <c r="CM31" s="901"/>
      <c r="CN31" s="901"/>
      <c r="CO31" s="901"/>
      <c r="CP31" s="901"/>
      <c r="CQ31" s="901"/>
      <c r="CR31" s="901"/>
      <c r="CS31" s="901"/>
      <c r="CT31" s="901"/>
      <c r="CU31" s="901"/>
      <c r="CV31" s="901"/>
      <c r="CW31" s="901"/>
      <c r="CX31" s="901"/>
      <c r="CY31" s="901"/>
      <c r="CZ31" s="901"/>
      <c r="DA31" s="901"/>
      <c r="DB31" s="901"/>
    </row>
    <row r="32" spans="1:106" ht="10.199999999999999" customHeight="1" x14ac:dyDescent="0.3">
      <c r="A32" s="1152" t="s">
        <v>374</v>
      </c>
      <c r="B32" s="1152"/>
      <c r="C32" s="1152"/>
      <c r="D32" s="1152"/>
      <c r="E32" s="1152"/>
      <c r="F32" s="1152"/>
      <c r="G32" s="1152"/>
      <c r="H32" s="1152"/>
      <c r="I32" s="1152"/>
      <c r="J32" s="1152"/>
      <c r="K32" s="1152"/>
      <c r="L32" s="1152"/>
      <c r="M32" s="1152"/>
      <c r="N32" s="1152"/>
      <c r="O32" s="1152"/>
      <c r="P32" s="1152"/>
      <c r="Q32" s="1152"/>
      <c r="R32" s="1152"/>
      <c r="S32" s="1152"/>
      <c r="T32" s="1152"/>
      <c r="U32" s="1152"/>
      <c r="V32" s="1152"/>
      <c r="W32" s="1152"/>
      <c r="X32" s="1152"/>
      <c r="Y32" s="1152"/>
      <c r="Z32" s="1152"/>
      <c r="AA32" s="1152"/>
      <c r="AB32" s="1152"/>
      <c r="AC32" s="1152"/>
      <c r="AD32" s="1152"/>
      <c r="AE32" s="1152"/>
      <c r="AF32" s="1152"/>
      <c r="AG32" s="1152"/>
      <c r="AH32" s="1152"/>
      <c r="AI32" s="1152"/>
      <c r="AJ32" s="1152"/>
      <c r="AK32" s="1152"/>
      <c r="AL32" s="1152"/>
      <c r="AM32" s="1152"/>
      <c r="AN32" s="1152"/>
      <c r="AO32" s="1152"/>
      <c r="AP32" s="1152"/>
      <c r="AQ32" s="1152"/>
      <c r="AR32" s="1152"/>
      <c r="AS32" s="1152"/>
      <c r="AT32" s="1152"/>
      <c r="AU32" s="1152"/>
      <c r="AV32" s="1152"/>
      <c r="AW32" s="1152"/>
      <c r="AX32" s="1152"/>
      <c r="AY32" s="1152"/>
      <c r="AZ32" s="1152"/>
      <c r="BA32" s="1152"/>
      <c r="BB32" s="1152"/>
      <c r="BC32" s="1152"/>
      <c r="BD32" s="1152"/>
      <c r="BE32" s="1152"/>
      <c r="BF32" s="1152"/>
      <c r="BG32" s="1152"/>
      <c r="BH32" s="1152"/>
      <c r="BI32" s="1152"/>
      <c r="BJ32" s="1152"/>
      <c r="BK32" s="1152"/>
      <c r="BL32" s="1152"/>
      <c r="BM32" s="1152"/>
      <c r="BN32" s="1152"/>
      <c r="BO32" s="1152"/>
      <c r="BP32" s="1152"/>
      <c r="BQ32" s="1152"/>
      <c r="BR32" s="1152"/>
      <c r="BS32" s="1152"/>
      <c r="BT32" s="1152"/>
      <c r="BU32" s="1152"/>
      <c r="BV32" s="1152"/>
      <c r="BW32" s="1152"/>
      <c r="BX32" s="1152"/>
      <c r="BY32" s="1152"/>
      <c r="BZ32" s="1152"/>
      <c r="CA32" s="1152"/>
      <c r="CB32" s="1152"/>
      <c r="CC32" s="1152"/>
      <c r="CD32" s="1152"/>
      <c r="CE32" s="1152"/>
      <c r="CF32" s="1152"/>
      <c r="CG32" s="1152"/>
      <c r="CH32" s="1152"/>
      <c r="CI32" s="1152"/>
      <c r="CJ32" s="1152"/>
      <c r="CK32" s="1152"/>
      <c r="CL32" s="1152"/>
      <c r="CM32" s="1152"/>
      <c r="CN32" s="1152"/>
      <c r="CO32" s="1152"/>
      <c r="CP32" s="1152"/>
      <c r="CQ32" s="1152"/>
      <c r="CR32" s="1152"/>
      <c r="CS32" s="1152"/>
      <c r="CT32" s="1152"/>
      <c r="CU32" s="1152"/>
      <c r="CV32" s="1152"/>
      <c r="CW32" s="1152"/>
      <c r="CX32" s="1152"/>
      <c r="CY32" s="1152"/>
      <c r="CZ32" s="1152"/>
      <c r="DA32" s="1152"/>
      <c r="DB32" s="1152"/>
    </row>
    <row r="33" spans="1:112" x14ac:dyDescent="0.3">
      <c r="A33" s="884" t="s">
        <v>1033</v>
      </c>
      <c r="B33" s="884"/>
      <c r="C33" s="884"/>
      <c r="D33" s="884"/>
      <c r="E33" s="884"/>
      <c r="F33" s="884"/>
      <c r="G33" s="884"/>
      <c r="H33" s="884"/>
      <c r="I33" s="884"/>
      <c r="J33" s="884"/>
      <c r="K33" s="884"/>
      <c r="L33" s="884"/>
      <c r="M33" s="884"/>
      <c r="N33" s="884"/>
      <c r="O33" s="884"/>
      <c r="P33" s="884"/>
      <c r="Q33" s="884"/>
      <c r="R33" s="884"/>
      <c r="S33" s="884"/>
      <c r="T33" s="884"/>
      <c r="U33" s="884"/>
      <c r="V33" s="884"/>
      <c r="W33" s="884"/>
      <c r="X33" s="884"/>
      <c r="Y33" s="884"/>
      <c r="Z33" s="884"/>
      <c r="AA33" s="884"/>
      <c r="AB33" s="884"/>
      <c r="AC33" s="884"/>
      <c r="AD33" s="884"/>
      <c r="AE33" s="884"/>
      <c r="AF33" s="884"/>
      <c r="AG33" s="884"/>
      <c r="AH33" s="884"/>
      <c r="AI33" s="884"/>
      <c r="AJ33" s="884"/>
      <c r="AK33" s="884"/>
      <c r="AL33" s="884"/>
      <c r="AM33" s="884"/>
      <c r="AN33" s="884"/>
      <c r="AO33" s="884"/>
      <c r="AP33" s="884"/>
      <c r="AQ33" s="884"/>
      <c r="AR33" s="884"/>
      <c r="AS33" s="884"/>
      <c r="AT33" s="884"/>
      <c r="AU33" s="884"/>
      <c r="AV33" s="884"/>
      <c r="AW33" s="884"/>
      <c r="AX33" s="884"/>
      <c r="AY33" s="884"/>
      <c r="AZ33" s="884"/>
      <c r="BA33" s="884"/>
      <c r="BB33" s="884"/>
      <c r="BC33" s="884"/>
      <c r="BD33" s="884"/>
      <c r="BE33" s="884"/>
      <c r="BF33" s="884"/>
      <c r="BG33" s="884"/>
      <c r="BH33" s="884"/>
      <c r="BI33" s="884"/>
      <c r="BJ33" s="884"/>
      <c r="BK33" s="884"/>
      <c r="BL33" s="884"/>
      <c r="BM33" s="884"/>
      <c r="BN33" s="884"/>
      <c r="BO33" s="884"/>
      <c r="BP33" s="884"/>
      <c r="BQ33" s="884"/>
      <c r="BR33" s="884"/>
      <c r="BS33" s="884"/>
      <c r="BT33" s="884"/>
      <c r="BU33" s="884"/>
      <c r="BV33" s="884"/>
      <c r="BW33" s="884"/>
      <c r="BX33" s="884"/>
      <c r="BY33" s="884"/>
      <c r="BZ33" s="884"/>
      <c r="CA33" s="884"/>
      <c r="CB33" s="884"/>
      <c r="CC33" s="884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4"/>
      <c r="CU33" s="884"/>
      <c r="CV33" s="884"/>
      <c r="CW33" s="884"/>
      <c r="CX33" s="884"/>
      <c r="CY33" s="884"/>
      <c r="CZ33" s="884"/>
      <c r="DA33" s="884"/>
      <c r="DB33" s="884"/>
    </row>
    <row r="34" spans="1:112" x14ac:dyDescent="0.3">
      <c r="A34" s="901" t="s">
        <v>373</v>
      </c>
      <c r="B34" s="901"/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  <c r="Q34" s="901"/>
      <c r="R34" s="901"/>
      <c r="S34" s="901"/>
      <c r="T34" s="901"/>
      <c r="U34" s="901"/>
      <c r="V34" s="901"/>
      <c r="W34" s="901"/>
      <c r="X34" s="901"/>
      <c r="Y34" s="901"/>
      <c r="Z34" s="901"/>
      <c r="AA34" s="901"/>
      <c r="AB34" s="901"/>
      <c r="AC34" s="901"/>
      <c r="AD34" s="901"/>
      <c r="AE34" s="901"/>
      <c r="AF34" s="901"/>
      <c r="AG34" s="901"/>
      <c r="AH34" s="901"/>
      <c r="AI34" s="901"/>
      <c r="AJ34" s="901"/>
      <c r="AK34" s="901"/>
      <c r="AL34" s="901"/>
      <c r="AM34" s="901"/>
      <c r="AN34" s="901"/>
      <c r="AO34" s="901"/>
      <c r="AP34" s="901"/>
      <c r="AQ34" s="901"/>
      <c r="AR34" s="901"/>
      <c r="AS34" s="901"/>
      <c r="AT34" s="901"/>
      <c r="AU34" s="901"/>
      <c r="AV34" s="901"/>
      <c r="AW34" s="901"/>
      <c r="AX34" s="901"/>
      <c r="AY34" s="901"/>
      <c r="AZ34" s="901"/>
      <c r="BA34" s="901"/>
      <c r="BB34" s="901"/>
      <c r="BC34" s="901"/>
      <c r="BD34" s="901"/>
      <c r="BE34" s="901"/>
      <c r="BF34" s="901"/>
      <c r="BG34" s="901"/>
      <c r="BH34" s="901"/>
      <c r="BI34" s="901"/>
      <c r="BJ34" s="901"/>
      <c r="BK34" s="901"/>
      <c r="BL34" s="901"/>
      <c r="BM34" s="901"/>
      <c r="BN34" s="901"/>
      <c r="BO34" s="901"/>
      <c r="BP34" s="901"/>
      <c r="BQ34" s="901"/>
      <c r="BR34" s="901"/>
      <c r="BS34" s="901"/>
      <c r="BT34" s="901"/>
      <c r="BU34" s="901"/>
      <c r="BV34" s="901"/>
      <c r="BW34" s="901"/>
      <c r="BX34" s="901"/>
      <c r="BY34" s="901"/>
      <c r="BZ34" s="901"/>
      <c r="CA34" s="901"/>
      <c r="CB34" s="901"/>
      <c r="CC34" s="901"/>
      <c r="CD34" s="901"/>
      <c r="CE34" s="901"/>
      <c r="CF34" s="901"/>
      <c r="CG34" s="901"/>
      <c r="CH34" s="901"/>
      <c r="CI34" s="901"/>
      <c r="CJ34" s="901"/>
      <c r="CK34" s="901"/>
      <c r="CL34" s="901"/>
      <c r="CM34" s="901"/>
      <c r="CN34" s="901"/>
      <c r="CO34" s="901"/>
      <c r="CP34" s="901"/>
      <c r="CQ34" s="901"/>
      <c r="CR34" s="901"/>
      <c r="CS34" s="901"/>
      <c r="CT34" s="901"/>
      <c r="CU34" s="901"/>
      <c r="CV34" s="901"/>
      <c r="CW34" s="901"/>
      <c r="CX34" s="901"/>
      <c r="CY34" s="901"/>
      <c r="CZ34" s="901"/>
      <c r="DA34" s="901"/>
      <c r="DB34" s="901"/>
    </row>
    <row r="35" spans="1:112" ht="10.199999999999999" customHeight="1" x14ac:dyDescent="0.3">
      <c r="A35" s="1152" t="s">
        <v>374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/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/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/>
      <c r="BA35" s="1152"/>
      <c r="BB35" s="1152"/>
      <c r="BC35" s="1152"/>
      <c r="BD35" s="1152"/>
      <c r="BE35" s="1152"/>
      <c r="BF35" s="1152"/>
      <c r="BG35" s="1152"/>
      <c r="BH35" s="1152"/>
      <c r="BI35" s="1152"/>
      <c r="BJ35" s="1152"/>
      <c r="BK35" s="1152"/>
      <c r="BL35" s="1152"/>
      <c r="BM35" s="1152"/>
      <c r="BN35" s="1152"/>
      <c r="BO35" s="1152"/>
      <c r="BP35" s="1152"/>
      <c r="BQ35" s="1152"/>
      <c r="BR35" s="1152"/>
      <c r="BS35" s="1152"/>
      <c r="BT35" s="1152"/>
      <c r="BU35" s="1152"/>
      <c r="BV35" s="1152"/>
      <c r="BW35" s="1152"/>
      <c r="BX35" s="1152"/>
      <c r="BY35" s="1152"/>
      <c r="BZ35" s="1152"/>
      <c r="CA35" s="1152"/>
      <c r="CB35" s="1152"/>
      <c r="CC35" s="1152"/>
      <c r="CD35" s="1152"/>
      <c r="CE35" s="1152"/>
      <c r="CF35" s="1152"/>
      <c r="CG35" s="1152"/>
      <c r="CH35" s="1152"/>
      <c r="CI35" s="1152"/>
      <c r="CJ35" s="1152"/>
      <c r="CK35" s="1152"/>
      <c r="CL35" s="1152"/>
      <c r="CM35" s="1152"/>
      <c r="CN35" s="1152"/>
      <c r="CO35" s="1152"/>
      <c r="CP35" s="1152"/>
      <c r="CQ35" s="1152"/>
      <c r="CR35" s="1152"/>
      <c r="CS35" s="1152"/>
      <c r="CT35" s="1152"/>
      <c r="CU35" s="1152"/>
      <c r="CV35" s="1152"/>
      <c r="CW35" s="1152"/>
      <c r="CX35" s="1152"/>
      <c r="CY35" s="1152"/>
      <c r="CZ35" s="1152"/>
      <c r="DA35" s="1152"/>
      <c r="DB35" s="1152"/>
    </row>
    <row r="36" spans="1:112" x14ac:dyDescent="0.3">
      <c r="A36" s="726" t="s">
        <v>223</v>
      </c>
      <c r="B36" s="726"/>
      <c r="C36" s="726"/>
      <c r="D36" s="726"/>
      <c r="E36" s="726"/>
      <c r="F36" s="726"/>
      <c r="G36" s="726"/>
      <c r="H36" s="726"/>
      <c r="I36" s="726"/>
      <c r="J36" s="726"/>
      <c r="K36" s="726"/>
      <c r="L36" s="726"/>
      <c r="M36" s="726"/>
      <c r="N36" s="726"/>
      <c r="O36" s="726"/>
      <c r="P36" s="447"/>
      <c r="Q36" s="447"/>
      <c r="R36" s="763" t="s">
        <v>1034</v>
      </c>
      <c r="S36" s="763"/>
      <c r="T36" s="763"/>
      <c r="U36" s="763"/>
      <c r="V36" s="763"/>
      <c r="W36" s="763"/>
      <c r="X36" s="763"/>
      <c r="Y36" s="763"/>
      <c r="Z36" s="763"/>
      <c r="AA36" s="763"/>
      <c r="AB36" s="763"/>
      <c r="AC36" s="763"/>
      <c r="AD36" s="763"/>
      <c r="AE36" s="763"/>
      <c r="AF36" s="763"/>
      <c r="AG36" s="763"/>
      <c r="AH36" s="763"/>
      <c r="AI36" s="763"/>
      <c r="AJ36" s="763"/>
      <c r="AK36" s="763"/>
      <c r="AL36" s="763"/>
      <c r="AM36" s="763"/>
      <c r="AN36" s="763"/>
      <c r="AO36" s="763"/>
      <c r="AP36" s="763"/>
      <c r="AQ36" s="763"/>
      <c r="AR36" s="763"/>
      <c r="AS36" s="763"/>
      <c r="AT36" s="763"/>
      <c r="AU36" s="763"/>
      <c r="AV36" s="763"/>
      <c r="AW36" s="763"/>
      <c r="AX36" s="763"/>
      <c r="AY36" s="763"/>
      <c r="AZ36" s="763"/>
      <c r="BA36" s="763"/>
      <c r="BB36" s="763"/>
      <c r="BC36" s="763"/>
      <c r="BD36" s="763"/>
      <c r="BE36" s="763"/>
      <c r="BF36" s="763"/>
      <c r="BG36" s="763"/>
      <c r="BH36" s="763"/>
      <c r="BI36" s="763"/>
      <c r="BJ36" s="763"/>
      <c r="BK36" s="763"/>
      <c r="BL36" s="763"/>
      <c r="BM36" s="763"/>
      <c r="BN36" s="763"/>
      <c r="BO36" s="763"/>
      <c r="BP36" s="763"/>
      <c r="BQ36" s="763"/>
      <c r="BR36" s="763"/>
      <c r="BS36" s="763"/>
      <c r="BT36" s="763"/>
      <c r="BU36" s="763"/>
      <c r="BV36" s="763"/>
      <c r="BW36" s="763"/>
      <c r="BX36" s="763"/>
      <c r="BY36" s="763"/>
      <c r="BZ36" s="763"/>
      <c r="CA36" s="763"/>
      <c r="CB36" s="763"/>
      <c r="CC36" s="763"/>
      <c r="CD36" s="763"/>
      <c r="CE36" s="763"/>
      <c r="CF36" s="763"/>
      <c r="CG36" s="763"/>
      <c r="CH36" s="763"/>
      <c r="CI36" s="763"/>
      <c r="CJ36" s="763"/>
      <c r="CK36" s="763"/>
      <c r="CL36" s="763"/>
      <c r="CM36" s="763"/>
      <c r="CN36" s="763"/>
      <c r="CO36" s="763"/>
      <c r="CP36" s="763"/>
      <c r="CQ36" s="763"/>
      <c r="CR36" s="763"/>
      <c r="CS36" s="763"/>
      <c r="CT36" s="763"/>
      <c r="CU36" s="763"/>
      <c r="CV36" s="763"/>
      <c r="CW36" s="763"/>
      <c r="CX36" s="763"/>
      <c r="CY36" s="763"/>
      <c r="CZ36" s="763"/>
      <c r="DA36" s="763"/>
      <c r="DB36" s="763"/>
    </row>
    <row r="37" spans="1:112" ht="14.4" customHeight="1" x14ac:dyDescent="0.3">
      <c r="A37" s="763" t="s">
        <v>1035</v>
      </c>
      <c r="B37" s="763"/>
      <c r="C37" s="763"/>
      <c r="D37" s="763"/>
      <c r="E37" s="763"/>
      <c r="F37" s="763"/>
      <c r="G37" s="763"/>
      <c r="H37" s="763"/>
      <c r="I37" s="763"/>
      <c r="J37" s="763"/>
      <c r="K37" s="763"/>
      <c r="L37" s="763"/>
      <c r="M37" s="763"/>
      <c r="N37" s="763"/>
      <c r="O37" s="763"/>
      <c r="P37" s="763"/>
      <c r="Q37" s="763"/>
      <c r="R37" s="763"/>
      <c r="S37" s="763"/>
      <c r="T37" s="763"/>
      <c r="U37" s="763"/>
      <c r="V37" s="763"/>
      <c r="W37" s="763"/>
      <c r="X37" s="763"/>
      <c r="Y37" s="763"/>
      <c r="Z37" s="763"/>
      <c r="AA37" s="763"/>
      <c r="AB37" s="763"/>
      <c r="AC37" s="763"/>
      <c r="AD37" s="763"/>
      <c r="AE37" s="763"/>
      <c r="AF37" s="763"/>
      <c r="AG37" s="763"/>
      <c r="AH37" s="763"/>
      <c r="AI37" s="763"/>
      <c r="AJ37" s="763"/>
      <c r="AK37" s="763"/>
      <c r="AL37" s="763"/>
      <c r="AM37" s="763"/>
      <c r="AN37" s="763"/>
      <c r="AO37" s="763"/>
      <c r="AP37" s="763"/>
      <c r="AQ37" s="763"/>
      <c r="AR37" s="763"/>
      <c r="AS37" s="763"/>
      <c r="AT37" s="763"/>
      <c r="AU37" s="763"/>
      <c r="AV37" s="763"/>
      <c r="AW37" s="763"/>
      <c r="AX37" s="763"/>
      <c r="AY37" s="763"/>
      <c r="AZ37" s="763"/>
      <c r="BA37" s="763"/>
      <c r="BB37" s="763"/>
      <c r="BC37" s="763"/>
      <c r="BD37" s="763"/>
      <c r="BE37" s="763"/>
      <c r="BF37" s="763"/>
      <c r="BG37" s="763"/>
      <c r="BH37" s="763"/>
      <c r="BI37" s="763"/>
      <c r="BJ37" s="763"/>
      <c r="BK37" s="763"/>
      <c r="BL37" s="763"/>
      <c r="BM37" s="763"/>
      <c r="BN37" s="763"/>
      <c r="BO37" s="763"/>
      <c r="BP37" s="763"/>
      <c r="BQ37" s="763"/>
      <c r="BR37" s="763"/>
      <c r="BS37" s="763"/>
      <c r="BT37" s="763"/>
      <c r="BU37" s="763"/>
      <c r="BV37" s="763"/>
      <c r="BW37" s="763"/>
      <c r="BX37" s="763"/>
      <c r="BY37" s="763"/>
      <c r="BZ37" s="763"/>
      <c r="CA37" s="763"/>
      <c r="CB37" s="763"/>
      <c r="CC37" s="763"/>
      <c r="CD37" s="763"/>
      <c r="CE37" s="763"/>
      <c r="CF37" s="763"/>
      <c r="CG37" s="763"/>
      <c r="CH37" s="763"/>
      <c r="CI37" s="763"/>
      <c r="CJ37" s="763"/>
      <c r="CK37" s="763"/>
      <c r="CL37" s="763"/>
      <c r="CM37" s="763"/>
      <c r="CN37" s="763"/>
      <c r="CO37" s="763"/>
      <c r="CP37" s="763"/>
      <c r="CQ37" s="763"/>
      <c r="CR37" s="763"/>
      <c r="CS37" s="763"/>
      <c r="CT37" s="763"/>
      <c r="CU37" s="763"/>
      <c r="CV37" s="763"/>
      <c r="CW37" s="763"/>
      <c r="CX37" s="763"/>
      <c r="CY37" s="763"/>
      <c r="CZ37" s="763"/>
      <c r="DA37" s="763"/>
      <c r="DB37" s="763"/>
    </row>
    <row r="38" spans="1:112" x14ac:dyDescent="0.3">
      <c r="A38" s="446"/>
      <c r="B38" s="447"/>
      <c r="C38" s="447"/>
      <c r="D38" s="447"/>
      <c r="E38" s="447"/>
      <c r="F38" s="447"/>
      <c r="G38" s="447"/>
      <c r="H38" s="447"/>
      <c r="I38" s="447"/>
      <c r="J38" s="447"/>
      <c r="K38" s="447"/>
      <c r="L38" s="447"/>
      <c r="M38" s="447"/>
      <c r="N38" s="447"/>
      <c r="O38" s="447"/>
      <c r="P38" s="447"/>
      <c r="Q38" s="447"/>
      <c r="R38" s="447"/>
      <c r="S38" s="447"/>
      <c r="T38" s="447"/>
      <c r="U38" s="447"/>
      <c r="V38" s="447"/>
      <c r="W38" s="447"/>
      <c r="X38" s="447"/>
      <c r="Y38" s="447"/>
      <c r="Z38" s="447"/>
      <c r="AA38" s="447"/>
      <c r="AB38" s="447"/>
      <c r="AC38" s="447"/>
      <c r="AD38" s="447"/>
      <c r="AE38" s="447"/>
      <c r="AF38" s="447"/>
      <c r="AG38" s="447"/>
      <c r="AH38" s="447"/>
      <c r="AI38" s="447"/>
      <c r="AJ38" s="447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  <c r="BM38" s="447"/>
      <c r="BN38" s="447"/>
      <c r="BO38" s="447"/>
      <c r="BP38" s="447"/>
      <c r="BQ38" s="447"/>
      <c r="BR38" s="447"/>
      <c r="BS38" s="447"/>
      <c r="BT38" s="447"/>
      <c r="BU38" s="447"/>
      <c r="BV38" s="447"/>
      <c r="BW38" s="447"/>
      <c r="BX38" s="447"/>
      <c r="BY38" s="447"/>
      <c r="BZ38" s="447"/>
      <c r="CA38" s="447"/>
      <c r="CB38" s="447"/>
      <c r="CC38" s="447"/>
      <c r="CD38" s="447"/>
      <c r="CE38" s="447"/>
      <c r="CF38" s="447"/>
      <c r="CG38" s="447"/>
      <c r="CH38" s="447"/>
      <c r="CI38" s="447"/>
      <c r="CJ38" s="447"/>
      <c r="CK38" s="447"/>
      <c r="CL38" s="447"/>
      <c r="CM38" s="447"/>
      <c r="CN38" s="447"/>
      <c r="CO38" s="447"/>
      <c r="CP38" s="447"/>
      <c r="CQ38" s="447"/>
      <c r="CR38" s="447"/>
      <c r="CS38" s="447"/>
      <c r="CT38" s="447"/>
      <c r="CU38" s="447"/>
      <c r="CV38" s="447"/>
      <c r="CW38" s="447"/>
      <c r="CX38" s="447"/>
      <c r="CY38" s="447"/>
      <c r="CZ38" s="447"/>
      <c r="DA38" s="447"/>
      <c r="DB38" s="447"/>
    </row>
    <row r="39" spans="1:112" ht="34.5" customHeight="1" x14ac:dyDescent="0.3">
      <c r="A39" s="796" t="s">
        <v>702</v>
      </c>
      <c r="B39" s="762"/>
      <c r="C39" s="762"/>
      <c r="D39" s="762"/>
      <c r="E39" s="762"/>
      <c r="F39" s="762"/>
      <c r="G39" s="762"/>
      <c r="H39" s="762"/>
      <c r="I39" s="762"/>
      <c r="J39" s="762"/>
      <c r="K39" s="762"/>
      <c r="L39" s="762"/>
      <c r="M39" s="762"/>
      <c r="N39" s="762"/>
      <c r="O39" s="762"/>
      <c r="P39" s="762"/>
      <c r="Q39" s="762"/>
      <c r="R39" s="762"/>
      <c r="S39" s="762"/>
      <c r="T39" s="762"/>
      <c r="U39" s="762"/>
      <c r="V39" s="762"/>
      <c r="W39" s="762"/>
      <c r="X39" s="762"/>
      <c r="Y39" s="762"/>
      <c r="Z39" s="762"/>
      <c r="AA39" s="762"/>
      <c r="AB39" s="762"/>
      <c r="AC39" s="762"/>
      <c r="AD39" s="762"/>
      <c r="AE39" s="762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69"/>
      <c r="BJ39" s="769"/>
      <c r="BK39" s="769"/>
      <c r="BL39" s="769"/>
      <c r="BM39" s="769"/>
      <c r="BN39" s="769"/>
      <c r="BO39" s="769"/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769"/>
      <c r="CD39" s="769"/>
      <c r="CE39" s="769"/>
      <c r="CF39" s="769"/>
      <c r="CG39" s="19"/>
      <c r="CH39" s="19"/>
      <c r="CI39" s="19"/>
      <c r="CJ39" s="706" t="str">
        <f>ПОДПИСИ!E5</f>
        <v>Е.М. Ширяев</v>
      </c>
      <c r="CK39" s="706"/>
      <c r="CL39" s="706"/>
      <c r="CM39" s="706"/>
      <c r="CN39" s="706"/>
      <c r="CO39" s="706"/>
      <c r="CP39" s="706"/>
      <c r="CQ39" s="706"/>
      <c r="CR39" s="706"/>
      <c r="CS39" s="706"/>
      <c r="CT39" s="706"/>
      <c r="CU39" s="706"/>
      <c r="CV39" s="706"/>
      <c r="CW39" s="706"/>
      <c r="CX39" s="706"/>
      <c r="CY39" s="706"/>
      <c r="CZ39" s="706"/>
      <c r="DA39" s="706"/>
      <c r="DB39" s="706"/>
      <c r="DH39" s="140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25" t="s">
        <v>11</v>
      </c>
      <c r="BJ40" s="725"/>
      <c r="BK40" s="725"/>
      <c r="BL40" s="725"/>
      <c r="BM40" s="725"/>
      <c r="BN40" s="725"/>
      <c r="BO40" s="725"/>
      <c r="BP40" s="725"/>
      <c r="BQ40" s="725"/>
      <c r="BR40" s="725"/>
      <c r="BS40" s="725"/>
      <c r="BT40" s="725"/>
      <c r="BU40" s="725"/>
      <c r="BV40" s="725"/>
      <c r="BW40" s="725"/>
      <c r="BX40" s="725"/>
      <c r="BY40" s="725"/>
      <c r="BZ40" s="725"/>
      <c r="CA40" s="725"/>
      <c r="CB40" s="725"/>
      <c r="CC40" s="725"/>
      <c r="CD40" s="725"/>
      <c r="CE40" s="725"/>
      <c r="CF40" s="725"/>
      <c r="CG40" s="21"/>
      <c r="CH40" s="21"/>
      <c r="CI40" s="21"/>
      <c r="CJ40" s="725" t="s">
        <v>50</v>
      </c>
      <c r="CK40" s="725"/>
      <c r="CL40" s="725"/>
      <c r="CM40" s="725"/>
      <c r="CN40" s="725"/>
      <c r="CO40" s="725"/>
      <c r="CP40" s="725"/>
      <c r="CQ40" s="725"/>
      <c r="CR40" s="725"/>
      <c r="CS40" s="725"/>
      <c r="CT40" s="725"/>
      <c r="CU40" s="725"/>
      <c r="CV40" s="725"/>
      <c r="CW40" s="725"/>
      <c r="CX40" s="725"/>
      <c r="CY40" s="725"/>
      <c r="CZ40" s="725"/>
      <c r="DA40" s="725"/>
      <c r="DB40" s="725"/>
    </row>
    <row r="41" spans="1:112" ht="38.25" customHeight="1" x14ac:dyDescent="0.3">
      <c r="A41" s="796" t="s">
        <v>710</v>
      </c>
      <c r="B41" s="762"/>
      <c r="C41" s="762"/>
      <c r="D41" s="762"/>
      <c r="E41" s="762"/>
      <c r="F41" s="762"/>
      <c r="G41" s="762"/>
      <c r="H41" s="762"/>
      <c r="I41" s="762"/>
      <c r="J41" s="762"/>
      <c r="K41" s="762"/>
      <c r="L41" s="762"/>
      <c r="M41" s="762"/>
      <c r="N41" s="762"/>
      <c r="O41" s="762"/>
      <c r="P41" s="762"/>
      <c r="Q41" s="762"/>
      <c r="R41" s="762"/>
      <c r="S41" s="762"/>
      <c r="T41" s="762"/>
      <c r="U41" s="762"/>
      <c r="V41" s="762"/>
      <c r="W41" s="762"/>
      <c r="X41" s="762"/>
      <c r="Y41" s="762"/>
      <c r="Z41" s="762"/>
      <c r="AA41" s="762"/>
      <c r="AB41" s="762"/>
      <c r="AC41" s="762"/>
      <c r="AD41" s="762"/>
      <c r="AE41" s="762"/>
      <c r="AF41" s="762"/>
      <c r="AG41" s="762"/>
      <c r="AH41" s="762"/>
      <c r="AI41" s="762"/>
      <c r="AJ41" s="762"/>
      <c r="AK41" s="762"/>
      <c r="AL41" s="762"/>
      <c r="AM41" s="762"/>
      <c r="AN41" s="762"/>
      <c r="AO41" s="762"/>
      <c r="AP41" s="762"/>
      <c r="AQ41" s="762"/>
      <c r="AR41" s="762"/>
      <c r="AS41" s="762"/>
      <c r="AT41" s="762"/>
      <c r="AU41" s="762"/>
      <c r="AV41" s="762"/>
      <c r="AW41" s="762"/>
      <c r="AX41" s="762"/>
      <c r="AY41" s="762"/>
      <c r="AZ41" s="762"/>
      <c r="BA41" s="762"/>
      <c r="BB41" s="762"/>
      <c r="BC41" s="762"/>
      <c r="BD41" s="762"/>
      <c r="BE41" s="762"/>
      <c r="BF41" s="19"/>
      <c r="BG41" s="19"/>
      <c r="BH41" s="1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769"/>
      <c r="CD41" s="769"/>
      <c r="CE41" s="769"/>
      <c r="CF41" s="769"/>
      <c r="CG41" s="23"/>
      <c r="CH41" s="23"/>
      <c r="CI41" s="23"/>
      <c r="CJ41" s="706" t="str">
        <f>IF(ПОДПИСИ!E12=0," ",ПОДПИСИ!E12)</f>
        <v xml:space="preserve">М.А. Нугуманов </v>
      </c>
      <c r="CK41" s="706"/>
      <c r="CL41" s="706"/>
      <c r="CM41" s="706"/>
      <c r="CN41" s="706"/>
      <c r="CO41" s="706"/>
      <c r="CP41" s="706"/>
      <c r="CQ41" s="706"/>
      <c r="CR41" s="706"/>
      <c r="CS41" s="706"/>
      <c r="CT41" s="706"/>
      <c r="CU41" s="706"/>
      <c r="CV41" s="706"/>
      <c r="CW41" s="706"/>
      <c r="CX41" s="706"/>
      <c r="CY41" s="706"/>
      <c r="CZ41" s="706"/>
      <c r="DA41" s="706"/>
      <c r="DB41" s="706"/>
      <c r="DH41" s="140"/>
    </row>
    <row r="42" spans="1:112" ht="11.25" customHeight="1" x14ac:dyDescent="0.3">
      <c r="BI42" s="725" t="s">
        <v>11</v>
      </c>
      <c r="BJ42" s="725"/>
      <c r="BK42" s="725"/>
      <c r="BL42" s="725"/>
      <c r="BM42" s="725"/>
      <c r="BN42" s="725"/>
      <c r="BO42" s="725"/>
      <c r="BP42" s="725"/>
      <c r="BQ42" s="725"/>
      <c r="BR42" s="725"/>
      <c r="BS42" s="725"/>
      <c r="BT42" s="725"/>
      <c r="BU42" s="725"/>
      <c r="BV42" s="725"/>
      <c r="BW42" s="725"/>
      <c r="BX42" s="725"/>
      <c r="BY42" s="725"/>
      <c r="BZ42" s="725"/>
      <c r="CA42" s="725"/>
      <c r="CB42" s="725"/>
      <c r="CC42" s="725"/>
      <c r="CD42" s="725"/>
      <c r="CE42" s="725"/>
      <c r="CF42" s="725"/>
      <c r="CG42" s="21"/>
      <c r="CH42" s="21"/>
      <c r="CI42" s="21"/>
      <c r="CJ42" s="725" t="s">
        <v>50</v>
      </c>
      <c r="CK42" s="725"/>
      <c r="CL42" s="725"/>
      <c r="CM42" s="725"/>
      <c r="CN42" s="725"/>
      <c r="CO42" s="725"/>
      <c r="CP42" s="725"/>
      <c r="CQ42" s="725"/>
      <c r="CR42" s="725"/>
      <c r="CS42" s="725"/>
      <c r="CT42" s="725"/>
      <c r="CU42" s="725"/>
      <c r="CV42" s="725"/>
      <c r="CW42" s="725"/>
      <c r="CX42" s="725"/>
      <c r="CY42" s="725"/>
      <c r="CZ42" s="725"/>
      <c r="DA42" s="725"/>
      <c r="DB42" s="725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37">
    <tabColor rgb="FFFF0000"/>
    <pageSetUpPr fitToPage="1"/>
  </sheetPr>
  <dimension ref="A1:P17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1161" t="s">
        <v>395</v>
      </c>
      <c r="B1" s="1161"/>
      <c r="C1" s="1161"/>
      <c r="D1" s="1161"/>
      <c r="E1" s="1161"/>
      <c r="F1" s="1161"/>
      <c r="G1" s="1161"/>
      <c r="H1" s="1161"/>
      <c r="I1" s="1161"/>
      <c r="J1" s="1162"/>
      <c r="K1" s="794">
        <v>0</v>
      </c>
      <c r="L1" s="794"/>
      <c r="M1"/>
      <c r="N1"/>
      <c r="O1"/>
      <c r="P1"/>
    </row>
    <row r="2" spans="1:16" ht="14.4" x14ac:dyDescent="0.3">
      <c r="A2" s="1161" t="s">
        <v>396</v>
      </c>
      <c r="B2" s="1161"/>
      <c r="C2" s="1161"/>
      <c r="D2" s="1161"/>
      <c r="E2" s="1161"/>
      <c r="F2" s="1161"/>
      <c r="G2" s="1161"/>
      <c r="H2" s="1161"/>
      <c r="I2" s="1161"/>
      <c r="J2" s="1161"/>
      <c r="M2"/>
      <c r="N2"/>
      <c r="O2"/>
      <c r="P2"/>
    </row>
    <row r="3" spans="1:16" x14ac:dyDescent="0.25">
      <c r="A3" s="699"/>
      <c r="B3" s="699"/>
      <c r="C3" s="699"/>
      <c r="D3" s="699"/>
      <c r="E3" s="699"/>
      <c r="F3" s="699"/>
      <c r="G3" s="699"/>
      <c r="H3" s="699"/>
      <c r="I3" s="699"/>
      <c r="J3" s="699"/>
    </row>
    <row r="4" spans="1:16" x14ac:dyDescent="0.25">
      <c r="A4" s="727" t="s">
        <v>18</v>
      </c>
      <c r="B4" s="727"/>
      <c r="C4" s="727"/>
      <c r="D4" s="727"/>
      <c r="E4" s="727"/>
      <c r="F4" s="727"/>
      <c r="G4" s="727"/>
      <c r="H4" s="727"/>
      <c r="I4" s="727"/>
      <c r="J4" s="727"/>
    </row>
    <row r="5" spans="1:16" x14ac:dyDescent="0.25">
      <c r="A5" s="727" t="s">
        <v>397</v>
      </c>
      <c r="B5" s="727"/>
      <c r="C5" s="727"/>
      <c r="D5" s="727"/>
      <c r="E5" s="727"/>
      <c r="F5" s="727"/>
      <c r="G5" s="727"/>
      <c r="H5" s="727"/>
      <c r="I5" s="727"/>
      <c r="J5" s="727"/>
    </row>
    <row r="6" spans="1:16" x14ac:dyDescent="0.25">
      <c r="A6" s="727" t="s">
        <v>398</v>
      </c>
      <c r="B6" s="727"/>
      <c r="C6" s="727"/>
      <c r="D6" s="727"/>
      <c r="E6" s="727"/>
      <c r="F6" s="727"/>
      <c r="G6" s="727"/>
      <c r="H6" s="727"/>
      <c r="I6" s="727"/>
      <c r="J6" s="727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728" t="s">
        <v>399</v>
      </c>
      <c r="B8" s="818" t="s">
        <v>88</v>
      </c>
      <c r="C8" s="820"/>
      <c r="D8" s="728" t="s">
        <v>36</v>
      </c>
      <c r="E8" s="803"/>
      <c r="F8" s="824" t="s">
        <v>28</v>
      </c>
      <c r="G8" s="728" t="s">
        <v>27</v>
      </c>
      <c r="H8" s="728"/>
      <c r="I8" s="728"/>
      <c r="J8" s="728"/>
    </row>
    <row r="9" spans="1:16" ht="15" customHeight="1" x14ac:dyDescent="0.25">
      <c r="A9" s="728"/>
      <c r="B9" s="821"/>
      <c r="C9" s="823"/>
      <c r="D9" s="728"/>
      <c r="E9" s="803"/>
      <c r="F9" s="827"/>
      <c r="G9" s="728"/>
      <c r="H9" s="728"/>
      <c r="I9" s="728"/>
      <c r="J9" s="728"/>
    </row>
    <row r="10" spans="1:16" ht="38.25" customHeight="1" x14ac:dyDescent="0.25">
      <c r="A10" s="232">
        <v>1</v>
      </c>
      <c r="B10" s="1153" t="s">
        <v>608</v>
      </c>
      <c r="C10" s="1154"/>
      <c r="D10" s="1155" t="s">
        <v>609</v>
      </c>
      <c r="E10" s="1156"/>
      <c r="F10" s="253">
        <v>1</v>
      </c>
      <c r="G10" s="1157"/>
      <c r="H10" s="1158"/>
      <c r="I10" s="1158"/>
      <c r="J10" s="1159"/>
    </row>
    <row r="11" spans="1:16" ht="25.5" customHeight="1" x14ac:dyDescent="0.25">
      <c r="A11" s="232">
        <v>2</v>
      </c>
      <c r="B11" s="1153" t="s">
        <v>610</v>
      </c>
      <c r="C11" s="1154"/>
      <c r="D11" s="1155" t="s">
        <v>611</v>
      </c>
      <c r="E11" s="1156"/>
      <c r="F11" s="254">
        <v>1</v>
      </c>
      <c r="G11" s="1157"/>
      <c r="H11" s="1158"/>
      <c r="I11" s="1158"/>
      <c r="J11" s="1159"/>
    </row>
    <row r="12" spans="1:16" ht="56.25" customHeight="1" x14ac:dyDescent="0.25">
      <c r="A12" s="232">
        <v>3</v>
      </c>
      <c r="B12" s="1153" t="s">
        <v>622</v>
      </c>
      <c r="C12" s="1154"/>
      <c r="D12" s="1155" t="s">
        <v>623</v>
      </c>
      <c r="E12" s="1156"/>
      <c r="F12" s="254">
        <v>5</v>
      </c>
      <c r="G12" s="1157"/>
      <c r="H12" s="1158"/>
      <c r="I12" s="1158"/>
      <c r="J12" s="1159"/>
    </row>
    <row r="13" spans="1:16" ht="25.5" customHeight="1" x14ac:dyDescent="0.25">
      <c r="A13" s="232">
        <v>4</v>
      </c>
      <c r="B13" s="1153" t="s">
        <v>612</v>
      </c>
      <c r="C13" s="1154"/>
      <c r="D13" s="1155" t="s">
        <v>624</v>
      </c>
      <c r="E13" s="1156"/>
      <c r="F13" s="254">
        <v>3</v>
      </c>
      <c r="G13" s="1157"/>
      <c r="H13" s="1158"/>
      <c r="I13" s="1158"/>
      <c r="J13" s="1159"/>
    </row>
    <row r="14" spans="1:16" ht="25.5" customHeight="1" x14ac:dyDescent="0.25">
      <c r="A14" s="232">
        <v>5</v>
      </c>
      <c r="B14" s="1153" t="s">
        <v>620</v>
      </c>
      <c r="C14" s="1154"/>
      <c r="D14" s="1155" t="s">
        <v>621</v>
      </c>
      <c r="E14" s="1156"/>
      <c r="F14" s="254">
        <v>1</v>
      </c>
      <c r="G14" s="1157"/>
      <c r="H14" s="1158"/>
      <c r="I14" s="1158"/>
      <c r="J14" s="1159"/>
    </row>
    <row r="15" spans="1:16" ht="55.2" customHeight="1" x14ac:dyDescent="0.25">
      <c r="A15" s="770" t="s">
        <v>478</v>
      </c>
      <c r="B15" s="771"/>
      <c r="D15" s="203" t="str">
        <f>ПОДПИСИ!B12</f>
        <v>Начальник участка ООО «СЭТ»</v>
      </c>
      <c r="F15" s="1160"/>
      <c r="G15" s="1160"/>
      <c r="I15" s="706" t="str">
        <f>ПОДПИСИ!E12</f>
        <v xml:space="preserve">М.А. Нугуманов </v>
      </c>
      <c r="J15" s="706"/>
    </row>
    <row r="16" spans="1:16" ht="15" customHeight="1" x14ac:dyDescent="0.25">
      <c r="A16" s="727"/>
      <c r="B16" s="727"/>
      <c r="D16" s="46" t="s">
        <v>48</v>
      </c>
      <c r="E16" s="21"/>
      <c r="F16" s="765" t="s">
        <v>49</v>
      </c>
      <c r="G16" s="765"/>
      <c r="H16" s="21"/>
      <c r="I16" s="765" t="s">
        <v>50</v>
      </c>
      <c r="J16" s="765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38">
    <tabColor rgb="FFFF0000"/>
  </sheetPr>
  <dimension ref="A1:DH78"/>
  <sheetViews>
    <sheetView view="pageBreakPreview" zoomScale="60" zoomScaleNormal="100" workbookViewId="0">
      <selection activeCell="CJ45" sqref="CJ45:DB45"/>
    </sheetView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6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768"/>
      <c r="AW2" s="768"/>
      <c r="AX2" s="19"/>
      <c r="AY2" s="19"/>
      <c r="AZ2" s="19"/>
      <c r="BA2" s="19"/>
      <c r="BB2" s="19"/>
      <c r="BC2" s="19"/>
      <c r="BD2" s="19"/>
      <c r="BE2" s="706" t="str">
        <f>ФОРМА!G2</f>
        <v>Санкт-Петербург</v>
      </c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H2" s="141"/>
    </row>
    <row r="3" spans="1:112" s="2" customFormat="1" ht="12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AV3" s="765"/>
      <c r="AW3" s="765"/>
      <c r="AX3" s="21"/>
      <c r="AY3" s="21"/>
      <c r="AZ3" s="21"/>
      <c r="BA3" s="21"/>
      <c r="BB3" s="21"/>
      <c r="BC3" s="21"/>
      <c r="BD3" s="21"/>
      <c r="BE3" s="765" t="s">
        <v>0</v>
      </c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15" customHeight="1" x14ac:dyDescent="0.3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AV4" s="706"/>
      <c r="AW4" s="706"/>
      <c r="AX4" s="19"/>
      <c r="AY4" s="19"/>
      <c r="AZ4" s="19"/>
      <c r="BA4" s="19"/>
      <c r="BB4" s="19"/>
      <c r="BC4" s="19"/>
      <c r="BD4" s="19"/>
      <c r="BE4" s="766" t="str">
        <f>ФОРМА!B2</f>
        <v>ПАО "Россети Ленэнерго"</v>
      </c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143" t="str">
        <f>BE4</f>
        <v>ПАО "Россети Ленэнерго"</v>
      </c>
    </row>
    <row r="5" spans="1:112" ht="15" customHeight="1" x14ac:dyDescent="0.3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765"/>
      <c r="AV5" s="765"/>
      <c r="AW5" s="765"/>
      <c r="AX5" s="21"/>
      <c r="AY5" s="21"/>
      <c r="AZ5" s="21"/>
      <c r="BA5" s="21"/>
      <c r="BB5" s="21"/>
      <c r="BC5" s="21"/>
      <c r="BD5" s="21"/>
      <c r="BE5" s="765" t="s">
        <v>2</v>
      </c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55.8" x14ac:dyDescent="0.3">
      <c r="A6" s="706"/>
      <c r="B6" s="706"/>
      <c r="C6" s="706"/>
      <c r="D6" s="706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6"/>
      <c r="AD6" s="706"/>
      <c r="AE6" s="706"/>
      <c r="AF6" s="706"/>
      <c r="AG6" s="706"/>
      <c r="AH6" s="706"/>
      <c r="AI6" s="706"/>
      <c r="AJ6" s="706"/>
      <c r="AK6" s="706"/>
      <c r="AL6" s="706"/>
      <c r="AM6" s="706"/>
      <c r="AN6" s="706"/>
      <c r="AO6" s="706"/>
      <c r="AP6" s="706"/>
      <c r="AQ6" s="706"/>
      <c r="AR6" s="706"/>
      <c r="AS6" s="706"/>
      <c r="AT6" s="706"/>
      <c r="AU6" s="706"/>
      <c r="AV6" s="706"/>
      <c r="AW6" s="706"/>
      <c r="AX6" s="21"/>
      <c r="AY6" s="21"/>
      <c r="AZ6" s="21"/>
      <c r="BA6" s="21"/>
      <c r="BB6" s="21"/>
      <c r="BC6" s="21"/>
      <c r="BD6" s="21"/>
      <c r="BE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x14ac:dyDescent="0.3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AV7" s="765"/>
      <c r="AW7" s="765"/>
      <c r="AX7" s="21"/>
      <c r="AY7" s="21"/>
      <c r="AZ7" s="21"/>
      <c r="BA7" s="21"/>
      <c r="BB7" s="21"/>
      <c r="BC7" s="21"/>
      <c r="BD7" s="21"/>
      <c r="BE7" s="765" t="s">
        <v>38</v>
      </c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AV8" s="706"/>
      <c r="AW8" s="706"/>
      <c r="AX8" s="19"/>
      <c r="AY8" s="19"/>
      <c r="AZ8" s="19"/>
      <c r="BA8" s="19"/>
      <c r="BB8" s="19"/>
      <c r="BC8" s="19"/>
      <c r="BD8" s="19"/>
      <c r="BE8" s="724">
        <f>ФОРМА!B13</f>
        <v>45649</v>
      </c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14"/>
      <c r="DH8" s="144"/>
    </row>
    <row r="9" spans="1:112" x14ac:dyDescent="0.3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765"/>
      <c r="AW9" s="765"/>
      <c r="AX9" s="21"/>
      <c r="AY9" s="21"/>
      <c r="AZ9" s="21"/>
      <c r="BA9" s="21"/>
      <c r="BB9" s="21"/>
      <c r="BC9" s="21"/>
      <c r="BD9" s="21"/>
      <c r="BE9" s="765" t="s">
        <v>3</v>
      </c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  <c r="CJ11" s="727"/>
      <c r="CK11" s="727"/>
      <c r="CL11" s="727"/>
      <c r="CM11" s="727"/>
      <c r="CN11" s="727"/>
      <c r="CO11" s="727"/>
      <c r="CP11" s="727"/>
      <c r="CQ11" s="727"/>
      <c r="CR11" s="727"/>
      <c r="CS11" s="727"/>
      <c r="CT11" s="727"/>
      <c r="CU11" s="727"/>
      <c r="CV11" s="727"/>
      <c r="CW11" s="727"/>
      <c r="CX11" s="727"/>
      <c r="CY11" s="727"/>
      <c r="CZ11" s="727"/>
      <c r="DA11" s="727"/>
      <c r="DB11" s="727"/>
      <c r="DH11" s="140"/>
    </row>
    <row r="12" spans="1:112" x14ac:dyDescent="0.3">
      <c r="A12" s="727" t="s">
        <v>400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  <c r="CJ12" s="727"/>
      <c r="CK12" s="727"/>
      <c r="CL12" s="727"/>
      <c r="CM12" s="727"/>
      <c r="CN12" s="727"/>
      <c r="CO12" s="727"/>
      <c r="CP12" s="727"/>
      <c r="CQ12" s="727"/>
      <c r="CR12" s="727"/>
      <c r="CS12" s="727"/>
      <c r="CT12" s="727"/>
      <c r="CU12" s="727"/>
      <c r="CV12" s="727"/>
      <c r="CW12" s="727"/>
      <c r="CX12" s="727"/>
      <c r="CY12" s="727"/>
      <c r="CZ12" s="727"/>
      <c r="DA12" s="727"/>
      <c r="DB12" s="72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71" t="s">
        <v>12</v>
      </c>
      <c r="B15" s="771"/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1"/>
      <c r="P15" s="771"/>
      <c r="Q15" s="771"/>
      <c r="R15" s="771"/>
      <c r="S15" s="771"/>
      <c r="T15" s="771"/>
      <c r="U15" s="771"/>
      <c r="V15" s="771"/>
      <c r="W15" s="771"/>
      <c r="X15" s="771"/>
      <c r="Y15" s="771"/>
      <c r="Z15" s="771"/>
      <c r="AA15" s="771"/>
      <c r="AB15" s="771"/>
      <c r="AC15" s="771"/>
      <c r="AD15" s="767" t="str">
        <f>ПОДПИСИ!B5</f>
        <v xml:space="preserve">Старший мастер Ломоносовского РЭС филиала ПАО "Россети Ленэнерго", "ГтЭС" </v>
      </c>
      <c r="AE15" s="767"/>
      <c r="AF15" s="767"/>
      <c r="AG15" s="767"/>
      <c r="AH15" s="767"/>
      <c r="AI15" s="767"/>
      <c r="AJ15" s="767"/>
      <c r="AK15" s="767"/>
      <c r="AL15" s="767"/>
      <c r="AM15" s="767"/>
      <c r="AN15" s="767"/>
      <c r="AO15" s="767"/>
      <c r="AP15" s="767"/>
      <c r="AQ15" s="767"/>
      <c r="AR15" s="767"/>
      <c r="AS15" s="767"/>
      <c r="AT15" s="767"/>
      <c r="AU15" s="767"/>
      <c r="AV15" s="767"/>
      <c r="AW15" s="767"/>
      <c r="AX15" s="767"/>
      <c r="AY15" s="767"/>
      <c r="AZ15" s="767"/>
      <c r="BA15" s="767"/>
      <c r="BB15" s="767"/>
      <c r="BC15" s="767"/>
      <c r="BD15" s="767"/>
      <c r="BE15" s="767"/>
      <c r="BF15" s="767"/>
      <c r="BG15" s="767"/>
      <c r="BH15" s="767"/>
      <c r="BI15" s="767"/>
      <c r="BJ15" s="767"/>
      <c r="BK15" s="767"/>
      <c r="BL15" s="767"/>
      <c r="BM15" s="767"/>
      <c r="BN15" s="767"/>
      <c r="BO15" s="767"/>
      <c r="BP15" s="767"/>
      <c r="BQ15" s="767"/>
      <c r="BR15" s="767"/>
      <c r="BS15" s="767"/>
      <c r="BT15" s="767"/>
      <c r="BU15" s="767"/>
      <c r="BV15" s="767"/>
      <c r="BW15" s="767"/>
      <c r="BX15" s="767"/>
      <c r="BY15" s="767"/>
      <c r="BZ15" s="767"/>
      <c r="CA15" s="767"/>
      <c r="CB15" s="767"/>
      <c r="CC15" s="767"/>
      <c r="CD15" s="767"/>
      <c r="CE15" s="767"/>
      <c r="CF15" s="767"/>
      <c r="CG15" s="767"/>
      <c r="CH15" s="767"/>
      <c r="CI15" s="767"/>
      <c r="CJ15" s="767"/>
      <c r="CK15" s="767"/>
      <c r="CL15" s="767"/>
      <c r="CM15" s="767"/>
      <c r="CN15" s="767"/>
      <c r="CO15" s="767"/>
      <c r="CP15" s="767"/>
      <c r="CQ15" s="767"/>
      <c r="CR15" s="767"/>
      <c r="CS15" s="767"/>
      <c r="CT15" s="767"/>
      <c r="CU15" s="767"/>
      <c r="CV15" s="767"/>
      <c r="CW15" s="767"/>
      <c r="CX15" s="767"/>
      <c r="CY15" s="767"/>
      <c r="CZ15" s="767"/>
      <c r="DA15" s="767"/>
      <c r="DB15" s="767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65" t="s">
        <v>5</v>
      </c>
      <c r="AC16" s="765"/>
      <c r="AD16" s="765"/>
      <c r="AE16" s="765"/>
      <c r="AF16" s="765"/>
      <c r="AG16" s="765"/>
      <c r="AH16" s="765"/>
      <c r="AI16" s="765"/>
      <c r="AJ16" s="765"/>
      <c r="AK16" s="765"/>
      <c r="AL16" s="765"/>
      <c r="AM16" s="765"/>
      <c r="AN16" s="765"/>
      <c r="AO16" s="765"/>
      <c r="AP16" s="765"/>
      <c r="AQ16" s="765"/>
      <c r="AR16" s="765"/>
      <c r="AS16" s="765"/>
      <c r="AT16" s="765"/>
      <c r="AU16" s="765"/>
      <c r="AV16" s="765"/>
      <c r="AW16" s="765"/>
      <c r="AX16" s="765"/>
      <c r="AY16" s="765"/>
      <c r="AZ16" s="765"/>
      <c r="BA16" s="765"/>
      <c r="BB16" s="765"/>
      <c r="BC16" s="765"/>
      <c r="BD16" s="765"/>
      <c r="BE16" s="765"/>
      <c r="BF16" s="765"/>
      <c r="BG16" s="765"/>
      <c r="BH16" s="765"/>
      <c r="BI16" s="765"/>
      <c r="BJ16" s="765"/>
      <c r="BK16" s="765"/>
      <c r="BL16" s="765"/>
      <c r="BM16" s="765"/>
      <c r="BN16" s="765"/>
      <c r="BO16" s="765"/>
      <c r="BP16" s="765"/>
      <c r="BQ16" s="765"/>
      <c r="BR16" s="765"/>
      <c r="BS16" s="765"/>
      <c r="BT16" s="765"/>
      <c r="BU16" s="765"/>
      <c r="BV16" s="765"/>
      <c r="BW16" s="765"/>
      <c r="BX16" s="765"/>
      <c r="BY16" s="765"/>
      <c r="BZ16" s="765"/>
      <c r="CA16" s="765"/>
      <c r="CB16" s="765"/>
      <c r="CC16" s="765"/>
      <c r="CD16" s="765"/>
      <c r="CE16" s="765"/>
      <c r="CF16" s="765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x14ac:dyDescent="0.3">
      <c r="A17" s="763" t="str">
        <f>ПОДПИСИ!C5</f>
        <v>Ширяев Е.М.</v>
      </c>
      <c r="B17" s="763"/>
      <c r="C17" s="763"/>
      <c r="D17" s="763"/>
      <c r="E17" s="763"/>
      <c r="F17" s="763"/>
      <c r="G17" s="763"/>
      <c r="H17" s="763"/>
      <c r="I17" s="763"/>
      <c r="J17" s="763"/>
      <c r="K17" s="763"/>
      <c r="L17" s="763"/>
      <c r="M17" s="763"/>
      <c r="N17" s="763"/>
      <c r="O17" s="763"/>
      <c r="P17" s="763"/>
      <c r="Q17" s="763"/>
      <c r="R17" s="763"/>
      <c r="S17" s="763"/>
      <c r="T17" s="763"/>
      <c r="U17" s="763"/>
      <c r="V17" s="763"/>
      <c r="W17" s="763"/>
      <c r="X17" s="763"/>
      <c r="Y17" s="763"/>
      <c r="Z17" s="763"/>
      <c r="AA17" s="763"/>
      <c r="AB17" s="763"/>
      <c r="AC17" s="763"/>
      <c r="AD17" s="763"/>
      <c r="AE17" s="763"/>
      <c r="AF17" s="763"/>
      <c r="AG17" s="763"/>
      <c r="AH17" s="763"/>
      <c r="AI17" s="763"/>
      <c r="AJ17" s="763"/>
      <c r="AK17" s="763"/>
      <c r="AL17" s="763"/>
      <c r="AM17" s="763"/>
      <c r="AN17" s="763"/>
      <c r="AO17" s="763"/>
      <c r="AP17" s="763"/>
      <c r="AQ17" s="763"/>
      <c r="AR17" s="763"/>
      <c r="AS17" s="763"/>
      <c r="AT17" s="763"/>
      <c r="AU17" s="763"/>
      <c r="AV17" s="763"/>
      <c r="AW17" s="763"/>
      <c r="AX17" s="763"/>
      <c r="AY17" s="763"/>
      <c r="AZ17" s="763"/>
      <c r="BA17" s="763"/>
      <c r="BB17" s="763"/>
      <c r="BC17" s="763"/>
      <c r="BD17" s="763"/>
      <c r="BE17" s="763"/>
      <c r="BF17" s="763"/>
      <c r="BG17" s="763"/>
      <c r="BH17" s="763"/>
      <c r="BI17" s="763"/>
      <c r="BJ17" s="763"/>
      <c r="BK17" s="763"/>
      <c r="BL17" s="763"/>
      <c r="BM17" s="763"/>
      <c r="BN17" s="763"/>
      <c r="BO17" s="763"/>
      <c r="BP17" s="763"/>
      <c r="BQ17" s="763"/>
      <c r="BR17" s="763"/>
      <c r="BS17" s="763"/>
      <c r="BT17" s="763"/>
      <c r="BU17" s="763"/>
      <c r="BV17" s="763"/>
      <c r="BW17" s="763"/>
      <c r="BX17" s="763"/>
      <c r="BY17" s="763"/>
      <c r="BZ17" s="763"/>
      <c r="CA17" s="763"/>
      <c r="CB17" s="763"/>
      <c r="CC17" s="763"/>
      <c r="CD17" s="763"/>
      <c r="CE17" s="763"/>
      <c r="CF17" s="763"/>
      <c r="CG17" s="763"/>
      <c r="CH17" s="763"/>
      <c r="CI17" s="763"/>
      <c r="CJ17" s="763"/>
      <c r="CK17" s="763"/>
      <c r="CL17" s="763"/>
      <c r="CM17" s="763"/>
      <c r="CN17" s="763"/>
      <c r="CO17" s="763"/>
      <c r="CP17" s="763"/>
      <c r="CQ17" s="763"/>
      <c r="CR17" s="763"/>
      <c r="CS17" s="763"/>
      <c r="CT17" s="763"/>
      <c r="CU17" s="763"/>
      <c r="CV17" s="763"/>
      <c r="CW17" s="763"/>
      <c r="CX17" s="763"/>
      <c r="CY17" s="763"/>
      <c r="CZ17" s="763"/>
      <c r="DA17" s="763"/>
      <c r="DB17" s="763"/>
    </row>
    <row r="18" spans="1:112" ht="11.1" customHeight="1" x14ac:dyDescent="0.3">
      <c r="A18" s="725"/>
      <c r="B18" s="725"/>
      <c r="C18" s="725"/>
      <c r="D18" s="725"/>
      <c r="E18" s="725"/>
      <c r="F18" s="725"/>
      <c r="G18" s="725"/>
      <c r="H18" s="725"/>
      <c r="I18" s="725"/>
      <c r="J18" s="725"/>
      <c r="K18" s="725"/>
      <c r="L18" s="725"/>
      <c r="M18" s="725"/>
      <c r="N18" s="725"/>
      <c r="O18" s="725"/>
      <c r="P18" s="725"/>
      <c r="Q18" s="725"/>
      <c r="R18" s="725"/>
      <c r="S18" s="725"/>
      <c r="T18" s="725"/>
      <c r="U18" s="725"/>
      <c r="V18" s="725"/>
      <c r="W18" s="725"/>
      <c r="X18" s="725"/>
      <c r="Y18" s="725"/>
      <c r="Z18" s="725"/>
      <c r="AA18" s="725"/>
      <c r="AB18" s="725"/>
      <c r="AC18" s="725"/>
      <c r="AD18" s="725"/>
      <c r="AE18" s="725"/>
      <c r="AF18" s="725"/>
      <c r="AG18" s="725"/>
      <c r="AH18" s="725"/>
      <c r="AI18" s="725"/>
      <c r="AJ18" s="725"/>
      <c r="AK18" s="725"/>
      <c r="AL18" s="725"/>
      <c r="AM18" s="725"/>
      <c r="AN18" s="725"/>
      <c r="AO18" s="725"/>
      <c r="AP18" s="725"/>
      <c r="AQ18" s="725"/>
      <c r="AR18" s="725"/>
      <c r="AS18" s="725"/>
      <c r="AT18" s="725"/>
      <c r="AU18" s="725"/>
      <c r="AV18" s="725"/>
      <c r="AW18" s="725"/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  <c r="BM18" s="725"/>
      <c r="BN18" s="725"/>
      <c r="BO18" s="725"/>
      <c r="BP18" s="725"/>
      <c r="BQ18" s="725"/>
      <c r="BR18" s="725"/>
      <c r="BS18" s="725"/>
      <c r="BT18" s="725"/>
      <c r="BU18" s="725"/>
      <c r="BV18" s="725"/>
      <c r="BW18" s="725"/>
      <c r="BX18" s="725"/>
      <c r="BY18" s="725"/>
      <c r="BZ18" s="725"/>
      <c r="CA18" s="725"/>
      <c r="CB18" s="725"/>
      <c r="CC18" s="725"/>
      <c r="CD18" s="725"/>
      <c r="CE18" s="725"/>
      <c r="CF18" s="725"/>
      <c r="CG18" s="725"/>
      <c r="CH18" s="725"/>
      <c r="CI18" s="725"/>
      <c r="CJ18" s="725"/>
      <c r="CK18" s="725"/>
      <c r="CL18" s="725"/>
      <c r="CM18" s="725"/>
      <c r="CN18" s="725"/>
      <c r="CO18" s="725"/>
      <c r="CP18" s="725"/>
      <c r="CQ18" s="725"/>
      <c r="CR18" s="725"/>
      <c r="CS18" s="725"/>
      <c r="CT18" s="725"/>
      <c r="CU18" s="725"/>
      <c r="CV18" s="725"/>
      <c r="CW18" s="725"/>
      <c r="CX18" s="725"/>
      <c r="CY18" s="725"/>
      <c r="CZ18" s="725"/>
      <c r="DA18" s="725"/>
      <c r="DB18" s="725"/>
    </row>
    <row r="19" spans="1:112" ht="22.5" customHeight="1" x14ac:dyDescent="0.3">
      <c r="A19" s="771" t="s">
        <v>47</v>
      </c>
      <c r="B19" s="771"/>
      <c r="C19" s="771"/>
      <c r="D19" s="771"/>
      <c r="E19" s="771"/>
      <c r="F19" s="771"/>
      <c r="G19" s="771"/>
      <c r="H19" s="771"/>
      <c r="I19" s="771"/>
      <c r="J19" s="771"/>
      <c r="K19" s="771"/>
      <c r="L19" s="771"/>
      <c r="M19" s="771"/>
      <c r="N19" s="771"/>
      <c r="O19" s="771"/>
      <c r="P19" s="771"/>
      <c r="Q19" s="771"/>
      <c r="R19" s="771"/>
      <c r="S19" s="771"/>
      <c r="T19" s="771"/>
      <c r="U19" s="771"/>
      <c r="V19" s="771"/>
      <c r="W19" s="771"/>
      <c r="X19" s="771"/>
      <c r="Y19" s="771"/>
      <c r="Z19" s="771"/>
      <c r="AA19" s="771"/>
      <c r="AB19" s="771"/>
      <c r="AC19" s="771"/>
      <c r="AD19" s="771"/>
      <c r="AE19" s="771"/>
      <c r="AF19" s="771"/>
      <c r="AG19" s="771"/>
      <c r="AH19" s="771"/>
      <c r="AI19" s="771"/>
      <c r="AJ19" s="771"/>
      <c r="AK19" s="771"/>
      <c r="AL19" s="771"/>
      <c r="AM19" s="771"/>
      <c r="AN19" s="771"/>
      <c r="AO19" s="771"/>
      <c r="AP19" s="771"/>
      <c r="AQ19" s="771"/>
      <c r="AR19" s="771"/>
      <c r="AS19" s="771"/>
      <c r="AT19" s="771"/>
      <c r="AU19" s="771"/>
      <c r="AV19" s="771"/>
      <c r="AW19" s="767" t="str">
        <f>ПОДПИСИ!B15</f>
        <v>Директор по строительству ООО «СЭТ»</v>
      </c>
      <c r="AX19" s="767"/>
      <c r="AY19" s="767"/>
      <c r="AZ19" s="767"/>
      <c r="BA19" s="767"/>
      <c r="BB19" s="767"/>
      <c r="BC19" s="767"/>
      <c r="BD19" s="767"/>
      <c r="BE19" s="767"/>
      <c r="BF19" s="767"/>
      <c r="BG19" s="767"/>
      <c r="BH19" s="767"/>
      <c r="BI19" s="767"/>
      <c r="BJ19" s="767"/>
      <c r="BK19" s="767"/>
      <c r="BL19" s="767"/>
      <c r="BM19" s="767"/>
      <c r="BN19" s="767"/>
      <c r="BO19" s="767"/>
      <c r="BP19" s="767"/>
      <c r="BQ19" s="767"/>
      <c r="BR19" s="767"/>
      <c r="BS19" s="767"/>
      <c r="BT19" s="767"/>
      <c r="BU19" s="767"/>
      <c r="BV19" s="767"/>
      <c r="BW19" s="767"/>
      <c r="BX19" s="767"/>
      <c r="BY19" s="767"/>
      <c r="BZ19" s="767"/>
      <c r="CA19" s="767"/>
      <c r="CB19" s="767"/>
      <c r="CC19" s="767"/>
      <c r="CD19" s="767"/>
      <c r="CE19" s="767"/>
      <c r="CF19" s="767"/>
      <c r="CG19" s="767"/>
      <c r="CH19" s="767"/>
      <c r="CI19" s="767"/>
      <c r="CJ19" s="767"/>
      <c r="CK19" s="767"/>
      <c r="CL19" s="767"/>
      <c r="CM19" s="767"/>
      <c r="CN19" s="767"/>
      <c r="CO19" s="767"/>
      <c r="CP19" s="767"/>
      <c r="CQ19" s="767"/>
      <c r="CR19" s="767"/>
      <c r="CS19" s="767"/>
      <c r="CT19" s="767"/>
      <c r="CU19" s="767"/>
      <c r="CV19" s="767"/>
      <c r="CW19" s="767"/>
      <c r="CX19" s="767"/>
      <c r="CY19" s="767"/>
      <c r="CZ19" s="767"/>
      <c r="DA19" s="767"/>
      <c r="DB19" s="767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65" t="s">
        <v>5</v>
      </c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765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765"/>
      <c r="BV20" s="765"/>
      <c r="BW20" s="765"/>
      <c r="BX20" s="765"/>
      <c r="BY20" s="765"/>
      <c r="BZ20" s="765"/>
      <c r="CA20" s="765"/>
      <c r="CB20" s="765"/>
      <c r="CC20" s="765"/>
      <c r="CD20" s="765"/>
      <c r="CE20" s="765"/>
      <c r="CF20" s="765"/>
      <c r="CG20" s="765"/>
      <c r="CH20" s="765"/>
      <c r="CI20" s="765"/>
      <c r="CJ20" s="765"/>
      <c r="CK20" s="765"/>
      <c r="CL20" s="765"/>
      <c r="CM20" s="765"/>
      <c r="CN20" s="765"/>
      <c r="CO20" s="765"/>
      <c r="CP20" s="765"/>
      <c r="CQ20" s="765"/>
      <c r="CR20" s="765"/>
      <c r="CS20" s="765"/>
      <c r="CT20" s="765"/>
      <c r="CU20" s="765"/>
      <c r="CV20" s="765"/>
      <c r="CW20" s="765"/>
      <c r="CX20" s="765"/>
      <c r="CY20" s="765"/>
      <c r="CZ20" s="765"/>
      <c r="DA20" s="765"/>
      <c r="DB20" s="765"/>
    </row>
    <row r="21" spans="1:112" x14ac:dyDescent="0.3">
      <c r="A21" s="763" t="str">
        <f>ПОДПИСИ!C15</f>
        <v>Потоцкий А.А.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</row>
    <row r="22" spans="1:112" ht="11.1" customHeight="1" x14ac:dyDescent="0.3">
      <c r="A22" s="725"/>
      <c r="B22" s="725"/>
      <c r="C22" s="725"/>
      <c r="D22" s="725"/>
      <c r="E22" s="725"/>
      <c r="F22" s="725"/>
      <c r="G22" s="725"/>
      <c r="H22" s="725"/>
      <c r="I22" s="725"/>
      <c r="J22" s="725"/>
      <c r="K22" s="725"/>
      <c r="L22" s="725"/>
      <c r="M22" s="725"/>
      <c r="N22" s="725"/>
      <c r="O22" s="725"/>
      <c r="P22" s="725"/>
      <c r="Q22" s="725"/>
      <c r="R22" s="725"/>
      <c r="S22" s="725"/>
      <c r="T22" s="725"/>
      <c r="U22" s="725"/>
      <c r="V22" s="725"/>
      <c r="W22" s="725"/>
      <c r="X22" s="725"/>
      <c r="Y22" s="725"/>
      <c r="Z22" s="725"/>
      <c r="AA22" s="725"/>
      <c r="AB22" s="725"/>
      <c r="AC22" s="725"/>
      <c r="AD22" s="725"/>
      <c r="AE22" s="725"/>
      <c r="AF22" s="725"/>
      <c r="AG22" s="725"/>
      <c r="AH22" s="725"/>
      <c r="AI22" s="725"/>
      <c r="AJ22" s="725"/>
      <c r="AK22" s="725"/>
      <c r="AL22" s="725"/>
      <c r="AM22" s="725"/>
      <c r="AN22" s="725"/>
      <c r="AO22" s="725"/>
      <c r="AP22" s="725"/>
      <c r="AQ22" s="725"/>
      <c r="AR22" s="725"/>
      <c r="AS22" s="725"/>
      <c r="AT22" s="725"/>
      <c r="AU22" s="725"/>
      <c r="AV22" s="725"/>
      <c r="AW22" s="725"/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  <c r="BM22" s="725"/>
      <c r="BN22" s="725"/>
      <c r="BO22" s="725"/>
      <c r="BP22" s="725"/>
      <c r="BQ22" s="725"/>
      <c r="BR22" s="725"/>
      <c r="BS22" s="725"/>
      <c r="BT22" s="725"/>
      <c r="BU22" s="725"/>
      <c r="BV22" s="725"/>
      <c r="BW22" s="725"/>
      <c r="BX22" s="725"/>
      <c r="BY22" s="725"/>
      <c r="BZ22" s="725"/>
      <c r="CA22" s="725"/>
      <c r="CB22" s="725"/>
      <c r="CC22" s="725"/>
      <c r="CD22" s="725"/>
      <c r="CE22" s="725"/>
      <c r="CF22" s="725"/>
      <c r="CG22" s="725"/>
      <c r="CH22" s="725"/>
      <c r="CI22" s="725"/>
      <c r="CJ22" s="725"/>
      <c r="CK22" s="725"/>
      <c r="CL22" s="725"/>
      <c r="CM22" s="725"/>
      <c r="CN22" s="725"/>
      <c r="CO22" s="725"/>
      <c r="CP22" s="725"/>
      <c r="CQ22" s="725"/>
      <c r="CR22" s="725"/>
      <c r="CS22" s="725"/>
      <c r="CT22" s="725"/>
      <c r="CU22" s="725"/>
      <c r="CV22" s="725"/>
      <c r="CW22" s="725"/>
      <c r="CX22" s="725"/>
      <c r="CY22" s="725"/>
      <c r="CZ22" s="725"/>
      <c r="DA22" s="725"/>
      <c r="DB22" s="725"/>
    </row>
    <row r="23" spans="1:112" x14ac:dyDescent="0.3">
      <c r="A23" s="771" t="s">
        <v>13</v>
      </c>
      <c r="B23" s="771"/>
      <c r="C23" s="771"/>
      <c r="D23" s="771"/>
      <c r="E23" s="771"/>
      <c r="F23" s="771"/>
      <c r="G23" s="771"/>
      <c r="H23" s="771"/>
      <c r="I23" s="771"/>
      <c r="J23" s="771"/>
      <c r="K23" s="771"/>
      <c r="L23" s="771"/>
      <c r="M23" s="771"/>
      <c r="N23" s="771"/>
      <c r="O23" s="771"/>
      <c r="P23" s="771"/>
      <c r="Q23" s="771"/>
      <c r="R23" s="771"/>
      <c r="S23" s="771"/>
      <c r="T23" s="771"/>
      <c r="U23" s="771"/>
      <c r="V23" s="771"/>
      <c r="W23" s="771"/>
      <c r="X23" s="771"/>
      <c r="Y23" s="771"/>
      <c r="Z23" s="771"/>
      <c r="AA23" s="771"/>
      <c r="AB23" s="771"/>
      <c r="AC23" s="771"/>
      <c r="AD23" s="771"/>
      <c r="AE23" s="771"/>
      <c r="AF23" s="771"/>
      <c r="AG23" s="771"/>
      <c r="AH23" s="771"/>
      <c r="AI23" s="771"/>
      <c r="AJ23" s="771"/>
      <c r="AK23" s="771"/>
      <c r="AL23" s="771"/>
      <c r="AM23" s="771"/>
      <c r="AN23" s="771"/>
      <c r="AO23" s="771"/>
      <c r="AP23" s="771"/>
      <c r="AQ23" s="771"/>
      <c r="AR23" s="771"/>
      <c r="AS23" s="771"/>
      <c r="AT23" s="771"/>
      <c r="AU23" s="771"/>
      <c r="AV23" s="771"/>
      <c r="AW23" s="771"/>
      <c r="AX23" s="771"/>
      <c r="AY23" s="771"/>
      <c r="AZ23" s="771"/>
      <c r="BA23" s="771"/>
      <c r="BB23" s="771"/>
      <c r="BC23" s="763" t="str">
        <f>ПОДПИСИ!B12</f>
        <v>Начальник участка ООО «СЭТ»</v>
      </c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763"/>
      <c r="BO23" s="763"/>
      <c r="BP23" s="763"/>
      <c r="BQ23" s="763"/>
      <c r="BR23" s="763"/>
      <c r="BS23" s="763"/>
      <c r="BT23" s="763"/>
      <c r="BU23" s="763"/>
      <c r="BV23" s="763"/>
      <c r="BW23" s="763"/>
      <c r="BX23" s="763"/>
      <c r="BY23" s="763"/>
      <c r="BZ23" s="763"/>
      <c r="CA23" s="763"/>
      <c r="CB23" s="763"/>
      <c r="CC23" s="763"/>
      <c r="CD23" s="763"/>
      <c r="CE23" s="763"/>
      <c r="CF23" s="763"/>
      <c r="CG23" s="763"/>
      <c r="CH23" s="763"/>
      <c r="CI23" s="763"/>
      <c r="CJ23" s="763"/>
      <c r="CK23" s="763"/>
      <c r="CL23" s="763"/>
      <c r="CM23" s="763"/>
      <c r="CN23" s="763"/>
      <c r="CO23" s="763"/>
      <c r="CP23" s="763"/>
      <c r="CQ23" s="763"/>
      <c r="CR23" s="763"/>
      <c r="CS23" s="763"/>
      <c r="CT23" s="763"/>
      <c r="CU23" s="763"/>
      <c r="CV23" s="763"/>
      <c r="CW23" s="763"/>
      <c r="CX23" s="763"/>
      <c r="CY23" s="763"/>
      <c r="CZ23" s="763"/>
      <c r="DA23" s="763"/>
      <c r="DB23" s="763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65" t="s">
        <v>5</v>
      </c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</row>
    <row r="25" spans="1:112" x14ac:dyDescent="0.3">
      <c r="A25" s="763" t="str">
        <f>ПОДПИСИ!C12</f>
        <v>Нугуманов М.А.</v>
      </c>
      <c r="B25" s="763"/>
      <c r="C25" s="763"/>
      <c r="D25" s="763"/>
      <c r="E25" s="763"/>
      <c r="F25" s="763"/>
      <c r="G25" s="763"/>
      <c r="H25" s="763"/>
      <c r="I25" s="763"/>
      <c r="J25" s="763"/>
      <c r="K25" s="763"/>
      <c r="L25" s="763"/>
      <c r="M25" s="763"/>
      <c r="N25" s="763"/>
      <c r="O25" s="763"/>
      <c r="P25" s="763"/>
      <c r="Q25" s="763"/>
      <c r="R25" s="763"/>
      <c r="S25" s="763"/>
      <c r="T25" s="763"/>
      <c r="U25" s="763"/>
      <c r="V25" s="763"/>
      <c r="W25" s="763"/>
      <c r="X25" s="763"/>
      <c r="Y25" s="763"/>
      <c r="Z25" s="763"/>
      <c r="AA25" s="763"/>
      <c r="AB25" s="763"/>
      <c r="AC25" s="763"/>
      <c r="AD25" s="763"/>
      <c r="AE25" s="763"/>
      <c r="AF25" s="763"/>
      <c r="AG25" s="763"/>
      <c r="AH25" s="763"/>
      <c r="AI25" s="763"/>
      <c r="AJ25" s="763"/>
      <c r="AK25" s="763"/>
      <c r="AL25" s="763"/>
      <c r="AM25" s="763"/>
      <c r="AN25" s="763"/>
      <c r="AO25" s="763"/>
      <c r="AP25" s="763"/>
      <c r="AQ25" s="763"/>
      <c r="AR25" s="763"/>
      <c r="AS25" s="763"/>
      <c r="AT25" s="763"/>
      <c r="AU25" s="763"/>
      <c r="AV25" s="763"/>
      <c r="AW25" s="763"/>
      <c r="AX25" s="763"/>
      <c r="AY25" s="763"/>
      <c r="AZ25" s="763"/>
      <c r="BA25" s="763"/>
      <c r="BB25" s="763"/>
      <c r="BC25" s="763"/>
      <c r="BD25" s="763"/>
      <c r="BE25" s="763"/>
      <c r="BF25" s="763"/>
      <c r="BG25" s="763"/>
      <c r="BH25" s="763"/>
      <c r="BI25" s="763"/>
      <c r="BJ25" s="763"/>
      <c r="BK25" s="763"/>
      <c r="BL25" s="763"/>
      <c r="BM25" s="763"/>
      <c r="BN25" s="763"/>
      <c r="BO25" s="763"/>
      <c r="BP25" s="763"/>
      <c r="BQ25" s="763"/>
      <c r="BR25" s="763"/>
      <c r="BS25" s="763"/>
      <c r="BT25" s="763"/>
      <c r="BU25" s="763"/>
      <c r="BV25" s="763"/>
      <c r="BW25" s="763"/>
      <c r="BX25" s="763"/>
      <c r="BY25" s="763"/>
      <c r="BZ25" s="763"/>
      <c r="CA25" s="763"/>
      <c r="CB25" s="763"/>
      <c r="CC25" s="763"/>
      <c r="CD25" s="763"/>
      <c r="CE25" s="763"/>
      <c r="CF25" s="763"/>
      <c r="CG25" s="763"/>
      <c r="CH25" s="763"/>
      <c r="CI25" s="763"/>
      <c r="CJ25" s="763"/>
      <c r="CK25" s="763"/>
      <c r="CL25" s="763"/>
      <c r="CM25" s="763"/>
      <c r="CN25" s="763"/>
      <c r="CO25" s="763"/>
      <c r="CP25" s="763"/>
      <c r="CQ25" s="763"/>
      <c r="CR25" s="763"/>
      <c r="CS25" s="763"/>
      <c r="CT25" s="763"/>
      <c r="CU25" s="763"/>
      <c r="CV25" s="763"/>
      <c r="CW25" s="763"/>
      <c r="CX25" s="763"/>
      <c r="CY25" s="763"/>
      <c r="CZ25" s="763"/>
      <c r="DA25" s="763"/>
      <c r="DB25" s="763"/>
      <c r="DH25" s="147"/>
    </row>
    <row r="26" spans="1:112" ht="6" customHeight="1" x14ac:dyDescent="0.3">
      <c r="A26" s="725"/>
      <c r="B26" s="725"/>
      <c r="C26" s="725"/>
      <c r="D26" s="725"/>
      <c r="E26" s="725"/>
      <c r="F26" s="725"/>
      <c r="G26" s="725"/>
      <c r="H26" s="725"/>
      <c r="I26" s="725"/>
      <c r="J26" s="725"/>
      <c r="K26" s="725"/>
      <c r="L26" s="725"/>
      <c r="M26" s="725"/>
      <c r="N26" s="725"/>
      <c r="O26" s="725"/>
      <c r="P26" s="725"/>
      <c r="Q26" s="725"/>
      <c r="R26" s="725"/>
      <c r="S26" s="725"/>
      <c r="T26" s="725"/>
      <c r="U26" s="725"/>
      <c r="V26" s="725"/>
      <c r="W26" s="725"/>
      <c r="X26" s="725"/>
      <c r="Y26" s="725"/>
      <c r="Z26" s="725"/>
      <c r="AA26" s="725"/>
      <c r="AB26" s="725"/>
      <c r="AC26" s="725"/>
      <c r="AD26" s="725"/>
      <c r="AE26" s="725"/>
      <c r="AF26" s="725"/>
      <c r="AG26" s="725"/>
      <c r="AH26" s="725"/>
      <c r="AI26" s="725"/>
      <c r="AJ26" s="725"/>
      <c r="AK26" s="725"/>
      <c r="AL26" s="725"/>
      <c r="AM26" s="725"/>
      <c r="AN26" s="725"/>
      <c r="AO26" s="725"/>
      <c r="AP26" s="725"/>
      <c r="AQ26" s="725"/>
      <c r="AR26" s="725"/>
      <c r="AS26" s="725"/>
      <c r="AT26" s="725"/>
      <c r="AU26" s="725"/>
      <c r="AV26" s="725"/>
      <c r="AW26" s="725"/>
      <c r="AX26" s="725"/>
      <c r="AY26" s="725"/>
      <c r="AZ26" s="725"/>
      <c r="BA26" s="725"/>
      <c r="BB26" s="725"/>
      <c r="BC26" s="725"/>
      <c r="BD26" s="725"/>
      <c r="BE26" s="725"/>
      <c r="BF26" s="725"/>
      <c r="BG26" s="725"/>
      <c r="BH26" s="725"/>
      <c r="BI26" s="725"/>
      <c r="BJ26" s="725"/>
      <c r="BK26" s="725"/>
      <c r="BL26" s="725"/>
      <c r="BM26" s="725"/>
      <c r="BN26" s="725"/>
      <c r="BO26" s="725"/>
      <c r="BP26" s="725"/>
      <c r="BQ26" s="725"/>
      <c r="BR26" s="725"/>
      <c r="BS26" s="725"/>
      <c r="BT26" s="725"/>
      <c r="BU26" s="725"/>
      <c r="BV26" s="725"/>
      <c r="BW26" s="725"/>
      <c r="BX26" s="725"/>
      <c r="BY26" s="725"/>
      <c r="BZ26" s="725"/>
      <c r="CA26" s="725"/>
      <c r="CB26" s="725"/>
      <c r="CC26" s="725"/>
      <c r="CD26" s="725"/>
      <c r="CE26" s="725"/>
      <c r="CF26" s="725"/>
      <c r="CG26" s="725"/>
      <c r="CH26" s="725"/>
      <c r="CI26" s="725"/>
      <c r="CJ26" s="725"/>
      <c r="CK26" s="725"/>
      <c r="CL26" s="725"/>
      <c r="CM26" s="725"/>
      <c r="CN26" s="725"/>
      <c r="CO26" s="725"/>
      <c r="CP26" s="725"/>
      <c r="CQ26" s="725"/>
      <c r="CR26" s="725"/>
      <c r="CS26" s="725"/>
      <c r="CT26" s="725"/>
      <c r="CU26" s="725"/>
      <c r="CV26" s="725"/>
      <c r="CW26" s="725"/>
      <c r="CX26" s="725"/>
      <c r="CY26" s="725"/>
      <c r="CZ26" s="725"/>
      <c r="DA26" s="725"/>
      <c r="DB26" s="725"/>
    </row>
    <row r="27" spans="1:112" x14ac:dyDescent="0.3">
      <c r="A27" s="762" t="s">
        <v>401</v>
      </c>
      <c r="B27" s="762"/>
      <c r="C27" s="762"/>
      <c r="D27" s="762"/>
      <c r="E27" s="762"/>
      <c r="F27" s="762"/>
      <c r="G27" s="762"/>
      <c r="H27" s="762"/>
      <c r="I27" s="762"/>
      <c r="J27" s="762"/>
      <c r="K27" s="762"/>
      <c r="L27" s="762"/>
      <c r="M27" s="762"/>
      <c r="N27" s="762"/>
      <c r="O27" s="762"/>
      <c r="P27" s="762"/>
      <c r="Q27" s="762"/>
      <c r="R27" s="762"/>
      <c r="S27" s="762"/>
      <c r="T27" s="762"/>
      <c r="U27" s="762"/>
      <c r="V27" s="762"/>
      <c r="W27" s="762"/>
      <c r="X27" s="762"/>
      <c r="Y27" s="762"/>
      <c r="Z27" s="762"/>
      <c r="AA27" s="762"/>
      <c r="AB27" s="762"/>
      <c r="AC27" s="762"/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J27" s="762"/>
      <c r="CK27" s="762"/>
      <c r="CL27" s="762"/>
      <c r="CM27" s="762"/>
      <c r="CN27" s="762"/>
      <c r="CO27" s="762"/>
      <c r="CP27" s="762"/>
      <c r="CQ27" s="762"/>
      <c r="CR27" s="762"/>
      <c r="CS27" s="762"/>
      <c r="CT27" s="762"/>
      <c r="CU27" s="762"/>
      <c r="CV27" s="762"/>
      <c r="CW27" s="762"/>
      <c r="CX27" s="762"/>
      <c r="CY27" s="762"/>
      <c r="CZ27" s="762"/>
      <c r="DA27" s="762"/>
      <c r="DB27" s="762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6"/>
    </row>
    <row r="29" spans="1:112" x14ac:dyDescent="0.3">
      <c r="A29" s="762" t="s">
        <v>7</v>
      </c>
      <c r="B29" s="762"/>
      <c r="C29" s="762"/>
      <c r="D29" s="762"/>
      <c r="E29" s="762"/>
      <c r="F29" s="762"/>
      <c r="G29" s="762"/>
      <c r="H29" s="762"/>
      <c r="I29" s="762"/>
      <c r="J29" s="762"/>
      <c r="K29" s="762"/>
      <c r="L29" s="762"/>
      <c r="M29" s="762"/>
      <c r="N29" s="762"/>
      <c r="O29" s="762"/>
      <c r="P29" s="706" t="str">
        <f>ФОРМА!B4</f>
        <v>ООО «СЭТ»</v>
      </c>
      <c r="Q29" s="706"/>
      <c r="R29" s="706"/>
      <c r="S29" s="706"/>
      <c r="T29" s="706"/>
      <c r="U29" s="706"/>
      <c r="V29" s="706"/>
      <c r="W29" s="706"/>
      <c r="X29" s="706"/>
      <c r="Y29" s="706"/>
      <c r="Z29" s="706"/>
      <c r="AA29" s="706"/>
      <c r="AB29" s="706"/>
      <c r="AC29" s="706"/>
      <c r="AD29" s="706"/>
      <c r="AE29" s="706"/>
      <c r="AF29" s="706"/>
      <c r="AG29" s="706"/>
      <c r="AH29" s="706"/>
      <c r="AI29" s="706"/>
      <c r="AJ29" s="706"/>
      <c r="AK29" s="706"/>
      <c r="AL29" s="706"/>
      <c r="AM29" s="706"/>
      <c r="AN29" s="706"/>
      <c r="AO29" s="706"/>
      <c r="AP29" s="706"/>
      <c r="AQ29" s="706"/>
      <c r="AR29" s="706"/>
      <c r="AS29" s="706"/>
      <c r="AT29" s="706"/>
      <c r="AU29" s="706"/>
      <c r="AV29" s="706"/>
      <c r="AW29" s="706"/>
      <c r="AX29" s="706"/>
      <c r="AY29" s="706"/>
      <c r="AZ29" s="706"/>
      <c r="BA29" s="706"/>
      <c r="BB29" s="706"/>
      <c r="BC29" s="706"/>
      <c r="BD29" s="706"/>
      <c r="BE29" s="706"/>
      <c r="BF29" s="706"/>
      <c r="BG29" s="706"/>
      <c r="BH29" s="706"/>
      <c r="BI29" s="706"/>
      <c r="BJ29" s="706"/>
      <c r="BK29" s="706"/>
      <c r="BL29" s="706"/>
      <c r="BM29" s="706"/>
      <c r="BN29" s="706"/>
      <c r="BO29" s="706"/>
      <c r="BP29" s="706"/>
      <c r="BQ29" s="706"/>
      <c r="BR29" s="706"/>
      <c r="BS29" s="706"/>
      <c r="BT29" s="706"/>
      <c r="BU29" s="706"/>
      <c r="BV29" s="706"/>
      <c r="BW29" s="706"/>
      <c r="BX29" s="706"/>
      <c r="BY29" s="706"/>
      <c r="BZ29" s="706"/>
      <c r="CA29" s="706"/>
      <c r="CB29" s="706"/>
      <c r="CC29" s="706"/>
      <c r="CD29" s="706"/>
      <c r="CE29" s="706"/>
      <c r="CF29" s="706"/>
      <c r="CG29" s="706"/>
      <c r="CH29" s="706"/>
      <c r="CI29" s="706"/>
      <c r="CJ29" s="706"/>
      <c r="CK29" s="706"/>
      <c r="CL29" s="706"/>
      <c r="CM29" s="706"/>
      <c r="CN29" s="706"/>
      <c r="CO29" s="706"/>
      <c r="CP29" s="706"/>
      <c r="CQ29" s="706"/>
      <c r="CR29" s="706"/>
      <c r="CS29" s="706"/>
      <c r="CT29" s="706"/>
      <c r="CU29" s="706"/>
      <c r="CV29" s="706"/>
      <c r="CW29" s="706"/>
      <c r="CX29" s="706"/>
      <c r="CY29" s="706"/>
      <c r="CZ29" s="706"/>
      <c r="DA29" s="706"/>
      <c r="DB29" s="706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65" t="s">
        <v>8</v>
      </c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  <c r="DD30" s="18"/>
      <c r="DE30" s="17"/>
      <c r="DF30" s="17"/>
      <c r="DH30" s="140"/>
    </row>
    <row r="31" spans="1:112" x14ac:dyDescent="0.3">
      <c r="A31" s="902" t="s">
        <v>402</v>
      </c>
      <c r="B31" s="902"/>
      <c r="C31" s="902"/>
      <c r="D31" s="902"/>
      <c r="E31" s="902"/>
      <c r="F31" s="902"/>
      <c r="G31" s="902"/>
      <c r="H31" s="902"/>
      <c r="I31" s="902"/>
      <c r="J31" s="902"/>
      <c r="K31" s="902"/>
      <c r="L31" s="902"/>
      <c r="M31" s="902"/>
      <c r="N31" s="902"/>
      <c r="O31" s="902"/>
      <c r="P31" s="902"/>
      <c r="Q31" s="902"/>
      <c r="R31" s="902"/>
      <c r="S31" s="902"/>
      <c r="T31" s="902"/>
      <c r="U31" s="902"/>
      <c r="V31" s="902"/>
      <c r="W31" s="902"/>
      <c r="X31" s="902"/>
      <c r="Y31" s="902"/>
      <c r="Z31" s="902"/>
      <c r="AA31" s="902"/>
      <c r="AB31" s="902"/>
      <c r="AC31" s="902"/>
      <c r="AD31" s="902"/>
      <c r="AE31" s="902"/>
      <c r="AF31" s="902"/>
      <c r="AG31" s="902"/>
      <c r="AH31" s="902"/>
      <c r="AI31" s="902"/>
      <c r="AJ31" s="902"/>
      <c r="AK31" s="902"/>
      <c r="AL31" s="902"/>
      <c r="AM31" s="902"/>
      <c r="AN31" s="902"/>
      <c r="AO31" s="902"/>
      <c r="AP31" s="902"/>
      <c r="AQ31" s="902"/>
      <c r="AR31" s="902"/>
      <c r="AS31" s="902"/>
      <c r="AT31" s="902"/>
      <c r="AU31" s="902"/>
      <c r="AV31" s="902"/>
      <c r="AW31" s="902"/>
      <c r="AX31" s="902"/>
      <c r="AY31" s="902"/>
      <c r="AZ31" s="902"/>
      <c r="BA31" s="902"/>
      <c r="BB31" s="902"/>
      <c r="BC31" s="902"/>
      <c r="BD31" s="902"/>
      <c r="BE31" s="902"/>
      <c r="BF31" s="902"/>
      <c r="BG31" s="902"/>
      <c r="BH31" s="902"/>
      <c r="BI31" s="902"/>
      <c r="BJ31" s="902"/>
      <c r="BK31" s="902"/>
      <c r="BL31" s="902"/>
      <c r="BM31" s="902"/>
      <c r="BN31" s="902"/>
      <c r="BO31" s="902"/>
      <c r="BP31" s="902"/>
      <c r="BQ31" s="902"/>
      <c r="BR31" s="902"/>
      <c r="BS31" s="902"/>
      <c r="BT31" s="902"/>
      <c r="BU31" s="902"/>
      <c r="BV31" s="902"/>
      <c r="BW31" s="902"/>
      <c r="BX31" s="902"/>
      <c r="BY31" s="902"/>
      <c r="BZ31" s="902"/>
      <c r="CA31" s="902"/>
      <c r="CB31" s="902"/>
      <c r="CC31" s="902"/>
      <c r="CD31" s="902"/>
      <c r="CE31" s="902"/>
      <c r="CF31" s="902"/>
      <c r="CG31" s="902"/>
      <c r="CH31" s="902"/>
      <c r="CI31" s="902"/>
      <c r="CJ31" s="902"/>
      <c r="CK31" s="902"/>
      <c r="CL31" s="902"/>
      <c r="CM31" s="902"/>
      <c r="CN31" s="902"/>
      <c r="CO31" s="902"/>
      <c r="CP31" s="902"/>
      <c r="CQ31" s="902"/>
      <c r="CR31" s="902"/>
      <c r="CS31" s="902"/>
      <c r="CT31" s="902"/>
      <c r="CU31" s="902"/>
      <c r="CV31" s="902"/>
      <c r="CW31" s="902"/>
      <c r="CX31" s="902"/>
      <c r="CY31" s="902"/>
      <c r="CZ31" s="902"/>
      <c r="DA31" s="902"/>
      <c r="DB31" s="902"/>
      <c r="DD31" s="18"/>
      <c r="DE31" s="17"/>
      <c r="DF31" s="17"/>
      <c r="DH31" s="140"/>
    </row>
    <row r="32" spans="1:112" ht="3" customHeight="1" x14ac:dyDescent="0.3">
      <c r="A32" s="1163"/>
      <c r="B32" s="1163"/>
      <c r="C32" s="1163"/>
      <c r="D32" s="1163"/>
      <c r="E32" s="1163"/>
      <c r="F32" s="1163"/>
      <c r="G32" s="1163"/>
      <c r="H32" s="1163"/>
      <c r="I32" s="1163"/>
      <c r="J32" s="1163"/>
      <c r="K32" s="1163"/>
      <c r="L32" s="1163"/>
      <c r="M32" s="1163"/>
      <c r="N32" s="1163"/>
      <c r="O32" s="1163"/>
      <c r="P32" s="1163"/>
      <c r="Q32" s="1163"/>
      <c r="R32" s="1163"/>
      <c r="S32" s="1163"/>
      <c r="T32" s="1163"/>
      <c r="U32" s="1163"/>
      <c r="V32" s="1163"/>
      <c r="W32" s="1163"/>
      <c r="X32" s="1163"/>
      <c r="Y32" s="1163"/>
      <c r="Z32" s="1163"/>
      <c r="AA32" s="1163"/>
      <c r="AB32" s="1163"/>
      <c r="AC32" s="1163"/>
      <c r="AD32" s="1163"/>
      <c r="AE32" s="1163"/>
      <c r="AF32" s="1163"/>
      <c r="AG32" s="1163"/>
      <c r="AH32" s="1163"/>
      <c r="AI32" s="1163"/>
      <c r="AJ32" s="1163"/>
      <c r="AK32" s="1163"/>
      <c r="AL32" s="1163"/>
      <c r="AM32" s="1163"/>
      <c r="AN32" s="1163"/>
      <c r="AO32" s="1163"/>
      <c r="AP32" s="1163"/>
      <c r="AQ32" s="1163"/>
      <c r="AR32" s="1163"/>
      <c r="AS32" s="1163"/>
      <c r="AT32" s="1163"/>
      <c r="AU32" s="1163"/>
      <c r="AV32" s="1163"/>
      <c r="AW32" s="1163"/>
      <c r="AX32" s="1163"/>
      <c r="AY32" s="1163"/>
      <c r="AZ32" s="1163"/>
      <c r="BA32" s="1163"/>
      <c r="BB32" s="1163"/>
      <c r="BC32" s="1163"/>
      <c r="BD32" s="1163"/>
      <c r="BE32" s="1163"/>
      <c r="BF32" s="1163"/>
      <c r="BG32" s="1163"/>
      <c r="BH32" s="1163"/>
      <c r="BI32" s="1163"/>
      <c r="BJ32" s="1163"/>
      <c r="BK32" s="1163"/>
      <c r="BL32" s="1163"/>
      <c r="BM32" s="1163"/>
      <c r="BN32" s="1163"/>
      <c r="BO32" s="1163"/>
      <c r="BP32" s="1163"/>
      <c r="BQ32" s="1163"/>
      <c r="BR32" s="1163"/>
      <c r="BS32" s="1163"/>
      <c r="BT32" s="1163"/>
      <c r="BU32" s="1163"/>
      <c r="BV32" s="1163"/>
      <c r="BW32" s="1163"/>
      <c r="BX32" s="1163"/>
      <c r="BY32" s="1163"/>
      <c r="BZ32" s="1163"/>
      <c r="CA32" s="1163"/>
      <c r="CB32" s="1163"/>
      <c r="CC32" s="1163"/>
      <c r="CD32" s="1163"/>
      <c r="CE32" s="1163"/>
      <c r="CF32" s="1163"/>
      <c r="CG32" s="1163"/>
      <c r="CH32" s="1163"/>
      <c r="CI32" s="1163"/>
      <c r="CJ32" s="1163"/>
      <c r="CK32" s="1163"/>
      <c r="CL32" s="1163"/>
      <c r="CM32" s="1163"/>
      <c r="CN32" s="1163"/>
      <c r="CO32" s="1163"/>
      <c r="CP32" s="1163"/>
      <c r="CQ32" s="1163"/>
      <c r="CR32" s="1163"/>
      <c r="CS32" s="1163"/>
      <c r="CT32" s="1163"/>
      <c r="CU32" s="1163"/>
      <c r="CV32" s="1163"/>
      <c r="CW32" s="1163"/>
      <c r="CX32" s="1163"/>
      <c r="CY32" s="1163"/>
      <c r="CZ32" s="1163"/>
      <c r="DA32" s="1163"/>
      <c r="DB32" s="1163"/>
      <c r="DD32" s="18"/>
      <c r="DE32" s="17"/>
      <c r="DF32" s="17"/>
    </row>
    <row r="33" spans="1:112" x14ac:dyDescent="0.3">
      <c r="A33" s="1163" t="s">
        <v>561</v>
      </c>
      <c r="B33" s="1163"/>
      <c r="C33" s="1163"/>
      <c r="D33" s="1163"/>
      <c r="E33" s="1163"/>
      <c r="F33" s="1163"/>
      <c r="G33" s="1163"/>
      <c r="H33" s="1163"/>
      <c r="I33" s="1163"/>
      <c r="J33" s="1163"/>
      <c r="K33" s="1163"/>
      <c r="L33" s="1163"/>
      <c r="M33" s="1163"/>
      <c r="N33" s="1163"/>
      <c r="O33" s="1163"/>
      <c r="P33" s="1163"/>
      <c r="Q33" s="1163"/>
      <c r="R33" s="1163"/>
      <c r="S33" s="1163"/>
      <c r="T33" s="1163"/>
      <c r="U33" s="1163"/>
      <c r="V33" s="1163"/>
      <c r="W33" s="1163"/>
      <c r="X33" s="1163"/>
      <c r="Y33" s="1163"/>
      <c r="Z33" s="1163"/>
      <c r="AA33" s="1163"/>
      <c r="AB33" s="1163"/>
      <c r="AC33" s="1163"/>
      <c r="AD33" s="1163"/>
      <c r="AE33" s="1163"/>
      <c r="AF33" s="1163"/>
      <c r="AG33" s="1163"/>
      <c r="AH33" s="1163"/>
      <c r="AI33" s="1163"/>
      <c r="AJ33" s="1163"/>
      <c r="AK33" s="1163"/>
      <c r="AL33" s="1163"/>
      <c r="AM33" s="1163"/>
      <c r="AN33" s="1163"/>
      <c r="AO33" s="1163"/>
      <c r="AP33" s="1163"/>
      <c r="AQ33" s="1163"/>
      <c r="AR33" s="1163"/>
      <c r="AS33" s="1163"/>
      <c r="AT33" s="1163"/>
      <c r="AU33" s="1163"/>
      <c r="AV33" s="1163"/>
      <c r="AW33" s="1163"/>
      <c r="AX33" s="1163"/>
      <c r="AY33" s="1163"/>
      <c r="AZ33" s="1163"/>
      <c r="BA33" s="1163"/>
      <c r="BB33" s="1163"/>
      <c r="BC33" s="1163"/>
      <c r="BD33" s="1163"/>
      <c r="BE33" s="1163"/>
      <c r="BF33" s="1163"/>
      <c r="BG33" s="1163"/>
      <c r="BH33" s="1163"/>
      <c r="BI33" s="1163"/>
      <c r="BJ33" s="1163"/>
      <c r="BK33" s="1163"/>
      <c r="BL33" s="1163"/>
      <c r="BM33" s="1163"/>
      <c r="BN33" s="1163"/>
      <c r="BO33" s="1163"/>
      <c r="BP33" s="1163"/>
      <c r="BQ33" s="1163"/>
      <c r="BR33" s="1163"/>
      <c r="BS33" s="1163"/>
      <c r="BT33" s="1163"/>
      <c r="BU33" s="1163"/>
      <c r="BV33" s="1163"/>
      <c r="BW33" s="1163"/>
      <c r="BX33" s="1163"/>
      <c r="BY33" s="1163"/>
      <c r="BZ33" s="1163"/>
      <c r="CA33" s="1163"/>
      <c r="CB33" s="1163"/>
      <c r="CC33" s="1163"/>
      <c r="CD33" s="1163"/>
      <c r="CE33" s="1163"/>
      <c r="CF33" s="1163"/>
      <c r="CG33" s="1163"/>
      <c r="CH33" s="1163"/>
      <c r="CI33" s="1163"/>
      <c r="CJ33" s="1163"/>
      <c r="CK33" s="1163"/>
      <c r="CL33" s="1163"/>
      <c r="CM33" s="1163"/>
      <c r="CN33" s="1163"/>
      <c r="CO33" s="1163"/>
      <c r="CP33" s="1163"/>
      <c r="CQ33" s="1163"/>
      <c r="CR33" s="1163"/>
      <c r="CS33" s="1163"/>
      <c r="CT33" s="1163"/>
      <c r="CU33" s="1163"/>
      <c r="CV33" s="1163"/>
      <c r="CW33" s="1163"/>
      <c r="CX33" s="1163"/>
      <c r="CY33" s="1163"/>
      <c r="CZ33" s="1163"/>
      <c r="DA33" s="1163"/>
      <c r="DB33" s="1163"/>
      <c r="DH33" s="140"/>
    </row>
    <row r="34" spans="1:112" s="220" customFormat="1" ht="8.25" customHeight="1" x14ac:dyDescent="0.2">
      <c r="A34" s="1164"/>
      <c r="B34" s="1164"/>
      <c r="C34" s="1164"/>
      <c r="D34" s="1164"/>
      <c r="E34" s="1164"/>
      <c r="F34" s="1164"/>
      <c r="G34" s="1164"/>
      <c r="H34" s="1164"/>
      <c r="I34" s="1164"/>
      <c r="J34" s="1164"/>
      <c r="K34" s="1164"/>
      <c r="L34" s="1164"/>
      <c r="M34" s="1164"/>
      <c r="N34" s="1164"/>
      <c r="O34" s="1164"/>
      <c r="P34" s="1164"/>
      <c r="Q34" s="1164"/>
      <c r="R34" s="1164"/>
      <c r="S34" s="1164"/>
      <c r="T34" s="1164"/>
      <c r="U34" s="1164"/>
      <c r="V34" s="1164"/>
      <c r="W34" s="1164"/>
      <c r="X34" s="1164"/>
      <c r="Y34" s="1164"/>
      <c r="Z34" s="1164"/>
      <c r="AA34" s="1164"/>
      <c r="AB34" s="1164"/>
      <c r="AC34" s="1164"/>
      <c r="AD34" s="1164"/>
      <c r="AE34" s="1164"/>
      <c r="AF34" s="1164"/>
      <c r="AG34" s="1164"/>
      <c r="AH34" s="1164"/>
      <c r="AI34" s="1164"/>
      <c r="AJ34" s="1164"/>
      <c r="AK34" s="1164"/>
      <c r="AL34" s="1164"/>
      <c r="AM34" s="1164"/>
      <c r="AN34" s="1164"/>
      <c r="AO34" s="1164"/>
      <c r="AP34" s="1164"/>
      <c r="AQ34" s="1164"/>
      <c r="AR34" s="1164"/>
      <c r="AS34" s="1164"/>
      <c r="AT34" s="1164"/>
      <c r="AU34" s="1164"/>
      <c r="AV34" s="1164"/>
      <c r="AW34" s="1164"/>
      <c r="AX34" s="1164"/>
      <c r="AY34" s="1164"/>
      <c r="AZ34" s="1164"/>
      <c r="BA34" s="1164"/>
      <c r="BB34" s="1164"/>
      <c r="BC34" s="1164"/>
      <c r="BD34" s="1164"/>
      <c r="BE34" s="1164"/>
      <c r="BF34" s="1164"/>
      <c r="BG34" s="1164"/>
      <c r="BH34" s="1164"/>
      <c r="BI34" s="1164"/>
      <c r="BJ34" s="1164"/>
      <c r="BK34" s="1164"/>
      <c r="BL34" s="1164"/>
      <c r="BM34" s="1164"/>
      <c r="BN34" s="1164"/>
      <c r="BO34" s="1164"/>
      <c r="BP34" s="1164"/>
      <c r="BQ34" s="1164"/>
      <c r="BR34" s="1164"/>
      <c r="BS34" s="1164"/>
      <c r="BT34" s="1164"/>
      <c r="BU34" s="1164"/>
      <c r="BV34" s="1164"/>
      <c r="BW34" s="1164"/>
      <c r="BX34" s="1164"/>
      <c r="BY34" s="1164"/>
      <c r="BZ34" s="1164"/>
      <c r="CA34" s="1164"/>
      <c r="CB34" s="1164"/>
      <c r="CC34" s="1164"/>
      <c r="CD34" s="1164"/>
      <c r="CE34" s="1164"/>
      <c r="CF34" s="1164"/>
      <c r="CG34" s="1164"/>
      <c r="CH34" s="1164"/>
      <c r="CI34" s="1164"/>
      <c r="CJ34" s="1164"/>
      <c r="CK34" s="1164"/>
      <c r="CL34" s="1164"/>
      <c r="CM34" s="1164"/>
      <c r="CN34" s="1164"/>
      <c r="CO34" s="1164"/>
      <c r="CP34" s="1164"/>
      <c r="CQ34" s="1164"/>
      <c r="CR34" s="1164"/>
      <c r="CS34" s="1164"/>
      <c r="CT34" s="1164"/>
      <c r="CU34" s="1164"/>
      <c r="CV34" s="1164"/>
      <c r="CW34" s="1164"/>
      <c r="CX34" s="1164"/>
      <c r="CY34" s="1164"/>
      <c r="CZ34" s="1164"/>
      <c r="DA34" s="1164"/>
      <c r="DB34" s="1164"/>
      <c r="DH34" s="223"/>
    </row>
    <row r="35" spans="1:112" x14ac:dyDescent="0.3">
      <c r="A35" s="1163" t="s">
        <v>403</v>
      </c>
      <c r="B35" s="1163"/>
      <c r="C35" s="1163"/>
      <c r="D35" s="1163"/>
      <c r="E35" s="1163"/>
      <c r="F35" s="1163"/>
      <c r="G35" s="1163"/>
      <c r="H35" s="1163"/>
      <c r="I35" s="1163"/>
      <c r="J35" s="1163"/>
      <c r="K35" s="1163"/>
      <c r="L35" s="1163"/>
      <c r="M35" s="1163"/>
      <c r="N35" s="1163"/>
      <c r="O35" s="1163"/>
      <c r="P35" s="1163"/>
      <c r="Q35" s="1163"/>
      <c r="R35" s="1163"/>
      <c r="S35" s="1163"/>
      <c r="T35" s="1163"/>
      <c r="U35" s="1163"/>
      <c r="V35" s="1163"/>
      <c r="W35" s="1163"/>
      <c r="X35" s="1163"/>
      <c r="Y35" s="1163"/>
      <c r="Z35" s="1163"/>
      <c r="AA35" s="1163"/>
      <c r="AB35" s="1163"/>
      <c r="AC35" s="1163"/>
      <c r="AD35" s="1163"/>
      <c r="AE35" s="1163"/>
      <c r="AF35" s="1163"/>
      <c r="AG35" s="1163"/>
      <c r="AH35" s="1163"/>
      <c r="AI35" s="1163"/>
      <c r="AJ35" s="1163"/>
      <c r="AK35" s="1163"/>
      <c r="AL35" s="1163"/>
      <c r="AM35" s="1163"/>
      <c r="AN35" s="1163"/>
      <c r="AO35" s="1163"/>
      <c r="AP35" s="1163"/>
      <c r="AQ35" s="1163"/>
      <c r="AR35" s="1163"/>
      <c r="AS35" s="1163"/>
      <c r="AT35" s="1163"/>
      <c r="AU35" s="1163"/>
      <c r="AV35" s="1163"/>
      <c r="AW35" s="1163"/>
      <c r="AX35" s="1163"/>
      <c r="AY35" s="1163"/>
      <c r="AZ35" s="1163"/>
      <c r="BA35" s="1163"/>
      <c r="BB35" s="1163"/>
      <c r="BC35" s="1163"/>
      <c r="BD35" s="1163"/>
      <c r="BE35" s="1163"/>
      <c r="BF35" s="1163"/>
      <c r="BG35" s="1163"/>
      <c r="BH35" s="1163"/>
      <c r="BI35" s="1163"/>
      <c r="BJ35" s="1163"/>
      <c r="BK35" s="1163"/>
      <c r="BL35" s="1163"/>
      <c r="BM35" s="1163"/>
      <c r="BN35" s="1163"/>
      <c r="BO35" s="1163"/>
      <c r="BP35" s="1163"/>
      <c r="BQ35" s="1163"/>
      <c r="BR35" s="1163"/>
      <c r="BS35" s="1163"/>
      <c r="BT35" s="1163"/>
      <c r="BU35" s="1163"/>
      <c r="BV35" s="1163"/>
      <c r="BW35" s="1163"/>
      <c r="BX35" s="1163"/>
      <c r="BY35" s="1163"/>
      <c r="BZ35" s="1163"/>
      <c r="CA35" s="1163"/>
      <c r="CB35" s="1163"/>
      <c r="CC35" s="1163"/>
      <c r="CD35" s="1163"/>
      <c r="CE35" s="1163"/>
      <c r="CF35" s="1163"/>
      <c r="CG35" s="1163"/>
      <c r="CH35" s="1163"/>
      <c r="CI35" s="1163"/>
      <c r="CJ35" s="1163"/>
      <c r="CK35" s="1163"/>
      <c r="CL35" s="1163"/>
      <c r="CM35" s="1163"/>
      <c r="CN35" s="1163"/>
      <c r="CO35" s="1163"/>
      <c r="CP35" s="1163"/>
      <c r="CQ35" s="1163"/>
      <c r="CR35" s="1163"/>
      <c r="CS35" s="1163"/>
      <c r="CT35" s="1163"/>
      <c r="CU35" s="1163"/>
      <c r="CV35" s="1163"/>
      <c r="CW35" s="1163"/>
      <c r="CX35" s="1163"/>
      <c r="CY35" s="1163"/>
      <c r="CZ35" s="1163"/>
      <c r="DA35" s="1163"/>
      <c r="DB35" s="1163"/>
    </row>
    <row r="36" spans="1:112" s="220" customFormat="1" ht="9.6" x14ac:dyDescent="0.2">
      <c r="A36" s="1165"/>
      <c r="B36" s="1165"/>
      <c r="C36" s="1165"/>
      <c r="D36" s="1165"/>
      <c r="E36" s="1165"/>
      <c r="F36" s="1165"/>
      <c r="G36" s="1165"/>
      <c r="H36" s="1165"/>
      <c r="I36" s="1165"/>
      <c r="J36" s="1165"/>
      <c r="K36" s="1165"/>
      <c r="L36" s="1165"/>
      <c r="M36" s="1165"/>
      <c r="N36" s="1165"/>
      <c r="O36" s="1165"/>
      <c r="P36" s="1165"/>
      <c r="Q36" s="1165"/>
      <c r="R36" s="1165"/>
      <c r="S36" s="1165"/>
      <c r="T36" s="1165"/>
      <c r="U36" s="1165"/>
      <c r="V36" s="1165"/>
      <c r="W36" s="1165"/>
      <c r="X36" s="1165"/>
      <c r="Y36" s="1165"/>
      <c r="Z36" s="1165"/>
      <c r="AA36" s="1165"/>
      <c r="AB36" s="1165"/>
      <c r="AC36" s="1165"/>
      <c r="AD36" s="1165"/>
      <c r="AE36" s="1165"/>
      <c r="AF36" s="1165"/>
      <c r="AG36" s="1165"/>
      <c r="AH36" s="1165"/>
      <c r="AI36" s="1165"/>
      <c r="AJ36" s="1165"/>
      <c r="AK36" s="1165"/>
      <c r="AL36" s="1165"/>
      <c r="AM36" s="1165"/>
      <c r="AN36" s="1165"/>
      <c r="AO36" s="1165"/>
      <c r="AP36" s="1165"/>
      <c r="AQ36" s="1165"/>
      <c r="AR36" s="1165"/>
      <c r="AS36" s="1165"/>
      <c r="AT36" s="1165"/>
      <c r="AU36" s="1165"/>
      <c r="AV36" s="1165"/>
      <c r="AW36" s="1165"/>
      <c r="AX36" s="1165"/>
      <c r="AY36" s="1165"/>
      <c r="AZ36" s="1165"/>
      <c r="BA36" s="1165"/>
      <c r="BB36" s="1165"/>
      <c r="BC36" s="1165"/>
      <c r="BD36" s="1165"/>
      <c r="BE36" s="1165"/>
      <c r="BF36" s="1165"/>
      <c r="BG36" s="1165"/>
      <c r="BH36" s="1165"/>
      <c r="BI36" s="1165"/>
      <c r="BJ36" s="1165"/>
      <c r="BK36" s="1165"/>
      <c r="BL36" s="1165"/>
      <c r="BM36" s="1165"/>
      <c r="BN36" s="1165"/>
      <c r="BO36" s="1165"/>
      <c r="BP36" s="1165"/>
      <c r="BQ36" s="1165"/>
      <c r="BR36" s="1165"/>
      <c r="BS36" s="1165"/>
      <c r="BT36" s="1165"/>
      <c r="BU36" s="1165"/>
      <c r="BV36" s="1165"/>
      <c r="BW36" s="1165"/>
      <c r="BX36" s="1165"/>
      <c r="BY36" s="1165"/>
      <c r="BZ36" s="1165"/>
      <c r="CA36" s="1165"/>
      <c r="CB36" s="1165"/>
      <c r="CC36" s="1165"/>
      <c r="CD36" s="1165"/>
      <c r="CE36" s="1165"/>
      <c r="CF36" s="1165"/>
      <c r="CG36" s="1165"/>
      <c r="CH36" s="1165"/>
      <c r="CI36" s="1165"/>
      <c r="CJ36" s="1165"/>
      <c r="CK36" s="1165"/>
      <c r="CL36" s="1165"/>
      <c r="CM36" s="1165"/>
      <c r="CN36" s="1165"/>
      <c r="CO36" s="1165"/>
      <c r="CP36" s="1165"/>
      <c r="CQ36" s="1165"/>
      <c r="CR36" s="1165"/>
      <c r="CS36" s="1165"/>
      <c r="CT36" s="1165"/>
      <c r="CU36" s="1165"/>
      <c r="CV36" s="1165"/>
      <c r="CW36" s="1165"/>
      <c r="CX36" s="1165"/>
      <c r="CY36" s="1165"/>
      <c r="CZ36" s="1165"/>
      <c r="DA36" s="1165"/>
      <c r="DB36" s="1165"/>
      <c r="DH36" s="224"/>
    </row>
    <row r="37" spans="1:112" ht="12.75" customHeight="1" x14ac:dyDescent="0.3">
      <c r="A37" s="1163" t="s">
        <v>562</v>
      </c>
      <c r="B37" s="1163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H37" s="140"/>
    </row>
    <row r="38" spans="1:112" ht="9" customHeight="1" x14ac:dyDescent="0.3">
      <c r="A38" s="1163"/>
      <c r="B38" s="1163"/>
      <c r="C38" s="1163"/>
      <c r="D38" s="1163"/>
      <c r="E38" s="1163"/>
      <c r="F38" s="1163"/>
      <c r="G38" s="1163"/>
      <c r="H38" s="1163"/>
      <c r="I38" s="1163"/>
      <c r="J38" s="1163"/>
      <c r="K38" s="1163"/>
      <c r="L38" s="1163"/>
      <c r="M38" s="1163"/>
      <c r="N38" s="1163"/>
      <c r="O38" s="1163"/>
      <c r="P38" s="1163"/>
      <c r="Q38" s="1163"/>
      <c r="R38" s="1163"/>
      <c r="S38" s="1163"/>
      <c r="T38" s="1163"/>
      <c r="U38" s="1163"/>
      <c r="V38" s="1163"/>
      <c r="W38" s="1163"/>
      <c r="X38" s="1163"/>
      <c r="Y38" s="1163"/>
      <c r="Z38" s="1163"/>
      <c r="AA38" s="1163"/>
      <c r="AB38" s="1163"/>
      <c r="AC38" s="1163"/>
      <c r="AD38" s="1163"/>
      <c r="AE38" s="1163"/>
      <c r="AF38" s="1163"/>
      <c r="AG38" s="1163"/>
      <c r="AH38" s="1163"/>
      <c r="AI38" s="1163"/>
      <c r="AJ38" s="1163"/>
      <c r="AK38" s="1163"/>
      <c r="AL38" s="1163"/>
      <c r="AM38" s="1163"/>
      <c r="AN38" s="1163"/>
      <c r="AO38" s="1163"/>
      <c r="AP38" s="1163"/>
      <c r="AQ38" s="1163"/>
      <c r="AR38" s="1163"/>
      <c r="AS38" s="1163"/>
      <c r="AT38" s="1163"/>
      <c r="AU38" s="1163"/>
      <c r="AV38" s="1163"/>
      <c r="AW38" s="1163"/>
      <c r="AX38" s="1163"/>
      <c r="AY38" s="1163"/>
      <c r="AZ38" s="1163"/>
      <c r="BA38" s="1163"/>
      <c r="BB38" s="1163"/>
      <c r="BC38" s="1163"/>
      <c r="BD38" s="1163"/>
      <c r="BE38" s="1163"/>
      <c r="BF38" s="1163"/>
      <c r="BG38" s="1163"/>
      <c r="BH38" s="1163"/>
      <c r="BI38" s="1163"/>
      <c r="BJ38" s="1163"/>
      <c r="BK38" s="1163"/>
      <c r="BL38" s="1163"/>
      <c r="BM38" s="1163"/>
      <c r="BN38" s="1163"/>
      <c r="BO38" s="1163"/>
      <c r="BP38" s="1163"/>
      <c r="BQ38" s="1163"/>
      <c r="BR38" s="1163"/>
      <c r="BS38" s="1163"/>
      <c r="BT38" s="1163"/>
      <c r="BU38" s="1163"/>
      <c r="BV38" s="1163"/>
      <c r="BW38" s="1163"/>
      <c r="BX38" s="1163"/>
      <c r="BY38" s="1163"/>
      <c r="BZ38" s="1163"/>
      <c r="CA38" s="1163"/>
      <c r="CB38" s="1163"/>
      <c r="CC38" s="1163"/>
      <c r="CD38" s="1163"/>
      <c r="CE38" s="1163"/>
      <c r="CF38" s="1163"/>
      <c r="CG38" s="1163"/>
      <c r="CH38" s="1163"/>
      <c r="CI38" s="1163"/>
      <c r="CJ38" s="1163"/>
      <c r="CK38" s="1163"/>
      <c r="CL38" s="1163"/>
      <c r="CM38" s="1163"/>
      <c r="CN38" s="1163"/>
      <c r="CO38" s="1163"/>
      <c r="CP38" s="1163"/>
      <c r="CQ38" s="1163"/>
      <c r="CR38" s="1163"/>
      <c r="CS38" s="1163"/>
      <c r="CT38" s="1163"/>
      <c r="CU38" s="1163"/>
      <c r="CV38" s="1163"/>
      <c r="CW38" s="1163"/>
      <c r="CX38" s="1163"/>
      <c r="CY38" s="1163"/>
      <c r="CZ38" s="1163"/>
      <c r="DA38" s="1163"/>
      <c r="DB38" s="1163"/>
    </row>
    <row r="39" spans="1:112" ht="41.4" customHeight="1" x14ac:dyDescent="0.3">
      <c r="A39" s="771" t="s">
        <v>15</v>
      </c>
      <c r="B39" s="771"/>
      <c r="C39" s="771"/>
      <c r="D39" s="771"/>
      <c r="E39" s="771"/>
      <c r="F39" s="771"/>
      <c r="G39" s="771"/>
      <c r="H39" s="771"/>
      <c r="I39" s="771"/>
      <c r="J39" s="771"/>
      <c r="K39" s="771"/>
      <c r="L39" s="771"/>
      <c r="M39" s="771"/>
      <c r="N39" s="771"/>
      <c r="O39" s="771"/>
      <c r="P39" s="771"/>
      <c r="Q39" s="771"/>
      <c r="R39" s="771"/>
      <c r="S39" s="771"/>
      <c r="T39" s="771"/>
      <c r="U39" s="771"/>
      <c r="V39" s="771"/>
      <c r="W39" s="771"/>
      <c r="X39" s="771"/>
      <c r="Y39" s="771"/>
      <c r="Z39" s="771"/>
      <c r="AA39" s="771"/>
      <c r="AB39" s="771"/>
      <c r="AC39" s="771"/>
      <c r="AD39" s="771"/>
      <c r="AE39" s="771"/>
      <c r="AF39" s="771"/>
      <c r="AG39" s="771"/>
      <c r="AH39" s="771"/>
      <c r="AI39" s="771"/>
      <c r="AJ39" s="771"/>
      <c r="AK39" s="771"/>
      <c r="AL39" s="771"/>
      <c r="AM39" s="771"/>
      <c r="AN39" s="771"/>
      <c r="AO39" s="771"/>
      <c r="AP39" s="771"/>
      <c r="AQ39" s="771"/>
      <c r="AR39" s="771"/>
      <c r="AS39" s="771"/>
      <c r="AT39" s="771"/>
      <c r="AU39" s="771"/>
      <c r="AV39" s="771"/>
      <c r="AW39" s="771"/>
      <c r="AX39" s="771"/>
      <c r="AY39" s="771"/>
      <c r="AZ39" s="771"/>
      <c r="BA39" s="771"/>
      <c r="BB39" s="771"/>
      <c r="BC39" s="771"/>
      <c r="BD39" s="19"/>
      <c r="BE39" s="19"/>
      <c r="BF39" s="19"/>
      <c r="BG39" s="19"/>
      <c r="BH39" s="19"/>
      <c r="BI39" s="769"/>
      <c r="BJ39" s="769"/>
      <c r="BK39" s="769"/>
      <c r="BL39" s="769"/>
      <c r="BM39" s="769"/>
      <c r="BN39" s="769"/>
      <c r="BO39" s="769"/>
      <c r="BP39" s="769"/>
      <c r="BQ39" s="769"/>
      <c r="BR39" s="769"/>
      <c r="BS39" s="769"/>
      <c r="BT39" s="769"/>
      <c r="BU39" s="769"/>
      <c r="BV39" s="769"/>
      <c r="BW39" s="769"/>
      <c r="BX39" s="769"/>
      <c r="BY39" s="769"/>
      <c r="BZ39" s="769"/>
      <c r="CA39" s="769"/>
      <c r="CB39" s="769"/>
      <c r="CC39" s="19"/>
      <c r="CD39" s="19"/>
      <c r="CE39" s="19"/>
      <c r="CF39" s="706" t="str">
        <f>ПОДПИСИ!E5</f>
        <v>Е.М. Ширяев</v>
      </c>
      <c r="CG39" s="706"/>
      <c r="CH39" s="706"/>
      <c r="CI39" s="706"/>
      <c r="CJ39" s="706"/>
      <c r="CK39" s="706"/>
      <c r="CL39" s="706"/>
      <c r="CM39" s="706"/>
      <c r="CN39" s="706"/>
      <c r="CO39" s="706"/>
      <c r="CP39" s="706"/>
      <c r="CQ39" s="706"/>
      <c r="CR39" s="706"/>
      <c r="CS39" s="706"/>
      <c r="CT39" s="706"/>
      <c r="CU39" s="706"/>
      <c r="CV39" s="706"/>
      <c r="CW39" s="706"/>
      <c r="CX39" s="706"/>
      <c r="CY39" s="706"/>
      <c r="CZ39" s="706"/>
      <c r="DA39" s="706"/>
      <c r="DB39" s="706"/>
      <c r="DH39" s="140"/>
    </row>
    <row r="40" spans="1:112" s="220" customFormat="1" ht="12" customHeight="1" x14ac:dyDescent="0.2">
      <c r="A40" s="219"/>
      <c r="B40" s="219"/>
      <c r="C40" s="219"/>
      <c r="D40" s="219"/>
      <c r="E40" s="219"/>
      <c r="F40" s="219"/>
      <c r="G40" s="219"/>
      <c r="H40" s="219"/>
      <c r="I40" s="219"/>
      <c r="J40" s="219"/>
      <c r="K40" s="219"/>
      <c r="L40" s="219"/>
      <c r="M40" s="219"/>
      <c r="N40" s="219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19"/>
      <c r="Z40" s="219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19"/>
      <c r="AL40" s="219"/>
      <c r="AM40" s="219"/>
      <c r="AN40" s="219"/>
      <c r="AO40" s="219"/>
      <c r="AP40" s="219"/>
      <c r="AQ40" s="219"/>
      <c r="AR40" s="219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I40" s="710" t="s">
        <v>11</v>
      </c>
      <c r="BJ40" s="710"/>
      <c r="BK40" s="710"/>
      <c r="BL40" s="710"/>
      <c r="BM40" s="710"/>
      <c r="BN40" s="710"/>
      <c r="BO40" s="710"/>
      <c r="BP40" s="710"/>
      <c r="BQ40" s="710"/>
      <c r="BR40" s="710"/>
      <c r="BS40" s="710"/>
      <c r="BT40" s="710"/>
      <c r="BU40" s="710"/>
      <c r="BV40" s="710"/>
      <c r="BW40" s="710"/>
      <c r="BX40" s="710"/>
      <c r="BY40" s="710"/>
      <c r="BZ40" s="710"/>
      <c r="CA40" s="710"/>
      <c r="CB40" s="710"/>
      <c r="CC40" s="221"/>
      <c r="CD40" s="221"/>
      <c r="CE40" s="221"/>
      <c r="CF40" s="709" t="s">
        <v>50</v>
      </c>
      <c r="CG40" s="709"/>
      <c r="CH40" s="709"/>
      <c r="CI40" s="709"/>
      <c r="CJ40" s="709"/>
      <c r="CK40" s="709"/>
      <c r="CL40" s="709"/>
      <c r="CM40" s="709"/>
      <c r="CN40" s="709"/>
      <c r="CO40" s="709"/>
      <c r="CP40" s="709"/>
      <c r="CQ40" s="709"/>
      <c r="CR40" s="709"/>
      <c r="CS40" s="709"/>
      <c r="CT40" s="709"/>
      <c r="CU40" s="709"/>
      <c r="CV40" s="709"/>
      <c r="CW40" s="709"/>
      <c r="CX40" s="709"/>
      <c r="CY40" s="709"/>
      <c r="CZ40" s="709"/>
      <c r="DA40" s="709"/>
      <c r="DB40" s="709"/>
      <c r="DH40" s="222"/>
    </row>
    <row r="41" spans="1:112" ht="41.4" customHeight="1" x14ac:dyDescent="0.3">
      <c r="A41" s="771" t="s">
        <v>46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71"/>
      <c r="S41" s="771"/>
      <c r="T41" s="771"/>
      <c r="U41" s="771"/>
      <c r="V41" s="771"/>
      <c r="W41" s="771"/>
      <c r="X41" s="771"/>
      <c r="Y41" s="771"/>
      <c r="Z41" s="771"/>
      <c r="AA41" s="771"/>
      <c r="AB41" s="771"/>
      <c r="AC41" s="771"/>
      <c r="AD41" s="771"/>
      <c r="AE41" s="771"/>
      <c r="AF41" s="771"/>
      <c r="AG41" s="771"/>
      <c r="AH41" s="771"/>
      <c r="AI41" s="771"/>
      <c r="AJ41" s="771"/>
      <c r="AK41" s="771"/>
      <c r="AL41" s="771"/>
      <c r="AM41" s="771"/>
      <c r="AN41" s="771"/>
      <c r="AO41" s="771"/>
      <c r="AP41" s="771"/>
      <c r="AQ41" s="771"/>
      <c r="AR41" s="771"/>
      <c r="AS41" s="771"/>
      <c r="AT41" s="771"/>
      <c r="AU41" s="771"/>
      <c r="AV41" s="771"/>
      <c r="AW41" s="771"/>
      <c r="AX41" s="771"/>
      <c r="AY41" s="771"/>
      <c r="AZ41" s="771"/>
      <c r="BA41" s="771"/>
      <c r="BB41" s="771"/>
      <c r="BC41" s="771"/>
      <c r="BD41" s="19"/>
      <c r="BE41" s="19"/>
      <c r="BF41" s="19"/>
      <c r="BG41" s="19"/>
      <c r="BH41" s="19"/>
      <c r="BI41" s="769"/>
      <c r="BJ41" s="769"/>
      <c r="BK41" s="769"/>
      <c r="BL41" s="769"/>
      <c r="BM41" s="769"/>
      <c r="BN41" s="769"/>
      <c r="BO41" s="769"/>
      <c r="BP41" s="769"/>
      <c r="BQ41" s="769"/>
      <c r="BR41" s="769"/>
      <c r="BS41" s="769"/>
      <c r="BT41" s="769"/>
      <c r="BU41" s="769"/>
      <c r="BV41" s="769"/>
      <c r="BW41" s="769"/>
      <c r="BX41" s="769"/>
      <c r="BY41" s="769"/>
      <c r="BZ41" s="769"/>
      <c r="CA41" s="769"/>
      <c r="CB41" s="769"/>
      <c r="CC41" s="19"/>
      <c r="CD41" s="19"/>
      <c r="CE41" s="19"/>
      <c r="CF41" s="706" t="str">
        <f>IF(ПОДПИСИ!E15=0," ",ПОДПИСИ!E15)</f>
        <v>А.А. Потоцкий</v>
      </c>
      <c r="CG41" s="706"/>
      <c r="CH41" s="706"/>
      <c r="CI41" s="706"/>
      <c r="CJ41" s="706"/>
      <c r="CK41" s="706"/>
      <c r="CL41" s="706"/>
      <c r="CM41" s="706"/>
      <c r="CN41" s="706"/>
      <c r="CO41" s="706"/>
      <c r="CP41" s="706"/>
      <c r="CQ41" s="706"/>
      <c r="CR41" s="706"/>
      <c r="CS41" s="706"/>
      <c r="CT41" s="706"/>
      <c r="CU41" s="706"/>
      <c r="CV41" s="706"/>
      <c r="CW41" s="706"/>
      <c r="CX41" s="706"/>
      <c r="CY41" s="706"/>
      <c r="CZ41" s="706"/>
      <c r="DA41" s="706"/>
      <c r="DB41" s="706"/>
    </row>
    <row r="42" spans="1:112" s="220" customFormat="1" ht="9.6" customHeight="1" x14ac:dyDescent="0.2">
      <c r="A42" s="219"/>
      <c r="B42" s="219"/>
      <c r="C42" s="219"/>
      <c r="D42" s="219"/>
      <c r="E42" s="219"/>
      <c r="F42" s="219"/>
      <c r="G42" s="219"/>
      <c r="H42" s="219"/>
      <c r="I42" s="219"/>
      <c r="J42" s="219"/>
      <c r="K42" s="219"/>
      <c r="L42" s="219"/>
      <c r="M42" s="219"/>
      <c r="N42" s="219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19"/>
      <c r="Z42" s="219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19"/>
      <c r="AL42" s="219"/>
      <c r="AM42" s="219"/>
      <c r="AN42" s="219"/>
      <c r="AO42" s="219"/>
      <c r="AP42" s="219"/>
      <c r="AQ42" s="219"/>
      <c r="AR42" s="219"/>
      <c r="AS42" s="219"/>
      <c r="AT42" s="219"/>
      <c r="AU42" s="219"/>
      <c r="AV42" s="219"/>
      <c r="AW42" s="219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710" t="s">
        <v>11</v>
      </c>
      <c r="BJ42" s="710"/>
      <c r="BK42" s="710"/>
      <c r="BL42" s="710"/>
      <c r="BM42" s="710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  <c r="BX42" s="710"/>
      <c r="BY42" s="710"/>
      <c r="BZ42" s="710"/>
      <c r="CA42" s="710"/>
      <c r="CB42" s="710"/>
      <c r="CC42" s="221"/>
      <c r="CD42" s="221"/>
      <c r="CE42" s="221"/>
      <c r="CF42" s="710" t="s">
        <v>50</v>
      </c>
      <c r="CG42" s="710"/>
      <c r="CH42" s="710"/>
      <c r="CI42" s="710"/>
      <c r="CJ42" s="710"/>
      <c r="CK42" s="710"/>
      <c r="CL42" s="710"/>
      <c r="CM42" s="710"/>
      <c r="CN42" s="710"/>
      <c r="CO42" s="710"/>
      <c r="CP42" s="710"/>
      <c r="CQ42" s="710"/>
      <c r="CR42" s="710"/>
      <c r="CS42" s="710"/>
      <c r="CT42" s="710"/>
      <c r="CU42" s="710"/>
      <c r="CV42" s="710"/>
      <c r="CW42" s="710"/>
      <c r="CX42" s="710"/>
      <c r="CY42" s="710"/>
      <c r="CZ42" s="710"/>
      <c r="DA42" s="710"/>
      <c r="DB42" s="710"/>
      <c r="DH42" s="222"/>
    </row>
    <row r="43" spans="1:112" ht="41.4" customHeight="1" x14ac:dyDescent="0.3">
      <c r="A43" s="771" t="s">
        <v>16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19"/>
      <c r="BE43" s="19"/>
      <c r="BF43" s="19"/>
      <c r="BG43" s="19"/>
      <c r="BH43" s="19"/>
      <c r="BI43" s="769"/>
      <c r="BJ43" s="769"/>
      <c r="BK43" s="769"/>
      <c r="BL43" s="769"/>
      <c r="BM43" s="769"/>
      <c r="BN43" s="769"/>
      <c r="BO43" s="769"/>
      <c r="BP43" s="769"/>
      <c r="BQ43" s="769"/>
      <c r="BR43" s="769"/>
      <c r="BS43" s="769"/>
      <c r="BT43" s="769"/>
      <c r="BU43" s="769"/>
      <c r="BV43" s="769"/>
      <c r="BW43" s="769"/>
      <c r="BX43" s="769"/>
      <c r="BY43" s="769"/>
      <c r="BZ43" s="769"/>
      <c r="CA43" s="769"/>
      <c r="CB43" s="769"/>
      <c r="CC43" s="19"/>
      <c r="CD43" s="19"/>
      <c r="CE43" s="19"/>
      <c r="CF43" s="706" t="str">
        <f>ПОДПИСИ!E12</f>
        <v xml:space="preserve">М.А. Нугуманов </v>
      </c>
      <c r="CG43" s="706"/>
      <c r="CH43" s="706"/>
      <c r="CI43" s="706"/>
      <c r="CJ43" s="706"/>
      <c r="CK43" s="706"/>
      <c r="CL43" s="706"/>
      <c r="CM43" s="706"/>
      <c r="CN43" s="706"/>
      <c r="CO43" s="706"/>
      <c r="CP43" s="706"/>
      <c r="CQ43" s="706"/>
      <c r="CR43" s="706"/>
      <c r="CS43" s="706"/>
      <c r="CT43" s="706"/>
      <c r="CU43" s="706"/>
      <c r="CV43" s="706"/>
      <c r="CW43" s="706"/>
      <c r="CX43" s="706"/>
      <c r="CY43" s="706"/>
      <c r="CZ43" s="706"/>
      <c r="DA43" s="706"/>
      <c r="DB43" s="706"/>
      <c r="DH43" s="140"/>
    </row>
    <row r="44" spans="1:112" s="220" customFormat="1" ht="9.6" customHeight="1" x14ac:dyDescent="0.2">
      <c r="A44" s="219"/>
      <c r="B44" s="219"/>
      <c r="C44" s="219"/>
      <c r="D44" s="219"/>
      <c r="E44" s="219"/>
      <c r="F44" s="219"/>
      <c r="G44" s="219"/>
      <c r="H44" s="219"/>
      <c r="I44" s="219"/>
      <c r="J44" s="219"/>
      <c r="K44" s="219"/>
      <c r="L44" s="219"/>
      <c r="M44" s="219"/>
      <c r="N44" s="219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19"/>
      <c r="Z44" s="219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19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219"/>
      <c r="AW44" s="219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710" t="s">
        <v>11</v>
      </c>
      <c r="BJ44" s="710"/>
      <c r="BK44" s="710"/>
      <c r="BL44" s="710"/>
      <c r="BM44" s="710"/>
      <c r="BN44" s="710"/>
      <c r="BO44" s="710"/>
      <c r="BP44" s="710"/>
      <c r="BQ44" s="710"/>
      <c r="BR44" s="710"/>
      <c r="BS44" s="710"/>
      <c r="BT44" s="710"/>
      <c r="BU44" s="710"/>
      <c r="BV44" s="710"/>
      <c r="BW44" s="710"/>
      <c r="BX44" s="710"/>
      <c r="BY44" s="710"/>
      <c r="BZ44" s="710"/>
      <c r="CA44" s="710"/>
      <c r="CB44" s="710"/>
      <c r="CC44" s="221"/>
      <c r="CD44" s="221"/>
      <c r="CE44" s="221"/>
      <c r="CF44" s="710" t="s">
        <v>50</v>
      </c>
      <c r="CG44" s="710"/>
      <c r="CH44" s="710"/>
      <c r="CI44" s="710"/>
      <c r="CJ44" s="710"/>
      <c r="CK44" s="710"/>
      <c r="CL44" s="710"/>
      <c r="CM44" s="710"/>
      <c r="CN44" s="710"/>
      <c r="CO44" s="710"/>
      <c r="CP44" s="710"/>
      <c r="CQ44" s="710"/>
      <c r="CR44" s="710"/>
      <c r="CS44" s="710"/>
      <c r="CT44" s="710"/>
      <c r="CU44" s="710"/>
      <c r="CV44" s="710"/>
      <c r="CW44" s="710"/>
      <c r="CX44" s="710"/>
      <c r="CY44" s="710"/>
      <c r="CZ44" s="710"/>
      <c r="DA44" s="710"/>
      <c r="DB44" s="710"/>
      <c r="DH44" s="222"/>
    </row>
    <row r="45" spans="1:112" x14ac:dyDescent="0.3">
      <c r="DH45" s="140"/>
    </row>
    <row r="46" spans="1:112" x14ac:dyDescent="0.3">
      <c r="DH46" s="149"/>
    </row>
    <row r="48" spans="1:112" x14ac:dyDescent="0.3">
      <c r="DH48" s="140"/>
    </row>
    <row r="49" spans="112:112" x14ac:dyDescent="0.3">
      <c r="DH49" s="150"/>
    </row>
    <row r="50" spans="112:112" x14ac:dyDescent="0.3">
      <c r="DH50" s="140"/>
    </row>
    <row r="51" spans="112:112" x14ac:dyDescent="0.3">
      <c r="DH51" s="151"/>
    </row>
    <row r="52" spans="112:112" x14ac:dyDescent="0.3">
      <c r="DH52" s="140"/>
    </row>
    <row r="53" spans="112:112" x14ac:dyDescent="0.3">
      <c r="DH53" s="152"/>
    </row>
    <row r="54" spans="112:112" x14ac:dyDescent="0.3">
      <c r="DH54" s="140"/>
    </row>
    <row r="55" spans="112:112" x14ac:dyDescent="0.3">
      <c r="DH55" s="151"/>
    </row>
    <row r="56" spans="112:112" x14ac:dyDescent="0.3">
      <c r="DH56" s="140"/>
    </row>
    <row r="57" spans="112:112" x14ac:dyDescent="0.3">
      <c r="DH57" s="150"/>
    </row>
    <row r="58" spans="112:112" x14ac:dyDescent="0.3">
      <c r="DH58" s="140"/>
    </row>
    <row r="59" spans="112:112" x14ac:dyDescent="0.3">
      <c r="DH59" s="150"/>
    </row>
    <row r="60" spans="112:112" x14ac:dyDescent="0.3">
      <c r="DH60" s="140"/>
    </row>
    <row r="62" spans="112:112" x14ac:dyDescent="0.3">
      <c r="DH62" s="140"/>
    </row>
    <row r="64" spans="112:112" x14ac:dyDescent="0.3">
      <c r="DH64" s="140"/>
    </row>
    <row r="65" spans="112:112" x14ac:dyDescent="0.3">
      <c r="DH65" s="140"/>
    </row>
    <row r="67" spans="112:112" x14ac:dyDescent="0.3">
      <c r="DH67" s="140"/>
    </row>
    <row r="68" spans="112:112" x14ac:dyDescent="0.3">
      <c r="DH68" s="140"/>
    </row>
    <row r="69" spans="112:112" x14ac:dyDescent="0.3">
      <c r="DH69" s="140"/>
    </row>
    <row r="70" spans="112:112" x14ac:dyDescent="0.3">
      <c r="DH70" s="140"/>
    </row>
    <row r="71" spans="112:112" x14ac:dyDescent="0.3">
      <c r="DH71" s="140"/>
    </row>
    <row r="72" spans="112:112" x14ac:dyDescent="0.3">
      <c r="DH72" s="140"/>
    </row>
    <row r="73" spans="112:112" x14ac:dyDescent="0.3">
      <c r="DH73" s="140"/>
    </row>
    <row r="74" spans="112:112" x14ac:dyDescent="0.3">
      <c r="DH74" s="140"/>
    </row>
    <row r="75" spans="112:112" x14ac:dyDescent="0.3">
      <c r="DH75" s="140"/>
    </row>
    <row r="76" spans="112:112" x14ac:dyDescent="0.3">
      <c r="DH76" s="140"/>
    </row>
    <row r="77" spans="112:112" x14ac:dyDescent="0.3">
      <c r="DH77" s="140"/>
    </row>
    <row r="78" spans="112:112" x14ac:dyDescent="0.3">
      <c r="DH78" s="140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39">
    <tabColor rgb="FFFF0000"/>
  </sheetPr>
  <dimension ref="A1:M45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136</v>
      </c>
      <c r="I1"/>
      <c r="J1"/>
      <c r="K1"/>
      <c r="L1"/>
      <c r="M1"/>
    </row>
    <row r="2" spans="1:13" ht="15" customHeight="1" x14ac:dyDescent="0.3">
      <c r="F2" s="1167" t="s">
        <v>71</v>
      </c>
      <c r="G2" s="1167"/>
      <c r="H2" s="1167"/>
      <c r="I2"/>
      <c r="J2"/>
      <c r="K2"/>
      <c r="L2"/>
      <c r="M2"/>
    </row>
    <row r="3" spans="1:13" ht="15" customHeight="1" x14ac:dyDescent="0.25">
      <c r="F3" s="1134" t="s">
        <v>0</v>
      </c>
      <c r="G3" s="1134"/>
      <c r="H3" s="1134"/>
    </row>
    <row r="4" spans="1:13" ht="15" customHeight="1" x14ac:dyDescent="0.25">
      <c r="A4" s="1167" t="str">
        <f>ФОРМА!B4</f>
        <v>ООО «СЭТ»</v>
      </c>
      <c r="B4" s="1167"/>
      <c r="F4" s="1170" t="str">
        <f>ФОРМА!B2</f>
        <v>ПАО "Россети Ленэнерго"</v>
      </c>
      <c r="G4" s="1170"/>
      <c r="H4" s="1170"/>
    </row>
    <row r="5" spans="1:13" ht="15" customHeight="1" x14ac:dyDescent="0.25">
      <c r="A5" s="1136" t="s">
        <v>44</v>
      </c>
      <c r="B5" s="1136"/>
      <c r="F5" s="1136" t="s">
        <v>2</v>
      </c>
      <c r="G5" s="1139"/>
      <c r="H5" s="1139"/>
    </row>
    <row r="6" spans="1:13" ht="103.5" customHeight="1" x14ac:dyDescent="0.25">
      <c r="A6" s="1167"/>
      <c r="B6" s="1167"/>
      <c r="F6" s="116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6" s="1168"/>
      <c r="H6" s="1168"/>
    </row>
    <row r="7" spans="1:13" ht="15" customHeight="1" x14ac:dyDescent="0.25">
      <c r="A7" s="1134" t="s">
        <v>45</v>
      </c>
      <c r="B7" s="1134"/>
      <c r="F7" s="1142" t="s">
        <v>38</v>
      </c>
      <c r="G7" s="1142"/>
      <c r="H7" s="1142"/>
    </row>
    <row r="8" spans="1:13" ht="15" customHeight="1" x14ac:dyDescent="0.25">
      <c r="A8" s="1135"/>
      <c r="B8" s="1135"/>
      <c r="F8" s="1169">
        <f>ФОРМА!B14</f>
        <v>0</v>
      </c>
      <c r="G8" s="1170"/>
      <c r="H8" s="1170"/>
    </row>
    <row r="9" spans="1:13" ht="15" customHeight="1" x14ac:dyDescent="0.25">
      <c r="A9" s="1134" t="s">
        <v>1</v>
      </c>
      <c r="B9" s="1134"/>
      <c r="F9" s="1142" t="s">
        <v>3</v>
      </c>
      <c r="G9" s="1142"/>
      <c r="H9" s="1142"/>
    </row>
    <row r="11" spans="1:13" x14ac:dyDescent="0.25">
      <c r="A11" s="1166" t="s">
        <v>256</v>
      </c>
      <c r="B11" s="1166"/>
      <c r="C11" s="1166"/>
      <c r="D11" s="1166"/>
      <c r="E11" s="1166"/>
      <c r="F11" s="1166"/>
      <c r="G11" s="1166"/>
      <c r="H11" s="1166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1171" t="s">
        <v>115</v>
      </c>
      <c r="B15" s="1171"/>
      <c r="C15" s="1171"/>
      <c r="D15" s="1171"/>
      <c r="E15" s="1140" t="str">
        <f>ПОДПИСИ!B12</f>
        <v>Начальник участка ООО «СЭТ»</v>
      </c>
      <c r="F15" s="1140"/>
      <c r="G15" s="1140"/>
      <c r="H15" s="1140"/>
    </row>
    <row r="16" spans="1:13" x14ac:dyDescent="0.25">
      <c r="A16" s="1140" t="str">
        <f>ПОДПИСИ!C12</f>
        <v>Нугуманов М.А.</v>
      </c>
      <c r="B16" s="1140"/>
      <c r="C16" s="1140"/>
      <c r="D16" s="1140"/>
      <c r="E16" s="1140"/>
      <c r="F16" s="1140"/>
      <c r="G16" s="1140"/>
      <c r="H16" s="1140"/>
    </row>
    <row r="17" spans="1:8" x14ac:dyDescent="0.25">
      <c r="A17" s="1136" t="s">
        <v>167</v>
      </c>
      <c r="B17" s="1136"/>
      <c r="C17" s="1136"/>
      <c r="D17" s="1136"/>
      <c r="E17" s="1136"/>
      <c r="F17" s="1136"/>
      <c r="G17" s="1136"/>
      <c r="H17" s="1136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1171" t="s">
        <v>116</v>
      </c>
      <c r="B19" s="1171"/>
      <c r="C19" s="1145" t="str">
        <f>ПОДПИСИ!B7</f>
        <v xml:space="preserve">Старший мастер Ломоносовского РЭС филиала ПАО "Россети Ленэнерго", "ГтЭС" </v>
      </c>
      <c r="D19" s="1145"/>
      <c r="E19" s="1145"/>
      <c r="F19" s="1145"/>
      <c r="G19" s="1145"/>
      <c r="H19" s="1145"/>
    </row>
    <row r="20" spans="1:8" x14ac:dyDescent="0.25">
      <c r="A20" s="1140" t="str">
        <f>ПОДПИСИ!C7</f>
        <v>Ширяев Е.М.</v>
      </c>
      <c r="B20" s="1140"/>
      <c r="C20" s="1140"/>
      <c r="D20" s="1140"/>
      <c r="E20" s="1140"/>
      <c r="F20" s="1140"/>
      <c r="G20" s="1140"/>
      <c r="H20" s="1140"/>
    </row>
    <row r="21" spans="1:8" ht="16.5" customHeight="1" x14ac:dyDescent="0.25">
      <c r="A21" s="1136" t="s">
        <v>167</v>
      </c>
      <c r="B21" s="1136"/>
      <c r="C21" s="1136"/>
      <c r="D21" s="1136"/>
      <c r="E21" s="1136"/>
      <c r="F21" s="1136"/>
      <c r="G21" s="1136"/>
      <c r="H21" s="1136"/>
    </row>
    <row r="22" spans="1:8" x14ac:dyDescent="0.25">
      <c r="A22" s="63" t="s">
        <v>257</v>
      </c>
      <c r="B22" s="73" t="str">
        <f>ФОРМА!B15</f>
        <v>ПНД</v>
      </c>
      <c r="C22" s="63" t="s">
        <v>258</v>
      </c>
      <c r="F22" s="1167" t="s">
        <v>259</v>
      </c>
      <c r="G22" s="1167"/>
    </row>
    <row r="23" spans="1:8" x14ac:dyDescent="0.25">
      <c r="A23" s="1145" t="s">
        <v>927</v>
      </c>
      <c r="B23" s="1140"/>
      <c r="C23" s="1140"/>
      <c r="D23" s="1140"/>
      <c r="E23" s="1140"/>
      <c r="F23" s="1140"/>
      <c r="G23" s="1140"/>
      <c r="H23" s="1140"/>
    </row>
    <row r="24" spans="1:8" x14ac:dyDescent="0.25">
      <c r="A24" s="66" t="s">
        <v>126</v>
      </c>
    </row>
    <row r="25" spans="1:8" ht="2.25" customHeight="1" x14ac:dyDescent="0.25">
      <c r="A25" s="66"/>
    </row>
    <row r="26" spans="1:8" x14ac:dyDescent="0.25">
      <c r="A26" s="1137" t="s">
        <v>260</v>
      </c>
      <c r="B26" s="1137"/>
      <c r="C26" s="1137"/>
      <c r="D26" s="1137"/>
      <c r="E26" s="1145" t="str">
        <f>CONCATENATE("Шифр ",ФОРМА!B9)</f>
        <v>Шифр ГтЭС-ДТ-9</v>
      </c>
      <c r="F26" s="1145"/>
      <c r="G26" s="1145"/>
      <c r="H26" s="1145"/>
    </row>
    <row r="27" spans="1:8" x14ac:dyDescent="0.25">
      <c r="A27" s="63" t="s">
        <v>137</v>
      </c>
      <c r="B27" s="1140" t="str">
        <f>ФОРМА!B8</f>
        <v>ООО «СЭТ»</v>
      </c>
      <c r="C27" s="1140"/>
      <c r="D27" s="1140"/>
      <c r="E27" s="1140"/>
      <c r="F27" s="1140"/>
      <c r="G27" s="1140"/>
      <c r="H27" s="1140"/>
    </row>
    <row r="28" spans="1:8" ht="12.75" customHeight="1" x14ac:dyDescent="0.25">
      <c r="A28" s="69"/>
      <c r="B28" s="1136" t="s">
        <v>261</v>
      </c>
      <c r="C28" s="1136"/>
      <c r="D28" s="1136"/>
      <c r="E28" s="1136"/>
      <c r="F28" s="1136"/>
      <c r="G28" s="1136"/>
      <c r="H28" s="1136"/>
    </row>
    <row r="29" spans="1:8" ht="18.75" customHeight="1" x14ac:dyDescent="0.25">
      <c r="A29" s="1137" t="s">
        <v>262</v>
      </c>
      <c r="B29" s="1137"/>
      <c r="C29" s="1137"/>
      <c r="D29" s="1137"/>
      <c r="E29" s="1137"/>
      <c r="F29" s="1137"/>
      <c r="G29" s="1137"/>
      <c r="H29" s="1137"/>
    </row>
    <row r="30" spans="1:8" ht="18.75" customHeight="1" x14ac:dyDescent="0.25">
      <c r="A30" s="1140" t="s">
        <v>264</v>
      </c>
      <c r="B30" s="1140"/>
      <c r="C30" s="1140"/>
      <c r="D30" s="1140"/>
      <c r="E30" s="1140"/>
      <c r="F30" s="1140"/>
      <c r="G30" s="1140"/>
      <c r="H30" s="1140"/>
    </row>
    <row r="31" spans="1:8" ht="15" customHeight="1" x14ac:dyDescent="0.25">
      <c r="A31" s="1136" t="s">
        <v>263</v>
      </c>
      <c r="B31" s="1136"/>
      <c r="C31" s="1136"/>
      <c r="D31" s="1136"/>
      <c r="E31" s="1136"/>
      <c r="F31" s="1136"/>
      <c r="G31" s="1136"/>
      <c r="H31" s="1136"/>
    </row>
    <row r="32" spans="1:8" x14ac:dyDescent="0.25">
      <c r="A32" s="63" t="s">
        <v>135</v>
      </c>
      <c r="C32" s="1167"/>
      <c r="D32" s="1167"/>
      <c r="E32" s="63" t="s">
        <v>265</v>
      </c>
    </row>
    <row r="33" spans="1:8" x14ac:dyDescent="0.25">
      <c r="A33" s="63" t="s">
        <v>266</v>
      </c>
      <c r="B33" s="1167" t="s">
        <v>65</v>
      </c>
      <c r="C33" s="1167"/>
      <c r="D33" s="1167"/>
      <c r="E33" s="1167"/>
      <c r="F33" s="1167"/>
      <c r="G33" s="1167"/>
      <c r="H33" s="1167"/>
    </row>
    <row r="34" spans="1:8" x14ac:dyDescent="0.25">
      <c r="B34" s="1136" t="s">
        <v>267</v>
      </c>
      <c r="C34" s="1136"/>
      <c r="D34" s="1136"/>
      <c r="E34" s="1136"/>
      <c r="F34" s="1136"/>
      <c r="G34" s="1136"/>
      <c r="H34" s="1136"/>
    </row>
    <row r="35" spans="1:8" x14ac:dyDescent="0.25">
      <c r="A35" s="1137" t="s">
        <v>134</v>
      </c>
      <c r="B35" s="1137"/>
      <c r="C35" s="1137"/>
      <c r="D35" s="1137"/>
      <c r="E35" s="1137"/>
      <c r="F35" s="1137"/>
      <c r="G35" s="1137"/>
      <c r="H35" s="1137"/>
    </row>
    <row r="36" spans="1:8" x14ac:dyDescent="0.25">
      <c r="A36" s="1137" t="s">
        <v>268</v>
      </c>
      <c r="B36" s="1137"/>
      <c r="C36" s="1137"/>
      <c r="D36" s="1137"/>
      <c r="E36" s="1137"/>
      <c r="F36" s="1137"/>
      <c r="G36" s="1137"/>
      <c r="H36" s="1137"/>
    </row>
    <row r="37" spans="1:8" x14ac:dyDescent="0.25">
      <c r="A37" s="1150"/>
      <c r="B37" s="1150"/>
      <c r="C37" s="1150"/>
      <c r="D37" s="1150"/>
      <c r="E37" s="1150"/>
      <c r="F37" s="1150"/>
      <c r="G37" s="1150"/>
      <c r="H37" s="1150"/>
    </row>
    <row r="38" spans="1:8" x14ac:dyDescent="0.25">
      <c r="A38" s="66" t="s">
        <v>113</v>
      </c>
    </row>
    <row r="39" spans="1:8" x14ac:dyDescent="0.25">
      <c r="A39" s="1137" t="s">
        <v>168</v>
      </c>
      <c r="B39" s="1137"/>
      <c r="C39" s="1137"/>
      <c r="D39" s="1137"/>
      <c r="E39" s="1137"/>
      <c r="F39" s="1137"/>
      <c r="G39" s="1137"/>
      <c r="H39" s="1137"/>
    </row>
    <row r="40" spans="1:8" x14ac:dyDescent="0.25">
      <c r="A40" s="1137" t="s">
        <v>269</v>
      </c>
      <c r="B40" s="1137"/>
      <c r="C40" s="1137"/>
      <c r="D40" s="1137"/>
      <c r="E40" s="1137"/>
      <c r="F40" s="1137"/>
      <c r="G40" s="1137"/>
      <c r="H40" s="1137"/>
    </row>
    <row r="42" spans="1:8" ht="28.95" customHeight="1" x14ac:dyDescent="0.25">
      <c r="A42" s="1137" t="s">
        <v>15</v>
      </c>
      <c r="B42" s="1137"/>
      <c r="E42" s="1172"/>
      <c r="F42" s="1172"/>
      <c r="H42" s="442" t="str">
        <f>ПОДПИСИ!E7</f>
        <v>Е.М. Ширяев</v>
      </c>
    </row>
    <row r="43" spans="1:8" ht="31.2" customHeight="1" x14ac:dyDescent="0.25">
      <c r="A43" s="70"/>
      <c r="B43" s="70"/>
      <c r="E43" s="1173" t="s">
        <v>49</v>
      </c>
      <c r="F43" s="1173"/>
      <c r="H43" s="449" t="s">
        <v>50</v>
      </c>
    </row>
    <row r="44" spans="1:8" x14ac:dyDescent="0.25">
      <c r="A44" s="1137" t="s">
        <v>16</v>
      </c>
      <c r="B44" s="1137"/>
      <c r="C44" s="1137"/>
      <c r="D44" s="1137"/>
      <c r="E44" s="1172"/>
      <c r="F44" s="1172"/>
      <c r="H44" s="442" t="str">
        <f>ПОДПИСИ!E12</f>
        <v xml:space="preserve">М.А. Нугуманов </v>
      </c>
    </row>
    <row r="45" spans="1:8" x14ac:dyDescent="0.25">
      <c r="E45" s="1173" t="s">
        <v>49</v>
      </c>
      <c r="F45" s="1173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40">
    <tabColor rgb="FFFF0000"/>
    <pageSetUpPr fitToPage="1"/>
  </sheetPr>
  <dimension ref="A1:N67"/>
  <sheetViews>
    <sheetView view="pageBreakPreview" zoomScale="60" zoomScaleNormal="100" workbookViewId="0">
      <selection activeCell="CJ45" sqref="CJ45:DB45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2" customWidth="1"/>
    <col min="15" max="16384" width="9.109375" style="63"/>
  </cols>
  <sheetData>
    <row r="1" spans="1:14" ht="14.4" outlineLevel="1" x14ac:dyDescent="0.3">
      <c r="A1" s="1132"/>
      <c r="B1" s="1132"/>
      <c r="C1" s="1132"/>
      <c r="H1" s="64" t="s">
        <v>117</v>
      </c>
      <c r="I1"/>
      <c r="J1"/>
      <c r="K1"/>
      <c r="L1"/>
    </row>
    <row r="2" spans="1:14" ht="14.4" outlineLevel="1" x14ac:dyDescent="0.3">
      <c r="A2" s="1132"/>
      <c r="B2" s="1132"/>
      <c r="C2" s="1132"/>
      <c r="H2" s="65"/>
      <c r="I2"/>
      <c r="J2"/>
      <c r="K2"/>
      <c r="L2"/>
    </row>
    <row r="3" spans="1:14" ht="15" customHeight="1" outlineLevel="1" x14ac:dyDescent="0.25">
      <c r="A3" s="1132"/>
      <c r="B3" s="1132"/>
      <c r="C3" s="1132"/>
      <c r="F3" s="1167" t="str">
        <f>ФОРМА!G2</f>
        <v>Санкт-Петербург</v>
      </c>
      <c r="G3" s="1167"/>
      <c r="H3" s="1167"/>
    </row>
    <row r="4" spans="1:14" ht="15" customHeight="1" outlineLevel="1" x14ac:dyDescent="0.25">
      <c r="A4" s="1132"/>
      <c r="B4" s="1132"/>
      <c r="C4" s="1132"/>
      <c r="F4" s="1134" t="s">
        <v>0</v>
      </c>
      <c r="G4" s="1134"/>
      <c r="H4" s="1134"/>
    </row>
    <row r="5" spans="1:14" ht="15" customHeight="1" outlineLevel="1" x14ac:dyDescent="0.25">
      <c r="A5" s="1167" t="str">
        <f>ФОРМА!B4</f>
        <v>ООО «СЭТ»</v>
      </c>
      <c r="B5" s="1167"/>
      <c r="C5" s="1167"/>
      <c r="F5" s="1170" t="str">
        <f>ФОРМА!B2</f>
        <v>ПАО "Россети Ленэнерго"</v>
      </c>
      <c r="G5" s="1170"/>
      <c r="H5" s="1170"/>
      <c r="N5" s="122" t="str">
        <f>F5</f>
        <v>ПАО "Россети Ленэнерго"</v>
      </c>
    </row>
    <row r="6" spans="1:14" ht="15" customHeight="1" outlineLevel="1" x14ac:dyDescent="0.25">
      <c r="A6" s="1134" t="s">
        <v>44</v>
      </c>
      <c r="B6" s="1134"/>
      <c r="C6" s="1134"/>
      <c r="F6" s="1136" t="s">
        <v>2</v>
      </c>
      <c r="G6" s="1139"/>
      <c r="H6" s="1139"/>
    </row>
    <row r="7" spans="1:14" ht="55.2" outlineLevel="1" x14ac:dyDescent="0.25">
      <c r="A7" s="1135"/>
      <c r="B7" s="1135"/>
      <c r="C7" s="1135"/>
      <c r="F7" s="116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7" s="1168"/>
      <c r="H7" s="1168"/>
      <c r="N7" s="122" t="str">
        <f>F7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8" spans="1:14" ht="15" customHeight="1" outlineLevel="1" x14ac:dyDescent="0.25">
      <c r="A8" s="1134" t="s">
        <v>45</v>
      </c>
      <c r="B8" s="1134"/>
      <c r="C8" s="1134"/>
      <c r="F8" s="1136" t="s">
        <v>38</v>
      </c>
      <c r="G8" s="1136"/>
      <c r="H8" s="1136"/>
    </row>
    <row r="9" spans="1:14" ht="15" customHeight="1" outlineLevel="1" x14ac:dyDescent="0.25">
      <c r="A9" s="1135"/>
      <c r="B9" s="1135"/>
      <c r="C9" s="1135"/>
      <c r="F9" s="1169">
        <f>ФОРМА!D14</f>
        <v>0</v>
      </c>
      <c r="G9" s="1170"/>
      <c r="H9" s="1170"/>
    </row>
    <row r="10" spans="1:14" ht="15" customHeight="1" outlineLevel="1" x14ac:dyDescent="0.25">
      <c r="A10" s="1134" t="s">
        <v>1</v>
      </c>
      <c r="B10" s="1134"/>
      <c r="C10" s="1134"/>
      <c r="F10" s="1136" t="s">
        <v>3</v>
      </c>
      <c r="G10" s="1136"/>
      <c r="H10" s="1136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1179" t="s">
        <v>503</v>
      </c>
      <c r="B12" s="1144"/>
      <c r="C12" s="1144"/>
      <c r="D12" s="1144"/>
      <c r="E12" s="1144"/>
      <c r="F12" s="1144"/>
      <c r="G12" s="1144"/>
      <c r="H12" s="1144"/>
    </row>
    <row r="13" spans="1:14" ht="9" customHeight="1" x14ac:dyDescent="0.25"/>
    <row r="14" spans="1:14" x14ac:dyDescent="0.25">
      <c r="A14" s="1171" t="s">
        <v>4</v>
      </c>
      <c r="B14" s="1171"/>
      <c r="C14" s="1171"/>
      <c r="D14" s="1171"/>
      <c r="E14" s="1171"/>
      <c r="F14" s="1171"/>
      <c r="G14" s="1171"/>
      <c r="H14" s="1171"/>
    </row>
    <row r="15" spans="1:14" x14ac:dyDescent="0.25">
      <c r="A15" s="1137" t="s">
        <v>339</v>
      </c>
      <c r="B15" s="1137"/>
      <c r="C15" s="1137"/>
      <c r="D15" s="1137"/>
      <c r="E15" s="1176"/>
      <c r="F15" s="1176"/>
      <c r="G15" s="1176"/>
      <c r="H15" s="1176"/>
    </row>
    <row r="16" spans="1:14" x14ac:dyDescent="0.25">
      <c r="A16" s="1140" t="str">
        <f>ПОДПИСИ!B7</f>
        <v xml:space="preserve">Старший мастер Ломоносовского РЭС филиала ПАО "Россети Ленэнерго", "ГтЭС" </v>
      </c>
      <c r="B16" s="1140"/>
      <c r="C16" s="1140"/>
      <c r="D16" s="1140"/>
      <c r="E16" s="1140"/>
      <c r="F16" s="1140"/>
      <c r="G16" s="1140"/>
      <c r="H16" s="1140"/>
    </row>
    <row r="17" spans="1:8" x14ac:dyDescent="0.25">
      <c r="A17" s="1140" t="str">
        <f>ПОДПИСИ!C7</f>
        <v>Ширяев Е.М.</v>
      </c>
      <c r="B17" s="1140"/>
      <c r="C17" s="1140"/>
      <c r="D17" s="1140"/>
      <c r="E17" s="1140"/>
      <c r="F17" s="1140"/>
      <c r="G17" s="1140"/>
      <c r="H17" s="1140"/>
    </row>
    <row r="18" spans="1:8" ht="9.6" customHeight="1" x14ac:dyDescent="0.25">
      <c r="A18" s="1136" t="s">
        <v>270</v>
      </c>
      <c r="B18" s="1136"/>
      <c r="C18" s="1136"/>
      <c r="D18" s="1136"/>
      <c r="E18" s="1136"/>
      <c r="F18" s="1136"/>
      <c r="G18" s="1136"/>
      <c r="H18" s="1136"/>
    </row>
    <row r="19" spans="1:8" x14ac:dyDescent="0.25">
      <c r="A19" s="1137" t="s">
        <v>341</v>
      </c>
      <c r="B19" s="1137"/>
      <c r="C19" s="1137"/>
      <c r="D19" s="1176"/>
      <c r="E19" s="1176"/>
      <c r="F19" s="1176"/>
      <c r="G19" s="1176"/>
      <c r="H19" s="1176"/>
    </row>
    <row r="20" spans="1:8" x14ac:dyDescent="0.25">
      <c r="A20" s="1140" t="str">
        <f>ПОДПИСИ!B15</f>
        <v>Директор по строительству ООО «СЭТ»</v>
      </c>
      <c r="B20" s="1140"/>
      <c r="C20" s="1140"/>
      <c r="D20" s="1140"/>
      <c r="E20" s="1140"/>
      <c r="F20" s="1140"/>
      <c r="G20" s="1140"/>
      <c r="H20" s="1140"/>
    </row>
    <row r="21" spans="1:8" x14ac:dyDescent="0.25">
      <c r="A21" s="1178" t="str">
        <f>ПОДПИСИ!C15</f>
        <v>Потоцкий А.А.</v>
      </c>
      <c r="B21" s="1178"/>
      <c r="C21" s="1178"/>
      <c r="D21" s="1178"/>
      <c r="E21" s="1178"/>
      <c r="F21" s="1178"/>
      <c r="G21" s="1178"/>
      <c r="H21" s="1178"/>
    </row>
    <row r="22" spans="1:8" ht="9.6" customHeight="1" x14ac:dyDescent="0.25">
      <c r="A22" s="1136" t="s">
        <v>270</v>
      </c>
      <c r="B22" s="1136"/>
      <c r="C22" s="1136"/>
      <c r="D22" s="1136"/>
      <c r="E22" s="1136"/>
      <c r="F22" s="1136"/>
      <c r="G22" s="1136"/>
      <c r="H22" s="1136"/>
    </row>
    <row r="23" spans="1:8" x14ac:dyDescent="0.25">
      <c r="A23" s="1137" t="s">
        <v>115</v>
      </c>
      <c r="B23" s="1137"/>
      <c r="C23" s="1137"/>
      <c r="D23" s="1137"/>
      <c r="E23" s="1177"/>
      <c r="F23" s="1177"/>
      <c r="G23" s="1177"/>
      <c r="H23" s="1177"/>
    </row>
    <row r="24" spans="1:8" x14ac:dyDescent="0.25">
      <c r="A24" s="1140" t="str">
        <f>ПОДПИСИ!B12</f>
        <v>Начальник участка ООО «СЭТ»</v>
      </c>
      <c r="B24" s="1140"/>
      <c r="C24" s="1140"/>
      <c r="D24" s="1140"/>
      <c r="E24" s="1140"/>
      <c r="F24" s="1140"/>
      <c r="G24" s="1140"/>
      <c r="H24" s="1140"/>
    </row>
    <row r="25" spans="1:8" x14ac:dyDescent="0.25">
      <c r="A25" s="1140" t="str">
        <f>ПОДПИСИ!C12</f>
        <v>Нугуманов М.А.</v>
      </c>
      <c r="B25" s="1140"/>
      <c r="C25" s="1140"/>
      <c r="D25" s="1140"/>
      <c r="E25" s="1140"/>
      <c r="F25" s="1140"/>
      <c r="G25" s="1140"/>
      <c r="H25" s="1140"/>
    </row>
    <row r="26" spans="1:8" ht="9.6" customHeight="1" x14ac:dyDescent="0.25">
      <c r="A26" s="1136" t="s">
        <v>270</v>
      </c>
      <c r="B26" s="1136"/>
      <c r="C26" s="1136"/>
      <c r="D26" s="1136"/>
      <c r="E26" s="1136"/>
      <c r="F26" s="1136"/>
      <c r="G26" s="1136"/>
      <c r="H26" s="1136"/>
    </row>
    <row r="27" spans="1:8" x14ac:dyDescent="0.25">
      <c r="A27" s="63" t="s">
        <v>271</v>
      </c>
      <c r="D27" s="1167" t="str">
        <f>ФОРМА!B4</f>
        <v>ООО «СЭТ»</v>
      </c>
      <c r="E27" s="1167"/>
      <c r="F27" s="1167"/>
      <c r="G27" s="1167"/>
      <c r="H27" s="1167"/>
    </row>
    <row r="28" spans="1:8" ht="9.6" customHeight="1" x14ac:dyDescent="0.25">
      <c r="A28" s="1150"/>
      <c r="B28" s="1150"/>
      <c r="C28" s="1150"/>
      <c r="D28" s="1136" t="s">
        <v>273</v>
      </c>
      <c r="E28" s="1136"/>
      <c r="F28" s="1136"/>
      <c r="G28" s="1136"/>
      <c r="H28" s="1136"/>
    </row>
    <row r="29" spans="1:8" x14ac:dyDescent="0.25">
      <c r="A29" s="1137" t="s">
        <v>272</v>
      </c>
      <c r="B29" s="1137"/>
      <c r="C29" s="1137"/>
      <c r="D29" s="1137"/>
      <c r="E29" s="1137"/>
      <c r="F29" s="1137"/>
      <c r="G29" s="1137"/>
      <c r="H29" s="1137"/>
    </row>
    <row r="30" spans="1:8" x14ac:dyDescent="0.25">
      <c r="A30" s="1150"/>
      <c r="B30" s="1150"/>
      <c r="C30" s="1150"/>
      <c r="D30" s="1150"/>
      <c r="E30" s="1150"/>
      <c r="F30" s="1150"/>
      <c r="G30" s="1150"/>
      <c r="H30" s="1150"/>
    </row>
    <row r="31" spans="1:8" x14ac:dyDescent="0.25">
      <c r="A31" s="63" t="s">
        <v>114</v>
      </c>
      <c r="F31" s="1167" t="s">
        <v>626</v>
      </c>
      <c r="G31" s="1167"/>
      <c r="H31" s="1167"/>
    </row>
    <row r="32" spans="1:8" x14ac:dyDescent="0.25">
      <c r="A32" s="1167" t="s">
        <v>627</v>
      </c>
      <c r="B32" s="1167"/>
      <c r="C32" s="1167"/>
      <c r="D32" s="1167"/>
      <c r="E32" s="1167"/>
      <c r="F32" s="1167"/>
      <c r="G32" s="1167"/>
      <c r="H32" s="1167"/>
    </row>
    <row r="33" spans="1:14" s="242" customFormat="1" ht="9.6" customHeight="1" x14ac:dyDescent="0.2">
      <c r="A33" s="1186" t="s">
        <v>274</v>
      </c>
      <c r="B33" s="1186"/>
      <c r="C33" s="1186"/>
      <c r="D33" s="1186"/>
      <c r="E33" s="1186"/>
      <c r="F33" s="1186"/>
      <c r="G33" s="1186"/>
      <c r="H33" s="1186"/>
      <c r="N33" s="243"/>
    </row>
    <row r="34" spans="1:14" ht="20.25" customHeight="1" x14ac:dyDescent="0.25">
      <c r="A34" s="1137" t="s">
        <v>275</v>
      </c>
      <c r="B34" s="1137"/>
      <c r="C34" s="1137"/>
      <c r="D34" s="1137"/>
      <c r="E34" s="1137"/>
      <c r="F34" s="1137"/>
      <c r="G34" s="1137"/>
      <c r="H34" s="1137"/>
    </row>
    <row r="35" spans="1:14" ht="15" customHeight="1" x14ac:dyDescent="0.25">
      <c r="A35" s="1167" t="str">
        <f>CONCATENATE(ФОРМА!B8,", шифр ",ФОРМА!B9)</f>
        <v>ООО «СЭТ», шифр ГтЭС-ДТ-9</v>
      </c>
      <c r="B35" s="1167"/>
      <c r="C35" s="1167"/>
      <c r="D35" s="1167"/>
      <c r="E35" s="1167"/>
      <c r="F35" s="1167"/>
      <c r="G35" s="1167"/>
      <c r="H35" s="1167"/>
    </row>
    <row r="36" spans="1:14" ht="9.6" customHeight="1" x14ac:dyDescent="0.25">
      <c r="A36" s="1136" t="s">
        <v>276</v>
      </c>
      <c r="B36" s="1136"/>
      <c r="C36" s="1136"/>
      <c r="D36" s="1136"/>
      <c r="E36" s="1136"/>
      <c r="F36" s="1136"/>
      <c r="G36" s="1136"/>
      <c r="H36" s="1136"/>
    </row>
    <row r="37" spans="1:14" ht="15" customHeight="1" x14ac:dyDescent="0.25">
      <c r="A37" s="76" t="s">
        <v>277</v>
      </c>
      <c r="B37" s="76"/>
      <c r="C37" s="1167" t="s">
        <v>249</v>
      </c>
      <c r="D37" s="1167"/>
      <c r="E37" s="1167"/>
      <c r="F37" s="1167"/>
      <c r="G37" s="1167"/>
      <c r="H37" s="76"/>
    </row>
    <row r="38" spans="1:14" ht="9.6" customHeight="1" x14ac:dyDescent="0.25">
      <c r="A38" s="76"/>
      <c r="B38" s="76"/>
      <c r="C38" s="1136" t="s">
        <v>278</v>
      </c>
      <c r="D38" s="1136"/>
      <c r="E38" s="1136"/>
      <c r="F38" s="1136"/>
      <c r="G38" s="1136"/>
      <c r="H38" s="76"/>
    </row>
    <row r="39" spans="1:14" ht="15" customHeight="1" x14ac:dyDescent="0.25">
      <c r="A39" s="76" t="s">
        <v>279</v>
      </c>
      <c r="B39" s="1167"/>
      <c r="C39" s="1167"/>
      <c r="D39" s="1167"/>
      <c r="E39" s="1167"/>
      <c r="F39" s="1167"/>
      <c r="G39" s="1167"/>
      <c r="H39" s="76"/>
    </row>
    <row r="40" spans="1:14" ht="9.6" customHeight="1" x14ac:dyDescent="0.25">
      <c r="A40" s="76"/>
      <c r="B40" s="1136" t="s">
        <v>280</v>
      </c>
      <c r="C40" s="1136"/>
      <c r="D40" s="1136"/>
      <c r="E40" s="1136"/>
      <c r="F40" s="1136"/>
      <c r="G40" s="1136"/>
      <c r="H40" s="76"/>
    </row>
    <row r="41" spans="1:14" ht="15" customHeight="1" x14ac:dyDescent="0.25">
      <c r="A41" s="1175" t="s">
        <v>281</v>
      </c>
      <c r="B41" s="1175"/>
      <c r="C41" s="1175"/>
      <c r="D41" s="1175"/>
      <c r="E41" s="1167" t="s">
        <v>282</v>
      </c>
      <c r="F41" s="1167"/>
      <c r="G41" s="1167"/>
      <c r="H41" s="76" t="s">
        <v>284</v>
      </c>
    </row>
    <row r="42" spans="1:14" ht="9.6" customHeight="1" x14ac:dyDescent="0.25">
      <c r="A42" s="1174"/>
      <c r="B42" s="1174"/>
      <c r="C42" s="1174"/>
      <c r="D42" s="1174"/>
      <c r="E42" s="1136" t="s">
        <v>283</v>
      </c>
      <c r="F42" s="1136"/>
      <c r="G42" s="1136"/>
      <c r="H42" s="75"/>
    </row>
    <row r="43" spans="1:14" ht="15" customHeight="1" x14ac:dyDescent="0.25">
      <c r="A43" s="1175" t="s">
        <v>285</v>
      </c>
      <c r="B43" s="1175"/>
      <c r="C43" s="1175"/>
      <c r="D43" s="1175"/>
      <c r="E43" s="1175"/>
      <c r="F43" s="1175"/>
      <c r="G43" s="1175"/>
      <c r="H43" s="1175"/>
    </row>
    <row r="44" spans="1:14" ht="15" customHeight="1" x14ac:dyDescent="0.25">
      <c r="A44" s="75" t="s">
        <v>286</v>
      </c>
      <c r="B44" s="1167" t="s">
        <v>287</v>
      </c>
      <c r="C44" s="1167"/>
      <c r="D44" s="1167"/>
      <c r="E44" s="75" t="s">
        <v>288</v>
      </c>
      <c r="F44" s="75"/>
      <c r="G44" s="73">
        <v>100</v>
      </c>
      <c r="H44" s="75" t="s">
        <v>337</v>
      </c>
    </row>
    <row r="45" spans="1:14" ht="15" customHeight="1" x14ac:dyDescent="0.25">
      <c r="A45" s="75" t="s">
        <v>289</v>
      </c>
      <c r="B45" s="1180" t="str">
        <f>ФОРМА!B15</f>
        <v>ПНД</v>
      </c>
      <c r="C45" s="1180"/>
      <c r="D45" s="70" t="s">
        <v>290</v>
      </c>
      <c r="E45" s="75"/>
      <c r="F45" s="73" t="s">
        <v>65</v>
      </c>
      <c r="G45" s="70" t="s">
        <v>292</v>
      </c>
      <c r="H45" s="75"/>
    </row>
    <row r="46" spans="1:14" s="111" customFormat="1" ht="9.6" customHeight="1" x14ac:dyDescent="0.2">
      <c r="A46" s="119"/>
      <c r="B46" s="1136" t="s">
        <v>291</v>
      </c>
      <c r="C46" s="1136"/>
      <c r="D46" s="120"/>
      <c r="E46" s="119"/>
      <c r="F46" s="119"/>
      <c r="G46" s="120"/>
      <c r="H46" s="119"/>
      <c r="N46" s="241"/>
    </row>
    <row r="47" spans="1:14" ht="15" customHeight="1" x14ac:dyDescent="0.25">
      <c r="A47" s="1167" t="s">
        <v>65</v>
      </c>
      <c r="B47" s="1167"/>
      <c r="C47" s="1167"/>
      <c r="D47" s="1167"/>
      <c r="E47" s="75"/>
      <c r="F47" s="75"/>
      <c r="G47" s="74"/>
      <c r="H47" s="75"/>
    </row>
    <row r="48" spans="1:14" ht="9.6" customHeight="1" x14ac:dyDescent="0.25">
      <c r="A48" s="1182" t="s">
        <v>293</v>
      </c>
      <c r="B48" s="1182"/>
      <c r="C48" s="1182"/>
      <c r="D48" s="1182"/>
      <c r="E48" s="75"/>
      <c r="F48" s="75"/>
      <c r="G48" s="74"/>
      <c r="H48" s="75"/>
    </row>
    <row r="49" spans="1:8" ht="15" customHeight="1" x14ac:dyDescent="0.25">
      <c r="A49" s="1185" t="s">
        <v>294</v>
      </c>
      <c r="B49" s="1185"/>
      <c r="C49" s="1185"/>
      <c r="D49" s="1185"/>
      <c r="E49" s="1185"/>
      <c r="F49" s="1185"/>
      <c r="G49" s="1185"/>
      <c r="H49" s="1185"/>
    </row>
    <row r="50" spans="1:8" ht="15" customHeight="1" x14ac:dyDescent="0.25">
      <c r="A50" s="1185" t="s">
        <v>295</v>
      </c>
      <c r="B50" s="1185"/>
      <c r="C50" s="1185"/>
      <c r="D50" s="1185"/>
      <c r="E50" s="1185"/>
      <c r="F50" s="1185"/>
      <c r="G50" s="1185"/>
      <c r="H50" s="1185"/>
    </row>
    <row r="51" spans="1:8" ht="15" customHeight="1" x14ac:dyDescent="0.25">
      <c r="A51" s="1185" t="s">
        <v>296</v>
      </c>
      <c r="B51" s="1185"/>
      <c r="C51" s="1185"/>
      <c r="D51" s="1185"/>
      <c r="E51" s="1185"/>
      <c r="F51" s="1185"/>
      <c r="G51" s="121"/>
      <c r="H51" s="121"/>
    </row>
    <row r="52" spans="1:8" ht="15" customHeight="1" x14ac:dyDescent="0.25">
      <c r="A52" s="1185" t="s">
        <v>297</v>
      </c>
      <c r="B52" s="1185"/>
      <c r="C52" s="1185"/>
      <c r="D52" s="1185"/>
      <c r="E52" s="1185"/>
      <c r="F52" s="1185"/>
      <c r="G52" s="1185"/>
      <c r="H52" s="1185"/>
    </row>
    <row r="53" spans="1:8" ht="15" customHeight="1" x14ac:dyDescent="0.25">
      <c r="A53" s="75" t="s">
        <v>298</v>
      </c>
      <c r="B53" s="1183"/>
      <c r="C53" s="1183"/>
      <c r="D53" s="1183"/>
      <c r="E53" s="1183"/>
      <c r="F53" s="1183"/>
      <c r="G53" s="1183"/>
      <c r="H53" s="1183"/>
    </row>
    <row r="54" spans="1:8" x14ac:dyDescent="0.25">
      <c r="A54" s="1171" t="s">
        <v>113</v>
      </c>
      <c r="B54" s="1171"/>
      <c r="C54" s="1171"/>
      <c r="D54" s="1171"/>
      <c r="E54" s="1171"/>
      <c r="F54" s="1171"/>
      <c r="G54" s="1171"/>
      <c r="H54" s="1171"/>
    </row>
    <row r="55" spans="1:8" x14ac:dyDescent="0.25">
      <c r="A55" s="1137" t="s">
        <v>299</v>
      </c>
      <c r="B55" s="1137"/>
      <c r="C55" s="1137"/>
      <c r="D55" s="1137"/>
      <c r="E55" s="1137"/>
      <c r="F55" s="1137"/>
      <c r="G55" s="1137"/>
      <c r="H55" s="1137"/>
    </row>
    <row r="56" spans="1:8" hidden="1" outlineLevel="1" x14ac:dyDescent="0.25">
      <c r="A56" s="1184" t="s">
        <v>300</v>
      </c>
      <c r="B56" s="1184"/>
      <c r="C56" s="1184"/>
      <c r="D56" s="1184"/>
      <c r="E56" s="1184"/>
      <c r="F56" s="1184"/>
      <c r="G56" s="1184"/>
      <c r="H56" s="1184"/>
    </row>
    <row r="57" spans="1:8" hidden="1" outlineLevel="1" x14ac:dyDescent="0.25">
      <c r="A57" s="1184" t="s">
        <v>301</v>
      </c>
      <c r="B57" s="1184"/>
      <c r="C57" s="1184"/>
      <c r="D57" s="1184"/>
      <c r="E57" s="1184"/>
      <c r="F57" s="1184"/>
      <c r="G57" s="1184"/>
      <c r="H57" s="1184"/>
    </row>
    <row r="58" spans="1:8" ht="48" customHeight="1" collapsed="1" x14ac:dyDescent="0.25">
      <c r="A58" s="1146" t="s">
        <v>501</v>
      </c>
      <c r="B58" s="1146"/>
      <c r="C58" s="1146"/>
      <c r="D58" s="1172"/>
      <c r="E58" s="1172"/>
      <c r="F58" s="1172"/>
      <c r="H58" s="442" t="str">
        <f>ПОДПИСИ!E7</f>
        <v>Е.М. Ширяев</v>
      </c>
    </row>
    <row r="59" spans="1:8" ht="9" customHeight="1" x14ac:dyDescent="0.25">
      <c r="A59" s="1150"/>
      <c r="B59" s="1150"/>
      <c r="C59" s="1150"/>
      <c r="D59" s="1181" t="s">
        <v>49</v>
      </c>
      <c r="E59" s="1181"/>
      <c r="F59" s="1181"/>
      <c r="H59" s="448" t="s">
        <v>50</v>
      </c>
    </row>
    <row r="60" spans="1:8" ht="8.25" customHeight="1" x14ac:dyDescent="0.25">
      <c r="A60" s="1150"/>
      <c r="B60" s="1150"/>
      <c r="C60" s="1150"/>
      <c r="D60" s="1150"/>
      <c r="E60" s="1150"/>
      <c r="F60" s="1150"/>
      <c r="G60" s="1150"/>
      <c r="H60" s="1150"/>
    </row>
    <row r="61" spans="1:8" ht="28.5" customHeight="1" x14ac:dyDescent="0.25">
      <c r="A61" s="1146" t="s">
        <v>502</v>
      </c>
      <c r="B61" s="1146"/>
      <c r="C61" s="1146"/>
      <c r="D61" s="1172"/>
      <c r="E61" s="1172"/>
      <c r="F61" s="1172"/>
      <c r="H61" s="442" t="str">
        <f>ПОДПИСИ!E15</f>
        <v>А.А. Потоцкий</v>
      </c>
    </row>
    <row r="62" spans="1:8" ht="10.5" customHeight="1" x14ac:dyDescent="0.25">
      <c r="A62" s="1150"/>
      <c r="B62" s="1150"/>
      <c r="C62" s="1150"/>
      <c r="D62" s="1181" t="s">
        <v>49</v>
      </c>
      <c r="E62" s="1181"/>
      <c r="F62" s="1181"/>
      <c r="H62" s="448" t="s">
        <v>50</v>
      </c>
    </row>
    <row r="63" spans="1:8" ht="9" customHeight="1" x14ac:dyDescent="0.25">
      <c r="A63" s="1150"/>
      <c r="B63" s="1150"/>
      <c r="C63" s="1150"/>
      <c r="D63" s="1150"/>
      <c r="E63" s="1150"/>
      <c r="F63" s="1150"/>
      <c r="G63" s="1150"/>
      <c r="H63" s="1150"/>
    </row>
    <row r="64" spans="1:8" ht="28.5" customHeight="1" x14ac:dyDescent="0.25">
      <c r="A64" s="1146" t="s">
        <v>478</v>
      </c>
      <c r="B64" s="1146"/>
      <c r="C64" s="1146"/>
      <c r="D64" s="1172"/>
      <c r="E64" s="1172"/>
      <c r="F64" s="1172"/>
      <c r="H64" s="442" t="str">
        <f>ПОДПИСИ!E12</f>
        <v xml:space="preserve">М.А. Нугуманов </v>
      </c>
    </row>
    <row r="65" spans="1:8" ht="11.25" customHeight="1" x14ac:dyDescent="0.25">
      <c r="A65" s="1150"/>
      <c r="B65" s="1150"/>
      <c r="C65" s="1150"/>
      <c r="D65" s="1181" t="s">
        <v>49</v>
      </c>
      <c r="E65" s="1181"/>
      <c r="F65" s="1181"/>
      <c r="H65" s="448" t="s">
        <v>50</v>
      </c>
    </row>
    <row r="66" spans="1:8" hidden="1" x14ac:dyDescent="0.25">
      <c r="A66" s="1146" t="s">
        <v>254</v>
      </c>
      <c r="B66" s="1146"/>
      <c r="C66" s="1146"/>
      <c r="D66" s="1172"/>
      <c r="E66" s="1172"/>
      <c r="F66" s="1172"/>
      <c r="H66" s="77"/>
    </row>
    <row r="67" spans="1:8" hidden="1" x14ac:dyDescent="0.25">
      <c r="D67" s="1181" t="s">
        <v>49</v>
      </c>
      <c r="E67" s="1181"/>
      <c r="F67" s="1181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Лист41">
    <tabColor rgb="FFFF0000"/>
  </sheetPr>
  <dimension ref="A1:S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76" customWidth="1"/>
    <col min="17" max="19" width="47.5546875" style="60" customWidth="1"/>
    <col min="20" max="16384" width="9.109375" style="60"/>
  </cols>
  <sheetData>
    <row r="1" spans="1:19" ht="14.4" x14ac:dyDescent="0.3">
      <c r="A1" s="1188"/>
      <c r="B1" s="1188"/>
      <c r="C1" s="1188"/>
      <c r="J1" s="80" t="s">
        <v>112</v>
      </c>
      <c r="K1"/>
      <c r="L1"/>
      <c r="M1"/>
      <c r="N1"/>
      <c r="S1" s="80"/>
    </row>
    <row r="2" spans="1:19" ht="14.4" x14ac:dyDescent="0.3">
      <c r="A2" s="1189"/>
      <c r="B2" s="1189"/>
      <c r="C2" s="1189"/>
      <c r="J2" s="61"/>
      <c r="K2"/>
      <c r="L2"/>
      <c r="M2"/>
      <c r="N2"/>
      <c r="S2" s="61"/>
    </row>
    <row r="3" spans="1:19" ht="15" customHeight="1" x14ac:dyDescent="0.25">
      <c r="A3" s="1188"/>
      <c r="B3" s="1188"/>
      <c r="C3" s="1188"/>
      <c r="G3" s="1192" t="str">
        <f>ФОРМА!G2</f>
        <v>Санкт-Петербург</v>
      </c>
      <c r="H3" s="1192"/>
      <c r="I3" s="1192"/>
      <c r="J3" s="1192"/>
      <c r="P3" s="174"/>
      <c r="Q3" s="170"/>
      <c r="R3" s="170"/>
      <c r="S3" s="170"/>
    </row>
    <row r="4" spans="1:19" ht="15" customHeight="1" x14ac:dyDescent="0.25">
      <c r="A4" s="1188"/>
      <c r="B4" s="1188"/>
      <c r="C4" s="1188"/>
      <c r="G4" s="1191" t="s">
        <v>0</v>
      </c>
      <c r="H4" s="1191"/>
      <c r="I4" s="1191"/>
      <c r="J4" s="1191"/>
      <c r="P4" s="177"/>
      <c r="Q4" s="79"/>
      <c r="R4" s="79"/>
      <c r="S4" s="79"/>
    </row>
    <row r="5" spans="1:19" x14ac:dyDescent="0.25">
      <c r="A5" s="1192" t="str">
        <f>ФОРМА!B4</f>
        <v>ООО «СЭТ»</v>
      </c>
      <c r="B5" s="1192"/>
      <c r="C5" s="1192"/>
      <c r="G5" s="1192" t="str">
        <f>ФОРМА!B2</f>
        <v>ПАО "Россети Ленэнерго"</v>
      </c>
      <c r="H5" s="1192"/>
      <c r="I5" s="1192"/>
      <c r="J5" s="1192"/>
      <c r="P5" s="178" t="str">
        <f>G5</f>
        <v>ПАО "Россети Ленэнерго"</v>
      </c>
      <c r="Q5" s="171"/>
      <c r="R5" s="171"/>
      <c r="S5" s="171"/>
    </row>
    <row r="6" spans="1:19" ht="15" customHeight="1" x14ac:dyDescent="0.25">
      <c r="A6" s="1191" t="s">
        <v>44</v>
      </c>
      <c r="B6" s="1191"/>
      <c r="C6" s="1191"/>
      <c r="G6" s="1191" t="s">
        <v>2</v>
      </c>
      <c r="H6" s="1191"/>
      <c r="I6" s="1191"/>
      <c r="J6" s="1191"/>
      <c r="P6" s="177"/>
      <c r="Q6" s="79"/>
      <c r="R6" s="79"/>
      <c r="S6" s="79"/>
    </row>
    <row r="7" spans="1:19" ht="55.2" x14ac:dyDescent="0.25">
      <c r="A7" s="1193"/>
      <c r="B7" s="1193"/>
      <c r="C7" s="1193"/>
      <c r="G7" s="1194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7" s="1194"/>
      <c r="I7" s="1194"/>
      <c r="J7" s="1194"/>
      <c r="P7" s="174" t="str">
        <f>G7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Q7" s="172"/>
      <c r="R7" s="172"/>
      <c r="S7" s="172"/>
    </row>
    <row r="8" spans="1:19" ht="15" customHeight="1" x14ac:dyDescent="0.25">
      <c r="A8" s="1191" t="s">
        <v>45</v>
      </c>
      <c r="B8" s="1191"/>
      <c r="C8" s="1191"/>
      <c r="G8" s="1191" t="s">
        <v>38</v>
      </c>
      <c r="H8" s="1191"/>
      <c r="I8" s="1191"/>
      <c r="J8" s="1191"/>
      <c r="P8" s="177"/>
      <c r="Q8" s="79"/>
      <c r="R8" s="79"/>
      <c r="S8" s="79"/>
    </row>
    <row r="9" spans="1:19" ht="15" customHeight="1" x14ac:dyDescent="0.25">
      <c r="A9" s="1193"/>
      <c r="B9" s="1193"/>
      <c r="C9" s="1193"/>
      <c r="G9" s="1199">
        <f>ФОРМА!D12</f>
        <v>0</v>
      </c>
      <c r="H9" s="1199"/>
      <c r="I9" s="1199"/>
      <c r="J9" s="1199"/>
      <c r="P9" s="179"/>
      <c r="Q9" s="173"/>
      <c r="R9" s="173"/>
      <c r="S9" s="173"/>
    </row>
    <row r="10" spans="1:19" ht="15" customHeight="1" x14ac:dyDescent="0.25">
      <c r="A10" s="1191" t="s">
        <v>1</v>
      </c>
      <c r="B10" s="1191"/>
      <c r="C10" s="1191"/>
      <c r="G10" s="1191" t="s">
        <v>3</v>
      </c>
      <c r="H10" s="1191"/>
      <c r="I10" s="1191"/>
      <c r="J10" s="1191"/>
      <c r="P10" s="177"/>
      <c r="Q10" s="79"/>
      <c r="R10" s="79"/>
      <c r="S10" s="79"/>
    </row>
    <row r="11" spans="1:19" ht="15" customHeight="1" x14ac:dyDescent="0.25">
      <c r="A11" s="1190"/>
      <c r="B11" s="1190"/>
      <c r="C11" s="1190"/>
      <c r="D11" s="1190"/>
      <c r="E11" s="1190"/>
      <c r="F11" s="1190"/>
      <c r="G11" s="1190"/>
      <c r="H11" s="1190"/>
      <c r="I11" s="1190"/>
      <c r="J11" s="1190"/>
    </row>
    <row r="12" spans="1:19" ht="31.95" customHeight="1" x14ac:dyDescent="0.25">
      <c r="A12" s="1201" t="s">
        <v>504</v>
      </c>
      <c r="B12" s="1201"/>
      <c r="C12" s="1201"/>
      <c r="D12" s="1201"/>
      <c r="E12" s="1201"/>
      <c r="F12" s="1201"/>
      <c r="G12" s="1201"/>
      <c r="H12" s="1201"/>
      <c r="I12" s="1201"/>
      <c r="J12" s="1201"/>
    </row>
    <row r="13" spans="1:19" x14ac:dyDescent="0.25">
      <c r="A13" s="1200"/>
      <c r="B13" s="1200"/>
      <c r="C13" s="1200"/>
      <c r="D13" s="1200"/>
      <c r="E13" s="1200"/>
      <c r="F13" s="1200"/>
      <c r="G13" s="1200"/>
      <c r="H13" s="1200"/>
      <c r="I13" s="1200"/>
      <c r="J13" s="1200"/>
    </row>
    <row r="14" spans="1:19" ht="18" customHeight="1" x14ac:dyDescent="0.25">
      <c r="A14" s="1187" t="s">
        <v>111</v>
      </c>
      <c r="B14" s="1187" t="s">
        <v>110</v>
      </c>
      <c r="C14" s="1187" t="s">
        <v>109</v>
      </c>
      <c r="D14" s="1197" t="s">
        <v>108</v>
      </c>
      <c r="E14" s="1187" t="s">
        <v>107</v>
      </c>
      <c r="F14" s="1187" t="s">
        <v>106</v>
      </c>
      <c r="G14" s="1187"/>
      <c r="H14" s="1187"/>
      <c r="I14" s="1187" t="s">
        <v>105</v>
      </c>
      <c r="J14" s="1187" t="s">
        <v>100</v>
      </c>
      <c r="R14" s="169"/>
      <c r="S14" s="169"/>
    </row>
    <row r="15" spans="1:19" ht="21" customHeight="1" x14ac:dyDescent="0.25">
      <c r="A15" s="1187"/>
      <c r="B15" s="1187"/>
      <c r="C15" s="1187"/>
      <c r="D15" s="1197"/>
      <c r="E15" s="1187"/>
      <c r="F15" s="78" t="s">
        <v>104</v>
      </c>
      <c r="G15" s="78" t="s">
        <v>103</v>
      </c>
      <c r="H15" s="78" t="s">
        <v>102</v>
      </c>
      <c r="I15" s="1187"/>
      <c r="J15" s="1187"/>
      <c r="P15" s="175"/>
      <c r="Q15" s="169"/>
      <c r="R15" s="169"/>
      <c r="S15" s="169"/>
    </row>
    <row r="16" spans="1:19" ht="28.95" customHeight="1" x14ac:dyDescent="0.25">
      <c r="A16" s="62" t="s">
        <v>935</v>
      </c>
      <c r="B16" s="62" t="s">
        <v>934</v>
      </c>
      <c r="C16" s="62">
        <v>652</v>
      </c>
      <c r="D16" s="62" t="s">
        <v>936</v>
      </c>
      <c r="E16" s="410" t="s">
        <v>937</v>
      </c>
      <c r="F16" s="95" t="s">
        <v>334</v>
      </c>
      <c r="G16" s="95" t="s">
        <v>334</v>
      </c>
      <c r="H16" s="95" t="s">
        <v>334</v>
      </c>
      <c r="I16" s="95" t="s">
        <v>335</v>
      </c>
      <c r="J16" s="95" t="s">
        <v>336</v>
      </c>
      <c r="P16" s="175"/>
      <c r="Q16" s="169"/>
      <c r="R16" s="169"/>
      <c r="S16" s="169"/>
    </row>
    <row r="17" spans="1:19" x14ac:dyDescent="0.25">
      <c r="A17" s="1202" t="s">
        <v>450</v>
      </c>
      <c r="B17" s="1202"/>
      <c r="C17" s="1202"/>
      <c r="D17" s="1202"/>
      <c r="E17" s="1202"/>
      <c r="F17" s="1202"/>
      <c r="G17" s="1202"/>
      <c r="H17" s="1202"/>
      <c r="I17" s="1202"/>
      <c r="J17" s="1202"/>
    </row>
    <row r="19" spans="1:19" ht="21" customHeight="1" x14ac:dyDescent="0.25">
      <c r="A19" s="1195" t="s">
        <v>302</v>
      </c>
      <c r="B19" s="1195"/>
      <c r="C19" s="1196"/>
      <c r="D19" s="1196"/>
      <c r="F19" s="1192" t="str">
        <f>ПОДПИСИ!E12</f>
        <v xml:space="preserve">М.А. Нугуманов </v>
      </c>
      <c r="G19" s="1192"/>
      <c r="P19" s="180"/>
    </row>
    <row r="20" spans="1:19" x14ac:dyDescent="0.25">
      <c r="C20" s="1198" t="s">
        <v>49</v>
      </c>
      <c r="D20" s="1198"/>
      <c r="F20" s="1191" t="s">
        <v>50</v>
      </c>
      <c r="G20" s="1191"/>
      <c r="R20" s="79"/>
      <c r="S20" s="79"/>
    </row>
    <row r="21" spans="1:19" ht="22.2" customHeight="1" x14ac:dyDescent="0.25">
      <c r="A21" s="1195" t="s">
        <v>15</v>
      </c>
      <c r="B21" s="1195"/>
      <c r="C21" s="1196"/>
      <c r="D21" s="1196"/>
      <c r="F21" s="1192" t="str">
        <f>ПОДПИСИ!E7</f>
        <v>Е.М. Ширяев</v>
      </c>
      <c r="G21" s="1192"/>
    </row>
    <row r="22" spans="1:19" x14ac:dyDescent="0.25">
      <c r="C22" s="1198" t="s">
        <v>49</v>
      </c>
      <c r="D22" s="1198"/>
      <c r="F22" s="1191" t="s">
        <v>50</v>
      </c>
      <c r="G22" s="1191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Лист42">
    <tabColor rgb="FFFF0000"/>
    <pageSetUpPr fitToPage="1"/>
  </sheetPr>
  <dimension ref="A1:L59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1132"/>
      <c r="B1" s="1132"/>
      <c r="C1" s="1132"/>
      <c r="H1" s="64" t="s">
        <v>127</v>
      </c>
      <c r="I1"/>
      <c r="J1"/>
      <c r="K1"/>
      <c r="L1"/>
    </row>
    <row r="2" spans="1:12" ht="15" customHeight="1" x14ac:dyDescent="0.3">
      <c r="A2" s="1132"/>
      <c r="B2" s="1132"/>
      <c r="C2" s="1132"/>
      <c r="F2" s="1167" t="str">
        <f>ФОРМА!G2</f>
        <v>Санкт-Петербург</v>
      </c>
      <c r="G2" s="1167"/>
      <c r="H2" s="1167"/>
      <c r="I2"/>
      <c r="J2"/>
      <c r="K2"/>
      <c r="L2"/>
    </row>
    <row r="3" spans="1:12" ht="10.95" customHeight="1" x14ac:dyDescent="0.25">
      <c r="A3" s="1132"/>
      <c r="B3" s="1132"/>
      <c r="C3" s="1132"/>
      <c r="F3" s="1134" t="s">
        <v>0</v>
      </c>
      <c r="G3" s="1134"/>
      <c r="H3" s="1134"/>
    </row>
    <row r="4" spans="1:12" ht="15" customHeight="1" x14ac:dyDescent="0.25">
      <c r="A4" s="1167" t="str">
        <f>ФОРМА!B4</f>
        <v>ООО «СЭТ»</v>
      </c>
      <c r="B4" s="1167"/>
      <c r="C4" s="1167"/>
      <c r="F4" s="1170" t="str">
        <f>ФОРМА!B2</f>
        <v>ПАО "Россети Ленэнерго"</v>
      </c>
      <c r="G4" s="1170"/>
      <c r="H4" s="1170"/>
    </row>
    <row r="5" spans="1:12" ht="10.95" customHeight="1" x14ac:dyDescent="0.25">
      <c r="A5" s="1134" t="s">
        <v>44</v>
      </c>
      <c r="B5" s="1134"/>
      <c r="C5" s="1134"/>
      <c r="F5" s="1142" t="s">
        <v>2</v>
      </c>
      <c r="G5" s="1203"/>
      <c r="H5" s="1203"/>
    </row>
    <row r="6" spans="1:12" ht="79.5" customHeight="1" x14ac:dyDescent="0.25">
      <c r="A6" s="1135"/>
      <c r="B6" s="1135"/>
      <c r="C6" s="1135"/>
      <c r="F6" s="116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6" s="1168"/>
      <c r="H6" s="1168"/>
    </row>
    <row r="7" spans="1:12" ht="10.95" customHeight="1" x14ac:dyDescent="0.25">
      <c r="A7" s="1134" t="s">
        <v>45</v>
      </c>
      <c r="B7" s="1134"/>
      <c r="C7" s="1134"/>
      <c r="F7" s="1136" t="s">
        <v>38</v>
      </c>
      <c r="G7" s="1136"/>
      <c r="H7" s="1136"/>
    </row>
    <row r="8" spans="1:12" ht="15" customHeight="1" x14ac:dyDescent="0.25">
      <c r="A8" s="1135"/>
      <c r="B8" s="1135"/>
      <c r="C8" s="1135"/>
      <c r="F8" s="1169">
        <f>ФОРМА!D13</f>
        <v>0</v>
      </c>
      <c r="G8" s="1170"/>
      <c r="H8" s="1170"/>
    </row>
    <row r="9" spans="1:12" ht="10.95" customHeight="1" x14ac:dyDescent="0.25">
      <c r="A9" s="1134" t="s">
        <v>1</v>
      </c>
      <c r="B9" s="1134"/>
      <c r="C9" s="1134"/>
      <c r="F9" s="1136" t="s">
        <v>3</v>
      </c>
      <c r="G9" s="1136"/>
      <c r="H9" s="1136"/>
    </row>
    <row r="11" spans="1:12" ht="29.4" customHeight="1" x14ac:dyDescent="0.25">
      <c r="A11" s="1179" t="s">
        <v>505</v>
      </c>
      <c r="B11" s="1179"/>
      <c r="C11" s="1179"/>
      <c r="D11" s="1179"/>
      <c r="E11" s="1179"/>
      <c r="F11" s="1179"/>
      <c r="G11" s="1179"/>
      <c r="H11" s="1179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339</v>
      </c>
      <c r="C14" s="89"/>
      <c r="E14" s="89"/>
      <c r="F14" s="89"/>
      <c r="G14" s="89"/>
      <c r="H14" s="89"/>
    </row>
    <row r="15" spans="1:12" x14ac:dyDescent="0.25">
      <c r="A15" s="1140" t="str">
        <f>ПОДПИСИ!B7</f>
        <v xml:space="preserve">Старший мастер Ломоносовского РЭС филиала ПАО "Россети Ленэнерго", "ГтЭС" </v>
      </c>
      <c r="B15" s="1140"/>
      <c r="C15" s="1140"/>
      <c r="D15" s="1140"/>
      <c r="E15" s="1140"/>
      <c r="F15" s="1140"/>
      <c r="G15" s="1140"/>
      <c r="H15" s="1140"/>
    </row>
    <row r="16" spans="1:12" x14ac:dyDescent="0.25">
      <c r="A16" s="1140" t="str">
        <f>ПОДПИСИ!C7</f>
        <v>Ширяев Е.М.</v>
      </c>
      <c r="B16" s="1140"/>
      <c r="C16" s="1140"/>
      <c r="D16" s="1140"/>
      <c r="E16" s="1140"/>
      <c r="F16" s="1140"/>
      <c r="G16" s="1140"/>
      <c r="H16" s="1140"/>
    </row>
    <row r="17" spans="1:8" ht="10.95" customHeight="1" x14ac:dyDescent="0.25">
      <c r="A17" s="1136" t="s">
        <v>304</v>
      </c>
      <c r="B17" s="1136"/>
      <c r="C17" s="1136"/>
      <c r="D17" s="1136"/>
      <c r="E17" s="1136"/>
      <c r="F17" s="1136"/>
      <c r="G17" s="1136"/>
      <c r="H17" s="1136"/>
    </row>
    <row r="18" spans="1:8" x14ac:dyDescent="0.25">
      <c r="A18" s="1137" t="s">
        <v>303</v>
      </c>
      <c r="B18" s="1137"/>
      <c r="C18" s="1137"/>
      <c r="D18" s="1137"/>
      <c r="E18" s="1176"/>
      <c r="F18" s="1176"/>
      <c r="G18" s="1176"/>
      <c r="H18" s="1176"/>
    </row>
    <row r="19" spans="1:8" x14ac:dyDescent="0.25">
      <c r="A19" s="1140" t="str">
        <f>ПОДПИСИ!B15</f>
        <v>Директор по строительству ООО «СЭТ»</v>
      </c>
      <c r="B19" s="1140"/>
      <c r="C19" s="1140"/>
      <c r="D19" s="1140"/>
      <c r="E19" s="1140"/>
      <c r="F19" s="1140"/>
      <c r="G19" s="1140"/>
      <c r="H19" s="1140"/>
    </row>
    <row r="20" spans="1:8" x14ac:dyDescent="0.25">
      <c r="A20" s="1178" t="str">
        <f>ПОДПИСИ!C15</f>
        <v>Потоцкий А.А.</v>
      </c>
      <c r="B20" s="1178"/>
      <c r="C20" s="1178"/>
      <c r="D20" s="1178"/>
      <c r="E20" s="1178"/>
      <c r="F20" s="1178"/>
      <c r="G20" s="1178"/>
      <c r="H20" s="1178"/>
    </row>
    <row r="21" spans="1:8" ht="10.95" customHeight="1" x14ac:dyDescent="0.25">
      <c r="A21" s="1136" t="s">
        <v>304</v>
      </c>
      <c r="B21" s="1136"/>
      <c r="C21" s="1136"/>
      <c r="D21" s="1136"/>
      <c r="E21" s="1136"/>
      <c r="F21" s="1136"/>
      <c r="G21" s="1136"/>
      <c r="H21" s="1136"/>
    </row>
    <row r="22" spans="1:8" x14ac:dyDescent="0.25">
      <c r="A22" s="1137" t="s">
        <v>115</v>
      </c>
      <c r="B22" s="1137"/>
      <c r="C22" s="1137"/>
      <c r="D22" s="1137"/>
      <c r="E22" s="1177"/>
      <c r="F22" s="1177"/>
      <c r="G22" s="1177"/>
      <c r="H22" s="1177"/>
    </row>
    <row r="23" spans="1:8" x14ac:dyDescent="0.25">
      <c r="A23" s="1140" t="str">
        <f>ПОДПИСИ!B12</f>
        <v>Начальник участка ООО «СЭТ»</v>
      </c>
      <c r="B23" s="1140"/>
      <c r="C23" s="1140"/>
      <c r="D23" s="1140"/>
      <c r="E23" s="1140"/>
      <c r="F23" s="1140"/>
      <c r="G23" s="1140"/>
      <c r="H23" s="1140"/>
    </row>
    <row r="24" spans="1:8" x14ac:dyDescent="0.25">
      <c r="A24" s="1140" t="str">
        <f>ПОДПИСИ!C12</f>
        <v>Нугуманов М.А.</v>
      </c>
      <c r="B24" s="1140"/>
      <c r="C24" s="1140"/>
      <c r="D24" s="1140"/>
      <c r="E24" s="1140"/>
      <c r="F24" s="1140"/>
      <c r="G24" s="1140"/>
      <c r="H24" s="1140"/>
    </row>
    <row r="25" spans="1:8" ht="10.95" customHeight="1" x14ac:dyDescent="0.25">
      <c r="A25" s="1136" t="s">
        <v>304</v>
      </c>
      <c r="B25" s="1136"/>
      <c r="C25" s="1136"/>
      <c r="D25" s="1136"/>
      <c r="E25" s="1136"/>
      <c r="F25" s="1136"/>
      <c r="G25" s="1136"/>
      <c r="H25" s="1136"/>
    </row>
    <row r="26" spans="1:8" x14ac:dyDescent="0.25">
      <c r="A26" s="257" t="s">
        <v>305</v>
      </c>
      <c r="D26" s="1167" t="s">
        <v>259</v>
      </c>
      <c r="E26" s="1167"/>
      <c r="F26" s="1167"/>
      <c r="G26" s="63" t="s">
        <v>306</v>
      </c>
    </row>
    <row r="27" spans="1:8" s="242" customFormat="1" ht="10.95" customHeight="1" x14ac:dyDescent="0.2">
      <c r="D27" s="1186" t="s">
        <v>307</v>
      </c>
      <c r="E27" s="1186"/>
      <c r="F27" s="1186"/>
      <c r="G27" s="244"/>
    </row>
    <row r="28" spans="1:8" x14ac:dyDescent="0.25">
      <c r="A28" s="66" t="s">
        <v>308</v>
      </c>
    </row>
    <row r="29" spans="1:8" ht="3.6" customHeight="1" x14ac:dyDescent="0.25">
      <c r="A29" s="66"/>
    </row>
    <row r="30" spans="1:8" x14ac:dyDescent="0.25">
      <c r="A30" s="63" t="s">
        <v>309</v>
      </c>
      <c r="D30" s="1204" t="str">
        <f>CONCATENATE(ФОРМА!B8,", шифр ",ФОРМА!B9)</f>
        <v>ООО «СЭТ», шифр ГтЭС-ДТ-9</v>
      </c>
      <c r="E30" s="1204"/>
      <c r="F30" s="1204"/>
      <c r="G30" s="1204"/>
      <c r="H30" s="1204"/>
    </row>
    <row r="31" spans="1:8" ht="10.95" customHeight="1" x14ac:dyDescent="0.25">
      <c r="D31" s="1136" t="s">
        <v>310</v>
      </c>
      <c r="E31" s="1136"/>
      <c r="F31" s="1136"/>
      <c r="G31" s="1136"/>
      <c r="H31" s="1136"/>
    </row>
    <row r="32" spans="1:8" x14ac:dyDescent="0.25">
      <c r="A32" s="1137" t="s">
        <v>311</v>
      </c>
      <c r="B32" s="1137"/>
      <c r="C32" s="1137"/>
      <c r="D32" s="1137"/>
      <c r="E32" s="1137"/>
      <c r="F32" s="1137"/>
      <c r="G32" s="67"/>
      <c r="H32" s="63" t="s">
        <v>312</v>
      </c>
    </row>
    <row r="33" spans="1:8" ht="17.25" customHeight="1" x14ac:dyDescent="0.25">
      <c r="A33" s="1132" t="s">
        <v>628</v>
      </c>
      <c r="B33" s="1132"/>
      <c r="C33" s="1132"/>
      <c r="D33" s="1132"/>
      <c r="E33" s="1132"/>
      <c r="F33" s="1132"/>
      <c r="G33" s="1132"/>
      <c r="H33" s="1132"/>
    </row>
    <row r="34" spans="1:8" x14ac:dyDescent="0.25">
      <c r="A34" s="1132" t="s">
        <v>313</v>
      </c>
      <c r="B34" s="1132"/>
      <c r="C34" s="1132"/>
      <c r="D34" s="1132"/>
      <c r="E34" s="1132"/>
      <c r="F34" s="1132"/>
      <c r="G34" s="1132"/>
      <c r="H34" s="1132"/>
    </row>
    <row r="35" spans="1:8" x14ac:dyDescent="0.25">
      <c r="A35" s="1132" t="s">
        <v>314</v>
      </c>
      <c r="B35" s="1132"/>
      <c r="C35" s="1132"/>
      <c r="D35" s="1132"/>
      <c r="E35" s="1132"/>
      <c r="F35" s="1132"/>
      <c r="G35" s="1132"/>
      <c r="H35" s="1132"/>
    </row>
    <row r="36" spans="1:8" x14ac:dyDescent="0.25">
      <c r="A36" s="1132" t="s">
        <v>315</v>
      </c>
      <c r="B36" s="1132"/>
      <c r="C36" s="1132"/>
      <c r="D36" s="1132"/>
      <c r="E36" s="1132"/>
      <c r="F36" s="1132"/>
      <c r="G36" s="1132"/>
      <c r="H36" s="1132"/>
    </row>
    <row r="37" spans="1:8" x14ac:dyDescent="0.25">
      <c r="A37" s="63" t="s">
        <v>316</v>
      </c>
      <c r="C37" s="73" t="s">
        <v>65</v>
      </c>
      <c r="D37" s="63" t="s">
        <v>317</v>
      </c>
    </row>
    <row r="38" spans="1:8" x14ac:dyDescent="0.25">
      <c r="A38" s="1137" t="s">
        <v>318</v>
      </c>
      <c r="B38" s="1137"/>
      <c r="C38" s="1137"/>
      <c r="D38" s="1137"/>
      <c r="E38" s="1137"/>
      <c r="F38" s="1137"/>
      <c r="G38" s="1137"/>
      <c r="H38" s="1137"/>
    </row>
    <row r="39" spans="1:8" x14ac:dyDescent="0.25">
      <c r="A39" s="63" t="s">
        <v>319</v>
      </c>
      <c r="E39" s="1167" t="s">
        <v>340</v>
      </c>
      <c r="F39" s="1167"/>
      <c r="G39" s="1167"/>
      <c r="H39" s="1167"/>
    </row>
    <row r="40" spans="1:8" ht="10.95" customHeight="1" x14ac:dyDescent="0.25">
      <c r="E40" s="1136" t="s">
        <v>320</v>
      </c>
      <c r="F40" s="1136"/>
      <c r="G40" s="1136"/>
      <c r="H40" s="1136"/>
    </row>
    <row r="41" spans="1:8" x14ac:dyDescent="0.25">
      <c r="A41" s="63" t="s">
        <v>321</v>
      </c>
      <c r="E41" s="68"/>
      <c r="F41" s="68"/>
      <c r="G41" s="68"/>
      <c r="H41" s="68"/>
    </row>
    <row r="42" spans="1:8" x14ac:dyDescent="0.25">
      <c r="A42" s="1167"/>
      <c r="B42" s="1167"/>
      <c r="C42" s="1167"/>
      <c r="D42" s="1167"/>
      <c r="E42" s="1167"/>
      <c r="F42" s="1167"/>
      <c r="G42" s="1167"/>
      <c r="H42" s="1167"/>
    </row>
    <row r="43" spans="1:8" ht="10.95" customHeight="1" x14ac:dyDescent="0.25">
      <c r="A43" s="1136" t="s">
        <v>322</v>
      </c>
      <c r="B43" s="1136"/>
      <c r="C43" s="1136"/>
      <c r="D43" s="1136"/>
      <c r="E43" s="1136"/>
      <c r="F43" s="1136"/>
      <c r="G43" s="1136"/>
      <c r="H43" s="1136"/>
    </row>
    <row r="44" spans="1:8" x14ac:dyDescent="0.25">
      <c r="A44" s="1137" t="s">
        <v>323</v>
      </c>
      <c r="B44" s="1137"/>
      <c r="C44" s="1137"/>
      <c r="D44" s="1137"/>
      <c r="E44" s="1137"/>
      <c r="F44" s="1137"/>
      <c r="G44" s="1137"/>
      <c r="H44" s="1137"/>
    </row>
    <row r="45" spans="1:8" x14ac:dyDescent="0.25">
      <c r="A45" s="1140"/>
      <c r="B45" s="1140"/>
      <c r="C45" s="1140"/>
      <c r="D45" s="1140"/>
      <c r="E45" s="1140"/>
      <c r="F45" s="1140"/>
      <c r="G45" s="1140"/>
      <c r="H45" s="1140"/>
    </row>
    <row r="46" spans="1:8" ht="10.95" customHeight="1" x14ac:dyDescent="0.25">
      <c r="A46" s="1136" t="s">
        <v>324</v>
      </c>
      <c r="B46" s="1136"/>
      <c r="C46" s="1136"/>
      <c r="D46" s="1136"/>
      <c r="E46" s="1136"/>
      <c r="F46" s="1136"/>
      <c r="G46" s="1136"/>
      <c r="H46" s="1136"/>
    </row>
    <row r="47" spans="1:8" x14ac:dyDescent="0.25">
      <c r="A47" s="1137" t="s">
        <v>125</v>
      </c>
      <c r="B47" s="1137"/>
      <c r="C47" s="1137"/>
      <c r="D47" s="1137"/>
      <c r="E47" s="1137"/>
      <c r="F47" s="1137"/>
      <c r="G47" s="1137"/>
      <c r="H47" s="1137"/>
    </row>
    <row r="48" spans="1:8" x14ac:dyDescent="0.25">
      <c r="A48" s="70" t="s">
        <v>325</v>
      </c>
      <c r="B48" s="70"/>
      <c r="C48" s="70"/>
      <c r="D48" s="70"/>
      <c r="E48" s="1172"/>
      <c r="F48" s="1172"/>
      <c r="G48" s="1172"/>
      <c r="H48" s="1172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1171" t="s">
        <v>326</v>
      </c>
      <c r="B50" s="1171"/>
      <c r="C50" s="1171"/>
      <c r="D50" s="1171"/>
      <c r="E50" s="1171"/>
      <c r="F50" s="1171"/>
      <c r="G50" s="1171"/>
      <c r="H50" s="1171"/>
    </row>
    <row r="51" spans="1:8" ht="5.4" customHeight="1" x14ac:dyDescent="0.25"/>
    <row r="52" spans="1:8" ht="28.95" customHeight="1" x14ac:dyDescent="0.25">
      <c r="A52" s="1146" t="s">
        <v>501</v>
      </c>
      <c r="B52" s="1146"/>
      <c r="D52" s="1172"/>
      <c r="E52" s="1172"/>
      <c r="F52" s="1172"/>
      <c r="H52" s="442" t="str">
        <f>ПОДПИСИ!E7</f>
        <v>Е.М. Ширяев</v>
      </c>
    </row>
    <row r="53" spans="1:8" ht="12" customHeight="1" x14ac:dyDescent="0.25">
      <c r="A53" s="70"/>
      <c r="B53" s="70"/>
      <c r="D53" s="1181" t="s">
        <v>49</v>
      </c>
      <c r="E53" s="1181"/>
      <c r="F53" s="1181"/>
      <c r="H53" s="449" t="s">
        <v>50</v>
      </c>
    </row>
    <row r="54" spans="1:8" ht="28.2" customHeight="1" x14ac:dyDescent="0.25">
      <c r="A54" s="1146" t="s">
        <v>15</v>
      </c>
      <c r="B54" s="1146"/>
      <c r="D54" s="1172"/>
      <c r="E54" s="1172"/>
      <c r="F54" s="1172"/>
      <c r="H54" s="442" t="str">
        <f>ПОДПИСИ!E15</f>
        <v>А.А. Потоцкий</v>
      </c>
    </row>
    <row r="55" spans="1:8" ht="9.75" customHeight="1" x14ac:dyDescent="0.25">
      <c r="D55" s="1181" t="s">
        <v>49</v>
      </c>
      <c r="E55" s="1181"/>
      <c r="F55" s="1181"/>
      <c r="H55" s="449" t="s">
        <v>50</v>
      </c>
    </row>
    <row r="56" spans="1:8" ht="28.95" customHeight="1" x14ac:dyDescent="0.25">
      <c r="A56" s="1146" t="s">
        <v>478</v>
      </c>
      <c r="B56" s="1146"/>
      <c r="C56" s="122"/>
      <c r="D56" s="1172"/>
      <c r="E56" s="1172"/>
      <c r="F56" s="1172"/>
      <c r="H56" s="442" t="str">
        <f>ПОДПИСИ!E12</f>
        <v xml:space="preserve">М.А. Нугуманов </v>
      </c>
    </row>
    <row r="57" spans="1:8" ht="12.75" customHeight="1" x14ac:dyDescent="0.25">
      <c r="D57" s="1181" t="s">
        <v>49</v>
      </c>
      <c r="E57" s="1181"/>
      <c r="F57" s="1181"/>
      <c r="H57" s="68" t="s">
        <v>50</v>
      </c>
    </row>
    <row r="58" spans="1:8" hidden="1" x14ac:dyDescent="0.25">
      <c r="A58" s="1146" t="s">
        <v>254</v>
      </c>
      <c r="B58" s="1146"/>
      <c r="C58" s="1146"/>
      <c r="D58" s="1172"/>
      <c r="E58" s="1172"/>
      <c r="F58" s="1172"/>
      <c r="H58" s="77" t="s">
        <v>338</v>
      </c>
    </row>
    <row r="59" spans="1:8" hidden="1" x14ac:dyDescent="0.25">
      <c r="D59" s="1181" t="s">
        <v>49</v>
      </c>
      <c r="E59" s="1181"/>
      <c r="F59" s="1181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Лист43">
    <tabColor rgb="FFFF0000"/>
  </sheetPr>
  <dimension ref="A1:O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2" customWidth="1"/>
    <col min="16" max="16384" width="9.109375" style="63"/>
  </cols>
  <sheetData>
    <row r="1" spans="1:15" ht="14.4" x14ac:dyDescent="0.3">
      <c r="A1" s="1132"/>
      <c r="B1" s="1132"/>
      <c r="I1" s="90" t="s">
        <v>133</v>
      </c>
      <c r="J1"/>
      <c r="K1"/>
      <c r="L1"/>
      <c r="M1"/>
    </row>
    <row r="2" spans="1:15" ht="15" customHeight="1" x14ac:dyDescent="0.3">
      <c r="A2" s="1132"/>
      <c r="B2" s="1132"/>
      <c r="F2" s="86"/>
      <c r="G2" s="1167" t="str">
        <f>ФОРМА!G2</f>
        <v>Санкт-Петербург</v>
      </c>
      <c r="H2" s="1167"/>
      <c r="I2" s="1167"/>
      <c r="J2"/>
      <c r="K2"/>
      <c r="L2"/>
      <c r="M2"/>
    </row>
    <row r="3" spans="1:15" s="111" customFormat="1" ht="10.199999999999999" x14ac:dyDescent="0.2">
      <c r="A3" s="1205"/>
      <c r="B3" s="1205"/>
      <c r="F3" s="85"/>
      <c r="G3" s="1136" t="s">
        <v>0</v>
      </c>
      <c r="H3" s="1136"/>
      <c r="I3" s="1136"/>
      <c r="O3" s="241"/>
    </row>
    <row r="4" spans="1:15" ht="15" customHeight="1" x14ac:dyDescent="0.25">
      <c r="A4" s="1167" t="str">
        <f>ФОРМА!B4</f>
        <v>ООО «СЭТ»</v>
      </c>
      <c r="B4" s="1167"/>
      <c r="F4" s="87"/>
      <c r="G4" s="1167" t="str">
        <f>ФОРМА!B2</f>
        <v>ПАО "Россети Ленэнерго"</v>
      </c>
      <c r="H4" s="1167"/>
      <c r="I4" s="1167"/>
      <c r="O4" s="122" t="str">
        <f>G4</f>
        <v>ПАО "Россети Ленэнерго"</v>
      </c>
    </row>
    <row r="5" spans="1:15" ht="15" customHeight="1" x14ac:dyDescent="0.25">
      <c r="A5" s="1136" t="s">
        <v>44</v>
      </c>
      <c r="B5" s="1136"/>
      <c r="F5" s="84"/>
      <c r="G5" s="1136" t="s">
        <v>2</v>
      </c>
      <c r="H5" s="1136"/>
      <c r="I5" s="1136"/>
    </row>
    <row r="6" spans="1:15" ht="41.4" x14ac:dyDescent="0.25">
      <c r="A6" s="1167"/>
      <c r="B6" s="1167"/>
      <c r="F6" s="88"/>
      <c r="G6" s="114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6" s="1141"/>
      <c r="I6" s="1141"/>
      <c r="O6" s="122" t="str">
        <f>G6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5" ht="15" customHeight="1" x14ac:dyDescent="0.25">
      <c r="A7" s="1136" t="s">
        <v>45</v>
      </c>
      <c r="B7" s="1136"/>
      <c r="F7" s="85"/>
      <c r="G7" s="1136" t="s">
        <v>38</v>
      </c>
      <c r="H7" s="1136"/>
      <c r="I7" s="1136"/>
    </row>
    <row r="8" spans="1:15" ht="15" customHeight="1" x14ac:dyDescent="0.25">
      <c r="A8" s="1167"/>
      <c r="B8" s="1167"/>
      <c r="F8" s="87"/>
      <c r="G8" s="1149">
        <f>ФОРМА!D12</f>
        <v>0</v>
      </c>
      <c r="H8" s="1167"/>
      <c r="I8" s="1167"/>
    </row>
    <row r="9" spans="1:15" ht="15" customHeight="1" x14ac:dyDescent="0.25">
      <c r="A9" s="1136" t="s">
        <v>1</v>
      </c>
      <c r="B9" s="1136"/>
      <c r="F9" s="82"/>
      <c r="G9" s="1136" t="s">
        <v>3</v>
      </c>
      <c r="H9" s="1136"/>
      <c r="I9" s="1136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1144" t="s">
        <v>328</v>
      </c>
      <c r="B11" s="1144"/>
      <c r="C11" s="1144"/>
      <c r="D11" s="1144"/>
      <c r="E11" s="1144"/>
      <c r="F11" s="1144"/>
      <c r="G11" s="1144"/>
      <c r="H11" s="1144"/>
      <c r="I11" s="1144"/>
    </row>
    <row r="12" spans="1:15" ht="15" customHeight="1" x14ac:dyDescent="0.25">
      <c r="A12" s="72"/>
      <c r="B12" s="72"/>
    </row>
    <row r="13" spans="1:15" ht="42" customHeight="1" x14ac:dyDescent="0.25">
      <c r="A13" s="91" t="s">
        <v>132</v>
      </c>
      <c r="B13" s="91" t="s">
        <v>131</v>
      </c>
      <c r="C13" s="91" t="s">
        <v>329</v>
      </c>
      <c r="D13" s="91" t="s">
        <v>130</v>
      </c>
      <c r="E13" s="91" t="s">
        <v>331</v>
      </c>
      <c r="F13" s="91" t="s">
        <v>330</v>
      </c>
      <c r="G13" s="91" t="s">
        <v>327</v>
      </c>
      <c r="H13" s="91" t="s">
        <v>129</v>
      </c>
      <c r="I13" s="91" t="s">
        <v>128</v>
      </c>
    </row>
    <row r="14" spans="1:15" ht="39.6" x14ac:dyDescent="0.25">
      <c r="A14" s="403">
        <v>45320</v>
      </c>
      <c r="B14" s="404" t="s">
        <v>928</v>
      </c>
      <c r="C14" s="100" t="s">
        <v>929</v>
      </c>
      <c r="D14" s="405">
        <v>132.47</v>
      </c>
      <c r="E14" s="406" t="s">
        <v>930</v>
      </c>
      <c r="F14" s="407" t="s">
        <v>65</v>
      </c>
      <c r="G14" s="408" t="s">
        <v>931</v>
      </c>
      <c r="H14" s="100" t="s">
        <v>332</v>
      </c>
      <c r="I14" s="100" t="str">
        <f>C16</f>
        <v xml:space="preserve">М.А. Нугуманов </v>
      </c>
    </row>
    <row r="16" spans="1:15" x14ac:dyDescent="0.25">
      <c r="A16" s="89" t="s">
        <v>138</v>
      </c>
      <c r="B16" s="89"/>
      <c r="C16" s="73" t="str">
        <f>ПОДПИСИ!E12</f>
        <v xml:space="preserve">М.А. Нугуманов </v>
      </c>
    </row>
    <row r="17" spans="1:3" ht="10.5" customHeight="1" x14ac:dyDescent="0.25">
      <c r="A17" s="69"/>
      <c r="B17" s="69" t="s">
        <v>1036</v>
      </c>
      <c r="C17" s="68" t="s">
        <v>50</v>
      </c>
    </row>
    <row r="23" spans="1:3" ht="49.5" customHeight="1" x14ac:dyDescent="0.25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Лист44">
    <tabColor rgb="FFFF0000"/>
    <pageSetUpPr fitToPage="1"/>
  </sheetPr>
  <dimension ref="A1:N23"/>
  <sheetViews>
    <sheetView view="pageBreakPreview" zoomScale="60" zoomScaleNormal="100" workbookViewId="0">
      <selection activeCell="CJ45" sqref="CJ45:DB45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35" customWidth="1"/>
    <col min="15" max="16384" width="9.109375" style="63"/>
  </cols>
  <sheetData>
    <row r="1" spans="1:14" ht="14.4" x14ac:dyDescent="0.3">
      <c r="A1" s="1132"/>
      <c r="B1" s="1132"/>
      <c r="C1" s="1132"/>
      <c r="D1" s="1132"/>
      <c r="H1" s="64" t="s">
        <v>139</v>
      </c>
      <c r="I1"/>
      <c r="J1"/>
      <c r="K1"/>
      <c r="L1"/>
    </row>
    <row r="2" spans="1:14" ht="14.4" x14ac:dyDescent="0.3">
      <c r="A2" s="1132"/>
      <c r="B2" s="1132"/>
      <c r="C2" s="1132"/>
      <c r="D2" s="1132"/>
      <c r="F2" s="1150"/>
      <c r="G2" s="1150"/>
      <c r="H2" s="1150"/>
      <c r="I2"/>
      <c r="J2"/>
      <c r="K2"/>
      <c r="L2"/>
    </row>
    <row r="3" spans="1:14" ht="15" customHeight="1" x14ac:dyDescent="0.25">
      <c r="A3" s="1132"/>
      <c r="B3" s="1132"/>
      <c r="C3" s="1132"/>
      <c r="D3" s="1132"/>
      <c r="F3" s="1167" t="str">
        <f>ФОРМА!G2</f>
        <v>Санкт-Петербург</v>
      </c>
      <c r="G3" s="1167"/>
      <c r="H3" s="1167"/>
    </row>
    <row r="4" spans="1:14" ht="15" customHeight="1" x14ac:dyDescent="0.25">
      <c r="A4" s="1132"/>
      <c r="B4" s="1132"/>
      <c r="C4" s="1132"/>
      <c r="D4" s="1132"/>
      <c r="F4" s="1134" t="s">
        <v>0</v>
      </c>
      <c r="G4" s="1134"/>
      <c r="H4" s="1134"/>
    </row>
    <row r="5" spans="1:14" ht="15" customHeight="1" x14ac:dyDescent="0.25">
      <c r="A5" s="1167" t="str">
        <f>ФОРМА!B4</f>
        <v>ООО «СЭТ»</v>
      </c>
      <c r="B5" s="1167"/>
      <c r="C5" s="1167"/>
      <c r="D5" s="1167"/>
      <c r="F5" s="1170" t="str">
        <f>ФОРМА!B2</f>
        <v>ПАО "Россети Ленэнерго"</v>
      </c>
      <c r="G5" s="1170"/>
      <c r="H5" s="1170"/>
      <c r="N5" s="235" t="str">
        <f>F5</f>
        <v>ПАО "Россети Ленэнерго"</v>
      </c>
    </row>
    <row r="6" spans="1:14" ht="15" customHeight="1" x14ac:dyDescent="0.25">
      <c r="A6" s="1134" t="s">
        <v>44</v>
      </c>
      <c r="B6" s="1134"/>
      <c r="C6" s="1134"/>
      <c r="D6" s="1134"/>
      <c r="F6" s="1136" t="s">
        <v>2</v>
      </c>
      <c r="G6" s="1139"/>
      <c r="H6" s="1139"/>
    </row>
    <row r="7" spans="1:14" ht="55.2" x14ac:dyDescent="0.25">
      <c r="A7" s="1135"/>
      <c r="B7" s="1135"/>
      <c r="C7" s="1135"/>
      <c r="D7" s="1135"/>
      <c r="F7" s="1168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G7" s="1168"/>
      <c r="H7" s="1168"/>
      <c r="N7" s="235" t="str">
        <f>F7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8" spans="1:14" ht="15" customHeight="1" x14ac:dyDescent="0.25">
      <c r="A8" s="1134" t="s">
        <v>45</v>
      </c>
      <c r="B8" s="1134"/>
      <c r="C8" s="1134"/>
      <c r="D8" s="1134"/>
      <c r="F8" s="1136" t="s">
        <v>38</v>
      </c>
      <c r="G8" s="1136"/>
      <c r="H8" s="1136"/>
    </row>
    <row r="9" spans="1:14" ht="15" customHeight="1" x14ac:dyDescent="0.25">
      <c r="A9" s="1135"/>
      <c r="B9" s="1135"/>
      <c r="C9" s="1135"/>
      <c r="D9" s="1135"/>
      <c r="F9" s="1169">
        <f>ФОРМА!D16</f>
        <v>0</v>
      </c>
      <c r="G9" s="1170"/>
      <c r="H9" s="1170"/>
    </row>
    <row r="10" spans="1:14" ht="15" customHeight="1" x14ac:dyDescent="0.25">
      <c r="A10" s="1134" t="s">
        <v>1</v>
      </c>
      <c r="B10" s="1134"/>
      <c r="C10" s="1134"/>
      <c r="D10" s="1134"/>
      <c r="F10" s="1136" t="s">
        <v>3</v>
      </c>
      <c r="G10" s="1136"/>
      <c r="H10" s="1136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1216" t="s">
        <v>124</v>
      </c>
      <c r="B12" s="1216"/>
      <c r="C12" s="1216"/>
      <c r="D12" s="1216"/>
      <c r="E12" s="1216"/>
      <c r="F12" s="1216"/>
      <c r="G12" s="1216"/>
      <c r="H12" s="1216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1213" t="s">
        <v>97</v>
      </c>
      <c r="B14" s="1213"/>
      <c r="C14" s="1213"/>
      <c r="D14" s="1213"/>
      <c r="E14" s="1211" t="s">
        <v>123</v>
      </c>
      <c r="F14" s="1211"/>
      <c r="G14" s="1211"/>
      <c r="H14" s="1214" t="s">
        <v>101</v>
      </c>
    </row>
    <row r="15" spans="1:14" ht="42.75" customHeight="1" x14ac:dyDescent="0.25">
      <c r="A15" s="1211" t="s">
        <v>122</v>
      </c>
      <c r="B15" s="1211"/>
      <c r="C15" s="1211" t="s">
        <v>121</v>
      </c>
      <c r="D15" s="1211"/>
      <c r="E15" s="93" t="s">
        <v>120</v>
      </c>
      <c r="F15" s="93" t="s">
        <v>119</v>
      </c>
      <c r="G15" s="94" t="s">
        <v>118</v>
      </c>
      <c r="H15" s="1215"/>
    </row>
    <row r="16" spans="1:14" ht="26.4" x14ac:dyDescent="0.25">
      <c r="A16" s="1206" t="s">
        <v>913</v>
      </c>
      <c r="B16" s="1207"/>
      <c r="C16" s="1210" t="s">
        <v>912</v>
      </c>
      <c r="D16" s="1210"/>
      <c r="E16" s="100" t="s">
        <v>333</v>
      </c>
      <c r="F16" s="406" t="s">
        <v>933</v>
      </c>
      <c r="G16" s="403">
        <v>45322</v>
      </c>
      <c r="H16" s="409" t="s">
        <v>932</v>
      </c>
    </row>
    <row r="17" spans="1:8" ht="26.4" x14ac:dyDescent="0.25">
      <c r="A17" s="1208"/>
      <c r="B17" s="1209"/>
      <c r="C17" s="1210"/>
      <c r="D17" s="1210"/>
      <c r="E17" s="100" t="s">
        <v>333</v>
      </c>
      <c r="F17" s="406" t="s">
        <v>933</v>
      </c>
      <c r="G17" s="403">
        <v>45322</v>
      </c>
      <c r="H17" s="409" t="s">
        <v>932</v>
      </c>
    </row>
    <row r="18" spans="1:8" ht="39" customHeight="1" x14ac:dyDescent="0.25">
      <c r="A18" s="1212" t="s">
        <v>1037</v>
      </c>
      <c r="B18" s="1212"/>
      <c r="C18" s="1212"/>
      <c r="D18" s="1212"/>
      <c r="E18" s="436" t="str">
        <f>ПОДПИСИ!E12</f>
        <v xml:space="preserve">М.А. Нугуманов </v>
      </c>
      <c r="F18" s="89"/>
    </row>
    <row r="19" spans="1:8" ht="14.4" customHeight="1" x14ac:dyDescent="0.25">
      <c r="C19" s="1134" t="s">
        <v>49</v>
      </c>
      <c r="D19" s="1134"/>
      <c r="E19" s="68" t="s">
        <v>50</v>
      </c>
    </row>
    <row r="23" spans="1:8" ht="49.5" customHeight="1" x14ac:dyDescent="0.25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8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45">
    <tabColor rgb="FFFF0000"/>
    <pageSetUpPr fitToPage="1"/>
  </sheetPr>
  <dimension ref="A1:DH73"/>
  <sheetViews>
    <sheetView view="pageBreakPreview" zoomScale="60" zoomScaleNormal="100" workbookViewId="0">
      <selection activeCell="CJ45" sqref="CJ45:DB45"/>
    </sheetView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6" customWidth="1"/>
    <col min="113" max="16384" width="9.109375" style="19"/>
  </cols>
  <sheetData>
    <row r="1" spans="1:112" x14ac:dyDescent="0.3">
      <c r="DB1" s="20" t="s">
        <v>178</v>
      </c>
      <c r="DC1"/>
      <c r="DD1"/>
      <c r="DE1"/>
      <c r="DF1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BC2" s="706" t="str">
        <f>ФОРМА!G2</f>
        <v>Санкт-Петербург</v>
      </c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H2" s="141"/>
    </row>
    <row r="3" spans="1:112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BC3" s="765" t="s">
        <v>0</v>
      </c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BC4" s="766" t="str">
        <f>ФОРМА!B2</f>
        <v>ПАО "Россети Ленэнерго"</v>
      </c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C4" s="245"/>
      <c r="DD4" s="246"/>
      <c r="DH4" s="143" t="str">
        <f>BC4</f>
        <v>ПАО "Россети Ленэнерго"</v>
      </c>
    </row>
    <row r="5" spans="1:112" s="24" customFormat="1" ht="15" customHeight="1" x14ac:dyDescent="0.2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765"/>
      <c r="AV5" s="21"/>
      <c r="AW5" s="21"/>
      <c r="AX5" s="21"/>
      <c r="AY5" s="21"/>
      <c r="AZ5" s="21"/>
      <c r="BA5" s="21"/>
      <c r="BB5" s="21"/>
      <c r="BC5" s="765" t="s">
        <v>2</v>
      </c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55.2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764"/>
      <c r="AV6" s="21"/>
      <c r="AW6" s="21"/>
      <c r="AX6" s="21"/>
      <c r="AY6" s="21"/>
      <c r="AZ6" s="21"/>
      <c r="BA6" s="21"/>
      <c r="BB6" s="21"/>
      <c r="BC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BC6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AV7" s="21"/>
      <c r="AW7" s="21"/>
      <c r="AX7" s="21"/>
      <c r="AY7" s="21"/>
      <c r="AZ7" s="21"/>
      <c r="BA7" s="21"/>
      <c r="BB7" s="21"/>
      <c r="BC7" s="765" t="s">
        <v>38</v>
      </c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ht="13.8" x14ac:dyDescent="0.25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BC8" s="724">
        <f>ФОРМА!B13</f>
        <v>45649</v>
      </c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51"/>
      <c r="DH8" s="144"/>
    </row>
    <row r="9" spans="1:112" s="24" customFormat="1" ht="15" customHeight="1" x14ac:dyDescent="0.2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21"/>
      <c r="AW9" s="21"/>
      <c r="AX9" s="21"/>
      <c r="AY9" s="21"/>
      <c r="AZ9" s="21"/>
      <c r="BA9" s="21"/>
      <c r="BB9" s="21"/>
      <c r="BC9" s="765" t="s">
        <v>3</v>
      </c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77" t="s">
        <v>506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H11" s="140"/>
    </row>
    <row r="12" spans="1:112" ht="22.5" customHeight="1" x14ac:dyDescent="0.3">
      <c r="A12" s="860" t="s">
        <v>179</v>
      </c>
      <c r="B12" s="860"/>
      <c r="C12" s="860"/>
      <c r="D12" s="860"/>
      <c r="E12" s="860"/>
      <c r="F12" s="860"/>
      <c r="G12" s="860"/>
      <c r="H12" s="860"/>
      <c r="I12" s="860"/>
      <c r="J12" s="860"/>
      <c r="K12" s="860"/>
      <c r="L12" s="860"/>
      <c r="M12" s="860"/>
      <c r="N12" s="860"/>
      <c r="O12" s="860"/>
      <c r="P12" s="860"/>
      <c r="Q12" s="860"/>
      <c r="R12" s="860"/>
      <c r="S12" s="860"/>
      <c r="T12" s="860"/>
      <c r="U12" s="860"/>
      <c r="V12" s="860"/>
      <c r="W12" s="860"/>
      <c r="X12" s="860"/>
      <c r="Y12" s="860"/>
      <c r="Z12" s="860"/>
      <c r="AA12" s="860"/>
      <c r="AB12" s="860"/>
      <c r="AC12" s="860"/>
      <c r="AD12" s="860"/>
      <c r="AE12" s="860"/>
      <c r="AF12" s="860"/>
      <c r="AG12" s="860"/>
      <c r="AH12" s="860"/>
      <c r="AI12" s="860"/>
      <c r="AJ12" s="860"/>
      <c r="AK12" s="860"/>
      <c r="AL12" s="860"/>
      <c r="AM12" s="860"/>
      <c r="AN12" s="860"/>
      <c r="AO12" s="860"/>
      <c r="AP12" s="860"/>
      <c r="AQ12" s="860"/>
      <c r="AR12" s="860"/>
      <c r="AS12" s="860"/>
      <c r="AT12" s="860"/>
      <c r="AU12" s="860"/>
      <c r="AV12" s="860"/>
      <c r="AW12" s="860"/>
      <c r="AX12" s="860"/>
      <c r="AY12" s="860"/>
      <c r="AZ12" s="860"/>
      <c r="BA12" s="860"/>
      <c r="BB12" s="860"/>
      <c r="BC12" s="860"/>
      <c r="BD12" s="860"/>
      <c r="BE12" s="860"/>
      <c r="BF12" s="860"/>
      <c r="BG12" s="860"/>
      <c r="BH12" s="860"/>
      <c r="BI12" s="860"/>
      <c r="BJ12" s="860"/>
      <c r="BK12" s="860"/>
      <c r="BL12" s="860"/>
      <c r="BM12" s="860"/>
      <c r="BN12" s="860"/>
      <c r="BO12" s="860"/>
      <c r="BP12" s="860"/>
      <c r="BQ12" s="860"/>
      <c r="BR12" s="860"/>
      <c r="BS12" s="860"/>
      <c r="BT12" s="860"/>
      <c r="BU12" s="860"/>
      <c r="BV12" s="860"/>
      <c r="BW12" s="860"/>
      <c r="BX12" s="860"/>
      <c r="BY12" s="860"/>
      <c r="BZ12" s="860"/>
      <c r="CA12" s="860"/>
      <c r="CB12" s="860"/>
      <c r="CC12" s="860"/>
      <c r="CD12" s="860"/>
      <c r="CE12" s="860"/>
      <c r="CF12" s="860"/>
      <c r="CG12" s="860"/>
      <c r="CH12" s="860"/>
      <c r="CI12" s="860"/>
      <c r="CJ12" s="860"/>
      <c r="CK12" s="860"/>
      <c r="CL12" s="860"/>
      <c r="CM12" s="860"/>
      <c r="CN12" s="860"/>
      <c r="CO12" s="860"/>
      <c r="CP12" s="860"/>
      <c r="CQ12" s="860"/>
      <c r="CR12" s="860"/>
      <c r="CS12" s="860"/>
      <c r="CT12" s="860"/>
      <c r="CU12" s="860"/>
      <c r="CV12" s="860"/>
      <c r="CW12" s="860"/>
      <c r="CX12" s="860"/>
      <c r="CY12" s="860"/>
      <c r="CZ12" s="860"/>
      <c r="DA12" s="860"/>
      <c r="DB12" s="860"/>
    </row>
    <row r="13" spans="1:112" ht="71.25" customHeight="1" x14ac:dyDescent="0.3">
      <c r="A13" s="859" t="s">
        <v>180</v>
      </c>
      <c r="B13" s="859"/>
      <c r="C13" s="859"/>
      <c r="D13" s="859"/>
      <c r="E13" s="859"/>
      <c r="F13" s="859"/>
      <c r="G13" s="859"/>
      <c r="H13" s="859"/>
      <c r="I13" s="859"/>
      <c r="J13" s="859"/>
      <c r="K13" s="859"/>
      <c r="L13" s="859"/>
      <c r="M13" s="859"/>
      <c r="N13" s="859"/>
      <c r="O13" s="859"/>
      <c r="P13" s="859"/>
      <c r="Q13" s="859"/>
      <c r="R13" s="859"/>
      <c r="S13" s="859"/>
      <c r="T13" s="859"/>
      <c r="U13" s="859"/>
      <c r="V13" s="859"/>
      <c r="W13" s="859"/>
      <c r="X13" s="858" t="s">
        <v>181</v>
      </c>
      <c r="Y13" s="858"/>
      <c r="Z13" s="858"/>
      <c r="AA13" s="858"/>
      <c r="AB13" s="858"/>
      <c r="AC13" s="858"/>
      <c r="AD13" s="858"/>
      <c r="AE13" s="858"/>
      <c r="AF13" s="858"/>
      <c r="AG13" s="858"/>
      <c r="AH13" s="858"/>
      <c r="AI13" s="858"/>
      <c r="AJ13" s="858"/>
      <c r="AK13" s="858"/>
      <c r="AL13" s="858"/>
      <c r="AM13" s="858"/>
      <c r="AN13" s="858"/>
      <c r="AO13" s="858"/>
      <c r="AP13" s="858" t="s">
        <v>182</v>
      </c>
      <c r="AQ13" s="858"/>
      <c r="AR13" s="858"/>
      <c r="AS13" s="858"/>
      <c r="AT13" s="858"/>
      <c r="AU13" s="858"/>
      <c r="AV13" s="858"/>
      <c r="AW13" s="858"/>
      <c r="AX13" s="858"/>
      <c r="AY13" s="858"/>
      <c r="AZ13" s="858"/>
      <c r="BA13" s="858"/>
      <c r="BB13" s="858"/>
      <c r="BC13" s="858"/>
      <c r="BD13" s="858"/>
      <c r="BE13" s="858"/>
      <c r="BF13" s="858"/>
      <c r="BG13" s="858"/>
      <c r="BH13" s="858"/>
      <c r="BI13" s="858"/>
      <c r="BJ13" s="858"/>
      <c r="BK13" s="858"/>
      <c r="BL13" s="858" t="s">
        <v>183</v>
      </c>
      <c r="BM13" s="858"/>
      <c r="BN13" s="858"/>
      <c r="BO13" s="858"/>
      <c r="BP13" s="858"/>
      <c r="BQ13" s="858"/>
      <c r="BR13" s="858"/>
      <c r="BS13" s="858"/>
      <c r="BT13" s="858"/>
      <c r="BU13" s="858"/>
      <c r="BV13" s="858"/>
      <c r="BW13" s="858"/>
      <c r="BX13" s="858"/>
      <c r="BY13" s="858"/>
      <c r="BZ13" s="858"/>
      <c r="CA13" s="858"/>
      <c r="CB13" s="858"/>
      <c r="CC13" s="858"/>
      <c r="CD13" s="858"/>
      <c r="CE13" s="858"/>
      <c r="CF13" s="858"/>
      <c r="CG13" s="858" t="s">
        <v>184</v>
      </c>
      <c r="CH13" s="858"/>
      <c r="CI13" s="858"/>
      <c r="CJ13" s="858"/>
      <c r="CK13" s="858"/>
      <c r="CL13" s="858"/>
      <c r="CM13" s="858"/>
      <c r="CN13" s="858"/>
      <c r="CO13" s="858"/>
      <c r="CP13" s="858"/>
      <c r="CQ13" s="858"/>
      <c r="CR13" s="858"/>
      <c r="CS13" s="858"/>
      <c r="CT13" s="858"/>
      <c r="CU13" s="858"/>
      <c r="CV13" s="858"/>
      <c r="CW13" s="858"/>
      <c r="CX13" s="858"/>
      <c r="CY13" s="858"/>
      <c r="CZ13" s="858"/>
      <c r="DA13" s="858"/>
      <c r="DB13" s="858"/>
    </row>
    <row r="14" spans="1:112" ht="30.6" customHeight="1" x14ac:dyDescent="0.3">
      <c r="A14" s="700" t="s">
        <v>865</v>
      </c>
      <c r="B14" s="701"/>
      <c r="C14" s="701"/>
      <c r="D14" s="701"/>
      <c r="E14" s="701"/>
      <c r="F14" s="701"/>
      <c r="G14" s="701"/>
      <c r="H14" s="701"/>
      <c r="I14" s="701"/>
      <c r="J14" s="701"/>
      <c r="K14" s="701"/>
      <c r="L14" s="701"/>
      <c r="M14" s="701"/>
      <c r="N14" s="701"/>
      <c r="O14" s="701"/>
      <c r="P14" s="701"/>
      <c r="Q14" s="701"/>
      <c r="R14" s="701"/>
      <c r="S14" s="701"/>
      <c r="T14" s="701"/>
      <c r="U14" s="701"/>
      <c r="V14" s="701"/>
      <c r="W14" s="702"/>
      <c r="X14" s="697">
        <v>1</v>
      </c>
      <c r="Y14" s="697"/>
      <c r="Z14" s="697"/>
      <c r="AA14" s="697"/>
      <c r="AB14" s="697"/>
      <c r="AC14" s="697"/>
      <c r="AD14" s="697"/>
      <c r="AE14" s="697"/>
      <c r="AF14" s="697"/>
      <c r="AG14" s="697"/>
      <c r="AH14" s="697"/>
      <c r="AI14" s="697"/>
      <c r="AJ14" s="697"/>
      <c r="AK14" s="697"/>
      <c r="AL14" s="697"/>
      <c r="AM14" s="697"/>
      <c r="AN14" s="697"/>
      <c r="AO14" s="697"/>
      <c r="AP14" s="697" t="s">
        <v>863</v>
      </c>
      <c r="AQ14" s="697"/>
      <c r="AR14" s="697"/>
      <c r="AS14" s="697"/>
      <c r="AT14" s="697"/>
      <c r="AU14" s="697"/>
      <c r="AV14" s="697"/>
      <c r="AW14" s="697"/>
      <c r="AX14" s="697"/>
      <c r="AY14" s="697"/>
      <c r="AZ14" s="697"/>
      <c r="BA14" s="697"/>
      <c r="BB14" s="697"/>
      <c r="BC14" s="697"/>
      <c r="BD14" s="697"/>
      <c r="BE14" s="697"/>
      <c r="BF14" s="697"/>
      <c r="BG14" s="697"/>
      <c r="BH14" s="697"/>
      <c r="BI14" s="697"/>
      <c r="BJ14" s="697"/>
      <c r="BK14" s="697"/>
      <c r="BL14" s="697" t="s">
        <v>867</v>
      </c>
      <c r="BM14" s="697"/>
      <c r="BN14" s="697"/>
      <c r="BO14" s="697"/>
      <c r="BP14" s="697"/>
      <c r="BQ14" s="697"/>
      <c r="BR14" s="697"/>
      <c r="BS14" s="697"/>
      <c r="BT14" s="697"/>
      <c r="BU14" s="697"/>
      <c r="BV14" s="697"/>
      <c r="BW14" s="697"/>
      <c r="BX14" s="697"/>
      <c r="BY14" s="697"/>
      <c r="BZ14" s="697"/>
      <c r="CA14" s="697"/>
      <c r="CB14" s="697"/>
      <c r="CC14" s="697"/>
      <c r="CD14" s="697"/>
      <c r="CE14" s="697"/>
      <c r="CF14" s="697"/>
      <c r="CG14" s="717"/>
      <c r="CH14" s="717"/>
      <c r="CI14" s="717"/>
      <c r="CJ14" s="717"/>
      <c r="CK14" s="717"/>
      <c r="CL14" s="717"/>
      <c r="CM14" s="717"/>
      <c r="CN14" s="717"/>
      <c r="CO14" s="717"/>
      <c r="CP14" s="717"/>
      <c r="CQ14" s="717"/>
      <c r="CR14" s="717"/>
      <c r="CS14" s="717"/>
      <c r="CT14" s="717"/>
      <c r="CU14" s="717"/>
      <c r="CV14" s="717"/>
      <c r="CW14" s="717"/>
      <c r="CX14" s="717"/>
      <c r="CY14" s="717"/>
      <c r="CZ14" s="717"/>
      <c r="DA14" s="717"/>
      <c r="DB14" s="717"/>
    </row>
    <row r="15" spans="1:112" ht="30.6" customHeight="1" x14ac:dyDescent="0.3">
      <c r="A15" s="700" t="s">
        <v>866</v>
      </c>
      <c r="B15" s="701"/>
      <c r="C15" s="701"/>
      <c r="D15" s="701"/>
      <c r="E15" s="701"/>
      <c r="F15" s="701"/>
      <c r="G15" s="701"/>
      <c r="H15" s="701"/>
      <c r="I15" s="701"/>
      <c r="J15" s="701"/>
      <c r="K15" s="701"/>
      <c r="L15" s="701"/>
      <c r="M15" s="701"/>
      <c r="N15" s="701"/>
      <c r="O15" s="701"/>
      <c r="P15" s="701"/>
      <c r="Q15" s="701"/>
      <c r="R15" s="701"/>
      <c r="S15" s="701"/>
      <c r="T15" s="701"/>
      <c r="U15" s="701"/>
      <c r="V15" s="701"/>
      <c r="W15" s="702"/>
      <c r="X15" s="697">
        <v>1</v>
      </c>
      <c r="Y15" s="697"/>
      <c r="Z15" s="697"/>
      <c r="AA15" s="697"/>
      <c r="AB15" s="697"/>
      <c r="AC15" s="697"/>
      <c r="AD15" s="697"/>
      <c r="AE15" s="697"/>
      <c r="AF15" s="697"/>
      <c r="AG15" s="697"/>
      <c r="AH15" s="697"/>
      <c r="AI15" s="697"/>
      <c r="AJ15" s="697"/>
      <c r="AK15" s="697"/>
      <c r="AL15" s="697"/>
      <c r="AM15" s="697"/>
      <c r="AN15" s="697"/>
      <c r="AO15" s="697"/>
      <c r="AP15" s="697" t="s">
        <v>862</v>
      </c>
      <c r="AQ15" s="697"/>
      <c r="AR15" s="697"/>
      <c r="AS15" s="697"/>
      <c r="AT15" s="697"/>
      <c r="AU15" s="697"/>
      <c r="AV15" s="697"/>
      <c r="AW15" s="697"/>
      <c r="AX15" s="697"/>
      <c r="AY15" s="697"/>
      <c r="AZ15" s="697"/>
      <c r="BA15" s="697"/>
      <c r="BB15" s="697"/>
      <c r="BC15" s="697"/>
      <c r="BD15" s="697"/>
      <c r="BE15" s="697"/>
      <c r="BF15" s="697"/>
      <c r="BG15" s="697"/>
      <c r="BH15" s="697"/>
      <c r="BI15" s="697"/>
      <c r="BJ15" s="697"/>
      <c r="BK15" s="697"/>
      <c r="BL15" s="697" t="s">
        <v>867</v>
      </c>
      <c r="BM15" s="697"/>
      <c r="BN15" s="697"/>
      <c r="BO15" s="697"/>
      <c r="BP15" s="697"/>
      <c r="BQ15" s="697"/>
      <c r="BR15" s="697"/>
      <c r="BS15" s="697"/>
      <c r="BT15" s="697"/>
      <c r="BU15" s="697"/>
      <c r="BV15" s="697"/>
      <c r="BW15" s="697"/>
      <c r="BX15" s="697"/>
      <c r="BY15" s="697"/>
      <c r="BZ15" s="697"/>
      <c r="CA15" s="697"/>
      <c r="CB15" s="697"/>
      <c r="CC15" s="697"/>
      <c r="CD15" s="697"/>
      <c r="CE15" s="697"/>
      <c r="CF15" s="697"/>
      <c r="CG15" s="717"/>
      <c r="CH15" s="717"/>
      <c r="CI15" s="717"/>
      <c r="CJ15" s="717"/>
      <c r="CK15" s="717"/>
      <c r="CL15" s="717"/>
      <c r="CM15" s="717"/>
      <c r="CN15" s="717"/>
      <c r="CO15" s="717"/>
      <c r="CP15" s="717"/>
      <c r="CQ15" s="717"/>
      <c r="CR15" s="717"/>
      <c r="CS15" s="717"/>
      <c r="CT15" s="717"/>
      <c r="CU15" s="717"/>
      <c r="CV15" s="717"/>
      <c r="CW15" s="717"/>
      <c r="CX15" s="717"/>
      <c r="CY15" s="717"/>
      <c r="CZ15" s="717"/>
      <c r="DA15" s="717"/>
      <c r="DB15" s="717"/>
    </row>
    <row r="16" spans="1:112" ht="30.6" customHeight="1" x14ac:dyDescent="0.3">
      <c r="A16" s="700" t="s">
        <v>858</v>
      </c>
      <c r="B16" s="701"/>
      <c r="C16" s="701"/>
      <c r="D16" s="701"/>
      <c r="E16" s="701"/>
      <c r="F16" s="701"/>
      <c r="G16" s="701"/>
      <c r="H16" s="701"/>
      <c r="I16" s="701"/>
      <c r="J16" s="701"/>
      <c r="K16" s="701"/>
      <c r="L16" s="701"/>
      <c r="M16" s="701"/>
      <c r="N16" s="701"/>
      <c r="O16" s="701"/>
      <c r="P16" s="701"/>
      <c r="Q16" s="701"/>
      <c r="R16" s="701"/>
      <c r="S16" s="701"/>
      <c r="T16" s="701"/>
      <c r="U16" s="701"/>
      <c r="V16" s="701"/>
      <c r="W16" s="702"/>
      <c r="X16" s="697">
        <v>4</v>
      </c>
      <c r="Y16" s="697"/>
      <c r="Z16" s="697"/>
      <c r="AA16" s="697"/>
      <c r="AB16" s="697"/>
      <c r="AC16" s="697"/>
      <c r="AD16" s="697"/>
      <c r="AE16" s="697"/>
      <c r="AF16" s="697"/>
      <c r="AG16" s="697"/>
      <c r="AH16" s="697"/>
      <c r="AI16" s="697"/>
      <c r="AJ16" s="697"/>
      <c r="AK16" s="697"/>
      <c r="AL16" s="697"/>
      <c r="AM16" s="697"/>
      <c r="AN16" s="697"/>
      <c r="AO16" s="697"/>
      <c r="AP16" s="697" t="s">
        <v>864</v>
      </c>
      <c r="AQ16" s="697"/>
      <c r="AR16" s="697"/>
      <c r="AS16" s="697"/>
      <c r="AT16" s="697"/>
      <c r="AU16" s="697"/>
      <c r="AV16" s="697"/>
      <c r="AW16" s="697"/>
      <c r="AX16" s="697"/>
      <c r="AY16" s="697"/>
      <c r="AZ16" s="697"/>
      <c r="BA16" s="697"/>
      <c r="BB16" s="697"/>
      <c r="BC16" s="697"/>
      <c r="BD16" s="697"/>
      <c r="BE16" s="697"/>
      <c r="BF16" s="697"/>
      <c r="BG16" s="697"/>
      <c r="BH16" s="697"/>
      <c r="BI16" s="697"/>
      <c r="BJ16" s="697"/>
      <c r="BK16" s="697"/>
      <c r="BL16" s="697" t="s">
        <v>868</v>
      </c>
      <c r="BM16" s="697"/>
      <c r="BN16" s="697"/>
      <c r="BO16" s="697"/>
      <c r="BP16" s="697"/>
      <c r="BQ16" s="697"/>
      <c r="BR16" s="697"/>
      <c r="BS16" s="697"/>
      <c r="BT16" s="697"/>
      <c r="BU16" s="697"/>
      <c r="BV16" s="697"/>
      <c r="BW16" s="697"/>
      <c r="BX16" s="697"/>
      <c r="BY16" s="697"/>
      <c r="BZ16" s="697"/>
      <c r="CA16" s="697"/>
      <c r="CB16" s="697"/>
      <c r="CC16" s="697"/>
      <c r="CD16" s="697"/>
      <c r="CE16" s="697"/>
      <c r="CF16" s="697"/>
      <c r="CG16" s="717"/>
      <c r="CH16" s="717"/>
      <c r="CI16" s="717"/>
      <c r="CJ16" s="717"/>
      <c r="CK16" s="717"/>
      <c r="CL16" s="717"/>
      <c r="CM16" s="717"/>
      <c r="CN16" s="717"/>
      <c r="CO16" s="717"/>
      <c r="CP16" s="717"/>
      <c r="CQ16" s="717"/>
      <c r="CR16" s="717"/>
      <c r="CS16" s="717"/>
      <c r="CT16" s="717"/>
      <c r="CU16" s="717"/>
      <c r="CV16" s="717"/>
      <c r="CW16" s="717"/>
      <c r="CX16" s="717"/>
      <c r="CY16" s="717"/>
      <c r="CZ16" s="717"/>
      <c r="DA16" s="717"/>
      <c r="DB16" s="717"/>
    </row>
    <row r="17" spans="1:112" ht="15" customHeight="1" x14ac:dyDescent="0.3">
      <c r="A17" s="875" t="s">
        <v>185</v>
      </c>
      <c r="B17" s="876"/>
      <c r="C17" s="876"/>
      <c r="D17" s="876"/>
      <c r="E17" s="876"/>
      <c r="F17" s="876"/>
      <c r="G17" s="876"/>
      <c r="H17" s="876"/>
      <c r="I17" s="876"/>
      <c r="J17" s="876"/>
      <c r="K17" s="876"/>
      <c r="L17" s="876"/>
      <c r="M17" s="876"/>
      <c r="N17" s="876"/>
      <c r="O17" s="876"/>
      <c r="P17" s="876"/>
      <c r="Q17" s="876"/>
      <c r="R17" s="876"/>
      <c r="S17" s="876"/>
      <c r="T17" s="876"/>
      <c r="U17" s="876"/>
      <c r="V17" s="876"/>
      <c r="W17" s="877"/>
      <c r="X17" s="717">
        <f>SUM(X14:AO16)</f>
        <v>6</v>
      </c>
      <c r="Y17" s="717"/>
      <c r="Z17" s="717"/>
      <c r="AA17" s="717"/>
      <c r="AB17" s="717"/>
      <c r="AC17" s="717"/>
      <c r="AD17" s="717"/>
      <c r="AE17" s="717"/>
      <c r="AF17" s="717"/>
      <c r="AG17" s="717"/>
      <c r="AH17" s="717"/>
      <c r="AI17" s="717"/>
      <c r="AJ17" s="717"/>
      <c r="AK17" s="717"/>
      <c r="AL17" s="717"/>
      <c r="AM17" s="717"/>
      <c r="AN17" s="717"/>
      <c r="AO17" s="717"/>
      <c r="AP17" s="858"/>
      <c r="AQ17" s="858"/>
      <c r="AR17" s="858"/>
      <c r="AS17" s="858"/>
      <c r="AT17" s="858"/>
      <c r="AU17" s="858"/>
      <c r="AV17" s="858"/>
      <c r="AW17" s="858"/>
      <c r="AX17" s="858"/>
      <c r="AY17" s="858"/>
      <c r="AZ17" s="858"/>
      <c r="BA17" s="858"/>
      <c r="BB17" s="858"/>
      <c r="BC17" s="858"/>
      <c r="BD17" s="858"/>
      <c r="BE17" s="858"/>
      <c r="BF17" s="858"/>
      <c r="BG17" s="858"/>
      <c r="BH17" s="858"/>
      <c r="BI17" s="858"/>
      <c r="BJ17" s="858"/>
      <c r="BK17" s="858"/>
      <c r="BL17" s="858"/>
      <c r="BM17" s="858"/>
      <c r="BN17" s="858"/>
      <c r="BO17" s="858"/>
      <c r="BP17" s="858"/>
      <c r="BQ17" s="858"/>
      <c r="BR17" s="858"/>
      <c r="BS17" s="858"/>
      <c r="BT17" s="858"/>
      <c r="BU17" s="858"/>
      <c r="BV17" s="858"/>
      <c r="BW17" s="858"/>
      <c r="BX17" s="858"/>
      <c r="BY17" s="858"/>
      <c r="BZ17" s="858"/>
      <c r="CA17" s="858"/>
      <c r="CB17" s="858"/>
      <c r="CC17" s="858"/>
      <c r="CD17" s="858"/>
      <c r="CE17" s="858"/>
      <c r="CF17" s="858"/>
      <c r="CG17" s="858"/>
      <c r="CH17" s="858"/>
      <c r="CI17" s="858"/>
      <c r="CJ17" s="858"/>
      <c r="CK17" s="858"/>
      <c r="CL17" s="858"/>
      <c r="CM17" s="858"/>
      <c r="CN17" s="858"/>
      <c r="CO17" s="858"/>
      <c r="CP17" s="858"/>
      <c r="CQ17" s="858"/>
      <c r="CR17" s="858"/>
      <c r="CS17" s="858"/>
      <c r="CT17" s="858"/>
      <c r="CU17" s="858"/>
      <c r="CV17" s="858"/>
      <c r="CW17" s="858"/>
      <c r="CX17" s="858"/>
      <c r="CY17" s="858"/>
      <c r="CZ17" s="858"/>
      <c r="DA17" s="858"/>
      <c r="DB17" s="858"/>
    </row>
    <row r="18" spans="1:112" ht="15" customHeight="1" x14ac:dyDescent="0.3">
      <c r="A18" s="50" t="s">
        <v>186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444</v>
      </c>
      <c r="DD19" s="56"/>
      <c r="DE19" s="57"/>
      <c r="DF19" s="57"/>
    </row>
    <row r="20" spans="1:112" s="24" customFormat="1" ht="15" customHeight="1" x14ac:dyDescent="0.3">
      <c r="A20" s="19" t="s">
        <v>443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6"/>
    </row>
    <row r="21" spans="1:112" ht="15" customHeight="1" x14ac:dyDescent="0.25">
      <c r="A21" s="19" t="s">
        <v>187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7"/>
    </row>
    <row r="22" spans="1:112" ht="15" customHeight="1" x14ac:dyDescent="0.3">
      <c r="A22" s="19" t="s">
        <v>188</v>
      </c>
      <c r="B22" s="50"/>
      <c r="C22" s="50"/>
      <c r="D22" s="50"/>
      <c r="E22" s="50"/>
      <c r="F22" s="50"/>
      <c r="G22" s="50"/>
      <c r="H22" s="50"/>
      <c r="I22" s="50"/>
      <c r="J22" s="865">
        <v>0.4</v>
      </c>
      <c r="K22" s="865"/>
      <c r="L22" s="865"/>
      <c r="M22" s="865"/>
      <c r="N22" s="865"/>
      <c r="O22" s="865"/>
      <c r="P22" s="865"/>
      <c r="Q22" s="865"/>
      <c r="R22" s="865"/>
      <c r="S22" s="865"/>
      <c r="T22" s="865"/>
      <c r="U22" s="861" t="s">
        <v>189</v>
      </c>
      <c r="V22" s="861"/>
      <c r="W22" s="861"/>
      <c r="X22" s="861"/>
      <c r="Y22" s="861"/>
      <c r="Z22" s="861"/>
      <c r="AA22" s="861"/>
      <c r="AB22" s="861"/>
      <c r="AC22" s="861"/>
      <c r="AD22" s="861"/>
      <c r="AE22" s="861"/>
      <c r="AF22" s="861"/>
      <c r="AG22" s="861"/>
      <c r="AH22" s="861"/>
      <c r="AI22" s="861"/>
      <c r="AJ22" s="861"/>
      <c r="AK22" s="861"/>
      <c r="AL22" s="861"/>
      <c r="AM22" s="861"/>
      <c r="AN22" s="861"/>
      <c r="AO22" s="861"/>
      <c r="AP22" s="861"/>
      <c r="AQ22" s="861"/>
      <c r="AR22" s="861"/>
      <c r="AS22" s="861"/>
      <c r="AT22" s="861"/>
      <c r="AU22" s="861"/>
      <c r="AV22" s="861"/>
      <c r="AW22" s="861"/>
      <c r="AX22" s="861"/>
      <c r="AY22" s="861"/>
      <c r="AZ22" s="861"/>
      <c r="BA22" s="861"/>
      <c r="BB22" s="865" t="s">
        <v>729</v>
      </c>
      <c r="BC22" s="865"/>
      <c r="BD22" s="865"/>
      <c r="BE22" s="865"/>
      <c r="BF22" s="865"/>
      <c r="BG22" s="865"/>
      <c r="BH22" s="865"/>
      <c r="BI22" s="865"/>
      <c r="BJ22" s="865"/>
      <c r="BK22" s="865"/>
      <c r="BL22" s="865"/>
      <c r="BM22" s="861" t="s">
        <v>190</v>
      </c>
      <c r="BN22" s="861"/>
      <c r="BO22" s="861"/>
      <c r="BP22" s="861"/>
      <c r="BQ22" s="861"/>
      <c r="BR22" s="861"/>
      <c r="BS22" s="861"/>
      <c r="BT22" s="861"/>
      <c r="BU22" s="861"/>
      <c r="BV22" s="861"/>
      <c r="BW22" s="861"/>
      <c r="BX22" s="861"/>
      <c r="BY22" s="865" t="s">
        <v>734</v>
      </c>
      <c r="BZ22" s="865"/>
      <c r="CA22" s="865"/>
      <c r="CB22" s="865"/>
      <c r="CC22" s="865"/>
      <c r="CD22" s="865"/>
      <c r="CE22" s="865"/>
      <c r="CF22" s="865"/>
      <c r="CG22" s="865"/>
      <c r="CH22" s="865"/>
      <c r="CI22" s="865"/>
      <c r="CJ22" s="865"/>
      <c r="CK22" s="865"/>
      <c r="CL22" s="865"/>
      <c r="CM22" s="865"/>
      <c r="CN22" s="865"/>
      <c r="CO22" s="865"/>
      <c r="CP22" s="865"/>
      <c r="CQ22" s="865"/>
      <c r="CR22" s="865"/>
      <c r="CS22" s="865"/>
      <c r="CT22" s="865"/>
      <c r="CU22" s="50"/>
      <c r="CV22" s="50" t="s">
        <v>191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699" t="s">
        <v>704</v>
      </c>
      <c r="B23" s="699"/>
      <c r="C23" s="699"/>
      <c r="D23" s="699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706">
        <v>347</v>
      </c>
      <c r="Y23" s="706"/>
      <c r="Z23" s="706"/>
      <c r="AA23" s="706"/>
      <c r="AB23" s="706"/>
      <c r="AC23" s="706"/>
      <c r="AD23" s="706"/>
      <c r="AE23" s="706"/>
      <c r="AF23" s="706"/>
      <c r="AG23" s="706"/>
      <c r="AH23" s="699" t="s">
        <v>194</v>
      </c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881"/>
      <c r="BO23" s="881"/>
      <c r="BP23" s="881"/>
      <c r="BQ23" s="881"/>
      <c r="BR23" s="881"/>
      <c r="BS23" s="881"/>
      <c r="BT23" s="881"/>
      <c r="BU23" s="881"/>
      <c r="BV23" s="881"/>
      <c r="BW23" s="881"/>
      <c r="BX23" s="881"/>
      <c r="BY23" s="861"/>
      <c r="BZ23" s="861"/>
      <c r="CA23" s="861"/>
      <c r="CB23" s="861"/>
      <c r="CC23" s="861"/>
      <c r="CD23" s="861"/>
      <c r="CE23" s="861"/>
      <c r="CF23" s="861"/>
      <c r="CG23" s="861"/>
      <c r="CH23" s="861"/>
      <c r="CI23" s="861"/>
      <c r="CJ23" s="861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50"/>
      <c r="DD23" s="56"/>
      <c r="DE23" s="57"/>
      <c r="DF23" s="57"/>
    </row>
    <row r="24" spans="1:112" ht="15" customHeight="1" x14ac:dyDescent="0.3">
      <c r="A24" s="699"/>
      <c r="B24" s="699"/>
      <c r="C24" s="699"/>
      <c r="D24" s="699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768"/>
      <c r="Y24" s="768"/>
      <c r="Z24" s="768"/>
      <c r="AA24" s="768"/>
      <c r="AB24" s="768"/>
      <c r="AC24" s="768"/>
      <c r="AD24" s="768"/>
      <c r="AE24" s="768"/>
      <c r="AF24" s="768"/>
      <c r="AG24" s="768"/>
      <c r="AH24" s="699"/>
      <c r="AI24" s="699"/>
      <c r="AJ24" s="699"/>
      <c r="AK24" s="699"/>
      <c r="DD24" s="56"/>
      <c r="DE24" s="57"/>
      <c r="DF24" s="57"/>
    </row>
    <row r="25" spans="1:112" ht="15" customHeight="1" x14ac:dyDescent="0.3">
      <c r="A25" s="50" t="s">
        <v>192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865" t="s">
        <v>65</v>
      </c>
      <c r="AE25" s="865"/>
      <c r="AF25" s="865"/>
      <c r="AG25" s="865"/>
      <c r="AH25" s="865"/>
      <c r="AI25" s="865"/>
      <c r="AJ25" s="865"/>
      <c r="AK25" s="865"/>
      <c r="AL25" s="865"/>
      <c r="AM25" s="865"/>
      <c r="AN25" s="865"/>
      <c r="AO25" s="865"/>
      <c r="AP25" s="865"/>
      <c r="AQ25" s="865"/>
      <c r="AR25" s="865"/>
      <c r="AS25" s="865"/>
      <c r="AT25" s="865"/>
      <c r="AU25" s="865"/>
      <c r="AV25" s="865"/>
      <c r="AW25" s="865"/>
      <c r="AX25" s="865"/>
      <c r="AY25" s="865"/>
      <c r="AZ25" s="865"/>
      <c r="BA25" s="865"/>
      <c r="BB25" s="865"/>
      <c r="BC25" s="50"/>
      <c r="BD25" s="50" t="s">
        <v>193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865" t="s">
        <v>65</v>
      </c>
      <c r="BX25" s="865"/>
      <c r="BY25" s="865"/>
      <c r="BZ25" s="865"/>
      <c r="CA25" s="865"/>
      <c r="CB25" s="865"/>
      <c r="CC25" s="865"/>
      <c r="CD25" s="865"/>
      <c r="CE25" s="865"/>
      <c r="CF25" s="865"/>
      <c r="CG25" s="865"/>
      <c r="CH25" s="865"/>
      <c r="CI25" s="865"/>
      <c r="CJ25" s="865"/>
      <c r="CK25" s="865"/>
      <c r="CL25" s="865"/>
      <c r="CM25" s="50"/>
      <c r="CN25" s="50" t="s">
        <v>194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195</v>
      </c>
      <c r="CC26" s="23"/>
      <c r="DD26" s="56"/>
      <c r="DE26" s="57"/>
      <c r="DF26" s="57"/>
      <c r="DH26" s="140"/>
    </row>
    <row r="27" spans="1:112" ht="15" customHeight="1" x14ac:dyDescent="0.25">
      <c r="A27" s="19" t="s">
        <v>196</v>
      </c>
      <c r="DD27" s="56"/>
      <c r="DE27" s="57"/>
      <c r="DF27" s="57"/>
      <c r="DH27" s="140"/>
    </row>
    <row r="28" spans="1:112" ht="15" customHeight="1" x14ac:dyDescent="0.3">
      <c r="A28" s="19" t="s">
        <v>197</v>
      </c>
    </row>
    <row r="29" spans="1:112" ht="15" customHeight="1" x14ac:dyDescent="0.25">
      <c r="A29" s="19" t="s">
        <v>198</v>
      </c>
      <c r="DH29" s="140"/>
    </row>
    <row r="30" spans="1:112" ht="15" customHeight="1" x14ac:dyDescent="0.3">
      <c r="A30" s="864" t="s">
        <v>205</v>
      </c>
      <c r="B30" s="864"/>
      <c r="C30" s="864"/>
      <c r="D30" s="864"/>
      <c r="E30" s="864"/>
      <c r="F30" s="864"/>
      <c r="G30" s="864"/>
      <c r="H30" s="864"/>
      <c r="I30" s="864"/>
      <c r="J30" s="864"/>
      <c r="K30" s="864"/>
      <c r="L30" s="864"/>
      <c r="M30" s="864"/>
      <c r="N30" s="864"/>
      <c r="O30" s="864"/>
      <c r="P30" s="864"/>
      <c r="Q30" s="864"/>
      <c r="R30" s="864"/>
      <c r="S30" s="864"/>
      <c r="T30" s="864"/>
      <c r="U30" s="864"/>
      <c r="V30" s="864"/>
      <c r="W30" s="864"/>
      <c r="X30" s="864"/>
      <c r="Y30" s="864"/>
      <c r="Z30" s="864"/>
      <c r="AA30" s="864"/>
      <c r="AB30" s="864"/>
      <c r="AC30" s="864"/>
      <c r="AD30" s="864"/>
      <c r="AE30" s="864"/>
      <c r="AF30" s="864"/>
      <c r="AG30" s="864"/>
      <c r="AH30" s="864"/>
      <c r="AI30" s="864"/>
      <c r="AJ30" s="864"/>
      <c r="AK30" s="864"/>
      <c r="AL30" s="864"/>
      <c r="AM30" s="864"/>
      <c r="AN30" s="864"/>
      <c r="AO30" s="864"/>
      <c r="AP30" s="864"/>
      <c r="AQ30" s="864"/>
      <c r="AR30" s="864"/>
      <c r="AS30" s="864"/>
      <c r="AT30" s="864"/>
      <c r="AU30" s="864"/>
      <c r="AV30" s="864"/>
      <c r="AW30" s="864"/>
      <c r="AX30" s="864"/>
      <c r="AY30" s="864"/>
      <c r="AZ30" s="864"/>
      <c r="BA30" s="864"/>
      <c r="BB30" s="864"/>
      <c r="BC30" s="864"/>
      <c r="BD30" s="864"/>
      <c r="BE30" s="864"/>
      <c r="BF30" s="864"/>
      <c r="BG30" s="864"/>
      <c r="BH30" s="864"/>
      <c r="BI30" s="864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868" t="s">
        <v>693</v>
      </c>
      <c r="B31" s="869"/>
      <c r="C31" s="869"/>
      <c r="D31" s="869"/>
      <c r="E31" s="869"/>
      <c r="F31" s="869"/>
      <c r="G31" s="869"/>
      <c r="H31" s="869"/>
      <c r="I31" s="869"/>
      <c r="J31" s="869"/>
      <c r="K31" s="869"/>
      <c r="L31" s="869"/>
      <c r="M31" s="869"/>
      <c r="N31" s="869"/>
      <c r="O31" s="869"/>
      <c r="P31" s="869"/>
      <c r="Q31" s="869"/>
      <c r="R31" s="869"/>
      <c r="S31" s="869"/>
      <c r="T31" s="869"/>
      <c r="U31" s="869"/>
      <c r="V31" s="870"/>
      <c r="W31" s="868" t="s">
        <v>199</v>
      </c>
      <c r="X31" s="869"/>
      <c r="Y31" s="869"/>
      <c r="Z31" s="869"/>
      <c r="AA31" s="869"/>
      <c r="AB31" s="869"/>
      <c r="AC31" s="869"/>
      <c r="AD31" s="869"/>
      <c r="AE31" s="869"/>
      <c r="AF31" s="869"/>
      <c r="AG31" s="869"/>
      <c r="AH31" s="869"/>
      <c r="AI31" s="869"/>
      <c r="AJ31" s="869"/>
      <c r="AK31" s="869"/>
      <c r="AL31" s="869"/>
      <c r="AM31" s="869"/>
      <c r="AN31" s="869"/>
      <c r="AO31" s="869"/>
      <c r="AP31" s="869"/>
      <c r="AQ31" s="869"/>
      <c r="AR31" s="869"/>
      <c r="AS31" s="870"/>
      <c r="AT31" s="868" t="s">
        <v>200</v>
      </c>
      <c r="AU31" s="869"/>
      <c r="AV31" s="869"/>
      <c r="AW31" s="869"/>
      <c r="AX31" s="869"/>
      <c r="AY31" s="869"/>
      <c r="AZ31" s="869"/>
      <c r="BA31" s="869"/>
      <c r="BB31" s="869"/>
      <c r="BC31" s="869"/>
      <c r="BD31" s="869"/>
      <c r="BE31" s="869"/>
      <c r="BF31" s="869"/>
      <c r="BG31" s="869"/>
      <c r="BH31" s="869"/>
      <c r="BI31" s="869"/>
      <c r="BJ31" s="869"/>
      <c r="BK31" s="869"/>
      <c r="BL31" s="869"/>
      <c r="BM31" s="869"/>
      <c r="BN31" s="869"/>
      <c r="BO31" s="869"/>
      <c r="BP31" s="869"/>
      <c r="BQ31" s="869"/>
      <c r="BR31" s="870"/>
      <c r="BS31" s="866" t="s">
        <v>201</v>
      </c>
      <c r="BT31" s="866"/>
      <c r="BU31" s="866"/>
      <c r="BV31" s="866"/>
      <c r="BW31" s="866"/>
      <c r="BX31" s="866"/>
      <c r="BY31" s="866"/>
      <c r="BZ31" s="866"/>
      <c r="CA31" s="866"/>
      <c r="CB31" s="866"/>
      <c r="CC31" s="866"/>
      <c r="CD31" s="866"/>
      <c r="CE31" s="866"/>
      <c r="CF31" s="866"/>
      <c r="CG31" s="866"/>
      <c r="CH31" s="866"/>
      <c r="CI31" s="866"/>
      <c r="CJ31" s="866"/>
      <c r="CK31" s="866"/>
      <c r="CL31" s="866"/>
      <c r="CM31" s="866"/>
      <c r="CN31" s="866"/>
      <c r="CO31" s="866"/>
      <c r="CP31" s="866"/>
      <c r="CQ31" s="866"/>
      <c r="CR31" s="866"/>
      <c r="CS31" s="866"/>
      <c r="CT31" s="866"/>
      <c r="CU31" s="866"/>
      <c r="CV31" s="866"/>
      <c r="CW31" s="866"/>
      <c r="CX31" s="866"/>
      <c r="CY31" s="866"/>
      <c r="CZ31" s="866"/>
      <c r="DA31" s="866"/>
      <c r="DB31" s="866"/>
    </row>
    <row r="32" spans="1:112" ht="39.75" customHeight="1" x14ac:dyDescent="0.25">
      <c r="A32" s="871"/>
      <c r="B32" s="872"/>
      <c r="C32" s="872"/>
      <c r="D32" s="872"/>
      <c r="E32" s="872"/>
      <c r="F32" s="872"/>
      <c r="G32" s="872"/>
      <c r="H32" s="872"/>
      <c r="I32" s="872"/>
      <c r="J32" s="872"/>
      <c r="K32" s="872"/>
      <c r="L32" s="872"/>
      <c r="M32" s="872"/>
      <c r="N32" s="872"/>
      <c r="O32" s="872"/>
      <c r="P32" s="872"/>
      <c r="Q32" s="872"/>
      <c r="R32" s="872"/>
      <c r="S32" s="872"/>
      <c r="T32" s="872"/>
      <c r="U32" s="872"/>
      <c r="V32" s="873"/>
      <c r="W32" s="871"/>
      <c r="X32" s="872"/>
      <c r="Y32" s="872"/>
      <c r="Z32" s="872"/>
      <c r="AA32" s="872"/>
      <c r="AB32" s="872"/>
      <c r="AC32" s="872"/>
      <c r="AD32" s="872"/>
      <c r="AE32" s="872"/>
      <c r="AF32" s="872"/>
      <c r="AG32" s="872"/>
      <c r="AH32" s="872"/>
      <c r="AI32" s="872"/>
      <c r="AJ32" s="872"/>
      <c r="AK32" s="872"/>
      <c r="AL32" s="872"/>
      <c r="AM32" s="872"/>
      <c r="AN32" s="872"/>
      <c r="AO32" s="872"/>
      <c r="AP32" s="872"/>
      <c r="AQ32" s="872"/>
      <c r="AR32" s="872"/>
      <c r="AS32" s="873"/>
      <c r="AT32" s="871"/>
      <c r="AU32" s="872"/>
      <c r="AV32" s="872"/>
      <c r="AW32" s="872"/>
      <c r="AX32" s="872"/>
      <c r="AY32" s="872"/>
      <c r="AZ32" s="872"/>
      <c r="BA32" s="872"/>
      <c r="BB32" s="872"/>
      <c r="BC32" s="872"/>
      <c r="BD32" s="872"/>
      <c r="BE32" s="872"/>
      <c r="BF32" s="872"/>
      <c r="BG32" s="872"/>
      <c r="BH32" s="872"/>
      <c r="BI32" s="872"/>
      <c r="BJ32" s="872"/>
      <c r="BK32" s="872"/>
      <c r="BL32" s="872"/>
      <c r="BM32" s="872"/>
      <c r="BN32" s="872"/>
      <c r="BO32" s="872"/>
      <c r="BP32" s="872"/>
      <c r="BQ32" s="872"/>
      <c r="BR32" s="873"/>
      <c r="BS32" s="874" t="s">
        <v>202</v>
      </c>
      <c r="BT32" s="874"/>
      <c r="BU32" s="874"/>
      <c r="BV32" s="874"/>
      <c r="BW32" s="874"/>
      <c r="BX32" s="874"/>
      <c r="BY32" s="874"/>
      <c r="BZ32" s="874"/>
      <c r="CA32" s="874"/>
      <c r="CB32" s="874"/>
      <c r="CC32" s="874"/>
      <c r="CD32" s="874"/>
      <c r="CE32" s="874"/>
      <c r="CF32" s="874"/>
      <c r="CG32" s="874"/>
      <c r="CH32" s="874"/>
      <c r="CI32" s="874"/>
      <c r="CJ32" s="874"/>
      <c r="CK32" s="874"/>
      <c r="CL32" s="874" t="s">
        <v>203</v>
      </c>
      <c r="CM32" s="874"/>
      <c r="CN32" s="874"/>
      <c r="CO32" s="874"/>
      <c r="CP32" s="874"/>
      <c r="CQ32" s="874"/>
      <c r="CR32" s="874"/>
      <c r="CS32" s="874"/>
      <c r="CT32" s="874"/>
      <c r="CU32" s="874"/>
      <c r="CV32" s="874"/>
      <c r="CW32" s="874"/>
      <c r="CX32" s="874"/>
      <c r="CY32" s="874"/>
      <c r="CZ32" s="874"/>
      <c r="DA32" s="874"/>
      <c r="DB32" s="874"/>
      <c r="DH32" s="148"/>
    </row>
    <row r="33" spans="1:112" ht="15" customHeight="1" x14ac:dyDescent="0.25">
      <c r="A33" s="867"/>
      <c r="B33" s="867"/>
      <c r="C33" s="867"/>
      <c r="D33" s="867"/>
      <c r="E33" s="867"/>
      <c r="F33" s="867"/>
      <c r="G33" s="867"/>
      <c r="H33" s="867"/>
      <c r="I33" s="867"/>
      <c r="J33" s="867"/>
      <c r="K33" s="867"/>
      <c r="L33" s="867"/>
      <c r="M33" s="867"/>
      <c r="N33" s="867"/>
      <c r="O33" s="867"/>
      <c r="P33" s="867"/>
      <c r="Q33" s="867"/>
      <c r="R33" s="867"/>
      <c r="S33" s="867"/>
      <c r="T33" s="867"/>
      <c r="U33" s="867"/>
      <c r="V33" s="867"/>
      <c r="W33" s="867"/>
      <c r="X33" s="867"/>
      <c r="Y33" s="867"/>
      <c r="Z33" s="867"/>
      <c r="AA33" s="867"/>
      <c r="AB33" s="867"/>
      <c r="AC33" s="867"/>
      <c r="AD33" s="867"/>
      <c r="AE33" s="867"/>
      <c r="AF33" s="867"/>
      <c r="AG33" s="867"/>
      <c r="AH33" s="867"/>
      <c r="AI33" s="867"/>
      <c r="AJ33" s="867"/>
      <c r="AK33" s="867"/>
      <c r="AL33" s="867"/>
      <c r="AM33" s="867"/>
      <c r="AN33" s="867"/>
      <c r="AO33" s="867"/>
      <c r="AP33" s="867"/>
      <c r="AQ33" s="867"/>
      <c r="AR33" s="867"/>
      <c r="AS33" s="867"/>
      <c r="AT33" s="867"/>
      <c r="AU33" s="867"/>
      <c r="AV33" s="867"/>
      <c r="AW33" s="867"/>
      <c r="AX33" s="867"/>
      <c r="AY33" s="867"/>
      <c r="AZ33" s="867"/>
      <c r="BA33" s="867"/>
      <c r="BB33" s="867"/>
      <c r="BC33" s="867"/>
      <c r="BD33" s="867"/>
      <c r="BE33" s="867"/>
      <c r="BF33" s="867"/>
      <c r="BG33" s="867"/>
      <c r="BH33" s="867"/>
      <c r="BI33" s="867"/>
      <c r="BJ33" s="867"/>
      <c r="BK33" s="867"/>
      <c r="BL33" s="867"/>
      <c r="BM33" s="867"/>
      <c r="BN33" s="867"/>
      <c r="BO33" s="867"/>
      <c r="BP33" s="867"/>
      <c r="BQ33" s="867"/>
      <c r="BR33" s="867"/>
      <c r="BS33" s="867"/>
      <c r="BT33" s="867"/>
      <c r="BU33" s="867"/>
      <c r="BV33" s="867"/>
      <c r="BW33" s="867"/>
      <c r="BX33" s="867"/>
      <c r="BY33" s="867"/>
      <c r="BZ33" s="867"/>
      <c r="CA33" s="867"/>
      <c r="CB33" s="867"/>
      <c r="CC33" s="867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7"/>
      <c r="CU33" s="867"/>
      <c r="CV33" s="867"/>
      <c r="CW33" s="867"/>
      <c r="CX33" s="867"/>
      <c r="CY33" s="867"/>
      <c r="CZ33" s="867"/>
      <c r="DA33" s="867"/>
      <c r="DB33" s="867"/>
      <c r="DH33" s="140"/>
    </row>
    <row r="34" spans="1:112" ht="15" customHeight="1" x14ac:dyDescent="0.25">
      <c r="A34" s="19" t="s">
        <v>445</v>
      </c>
      <c r="DH34" s="140"/>
    </row>
    <row r="35" spans="1:112" ht="15" customHeight="1" x14ac:dyDescent="0.3">
      <c r="A35" s="51" t="s">
        <v>446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204</v>
      </c>
    </row>
    <row r="37" spans="1:112" ht="15" customHeight="1" x14ac:dyDescent="0.25">
      <c r="A37" s="47" t="s">
        <v>447</v>
      </c>
      <c r="DH37" s="140"/>
    </row>
    <row r="38" spans="1:112" ht="15" customHeight="1" x14ac:dyDescent="0.25">
      <c r="A38" s="19" t="s">
        <v>206</v>
      </c>
      <c r="DH38" s="140"/>
    </row>
    <row r="39" spans="1:112" ht="15" customHeight="1" x14ac:dyDescent="0.3">
      <c r="A39" s="796" t="s">
        <v>207</v>
      </c>
      <c r="B39" s="796"/>
      <c r="C39" s="796"/>
      <c r="D39" s="796"/>
      <c r="E39" s="796"/>
      <c r="F39" s="796"/>
      <c r="G39" s="796"/>
      <c r="H39" s="796"/>
      <c r="I39" s="796"/>
      <c r="J39" s="766" t="s">
        <v>730</v>
      </c>
      <c r="K39" s="766"/>
      <c r="L39" s="766"/>
      <c r="M39" s="766"/>
      <c r="N39" s="766"/>
      <c r="O39" s="766"/>
      <c r="P39" s="766"/>
      <c r="Q39" s="766"/>
      <c r="R39" s="766"/>
      <c r="S39" s="49"/>
      <c r="T39" s="796" t="s">
        <v>208</v>
      </c>
      <c r="U39" s="796"/>
      <c r="V39" s="796"/>
      <c r="W39" s="796"/>
      <c r="X39" s="796"/>
      <c r="Y39" s="796"/>
      <c r="Z39" s="796"/>
      <c r="AA39" s="796"/>
      <c r="AB39" s="796"/>
      <c r="AC39" s="796"/>
      <c r="AD39" s="796"/>
      <c r="AE39" s="796"/>
      <c r="AF39" s="796"/>
      <c r="AG39" s="796"/>
      <c r="AH39" s="796"/>
      <c r="AI39" s="796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343</v>
      </c>
      <c r="U40" s="706" t="s">
        <v>65</v>
      </c>
      <c r="V40" s="706"/>
      <c r="W40" s="706"/>
      <c r="X40" s="706"/>
      <c r="Y40" s="706"/>
      <c r="Z40" s="706"/>
      <c r="AA40" s="706"/>
      <c r="AB40" s="706"/>
      <c r="AC40" s="706"/>
      <c r="AD40" s="706"/>
      <c r="AE40" s="706"/>
      <c r="AF40" s="706"/>
      <c r="AG40" s="706"/>
      <c r="AH40" s="706"/>
      <c r="AI40" s="706"/>
      <c r="AJ40" s="706"/>
      <c r="AK40" s="706"/>
      <c r="AL40" s="706"/>
      <c r="AM40" s="706"/>
      <c r="AN40" s="706"/>
      <c r="AO40" s="706"/>
      <c r="AP40" s="706"/>
      <c r="AQ40" s="706"/>
      <c r="AR40" s="706"/>
      <c r="AS40" s="706"/>
      <c r="AT40" s="706"/>
      <c r="AU40" s="706"/>
      <c r="AV40" s="706"/>
      <c r="AW40" s="706"/>
      <c r="AX40" s="706"/>
      <c r="AY40" s="706"/>
      <c r="AZ40" s="706"/>
      <c r="BA40" s="706"/>
      <c r="BB40" s="706"/>
      <c r="BC40" s="706"/>
      <c r="BD40" s="706"/>
      <c r="BE40" s="706"/>
      <c r="BF40" s="706"/>
      <c r="BG40" s="706"/>
      <c r="BH40" s="706"/>
      <c r="BI40" s="706"/>
      <c r="BJ40" s="706"/>
      <c r="BK40" s="706"/>
      <c r="BL40" s="706"/>
      <c r="BM40" s="706"/>
      <c r="BN40" s="19" t="s">
        <v>209</v>
      </c>
      <c r="BZ40" s="862" t="s">
        <v>65</v>
      </c>
      <c r="CA40" s="863"/>
      <c r="CB40" s="863"/>
      <c r="CC40" s="863"/>
      <c r="CD40" s="863"/>
      <c r="CE40" s="863"/>
      <c r="CF40" s="863"/>
      <c r="CG40" s="863"/>
      <c r="CH40" s="863"/>
      <c r="CI40" s="863"/>
      <c r="CJ40" s="863"/>
      <c r="CK40" s="863"/>
      <c r="CL40" s="863"/>
      <c r="CM40" s="863"/>
      <c r="CN40" s="863"/>
      <c r="CO40" s="863"/>
      <c r="CP40" s="863"/>
      <c r="CQ40" s="863"/>
      <c r="CR40" s="863"/>
      <c r="CS40" s="863"/>
      <c r="CT40" s="863"/>
      <c r="CU40" s="863"/>
      <c r="CV40" s="863"/>
      <c r="CW40" s="863"/>
      <c r="CX40" s="863"/>
      <c r="CY40" s="863"/>
      <c r="CZ40" s="863"/>
      <c r="DA40" s="863"/>
      <c r="DB40" s="863"/>
      <c r="DH40" s="140"/>
    </row>
    <row r="41" spans="1:112" s="219" customFormat="1" ht="9.6" x14ac:dyDescent="0.2">
      <c r="BZ41" s="710" t="s">
        <v>210</v>
      </c>
      <c r="CA41" s="710"/>
      <c r="CB41" s="710"/>
      <c r="CC41" s="710"/>
      <c r="CD41" s="710"/>
      <c r="CE41" s="710"/>
      <c r="CF41" s="710"/>
      <c r="CG41" s="710"/>
      <c r="CH41" s="710"/>
      <c r="CI41" s="710"/>
      <c r="CJ41" s="710"/>
      <c r="CK41" s="710"/>
      <c r="CL41" s="710"/>
      <c r="CM41" s="710"/>
      <c r="CN41" s="710"/>
      <c r="CO41" s="710"/>
      <c r="CP41" s="710"/>
      <c r="CQ41" s="710"/>
      <c r="CR41" s="710"/>
      <c r="CS41" s="710"/>
      <c r="CT41" s="710"/>
      <c r="CU41" s="710"/>
      <c r="CV41" s="710"/>
      <c r="CW41" s="710"/>
      <c r="CX41" s="710"/>
      <c r="CY41" s="710"/>
      <c r="CZ41" s="710"/>
      <c r="DA41" s="710"/>
      <c r="DB41" s="710"/>
      <c r="DH41" s="222"/>
    </row>
    <row r="42" spans="1:112" ht="15" customHeight="1" x14ac:dyDescent="0.25">
      <c r="A42" s="19" t="s">
        <v>211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0"/>
    </row>
    <row r="43" spans="1:112" ht="15" customHeight="1" x14ac:dyDescent="0.25">
      <c r="A43" s="47" t="s">
        <v>448</v>
      </c>
      <c r="DH43" s="140"/>
    </row>
    <row r="44" spans="1:112" ht="30" customHeight="1" x14ac:dyDescent="0.25">
      <c r="A44" s="19" t="s">
        <v>212</v>
      </c>
      <c r="Y44" s="766" t="s">
        <v>65</v>
      </c>
      <c r="Z44" s="706"/>
      <c r="AA44" s="706"/>
      <c r="AB44" s="706"/>
      <c r="AC44" s="706"/>
      <c r="AD44" s="706"/>
      <c r="AE44" s="706"/>
      <c r="AF44" s="706"/>
      <c r="AG44" s="706"/>
      <c r="AH44" s="706"/>
      <c r="AI44" s="706"/>
      <c r="AJ44" s="706"/>
      <c r="AK44" s="706"/>
      <c r="AL44" s="706"/>
      <c r="AM44" s="706"/>
      <c r="AN44" s="706"/>
      <c r="AO44" s="706"/>
      <c r="AP44" s="706"/>
      <c r="AQ44" s="706"/>
      <c r="AR44" s="706"/>
      <c r="AS44" s="706"/>
      <c r="AT44" s="706"/>
      <c r="AU44" s="706"/>
      <c r="AV44" s="706"/>
      <c r="AW44" s="706"/>
      <c r="AX44" s="706"/>
      <c r="AY44" s="706"/>
      <c r="AZ44" s="706"/>
      <c r="BA44" s="706"/>
      <c r="BB44" s="706"/>
      <c r="BC44" s="706"/>
      <c r="BD44" s="706"/>
      <c r="BE44" s="706"/>
      <c r="BF44" s="706"/>
      <c r="BG44" s="706"/>
      <c r="BH44" s="49"/>
      <c r="BI44" s="883" t="s">
        <v>209</v>
      </c>
      <c r="BJ44" s="883"/>
      <c r="BK44" s="883"/>
      <c r="BL44" s="883"/>
      <c r="BM44" s="883"/>
      <c r="BN44" s="883"/>
      <c r="BO44" s="883"/>
      <c r="BP44" s="883"/>
      <c r="BQ44" s="883"/>
      <c r="BR44" s="883"/>
      <c r="BS44" s="883"/>
      <c r="BT44" s="49"/>
      <c r="BU44" s="862" t="s">
        <v>65</v>
      </c>
      <c r="BV44" s="862"/>
      <c r="BW44" s="862"/>
      <c r="BX44" s="862"/>
      <c r="BY44" s="862"/>
      <c r="BZ44" s="862"/>
      <c r="CA44" s="862"/>
      <c r="CB44" s="862"/>
      <c r="CC44" s="862"/>
      <c r="CD44" s="862"/>
      <c r="CE44" s="862"/>
      <c r="CF44" s="862"/>
      <c r="CG44" s="862"/>
      <c r="CH44" s="862"/>
      <c r="CI44" s="862"/>
      <c r="CJ44" s="862"/>
      <c r="CK44" s="862"/>
      <c r="CL44" s="862"/>
      <c r="CM44" s="862"/>
      <c r="CN44" s="862"/>
      <c r="CO44" s="862"/>
      <c r="CP44" s="862"/>
      <c r="CQ44" s="862"/>
      <c r="CR44" s="862"/>
      <c r="CS44" s="862"/>
      <c r="CT44" s="862"/>
      <c r="CU44" s="862"/>
      <c r="CV44" s="862"/>
      <c r="CW44" s="862"/>
      <c r="CX44" s="862"/>
      <c r="CY44" s="862"/>
      <c r="CZ44" s="862"/>
      <c r="DA44" s="862"/>
      <c r="DB44" s="862"/>
      <c r="DH44" s="149"/>
    </row>
    <row r="45" spans="1:112" s="219" customFormat="1" ht="9.6" x14ac:dyDescent="0.2">
      <c r="A45" s="247"/>
      <c r="B45" s="247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7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  <c r="AF45" s="247"/>
      <c r="AG45" s="247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47"/>
      <c r="AS45" s="247"/>
      <c r="AT45" s="247"/>
      <c r="AU45" s="247"/>
      <c r="AV45" s="247"/>
      <c r="AW45" s="247"/>
      <c r="AX45" s="247"/>
      <c r="AY45" s="247"/>
      <c r="AZ45" s="247"/>
      <c r="BA45" s="247"/>
      <c r="BB45" s="247"/>
      <c r="BC45" s="247"/>
      <c r="BD45" s="247"/>
      <c r="BE45" s="247"/>
      <c r="BF45" s="247"/>
      <c r="BG45" s="247"/>
      <c r="BH45" s="247"/>
      <c r="BI45" s="247"/>
      <c r="BJ45" s="247"/>
      <c r="BK45" s="247"/>
      <c r="BL45" s="247"/>
      <c r="BM45" s="247"/>
      <c r="BN45" s="247"/>
      <c r="BO45" s="247"/>
      <c r="BP45" s="247"/>
      <c r="BQ45" s="247"/>
      <c r="BR45" s="247"/>
      <c r="BS45" s="247"/>
      <c r="BT45" s="247"/>
      <c r="BU45" s="882" t="s">
        <v>213</v>
      </c>
      <c r="BV45" s="882"/>
      <c r="BW45" s="882"/>
      <c r="BX45" s="882"/>
      <c r="BY45" s="882"/>
      <c r="BZ45" s="882"/>
      <c r="CA45" s="882"/>
      <c r="CB45" s="882"/>
      <c r="CC45" s="882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2"/>
      <c r="CU45" s="882"/>
      <c r="CV45" s="882"/>
      <c r="CW45" s="882"/>
      <c r="CX45" s="882"/>
      <c r="CY45" s="882"/>
      <c r="CZ45" s="882"/>
      <c r="DA45" s="882"/>
      <c r="DB45" s="882"/>
      <c r="DH45" s="223"/>
    </row>
    <row r="46" spans="1:112" ht="15" customHeight="1" x14ac:dyDescent="0.25">
      <c r="A46" s="19" t="s">
        <v>214</v>
      </c>
      <c r="DH46" s="140"/>
    </row>
    <row r="47" spans="1:112" ht="45.75" customHeight="1" x14ac:dyDescent="0.25">
      <c r="A47" s="884" t="s">
        <v>482</v>
      </c>
      <c r="B47" s="884"/>
      <c r="C47" s="884"/>
      <c r="D47" s="884"/>
      <c r="E47" s="884"/>
      <c r="F47" s="884"/>
      <c r="G47" s="884"/>
      <c r="H47" s="884"/>
      <c r="I47" s="884"/>
      <c r="J47" s="884"/>
      <c r="K47" s="884"/>
      <c r="L47" s="884"/>
      <c r="M47" s="884"/>
      <c r="N47" s="884"/>
      <c r="O47" s="884"/>
      <c r="P47" s="884"/>
      <c r="Q47" s="884"/>
      <c r="R47" s="884"/>
      <c r="S47" s="884"/>
      <c r="T47" s="884"/>
      <c r="U47" s="884"/>
      <c r="V47" s="884"/>
      <c r="W47" s="884"/>
      <c r="X47" s="884"/>
      <c r="Y47" s="884"/>
      <c r="Z47" s="884"/>
      <c r="AA47" s="884"/>
      <c r="AB47" s="884"/>
      <c r="AC47" s="884"/>
      <c r="AD47" s="884"/>
      <c r="AE47" s="884"/>
      <c r="AF47" s="884"/>
      <c r="AG47" s="884"/>
      <c r="AH47" s="884"/>
      <c r="AI47" s="884"/>
      <c r="AJ47" s="884"/>
      <c r="AK47" s="884"/>
      <c r="AL47" s="884"/>
      <c r="AM47" s="884"/>
      <c r="AN47" s="884"/>
      <c r="AO47" s="884"/>
      <c r="AP47" s="884"/>
      <c r="AQ47" s="884"/>
      <c r="AR47" s="884"/>
      <c r="AS47" s="884"/>
      <c r="AT47" s="884"/>
      <c r="AU47" s="884"/>
      <c r="AV47" s="884"/>
      <c r="AW47" s="884"/>
      <c r="AX47" s="884"/>
      <c r="AY47" s="884"/>
      <c r="AZ47" s="884"/>
      <c r="BA47" s="884"/>
      <c r="BB47" s="884"/>
      <c r="BC47" s="884"/>
      <c r="BD47" s="884"/>
      <c r="BE47" s="884"/>
      <c r="BF47" s="884"/>
      <c r="BG47" s="884"/>
      <c r="BH47" s="884"/>
      <c r="BI47" s="884"/>
      <c r="BJ47" s="884"/>
      <c r="BK47" s="884"/>
      <c r="BL47" s="884"/>
      <c r="BM47" s="884"/>
      <c r="BN47" s="884"/>
      <c r="BO47" s="884"/>
      <c r="BP47" s="884"/>
      <c r="BQ47" s="884"/>
      <c r="BR47" s="884"/>
      <c r="BS47" s="884"/>
      <c r="BT47" s="884"/>
      <c r="BU47" s="884"/>
      <c r="BV47" s="884"/>
      <c r="BW47" s="884"/>
      <c r="BX47" s="884"/>
      <c r="BY47" s="884"/>
      <c r="BZ47" s="884"/>
      <c r="CA47" s="884"/>
      <c r="CB47" s="884"/>
      <c r="CC47" s="884"/>
      <c r="CD47" s="884"/>
      <c r="CE47" s="884"/>
      <c r="CF47" s="884"/>
      <c r="CG47" s="884"/>
      <c r="CH47" s="884"/>
      <c r="CI47" s="884"/>
      <c r="CJ47" s="884"/>
      <c r="CK47" s="884"/>
      <c r="CL47" s="884"/>
      <c r="CM47" s="884"/>
      <c r="CN47" s="884"/>
      <c r="CO47" s="884"/>
      <c r="CP47" s="884"/>
      <c r="CQ47" s="884"/>
      <c r="CR47" s="884"/>
      <c r="CS47" s="884"/>
      <c r="CT47" s="884"/>
      <c r="CU47" s="884"/>
      <c r="CV47" s="884"/>
      <c r="CW47" s="884"/>
      <c r="CX47" s="884"/>
      <c r="CY47" s="884"/>
      <c r="CZ47" s="884"/>
      <c r="DA47" s="884"/>
      <c r="DB47" s="884"/>
      <c r="DH47" s="150"/>
    </row>
    <row r="48" spans="1:112" ht="15" customHeight="1" x14ac:dyDescent="0.25">
      <c r="A48" s="19" t="s">
        <v>215</v>
      </c>
      <c r="DH48" s="140"/>
    </row>
    <row r="49" spans="1:112" ht="15" customHeight="1" x14ac:dyDescent="0.25">
      <c r="A49" s="19" t="s">
        <v>216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68" t="s">
        <v>850</v>
      </c>
      <c r="AR49" s="768"/>
      <c r="AS49" s="768"/>
      <c r="AT49" s="768"/>
      <c r="AU49" s="768"/>
      <c r="AV49" s="768"/>
      <c r="AW49" s="768"/>
      <c r="AX49" s="768"/>
      <c r="AY49" s="768"/>
      <c r="AZ49" s="768"/>
      <c r="BA49" s="19" t="s">
        <v>217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1"/>
    </row>
    <row r="50" spans="1:112" ht="15" customHeight="1" x14ac:dyDescent="0.25">
      <c r="A50" s="19" t="s">
        <v>218</v>
      </c>
      <c r="DH50" s="140"/>
    </row>
    <row r="51" spans="1:112" ht="15" customHeight="1" x14ac:dyDescent="0.25">
      <c r="A51" s="19" t="s">
        <v>219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15" customHeight="1" x14ac:dyDescent="0.25">
      <c r="A52" s="19" t="s">
        <v>220</v>
      </c>
      <c r="DH52" s="140"/>
    </row>
    <row r="53" spans="1:112" ht="15" customHeight="1" x14ac:dyDescent="0.25">
      <c r="A53" s="19" t="s">
        <v>221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1"/>
    </row>
    <row r="54" spans="1:112" ht="15" customHeight="1" x14ac:dyDescent="0.25">
      <c r="A54" s="19" t="s">
        <v>222</v>
      </c>
      <c r="DH54" s="140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0"/>
    </row>
    <row r="56" spans="1:112" ht="15" customHeight="1" x14ac:dyDescent="0.25">
      <c r="A56" s="30" t="s">
        <v>223</v>
      </c>
      <c r="P56" s="706" t="s">
        <v>727</v>
      </c>
      <c r="Q56" s="706"/>
      <c r="R56" s="706"/>
      <c r="S56" s="706"/>
      <c r="T56" s="706"/>
      <c r="U56" s="706"/>
      <c r="V56" s="706"/>
      <c r="W56" s="706"/>
      <c r="X56" s="706"/>
      <c r="Y56" s="706"/>
      <c r="Z56" s="706"/>
      <c r="AA56" s="706"/>
      <c r="AB56" s="706"/>
      <c r="AC56" s="706"/>
      <c r="AD56" s="706"/>
      <c r="AE56" s="706"/>
      <c r="AF56" s="706"/>
      <c r="AG56" s="706"/>
      <c r="AH56" s="706"/>
      <c r="AI56" s="706"/>
      <c r="AJ56" s="706"/>
      <c r="AK56" s="706"/>
      <c r="AL56" s="706"/>
      <c r="AM56" s="706"/>
      <c r="AN56" s="706"/>
      <c r="AO56" s="706"/>
      <c r="AP56" s="706"/>
      <c r="AQ56" s="706"/>
      <c r="AR56" s="706"/>
      <c r="AS56" s="706"/>
      <c r="AT56" s="706"/>
      <c r="AU56" s="706"/>
      <c r="AV56" s="706"/>
      <c r="AW56" s="706"/>
      <c r="AX56" s="706"/>
      <c r="AY56" s="706"/>
      <c r="AZ56" s="706"/>
      <c r="BA56" s="706"/>
      <c r="BB56" s="706"/>
      <c r="BC56" s="706"/>
      <c r="BD56" s="706"/>
      <c r="BE56" s="706"/>
      <c r="BF56" s="706"/>
      <c r="BG56" s="706"/>
      <c r="BH56" s="706"/>
      <c r="BI56" s="706"/>
      <c r="BJ56" s="706"/>
      <c r="BK56" s="706"/>
      <c r="BL56" s="706"/>
      <c r="BM56" s="706"/>
      <c r="BN56" s="706"/>
      <c r="BO56" s="706"/>
      <c r="BP56" s="706"/>
      <c r="BQ56" s="706"/>
      <c r="BR56" s="706"/>
      <c r="BS56" s="706"/>
      <c r="BT56" s="706"/>
      <c r="BU56" s="706"/>
      <c r="BV56" s="706"/>
      <c r="BW56" s="706"/>
      <c r="BX56" s="706"/>
      <c r="BY56" s="706"/>
      <c r="BZ56" s="706"/>
      <c r="CA56" s="706"/>
      <c r="CB56" s="706"/>
      <c r="CC56" s="706"/>
      <c r="CD56" s="706"/>
      <c r="CE56" s="706"/>
      <c r="CF56" s="706"/>
      <c r="CG56" s="706"/>
      <c r="CH56" s="706"/>
      <c r="CI56" s="706"/>
      <c r="CJ56" s="706"/>
      <c r="CK56" s="706"/>
      <c r="CL56" s="706"/>
      <c r="CM56" s="706"/>
      <c r="CN56" s="706"/>
      <c r="CO56" s="706"/>
      <c r="CP56" s="706"/>
      <c r="CQ56" s="706"/>
      <c r="CR56" s="706"/>
      <c r="CS56" s="706"/>
      <c r="CT56" s="706"/>
      <c r="CU56" s="706"/>
      <c r="CV56" s="706"/>
      <c r="CW56" s="706"/>
      <c r="CX56" s="706"/>
      <c r="CY56" s="706"/>
      <c r="CZ56" s="706"/>
      <c r="DA56" s="706"/>
      <c r="DB56" s="706"/>
      <c r="DH56" s="140"/>
    </row>
    <row r="57" spans="1:112" ht="13.8" x14ac:dyDescent="0.25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  <c r="AA57" s="699"/>
      <c r="AB57" s="699"/>
      <c r="AC57" s="699"/>
      <c r="AD57" s="699"/>
      <c r="AE57" s="699"/>
      <c r="AF57" s="699"/>
      <c r="AG57" s="699"/>
      <c r="AH57" s="699"/>
      <c r="AI57" s="699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699"/>
      <c r="AY57" s="699"/>
      <c r="AZ57" s="699"/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699"/>
      <c r="BL57" s="699"/>
      <c r="BM57" s="699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  <c r="BX57" s="699"/>
      <c r="BY57" s="699"/>
      <c r="BZ57" s="699"/>
      <c r="CA57" s="699"/>
      <c r="CB57" s="699"/>
      <c r="CC57" s="699"/>
      <c r="CD57" s="699"/>
      <c r="CE57" s="699"/>
      <c r="CF57" s="699"/>
      <c r="CG57" s="699"/>
      <c r="CH57" s="699"/>
      <c r="CI57" s="699"/>
      <c r="CJ57" s="699"/>
      <c r="CK57" s="699"/>
      <c r="CL57" s="699"/>
      <c r="CM57" s="699"/>
      <c r="CN57" s="699"/>
      <c r="CO57" s="699"/>
      <c r="CP57" s="699"/>
      <c r="CQ57" s="699"/>
      <c r="CR57" s="699"/>
      <c r="CS57" s="699"/>
      <c r="CT57" s="699"/>
      <c r="CU57" s="699"/>
      <c r="CV57" s="699"/>
      <c r="CW57" s="699"/>
      <c r="CX57" s="699"/>
      <c r="CY57" s="699"/>
      <c r="CZ57" s="699"/>
      <c r="DA57" s="699"/>
      <c r="DB57" s="699"/>
      <c r="DH57" s="140"/>
    </row>
    <row r="58" spans="1:112" ht="39.75" customHeight="1" x14ac:dyDescent="0.3">
      <c r="A58" s="771" t="s">
        <v>54</v>
      </c>
      <c r="B58" s="771"/>
      <c r="C58" s="771"/>
      <c r="D58" s="771"/>
      <c r="E58" s="771"/>
      <c r="F58" s="771"/>
      <c r="G58" s="771"/>
      <c r="H58" s="771"/>
      <c r="I58" s="771"/>
      <c r="J58" s="771"/>
      <c r="K58" s="771"/>
      <c r="L58" s="771"/>
      <c r="M58" s="771"/>
      <c r="N58" s="771"/>
      <c r="O58" s="771"/>
      <c r="P58" s="771"/>
      <c r="Q58" s="771"/>
      <c r="R58" s="771"/>
      <c r="S58" s="771"/>
      <c r="T58" s="771"/>
      <c r="U58" s="771"/>
      <c r="V58" s="771"/>
      <c r="W58" s="771"/>
      <c r="X58" s="771"/>
      <c r="Y58" s="771"/>
      <c r="Z58" s="771"/>
      <c r="AB58" s="769"/>
      <c r="AC58" s="769"/>
      <c r="AD58" s="769"/>
      <c r="AE58" s="769"/>
      <c r="AF58" s="769"/>
      <c r="AG58" s="769"/>
      <c r="AH58" s="769"/>
      <c r="AI58" s="769"/>
      <c r="AJ58" s="769"/>
      <c r="AK58" s="769"/>
      <c r="AL58" s="769"/>
      <c r="AM58" s="769"/>
      <c r="AN58" s="769"/>
      <c r="AO58" s="769"/>
      <c r="AP58" s="769"/>
      <c r="AQ58" s="769"/>
      <c r="AR58" s="769"/>
      <c r="AS58" s="769"/>
      <c r="AT58" s="769"/>
      <c r="AU58" s="769"/>
      <c r="AV58" s="769"/>
      <c r="AW58" s="769"/>
      <c r="AX58" s="769"/>
      <c r="AY58" s="769"/>
      <c r="AZ58" s="769"/>
      <c r="BA58" s="769"/>
      <c r="BB58" s="769"/>
      <c r="BC58" s="769"/>
      <c r="BD58" s="769"/>
      <c r="BE58" s="769"/>
      <c r="BF58" s="769"/>
      <c r="BG58" s="769"/>
      <c r="BH58" s="769"/>
      <c r="BI58" s="769"/>
      <c r="BJ58" s="769"/>
      <c r="BK58" s="769"/>
      <c r="BL58" s="769"/>
      <c r="BM58" s="769"/>
      <c r="BN58" s="769"/>
      <c r="BO58" s="769"/>
      <c r="BP58" s="769"/>
      <c r="BQ58" s="769"/>
      <c r="BR58" s="769"/>
      <c r="BS58" s="769"/>
      <c r="BT58" s="769"/>
      <c r="BU58" s="769"/>
      <c r="BV58" s="769"/>
      <c r="BX58" s="768" t="str">
        <f>ПОДПИСИ!E12</f>
        <v xml:space="preserve">М.А. Нугуманов </v>
      </c>
      <c r="BY58" s="768"/>
      <c r="BZ58" s="768"/>
      <c r="CA58" s="768"/>
      <c r="CB58" s="768"/>
      <c r="CC58" s="768"/>
      <c r="CD58" s="768"/>
      <c r="CE58" s="768"/>
      <c r="CF58" s="768"/>
      <c r="CG58" s="768"/>
      <c r="CH58" s="768"/>
      <c r="CI58" s="768"/>
      <c r="CJ58" s="768"/>
      <c r="CK58" s="768"/>
      <c r="CL58" s="768"/>
      <c r="CM58" s="768"/>
      <c r="CN58" s="768"/>
      <c r="CO58" s="768"/>
      <c r="CP58" s="768"/>
      <c r="CQ58" s="768"/>
      <c r="CR58" s="768"/>
      <c r="CS58" s="768"/>
      <c r="CT58" s="768"/>
      <c r="CU58" s="768"/>
      <c r="CV58" s="768"/>
      <c r="CW58" s="768"/>
      <c r="CX58" s="768"/>
      <c r="CY58" s="768"/>
      <c r="CZ58" s="768"/>
      <c r="DA58" s="768"/>
      <c r="DB58" s="768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0"/>
    </row>
    <row r="60" spans="1:112" ht="15" customHeight="1" x14ac:dyDescent="0.25">
      <c r="DH60" s="140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0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0"/>
    </row>
    <row r="64" spans="1:112" ht="15" customHeight="1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29" priority="3" operator="equal">
      <formula>0</formula>
    </cfRule>
  </conditionalFormatting>
  <conditionalFormatting sqref="AV2:BC7 A2:A9 AV8:BB8 AV9:BC9">
    <cfRule type="cellIs" dxfId="28" priority="4" operator="equal">
      <formula>0</formula>
    </cfRule>
  </conditionalFormatting>
  <conditionalFormatting sqref="DH2:DH7">
    <cfRule type="cellIs" dxfId="27" priority="2" operator="equal">
      <formula>0</formula>
    </cfRule>
  </conditionalFormatting>
  <conditionalFormatting sqref="DH9">
    <cfRule type="cellIs" dxfId="2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 codeName="Лист46">
    <tabColor rgb="FFFF0000"/>
  </sheetPr>
  <dimension ref="A1:CO70"/>
  <sheetViews>
    <sheetView view="pageBreakPreview" topLeftCell="A7" zoomScale="60" zoomScaleNormal="100" workbookViewId="0">
      <selection activeCell="CJ45" sqref="CJ45:DB4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6" customWidth="1"/>
    <col min="94" max="16384" width="9.109375" style="19"/>
  </cols>
  <sheetData>
    <row r="1" spans="1:93" x14ac:dyDescent="0.3">
      <c r="A1" s="899" t="s">
        <v>344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/>
      <c r="CK1"/>
      <c r="CL1"/>
      <c r="CM1"/>
      <c r="CN1"/>
      <c r="CO1" s="140"/>
    </row>
    <row r="2" spans="1:93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E2" s="706" t="str">
        <f>ФОРМА!G2</f>
        <v>Санкт-Петербург</v>
      </c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/>
      <c r="CK2"/>
      <c r="CL2"/>
      <c r="CM2"/>
      <c r="CN2"/>
      <c r="CO2" s="141"/>
    </row>
    <row r="3" spans="1:93" s="21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E3" s="765" t="s">
        <v>0</v>
      </c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O3" s="142"/>
    </row>
    <row r="4" spans="1:93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E4" s="766" t="str">
        <f>ФОРМА!B2</f>
        <v>ПАО "Россети Ленэнерго"</v>
      </c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O4" s="143" t="str">
        <f>BE4</f>
        <v>ПАО "Россети Ленэнерго"</v>
      </c>
    </row>
    <row r="5" spans="1:93" s="24" customFormat="1" ht="15" customHeight="1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5" t="s">
        <v>2</v>
      </c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O5" s="142"/>
    </row>
    <row r="6" spans="1:93" ht="93" customHeight="1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F6" s="792"/>
      <c r="BG6" s="792"/>
      <c r="BH6" s="792"/>
      <c r="BI6" s="792"/>
      <c r="BJ6" s="792"/>
      <c r="BK6" s="792"/>
      <c r="BL6" s="792"/>
      <c r="BM6" s="792"/>
      <c r="BN6" s="792"/>
      <c r="BO6" s="792"/>
      <c r="BP6" s="792"/>
      <c r="BQ6" s="792"/>
      <c r="BR6" s="792"/>
      <c r="BS6" s="792"/>
      <c r="BT6" s="792"/>
      <c r="BU6" s="792"/>
      <c r="BV6" s="792"/>
      <c r="BW6" s="792"/>
      <c r="BX6" s="792"/>
      <c r="BY6" s="792"/>
      <c r="BZ6" s="792"/>
      <c r="CA6" s="792"/>
      <c r="CB6" s="792"/>
      <c r="CC6" s="792"/>
      <c r="CD6" s="792"/>
      <c r="CE6" s="792"/>
      <c r="CF6" s="792"/>
      <c r="CG6" s="792"/>
      <c r="CH6" s="792"/>
      <c r="CI6" s="792"/>
      <c r="CO6" s="143" t="str">
        <f>BE6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93" s="24" customFormat="1" ht="15" customHeight="1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5" t="s">
        <v>38</v>
      </c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O7" s="229"/>
    </row>
    <row r="8" spans="1:93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E8" s="724">
        <f>ФОРМА!B13</f>
        <v>45649</v>
      </c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51"/>
    </row>
    <row r="9" spans="1:93" s="24" customFormat="1" ht="15" customHeight="1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5" t="s">
        <v>3</v>
      </c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O9" s="229"/>
    </row>
    <row r="10" spans="1:93" x14ac:dyDescent="0.3">
      <c r="A10" s="765"/>
      <c r="B10" s="765"/>
      <c r="C10" s="765"/>
      <c r="D10" s="765"/>
      <c r="E10" s="765"/>
      <c r="F10" s="765"/>
      <c r="G10" s="765"/>
      <c r="H10" s="765"/>
      <c r="I10" s="765"/>
      <c r="J10" s="765"/>
      <c r="K10" s="765"/>
      <c r="L10" s="765"/>
      <c r="M10" s="765"/>
      <c r="N10" s="765"/>
      <c r="O10" s="765"/>
      <c r="P10" s="765"/>
      <c r="Q10" s="765"/>
      <c r="R10" s="765"/>
      <c r="S10" s="765"/>
      <c r="T10" s="765"/>
      <c r="U10" s="765"/>
      <c r="V10" s="765"/>
      <c r="W10" s="765"/>
      <c r="X10" s="765"/>
      <c r="Y10" s="765"/>
      <c r="Z10" s="765"/>
      <c r="AA10" s="765"/>
      <c r="AB10" s="765"/>
      <c r="AC10" s="765"/>
      <c r="AD10" s="765"/>
      <c r="AE10" s="765"/>
      <c r="AF10" s="765"/>
      <c r="AG10" s="765"/>
      <c r="AH10" s="765"/>
      <c r="AI10" s="765"/>
      <c r="AJ10" s="765"/>
      <c r="AK10" s="765"/>
      <c r="AL10" s="765"/>
      <c r="AM10" s="765"/>
      <c r="AN10" s="765"/>
      <c r="AO10" s="765"/>
      <c r="AP10" s="765"/>
      <c r="AQ10" s="765"/>
      <c r="AR10" s="765"/>
      <c r="AS10" s="765"/>
      <c r="AT10" s="765"/>
      <c r="AU10" s="765"/>
      <c r="AV10" s="765"/>
      <c r="AW10" s="765"/>
      <c r="AX10" s="765"/>
      <c r="AY10" s="765"/>
      <c r="AZ10" s="765"/>
      <c r="BA10" s="765"/>
      <c r="BB10" s="765"/>
      <c r="BC10" s="765"/>
      <c r="BD10" s="765"/>
      <c r="BE10" s="765"/>
      <c r="BF10" s="765"/>
      <c r="BG10" s="765"/>
      <c r="BH10" s="765"/>
      <c r="BI10" s="765"/>
      <c r="BJ10" s="765"/>
      <c r="BK10" s="765"/>
      <c r="BL10" s="765"/>
      <c r="BM10" s="765"/>
      <c r="BN10" s="765"/>
      <c r="BO10" s="765"/>
      <c r="BP10" s="765"/>
      <c r="BQ10" s="765"/>
      <c r="BR10" s="765"/>
      <c r="BS10" s="765"/>
      <c r="BT10" s="765"/>
      <c r="BU10" s="765"/>
      <c r="BV10" s="765"/>
      <c r="BW10" s="765"/>
      <c r="BX10" s="765"/>
      <c r="BY10" s="765"/>
      <c r="BZ10" s="765"/>
      <c r="CA10" s="765"/>
      <c r="CB10" s="765"/>
      <c r="CC10" s="765"/>
      <c r="CD10" s="765"/>
      <c r="CE10" s="765"/>
      <c r="CF10" s="765"/>
      <c r="CG10" s="765"/>
      <c r="CH10" s="765"/>
      <c r="CI10" s="765"/>
    </row>
    <row r="11" spans="1:93" x14ac:dyDescent="0.3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</row>
    <row r="12" spans="1:93" x14ac:dyDescent="0.3">
      <c r="A12" s="727" t="s">
        <v>346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</row>
    <row r="13" spans="1:93" ht="18" customHeight="1" x14ac:dyDescent="0.3">
      <c r="A13" s="888" t="s">
        <v>345</v>
      </c>
      <c r="B13" s="888"/>
      <c r="C13" s="888"/>
      <c r="D13" s="888"/>
      <c r="E13" s="888"/>
      <c r="F13" s="888"/>
      <c r="G13" s="888"/>
      <c r="H13" s="888"/>
      <c r="I13" s="888"/>
      <c r="J13" s="888"/>
      <c r="K13" s="888"/>
      <c r="L13" s="888"/>
      <c r="M13" s="888"/>
      <c r="N13" s="888"/>
      <c r="O13" s="888"/>
      <c r="P13" s="888"/>
      <c r="Q13" s="888"/>
      <c r="R13" s="888"/>
      <c r="S13" s="888"/>
      <c r="T13" s="888"/>
      <c r="U13" s="888"/>
      <c r="V13" s="888"/>
      <c r="W13" s="888"/>
      <c r="X13" s="888"/>
      <c r="Y13" s="888"/>
      <c r="Z13" s="888"/>
      <c r="AA13" s="888"/>
      <c r="AB13" s="888"/>
      <c r="AC13" s="888"/>
      <c r="AD13" s="888"/>
      <c r="AE13" s="888"/>
      <c r="AF13" s="888"/>
      <c r="AG13" s="888"/>
      <c r="AH13" s="888"/>
      <c r="AI13" s="888"/>
      <c r="AJ13" s="888"/>
      <c r="AK13" s="888"/>
      <c r="AL13" s="888"/>
      <c r="AM13" s="888"/>
      <c r="AN13" s="888"/>
      <c r="AO13" s="888"/>
      <c r="AP13" s="888"/>
      <c r="AQ13" s="888"/>
      <c r="AR13" s="888"/>
      <c r="AS13" s="888"/>
      <c r="AT13" s="888"/>
      <c r="AU13" s="888"/>
      <c r="AV13" s="888"/>
      <c r="AW13" s="888"/>
      <c r="AX13" s="888"/>
      <c r="AY13" s="888"/>
      <c r="AZ13" s="888"/>
      <c r="BA13" s="888"/>
      <c r="BB13" s="888"/>
      <c r="BC13" s="888"/>
      <c r="BD13" s="888"/>
      <c r="BE13" s="888"/>
      <c r="BF13" s="888"/>
      <c r="BG13" s="888"/>
      <c r="BH13" s="888"/>
      <c r="BI13" s="888"/>
      <c r="BJ13" s="888"/>
      <c r="BK13" s="888"/>
      <c r="BL13" s="888"/>
      <c r="BM13" s="888"/>
      <c r="BN13" s="888"/>
      <c r="BO13" s="888"/>
      <c r="BP13" s="888"/>
      <c r="BQ13" s="888"/>
      <c r="BR13" s="888"/>
      <c r="BS13" s="888"/>
      <c r="BT13" s="888"/>
      <c r="BU13" s="888"/>
      <c r="BV13" s="888"/>
      <c r="BW13" s="888"/>
      <c r="BX13" s="888"/>
      <c r="BY13" s="888"/>
      <c r="BZ13" s="888"/>
      <c r="CA13" s="888"/>
      <c r="CB13" s="888"/>
      <c r="CC13" s="888"/>
      <c r="CD13" s="888"/>
      <c r="CE13" s="888"/>
      <c r="CF13" s="888"/>
      <c r="CG13" s="888"/>
      <c r="CH13" s="888"/>
      <c r="CI13" s="888"/>
    </row>
    <row r="14" spans="1:93" ht="15" customHeight="1" x14ac:dyDescent="0.3">
      <c r="F14" s="762" t="s">
        <v>347</v>
      </c>
      <c r="G14" s="762"/>
      <c r="H14" s="762"/>
      <c r="I14" s="762"/>
      <c r="J14" s="762"/>
      <c r="K14" s="762"/>
      <c r="L14" s="762"/>
      <c r="M14" s="762"/>
      <c r="N14" s="762"/>
      <c r="O14" s="762"/>
      <c r="P14" s="762"/>
      <c r="Q14" s="762"/>
      <c r="R14" s="762"/>
      <c r="S14" s="762"/>
      <c r="T14" s="762"/>
      <c r="U14" s="762"/>
      <c r="V14" s="762"/>
      <c r="W14" s="762"/>
      <c r="X14" s="762"/>
      <c r="Y14" s="762"/>
      <c r="Z14" s="762"/>
      <c r="AA14" s="762"/>
      <c r="AB14" s="762"/>
      <c r="AC14" s="762"/>
      <c r="AD14" s="762"/>
      <c r="AE14" s="762"/>
      <c r="AF14" s="762"/>
      <c r="AG14" s="762"/>
      <c r="AH14" s="762"/>
      <c r="AI14" s="762"/>
      <c r="AJ14" s="762"/>
      <c r="AK14" s="762"/>
      <c r="AL14" s="762"/>
      <c r="AM14" s="762"/>
      <c r="AN14" s="762"/>
      <c r="AO14" s="762"/>
      <c r="AP14" s="762"/>
      <c r="AQ14" s="762"/>
      <c r="AR14" s="762"/>
      <c r="AS14" s="762"/>
      <c r="AT14" s="762"/>
      <c r="AU14" s="762"/>
      <c r="AV14" s="762"/>
      <c r="AW14" s="762"/>
      <c r="AX14" s="762"/>
      <c r="AY14" s="762"/>
      <c r="AZ14" s="762"/>
      <c r="BA14" s="762"/>
      <c r="BB14" s="762"/>
      <c r="BC14" s="762"/>
      <c r="BD14" s="762"/>
      <c r="BE14" s="762"/>
      <c r="BF14" s="762"/>
      <c r="BG14" s="762"/>
      <c r="BH14" s="762"/>
      <c r="BI14" s="762"/>
      <c r="BJ14" s="762"/>
      <c r="BK14" s="762"/>
      <c r="BL14" s="762"/>
      <c r="BM14" s="762"/>
      <c r="BN14" s="762"/>
      <c r="BO14" s="762"/>
      <c r="BP14" s="762"/>
      <c r="BQ14" s="762"/>
      <c r="BR14" s="762"/>
      <c r="BS14" s="762"/>
      <c r="BT14" s="762"/>
      <c r="BU14" s="762"/>
      <c r="BV14" s="762"/>
      <c r="BW14" s="762"/>
      <c r="BX14" s="762"/>
      <c r="BY14" s="762"/>
      <c r="BZ14" s="762"/>
      <c r="CA14" s="762"/>
      <c r="CB14" s="762"/>
      <c r="CC14" s="762"/>
      <c r="CD14" s="762"/>
      <c r="CE14" s="762"/>
      <c r="CF14" s="762"/>
      <c r="CG14" s="762"/>
      <c r="CH14" s="762"/>
      <c r="CI14" s="762"/>
    </row>
    <row r="15" spans="1:93" ht="15" customHeight="1" x14ac:dyDescent="0.3">
      <c r="A15" s="762" t="s">
        <v>348</v>
      </c>
      <c r="B15" s="762"/>
      <c r="C15" s="762"/>
      <c r="D15" s="762"/>
      <c r="E15" s="762"/>
      <c r="F15" s="892">
        <v>0.4</v>
      </c>
      <c r="G15" s="892"/>
      <c r="H15" s="892"/>
      <c r="I15" s="892"/>
      <c r="J15" s="892"/>
      <c r="K15" s="892"/>
      <c r="L15" s="892"/>
      <c r="M15" s="892"/>
      <c r="N15" s="892"/>
      <c r="O15" s="762" t="s">
        <v>349</v>
      </c>
      <c r="P15" s="762"/>
      <c r="Q15" s="762"/>
      <c r="R15" s="762"/>
      <c r="S15" s="892" t="s">
        <v>869</v>
      </c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2"/>
      <c r="AP15" s="892"/>
      <c r="AQ15" s="892"/>
      <c r="AR15" s="892"/>
      <c r="AS15" s="892"/>
      <c r="AT15" s="892"/>
      <c r="AU15" s="892"/>
      <c r="AV15" s="892"/>
      <c r="AW15" s="892"/>
      <c r="AX15" s="892"/>
      <c r="AY15" s="892"/>
      <c r="AZ15" s="892"/>
      <c r="BA15" s="892"/>
      <c r="BB15" s="892"/>
      <c r="BC15" s="892"/>
      <c r="BD15" s="892"/>
      <c r="BE15" s="892"/>
      <c r="BF15" s="892"/>
      <c r="BG15" s="892"/>
      <c r="BH15" s="892"/>
      <c r="BI15" s="892"/>
      <c r="BJ15" s="892"/>
      <c r="BK15" s="892"/>
      <c r="BL15" s="892"/>
      <c r="BM15" s="892"/>
      <c r="BN15" s="892"/>
      <c r="BO15" s="892"/>
      <c r="BP15" s="892"/>
      <c r="BQ15" s="892"/>
      <c r="BR15" s="892"/>
      <c r="BS15" s="892"/>
      <c r="BT15" s="892"/>
      <c r="BU15" s="892"/>
      <c r="BV15" s="892"/>
      <c r="BW15" s="892"/>
      <c r="BX15" s="892"/>
      <c r="BY15" s="892"/>
      <c r="BZ15" s="892"/>
      <c r="CA15" s="892"/>
      <c r="CB15" s="892"/>
      <c r="CC15" s="892"/>
      <c r="CD15" s="892"/>
      <c r="CE15" s="892"/>
      <c r="CF15" s="892"/>
      <c r="CG15" s="892"/>
      <c r="CH15" s="892"/>
      <c r="CI15" s="892"/>
    </row>
    <row r="16" spans="1:93" s="219" customFormat="1" ht="9.6" customHeight="1" x14ac:dyDescent="0.2">
      <c r="A16" s="230"/>
      <c r="B16" s="230"/>
      <c r="C16" s="230"/>
      <c r="D16" s="230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230"/>
      <c r="Q16" s="230"/>
      <c r="R16" s="230"/>
      <c r="S16" s="900" t="s">
        <v>350</v>
      </c>
      <c r="T16" s="900"/>
      <c r="U16" s="900"/>
      <c r="V16" s="900"/>
      <c r="W16" s="900"/>
      <c r="X16" s="900"/>
      <c r="Y16" s="900"/>
      <c r="Z16" s="900"/>
      <c r="AA16" s="900"/>
      <c r="AB16" s="900"/>
      <c r="AC16" s="900"/>
      <c r="AD16" s="900"/>
      <c r="AE16" s="900"/>
      <c r="AF16" s="900"/>
      <c r="AG16" s="900"/>
      <c r="AH16" s="900"/>
      <c r="AI16" s="900"/>
      <c r="AJ16" s="900"/>
      <c r="AK16" s="900"/>
      <c r="AL16" s="900"/>
      <c r="AM16" s="900"/>
      <c r="AN16" s="900"/>
      <c r="AO16" s="900"/>
      <c r="AP16" s="900"/>
      <c r="AQ16" s="900"/>
      <c r="AR16" s="900"/>
      <c r="AS16" s="900"/>
      <c r="AT16" s="900"/>
      <c r="AU16" s="900"/>
      <c r="AV16" s="900"/>
      <c r="AW16" s="900"/>
      <c r="AX16" s="900"/>
      <c r="AY16" s="900"/>
      <c r="AZ16" s="900"/>
      <c r="BA16" s="900"/>
      <c r="BB16" s="900"/>
      <c r="BC16" s="900"/>
      <c r="BD16" s="900"/>
      <c r="BE16" s="900"/>
      <c r="BF16" s="900"/>
      <c r="BG16" s="900"/>
      <c r="BH16" s="900"/>
      <c r="BI16" s="900"/>
      <c r="BJ16" s="900"/>
      <c r="BK16" s="900"/>
      <c r="BL16" s="900"/>
      <c r="BM16" s="900"/>
      <c r="BN16" s="900"/>
      <c r="BO16" s="900"/>
      <c r="BP16" s="900"/>
      <c r="BQ16" s="900"/>
      <c r="BR16" s="900"/>
      <c r="BS16" s="900"/>
      <c r="BT16" s="900"/>
      <c r="BU16" s="900"/>
      <c r="BV16" s="900"/>
      <c r="BW16" s="900"/>
      <c r="BX16" s="900"/>
      <c r="BY16" s="900"/>
      <c r="BZ16" s="900"/>
      <c r="CA16" s="900"/>
      <c r="CB16" s="900"/>
      <c r="CC16" s="900"/>
      <c r="CD16" s="900"/>
      <c r="CE16" s="900"/>
      <c r="CF16" s="900"/>
      <c r="CG16" s="900"/>
      <c r="CH16" s="900"/>
      <c r="CI16" s="900"/>
      <c r="CO16" s="223"/>
    </row>
    <row r="17" spans="1:93" ht="15" customHeight="1" x14ac:dyDescent="0.3">
      <c r="A17" s="887" t="s">
        <v>351</v>
      </c>
      <c r="B17" s="887"/>
      <c r="C17" s="887"/>
      <c r="D17" s="887"/>
      <c r="E17" s="887"/>
      <c r="F17" s="887"/>
      <c r="G17" s="887"/>
      <c r="H17" s="887"/>
      <c r="I17" s="887"/>
      <c r="J17" s="887"/>
      <c r="K17" s="887"/>
      <c r="L17" s="887"/>
      <c r="M17" s="887"/>
      <c r="N17" s="887"/>
      <c r="O17" s="887"/>
      <c r="P17" s="887"/>
      <c r="Q17" s="887"/>
      <c r="R17" s="887"/>
      <c r="S17" s="889" t="s">
        <v>563</v>
      </c>
      <c r="T17" s="889"/>
      <c r="U17" s="889"/>
      <c r="V17" s="889"/>
      <c r="W17" s="889"/>
      <c r="X17" s="889"/>
      <c r="Y17" s="889"/>
      <c r="Z17" s="889"/>
      <c r="AA17" s="889"/>
      <c r="AB17" s="889"/>
      <c r="AC17" s="889"/>
      <c r="AD17" s="889"/>
      <c r="AE17" s="889"/>
      <c r="AF17" s="889"/>
      <c r="AG17" s="889"/>
      <c r="AH17" s="889"/>
      <c r="AI17" s="889"/>
      <c r="AJ17" s="889"/>
      <c r="AK17" s="889"/>
      <c r="AL17" s="889"/>
      <c r="AM17" s="889"/>
      <c r="AN17" s="889"/>
      <c r="AO17" s="889"/>
      <c r="AP17" s="889"/>
      <c r="AQ17" s="889"/>
      <c r="AR17" s="889"/>
      <c r="AS17" s="889"/>
      <c r="AT17" s="889"/>
      <c r="AU17" s="889"/>
      <c r="AV17" s="889"/>
      <c r="AW17" s="889"/>
      <c r="AX17" s="889"/>
      <c r="AY17" s="889"/>
      <c r="AZ17" s="889"/>
      <c r="BA17" s="889"/>
      <c r="BB17" s="889"/>
      <c r="BC17" s="889"/>
      <c r="BD17" s="889"/>
      <c r="BE17" s="889"/>
      <c r="BF17" s="889"/>
      <c r="BG17" s="889"/>
      <c r="BH17" s="889"/>
      <c r="BI17" s="889"/>
      <c r="BJ17" s="889"/>
      <c r="BK17" s="889"/>
      <c r="BL17" s="889"/>
      <c r="BM17" s="889"/>
      <c r="BN17" s="889"/>
      <c r="BO17" s="889"/>
      <c r="BP17" s="889"/>
      <c r="BQ17" s="889"/>
      <c r="BR17" s="889"/>
      <c r="BS17" s="889"/>
      <c r="BT17" s="889"/>
      <c r="BU17" s="889"/>
      <c r="BV17" s="889"/>
      <c r="BW17" s="889"/>
      <c r="BX17" s="889"/>
      <c r="BY17" s="889"/>
      <c r="BZ17" s="889"/>
      <c r="CA17" s="889"/>
      <c r="CB17" s="889"/>
      <c r="CC17" s="889"/>
      <c r="CD17" s="889"/>
      <c r="CE17" s="889"/>
      <c r="CF17" s="889"/>
      <c r="CG17" s="889"/>
      <c r="CH17" s="889"/>
      <c r="CI17" s="889"/>
    </row>
    <row r="18" spans="1:93" s="219" customFormat="1" ht="9.6" x14ac:dyDescent="0.2">
      <c r="A18" s="231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882" t="s">
        <v>352</v>
      </c>
      <c r="T18" s="882"/>
      <c r="U18" s="882"/>
      <c r="V18" s="882"/>
      <c r="W18" s="882"/>
      <c r="X18" s="882"/>
      <c r="Y18" s="882"/>
      <c r="Z18" s="882"/>
      <c r="AA18" s="882"/>
      <c r="AB18" s="882"/>
      <c r="AC18" s="882"/>
      <c r="AD18" s="882"/>
      <c r="AE18" s="882"/>
      <c r="AF18" s="882"/>
      <c r="AG18" s="882"/>
      <c r="AH18" s="882"/>
      <c r="AI18" s="882"/>
      <c r="AJ18" s="882"/>
      <c r="AK18" s="882"/>
      <c r="AL18" s="882"/>
      <c r="AM18" s="882"/>
      <c r="AN18" s="882"/>
      <c r="AO18" s="882"/>
      <c r="AP18" s="882"/>
      <c r="AQ18" s="882"/>
      <c r="AR18" s="882"/>
      <c r="AS18" s="882"/>
      <c r="AT18" s="882"/>
      <c r="AU18" s="882"/>
      <c r="AV18" s="882"/>
      <c r="AW18" s="882"/>
      <c r="AX18" s="882"/>
      <c r="AY18" s="882"/>
      <c r="AZ18" s="882"/>
      <c r="BA18" s="882"/>
      <c r="BB18" s="882"/>
      <c r="BC18" s="882"/>
      <c r="BD18" s="882"/>
      <c r="BE18" s="882"/>
      <c r="BF18" s="882"/>
      <c r="BG18" s="882"/>
      <c r="BH18" s="882"/>
      <c r="BI18" s="882"/>
      <c r="BJ18" s="882"/>
      <c r="BK18" s="882"/>
      <c r="BL18" s="882"/>
      <c r="BM18" s="882"/>
      <c r="BN18" s="882"/>
      <c r="BO18" s="882"/>
      <c r="BP18" s="882"/>
      <c r="BQ18" s="882"/>
      <c r="BR18" s="882"/>
      <c r="BS18" s="882"/>
      <c r="BT18" s="882"/>
      <c r="BU18" s="882"/>
      <c r="BV18" s="882"/>
      <c r="BW18" s="882"/>
      <c r="BX18" s="882"/>
      <c r="BY18" s="882"/>
      <c r="BZ18" s="882"/>
      <c r="CA18" s="882"/>
      <c r="CB18" s="882"/>
      <c r="CC18" s="882"/>
      <c r="CD18" s="882"/>
      <c r="CE18" s="882"/>
      <c r="CF18" s="882"/>
      <c r="CG18" s="882"/>
      <c r="CH18" s="882"/>
      <c r="CI18" s="882"/>
      <c r="CO18" s="223"/>
    </row>
    <row r="19" spans="1:93" ht="15" customHeight="1" x14ac:dyDescent="0.25">
      <c r="A19" s="887" t="s">
        <v>353</v>
      </c>
      <c r="B19" s="887"/>
      <c r="C19" s="887"/>
      <c r="D19" s="887"/>
      <c r="E19" s="887"/>
      <c r="F19" s="887"/>
      <c r="G19" s="887"/>
      <c r="H19" s="887"/>
      <c r="I19" s="887"/>
      <c r="J19" s="887"/>
      <c r="K19" s="887"/>
      <c r="L19" s="887"/>
      <c r="M19" s="887"/>
      <c r="N19" s="887"/>
      <c r="O19" s="887"/>
      <c r="P19" s="887"/>
      <c r="Q19" s="887"/>
      <c r="R19" s="887"/>
      <c r="S19" s="887"/>
      <c r="T19" s="887"/>
      <c r="U19" s="887"/>
      <c r="V19" s="887"/>
      <c r="W19" s="887"/>
      <c r="X19" s="887"/>
      <c r="Y19" s="887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03"/>
      <c r="CE19" s="103"/>
      <c r="CF19" s="103"/>
      <c r="CG19" s="103"/>
      <c r="CH19" s="103"/>
      <c r="CI19" s="103"/>
      <c r="CO19" s="147"/>
    </row>
    <row r="20" spans="1:93" ht="15" customHeight="1" x14ac:dyDescent="0.3">
      <c r="A20" s="887" t="s">
        <v>564</v>
      </c>
      <c r="B20" s="887"/>
      <c r="C20" s="887"/>
      <c r="D20" s="887"/>
      <c r="E20" s="887"/>
      <c r="F20" s="887"/>
      <c r="G20" s="887"/>
      <c r="H20" s="887"/>
      <c r="I20" s="887"/>
      <c r="J20" s="887"/>
      <c r="K20" s="887"/>
      <c r="L20" s="887"/>
      <c r="M20" s="887"/>
      <c r="N20" s="887"/>
      <c r="O20" s="887"/>
      <c r="P20" s="887"/>
      <c r="Q20" s="887"/>
      <c r="R20" s="887"/>
      <c r="S20" s="887"/>
      <c r="T20" s="887"/>
      <c r="U20" s="887"/>
      <c r="V20" s="887"/>
      <c r="W20" s="887"/>
      <c r="X20" s="887"/>
      <c r="Y20" s="887"/>
      <c r="Z20" s="887"/>
      <c r="AA20" s="887"/>
      <c r="AB20" s="887"/>
      <c r="AC20" s="887"/>
      <c r="AD20" s="887"/>
      <c r="AE20" s="887"/>
      <c r="AF20" s="887"/>
      <c r="AG20" s="887"/>
      <c r="AH20" s="887"/>
      <c r="AI20" s="887"/>
      <c r="AJ20" s="887"/>
      <c r="AK20" s="887"/>
      <c r="AL20" s="887"/>
      <c r="AM20" s="887"/>
      <c r="AN20" s="887"/>
      <c r="AO20" s="887"/>
      <c r="AP20" s="887"/>
      <c r="AQ20" s="887"/>
      <c r="AR20" s="887"/>
      <c r="AS20" s="887"/>
      <c r="AT20" s="887"/>
      <c r="AU20" s="887"/>
      <c r="AV20" s="887"/>
      <c r="AW20" s="887"/>
      <c r="AX20" s="887"/>
      <c r="AY20" s="901" t="str">
        <f>CONCATENATE(ФОРМА!B9,", Лист ",CL20)</f>
        <v>ГтЭС-ДТ-9, Лист 3</v>
      </c>
      <c r="AZ20" s="901"/>
      <c r="BA20" s="901"/>
      <c r="BB20" s="901"/>
      <c r="BC20" s="901"/>
      <c r="BD20" s="901"/>
      <c r="BE20" s="901"/>
      <c r="BF20" s="901"/>
      <c r="BG20" s="901"/>
      <c r="BH20" s="901"/>
      <c r="BI20" s="901"/>
      <c r="BJ20" s="901"/>
      <c r="BK20" s="901"/>
      <c r="BL20" s="901"/>
      <c r="BM20" s="901"/>
      <c r="BN20" s="901"/>
      <c r="BO20" s="901"/>
      <c r="BP20" s="901"/>
      <c r="BQ20" s="901"/>
      <c r="BR20" s="901"/>
      <c r="BS20" s="901"/>
      <c r="BT20" s="901"/>
      <c r="BU20" s="901"/>
      <c r="BV20" s="901"/>
      <c r="BW20" s="901"/>
      <c r="BX20" s="901"/>
      <c r="BY20" s="901"/>
      <c r="BZ20" s="901"/>
      <c r="CA20" s="901"/>
      <c r="CB20" s="901"/>
      <c r="CC20" s="901"/>
      <c r="CD20" s="901"/>
      <c r="CE20" s="901"/>
      <c r="CF20" s="901"/>
      <c r="CG20" s="901"/>
      <c r="CH20" s="901"/>
      <c r="CI20" s="901"/>
      <c r="CL20" s="19">
        <v>3</v>
      </c>
    </row>
    <row r="21" spans="1:93" x14ac:dyDescent="0.3">
      <c r="A21" s="885" t="s">
        <v>354</v>
      </c>
      <c r="B21" s="885"/>
      <c r="C21" s="885"/>
      <c r="D21" s="885"/>
      <c r="E21" s="885"/>
      <c r="F21" s="885"/>
      <c r="G21" s="885"/>
      <c r="H21" s="885"/>
      <c r="I21" s="885"/>
      <c r="J21" s="885"/>
      <c r="K21" s="885"/>
      <c r="L21" s="885"/>
      <c r="M21" s="885"/>
      <c r="N21" s="885"/>
      <c r="O21" s="885"/>
      <c r="P21" s="885"/>
      <c r="Q21" s="885"/>
      <c r="R21" s="885"/>
      <c r="S21" s="885"/>
      <c r="T21" s="885"/>
      <c r="U21" s="885"/>
      <c r="V21" s="885"/>
      <c r="W21" s="885"/>
      <c r="X21" s="885"/>
      <c r="Y21" s="885"/>
      <c r="Z21" s="885"/>
      <c r="AA21" s="885"/>
      <c r="AB21" s="885"/>
      <c r="AC21" s="885"/>
      <c r="AD21" s="885"/>
      <c r="AE21" s="885"/>
      <c r="AF21" s="885"/>
      <c r="AG21" s="885"/>
      <c r="AH21" s="885"/>
      <c r="AI21" s="885"/>
      <c r="AJ21" s="885"/>
      <c r="AK21" s="885"/>
      <c r="AL21" s="885"/>
      <c r="AM21" s="885"/>
      <c r="AN21" s="885"/>
      <c r="AO21" s="885"/>
      <c r="AP21" s="885"/>
      <c r="AQ21" s="885"/>
      <c r="AR21" s="885"/>
      <c r="AS21" s="885"/>
      <c r="AT21" s="102"/>
      <c r="AU21" s="886">
        <f>IF(F15=0.4,1,3)</f>
        <v>1</v>
      </c>
      <c r="AV21" s="886"/>
      <c r="AW21" s="886"/>
      <c r="AX21" s="886"/>
      <c r="AY21" s="886"/>
      <c r="AZ21" s="886"/>
      <c r="BA21" s="886"/>
      <c r="BB21" s="886"/>
      <c r="BC21" s="886"/>
      <c r="BD21" s="886"/>
      <c r="BE21" s="886"/>
      <c r="BF21" s="886"/>
      <c r="BG21" s="886"/>
      <c r="BH21" s="886"/>
      <c r="BI21" s="886"/>
      <c r="BJ21" s="886"/>
      <c r="BK21" s="886"/>
      <c r="BL21" s="886"/>
      <c r="BM21" s="886"/>
      <c r="BN21" s="886"/>
      <c r="BO21" s="886"/>
      <c r="BP21" s="886"/>
      <c r="BQ21" s="886"/>
      <c r="BR21" s="886"/>
      <c r="BS21" s="886"/>
      <c r="BT21" s="886"/>
      <c r="BU21" s="886"/>
      <c r="BV21" s="886"/>
      <c r="BW21" s="886"/>
      <c r="BX21" s="886"/>
      <c r="BY21" s="886"/>
      <c r="BZ21" s="886"/>
      <c r="CA21" s="886"/>
      <c r="CB21" s="886"/>
      <c r="CC21" s="886"/>
      <c r="CD21" s="886"/>
      <c r="CE21" s="886"/>
      <c r="CF21" s="886"/>
      <c r="CG21" s="886"/>
      <c r="CH21" s="886"/>
      <c r="CI21" s="886"/>
    </row>
    <row r="22" spans="1:93" s="219" customFormat="1" ht="9.6" x14ac:dyDescent="0.2">
      <c r="A22" s="221"/>
      <c r="C22" s="221"/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221"/>
      <c r="AC22" s="221"/>
      <c r="AD22" s="221"/>
      <c r="AE22" s="221"/>
      <c r="AF22" s="221"/>
      <c r="AG22" s="221"/>
      <c r="AH22" s="221"/>
      <c r="AI22" s="221"/>
      <c r="AJ22" s="221"/>
      <c r="AK22" s="221"/>
      <c r="AL22" s="221"/>
      <c r="AM22" s="221"/>
      <c r="AN22" s="221"/>
      <c r="AO22" s="221"/>
      <c r="AP22" s="221"/>
      <c r="AQ22" s="221"/>
      <c r="AR22" s="221"/>
      <c r="AS22" s="221"/>
      <c r="AT22" s="221"/>
      <c r="AU22" s="710" t="s">
        <v>355</v>
      </c>
      <c r="AV22" s="710"/>
      <c r="AW22" s="710"/>
      <c r="AX22" s="710"/>
      <c r="AY22" s="710"/>
      <c r="AZ22" s="710"/>
      <c r="BA22" s="710"/>
      <c r="BB22" s="710"/>
      <c r="BC22" s="710"/>
      <c r="BD22" s="710"/>
      <c r="BE22" s="710"/>
      <c r="BF22" s="710"/>
      <c r="BG22" s="710"/>
      <c r="BH22" s="710"/>
      <c r="BI22" s="710"/>
      <c r="BJ22" s="710"/>
      <c r="BK22" s="710"/>
      <c r="BL22" s="710"/>
      <c r="BM22" s="710"/>
      <c r="BN22" s="710"/>
      <c r="BO22" s="710"/>
      <c r="BP22" s="710"/>
      <c r="BQ22" s="710"/>
      <c r="BR22" s="710"/>
      <c r="BS22" s="710"/>
      <c r="BT22" s="710"/>
      <c r="BU22" s="710"/>
      <c r="BV22" s="710"/>
      <c r="BW22" s="710"/>
      <c r="BX22" s="710"/>
      <c r="BY22" s="710"/>
      <c r="BZ22" s="710"/>
      <c r="CA22" s="710"/>
      <c r="CB22" s="710"/>
      <c r="CC22" s="710"/>
      <c r="CD22" s="710"/>
      <c r="CE22" s="710"/>
      <c r="CF22" s="710"/>
      <c r="CG22" s="710"/>
      <c r="CH22" s="710"/>
      <c r="CI22" s="710"/>
      <c r="CO22" s="223"/>
    </row>
    <row r="23" spans="1:93" x14ac:dyDescent="0.3">
      <c r="A23" s="762" t="s">
        <v>615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892" t="s">
        <v>726</v>
      </c>
      <c r="U23" s="892"/>
      <c r="V23" s="892"/>
      <c r="W23" s="892"/>
      <c r="X23" s="892"/>
      <c r="Y23" s="892"/>
      <c r="Z23" s="892"/>
      <c r="AA23" s="892"/>
      <c r="AB23" s="892"/>
      <c r="AC23" s="892"/>
      <c r="AD23" s="892"/>
      <c r="AE23" s="892"/>
      <c r="AF23" s="892"/>
      <c r="AG23" s="892"/>
      <c r="AH23" s="892"/>
      <c r="AI23" s="892"/>
      <c r="AJ23" s="892"/>
      <c r="AK23" s="892"/>
      <c r="AL23" s="892"/>
      <c r="AM23" s="892"/>
      <c r="AN23" s="892"/>
      <c r="AO23" s="892"/>
      <c r="AP23" s="892"/>
      <c r="AQ23" s="892"/>
      <c r="AR23" s="892"/>
      <c r="AS23" s="892"/>
      <c r="AT23" s="892"/>
      <c r="AU23" s="892"/>
      <c r="AV23" s="892"/>
      <c r="AW23" s="892"/>
      <c r="AX23" s="892"/>
      <c r="AY23" s="892"/>
      <c r="AZ23" s="892"/>
      <c r="BA23" s="892"/>
      <c r="BB23" s="892"/>
      <c r="BC23" s="892"/>
      <c r="BD23" s="892"/>
      <c r="BE23" s="892"/>
      <c r="BF23" s="892"/>
      <c r="BG23" s="892"/>
      <c r="BH23" s="892"/>
      <c r="BI23" s="892"/>
      <c r="BJ23" s="892"/>
      <c r="BK23" s="892"/>
      <c r="BL23" s="89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K23" s="56"/>
      <c r="CL23" s="57"/>
      <c r="CM23" s="57"/>
    </row>
    <row r="24" spans="1:93" s="24" customFormat="1" x14ac:dyDescent="0.3">
      <c r="A24" s="762" t="s">
        <v>356</v>
      </c>
      <c r="B24" s="762"/>
      <c r="C24" s="762"/>
      <c r="D24" s="762"/>
      <c r="E24" s="762"/>
      <c r="F24" s="762"/>
      <c r="G24" s="762"/>
      <c r="H24" s="762"/>
      <c r="I24" s="762"/>
      <c r="J24" s="762"/>
      <c r="K24" s="762"/>
      <c r="L24" s="762"/>
      <c r="M24" s="762"/>
      <c r="N24" s="762"/>
      <c r="O24" s="762"/>
      <c r="P24" s="762"/>
      <c r="Q24" s="762"/>
      <c r="R24" s="762"/>
      <c r="S24" s="762"/>
      <c r="T24" s="762"/>
      <c r="U24" s="762"/>
      <c r="V24" s="762"/>
      <c r="W24" s="762"/>
      <c r="X24" s="762"/>
      <c r="Y24" s="762"/>
      <c r="Z24" s="762"/>
      <c r="AA24" s="762"/>
      <c r="AB24" s="762"/>
      <c r="AC24" s="762"/>
      <c r="AD24" s="762"/>
      <c r="AE24" s="762"/>
      <c r="AF24" s="762"/>
      <c r="AG24" s="762"/>
      <c r="AH24" s="762"/>
      <c r="AI24" s="762"/>
      <c r="AJ24" s="762"/>
      <c r="AK24" s="762"/>
      <c r="AL24" s="762"/>
      <c r="AM24" s="762"/>
      <c r="AN24" s="762"/>
      <c r="AO24" s="762"/>
      <c r="AP24" s="762"/>
      <c r="AQ24" s="762"/>
      <c r="AR24" s="762"/>
      <c r="AS24" s="762"/>
      <c r="AT24" s="762"/>
      <c r="AU24" s="762"/>
      <c r="AV24" s="762"/>
      <c r="AW24" s="762"/>
      <c r="AX24" s="762"/>
      <c r="AY24" s="762"/>
      <c r="AZ24" s="762"/>
      <c r="BA24" s="762"/>
      <c r="BB24" s="762"/>
      <c r="BC24" s="762"/>
      <c r="BD24" s="762"/>
      <c r="BE24" s="762"/>
      <c r="BF24" s="762"/>
      <c r="BG24" s="892" t="s">
        <v>870</v>
      </c>
      <c r="BH24" s="892"/>
      <c r="BI24" s="892"/>
      <c r="BJ24" s="892"/>
      <c r="BK24" s="892"/>
      <c r="BL24" s="892"/>
      <c r="BM24" s="892"/>
      <c r="BN24" s="892"/>
      <c r="BO24" s="892"/>
      <c r="BP24" s="892"/>
      <c r="BQ24" s="892"/>
      <c r="BR24" s="892"/>
      <c r="BS24" s="892"/>
      <c r="BT24" s="892"/>
      <c r="BU24" s="892"/>
      <c r="BV24" s="892"/>
      <c r="BW24" s="892"/>
      <c r="BX24" s="892"/>
      <c r="BY24" s="892"/>
      <c r="BZ24" s="892"/>
      <c r="CA24" s="892"/>
      <c r="CB24" s="892"/>
      <c r="CC24" s="892"/>
      <c r="CD24" s="892"/>
      <c r="CE24" s="892"/>
      <c r="CF24" s="892"/>
      <c r="CG24" s="892"/>
      <c r="CH24" s="892"/>
      <c r="CI24" s="892"/>
      <c r="CK24" s="56"/>
      <c r="CL24" s="57"/>
      <c r="CM24" s="57"/>
      <c r="CO24" s="140"/>
    </row>
    <row r="25" spans="1:93" ht="13.8" x14ac:dyDescent="0.25">
      <c r="A25" s="762" t="s">
        <v>357</v>
      </c>
      <c r="B25" s="762"/>
      <c r="C25" s="762"/>
      <c r="D25" s="762"/>
      <c r="E25" s="762"/>
      <c r="F25" s="762"/>
      <c r="G25" s="762"/>
      <c r="H25" s="762"/>
      <c r="I25" s="762"/>
      <c r="J25" s="762"/>
      <c r="K25" s="762"/>
      <c r="L25" s="762"/>
      <c r="M25" s="762"/>
      <c r="N25" s="762"/>
      <c r="O25" s="762"/>
      <c r="P25" s="762"/>
      <c r="Q25" s="762"/>
      <c r="R25" s="762"/>
      <c r="S25" s="762"/>
      <c r="T25" s="762"/>
      <c r="U25" s="762"/>
      <c r="V25" s="762"/>
      <c r="W25" s="762"/>
      <c r="X25" s="762"/>
      <c r="Y25" s="762"/>
      <c r="Z25" s="762"/>
      <c r="AA25" s="762"/>
      <c r="AB25" s="762"/>
      <c r="AC25" s="762"/>
      <c r="AD25" s="762"/>
      <c r="AE25" s="762"/>
      <c r="AF25" s="762"/>
      <c r="AG25" s="762"/>
      <c r="AH25" s="762"/>
      <c r="AI25" s="762"/>
      <c r="AJ25" s="762"/>
      <c r="AK25" s="762"/>
      <c r="AL25" s="762"/>
      <c r="AM25" s="762"/>
      <c r="AN25" s="762"/>
      <c r="AO25" s="762"/>
      <c r="AP25" s="762"/>
      <c r="AQ25" s="762"/>
      <c r="AR25" s="762"/>
      <c r="AS25" s="762"/>
      <c r="AT25" s="762"/>
      <c r="AU25" s="762"/>
      <c r="AV25" s="762"/>
      <c r="AW25" s="762"/>
      <c r="AX25" s="762"/>
      <c r="AY25" s="762"/>
      <c r="AZ25" s="762"/>
      <c r="BA25" s="762"/>
      <c r="BB25" s="762"/>
      <c r="BC25" s="762"/>
      <c r="BD25" s="762"/>
      <c r="BE25" s="762"/>
      <c r="BF25" s="762"/>
      <c r="BG25" s="762"/>
      <c r="BH25" s="762"/>
      <c r="BI25" s="762"/>
      <c r="BJ25" s="762"/>
      <c r="BK25" s="762"/>
      <c r="BL25" s="762"/>
      <c r="BM25" s="762"/>
      <c r="BN25" s="762"/>
      <c r="BO25" s="762"/>
      <c r="BP25" s="762"/>
      <c r="BQ25" s="762"/>
      <c r="BR25" s="762"/>
      <c r="BS25" s="762"/>
      <c r="BT25" s="762"/>
      <c r="BU25" s="762"/>
      <c r="BV25" s="762"/>
      <c r="BW25" s="762"/>
      <c r="BX25" s="762"/>
      <c r="BY25" s="762"/>
      <c r="BZ25" s="762"/>
      <c r="CA25" s="762"/>
      <c r="CB25" s="762"/>
      <c r="CC25" s="762"/>
      <c r="CD25" s="762"/>
      <c r="CE25" s="762"/>
      <c r="CF25" s="762"/>
      <c r="CG25" s="762"/>
      <c r="CH25" s="762"/>
      <c r="CI25" s="762"/>
      <c r="CK25" s="56"/>
      <c r="CL25" s="57"/>
      <c r="CM25" s="57"/>
      <c r="CO25" s="140"/>
    </row>
    <row r="26" spans="1:93" x14ac:dyDescent="0.3">
      <c r="A26" s="762" t="s">
        <v>358</v>
      </c>
      <c r="B26" s="762"/>
      <c r="C26" s="762"/>
      <c r="D26" s="762"/>
      <c r="E26" s="762"/>
      <c r="F26" s="762"/>
      <c r="G26" s="762"/>
      <c r="H26" s="762"/>
      <c r="I26" s="762"/>
      <c r="J26" s="762"/>
      <c r="K26" s="762"/>
      <c r="L26" s="762"/>
      <c r="M26" s="762"/>
      <c r="N26" s="762"/>
      <c r="O26" s="762"/>
      <c r="P26" s="762"/>
      <c r="Q26" s="762"/>
      <c r="R26" s="762"/>
      <c r="S26" s="762"/>
      <c r="T26" s="762"/>
      <c r="U26" s="762"/>
      <c r="V26" s="762"/>
      <c r="W26" s="762"/>
      <c r="X26" s="762"/>
      <c r="Y26" s="762"/>
      <c r="Z26" s="762"/>
      <c r="AA26" s="762"/>
      <c r="AB26" s="762"/>
      <c r="AC26" s="762"/>
      <c r="AD26" s="762"/>
      <c r="AE26" s="762"/>
      <c r="AF26" s="762"/>
      <c r="AG26" s="762"/>
      <c r="AH26" s="762"/>
      <c r="AI26" s="762"/>
      <c r="AJ26" s="762"/>
      <c r="AK26" s="762"/>
      <c r="AL26" s="762"/>
      <c r="AM26" s="762"/>
      <c r="AN26" s="762"/>
      <c r="AO26" s="762"/>
      <c r="AP26" s="762"/>
      <c r="AQ26" s="762"/>
      <c r="AR26" s="762"/>
      <c r="AS26" s="762"/>
      <c r="AT26" s="762"/>
      <c r="AU26" s="762"/>
      <c r="AV26" s="762"/>
      <c r="AW26" s="762"/>
      <c r="AX26" s="762"/>
      <c r="AY26" s="762"/>
      <c r="AZ26" s="762"/>
      <c r="BA26" s="762"/>
      <c r="BB26" s="762"/>
      <c r="BC26" s="762"/>
      <c r="BD26" s="762"/>
      <c r="BE26" s="762"/>
      <c r="BF26" s="762"/>
      <c r="BG26" s="762"/>
      <c r="BH26" s="762"/>
      <c r="BI26" s="762"/>
      <c r="BJ26" s="762"/>
      <c r="BK26" s="762"/>
      <c r="BL26" s="762"/>
      <c r="BM26" s="762"/>
      <c r="BN26" s="762"/>
      <c r="BO26" s="762"/>
      <c r="BP26" s="762"/>
      <c r="BQ26" s="762"/>
      <c r="BR26" s="762"/>
      <c r="BS26" s="762"/>
      <c r="BT26" s="762"/>
      <c r="BU26" s="762"/>
      <c r="BV26" s="762"/>
      <c r="BW26" s="762"/>
      <c r="BX26" s="762"/>
      <c r="BY26" s="762"/>
      <c r="BZ26" s="762"/>
      <c r="CA26" s="762"/>
      <c r="CB26" s="762"/>
      <c r="CC26" s="762"/>
      <c r="CD26" s="762"/>
      <c r="CE26" s="762"/>
      <c r="CF26" s="762"/>
      <c r="CG26" s="762"/>
      <c r="CH26" s="762"/>
      <c r="CI26" s="762"/>
      <c r="CK26" s="56"/>
      <c r="CL26" s="57"/>
      <c r="CM26" s="57"/>
    </row>
    <row r="27" spans="1:93" x14ac:dyDescent="0.3">
      <c r="A27" s="19" t="s">
        <v>359</v>
      </c>
      <c r="O27" s="892" t="str">
        <f>CONCATENATE(CL27," и ",CM27)</f>
        <v>12,5 и 5,5</v>
      </c>
      <c r="P27" s="892"/>
      <c r="Q27" s="892"/>
      <c r="R27" s="892"/>
      <c r="S27" s="892"/>
      <c r="T27" s="892"/>
      <c r="U27" s="892"/>
      <c r="V27" s="892"/>
      <c r="W27" s="892"/>
      <c r="X27" s="892"/>
      <c r="Y27" s="892"/>
      <c r="Z27" s="892"/>
      <c r="AA27" s="892"/>
      <c r="AB27" s="892"/>
      <c r="AC27" s="762" t="s">
        <v>194</v>
      </c>
      <c r="AD27" s="762"/>
      <c r="AE27" s="762"/>
      <c r="AF27" s="762"/>
      <c r="AG27" s="762"/>
      <c r="AH27" s="762"/>
      <c r="AI27" s="762"/>
      <c r="AJ27" s="762"/>
      <c r="AK27" s="762"/>
      <c r="AL27" s="762"/>
      <c r="AM27" s="762"/>
      <c r="AN27" s="762"/>
      <c r="AO27" s="762"/>
      <c r="AP27" s="762"/>
      <c r="AQ27" s="762"/>
      <c r="AR27" s="762"/>
      <c r="AS27" s="762"/>
      <c r="AT27" s="762"/>
      <c r="AU27" s="762"/>
      <c r="AV27" s="762"/>
      <c r="AW27" s="762"/>
      <c r="AX27" s="762"/>
      <c r="AY27" s="762"/>
      <c r="AZ27" s="762"/>
      <c r="BA27" s="762"/>
      <c r="BB27" s="762"/>
      <c r="BC27" s="762"/>
      <c r="BD27" s="762"/>
      <c r="BE27" s="762"/>
      <c r="BF27" s="762"/>
      <c r="BG27" s="762"/>
      <c r="BH27" s="762"/>
      <c r="BI27" s="762"/>
      <c r="BJ27" s="762"/>
      <c r="BK27" s="762"/>
      <c r="BL27" s="762"/>
      <c r="BM27" s="762"/>
      <c r="BN27" s="762"/>
      <c r="BO27" s="762"/>
      <c r="BP27" s="762"/>
      <c r="BQ27" s="762"/>
      <c r="BR27" s="762"/>
      <c r="BS27" s="762"/>
      <c r="BT27" s="762"/>
      <c r="BU27" s="762"/>
      <c r="BV27" s="762"/>
      <c r="BW27" s="762"/>
      <c r="BX27" s="762"/>
      <c r="BY27" s="762"/>
      <c r="BZ27" s="762"/>
      <c r="CA27" s="762"/>
      <c r="CB27" s="762"/>
      <c r="CC27" s="762"/>
      <c r="CD27" s="762"/>
      <c r="CE27" s="762"/>
      <c r="CF27" s="762"/>
      <c r="CG27" s="762"/>
      <c r="CH27" s="762"/>
      <c r="CI27" s="762"/>
      <c r="CK27" s="56"/>
      <c r="CL27" s="59">
        <v>12.5</v>
      </c>
      <c r="CM27" s="59">
        <v>5.5</v>
      </c>
      <c r="CO27" s="140"/>
    </row>
    <row r="28" spans="1:93" x14ac:dyDescent="0.3">
      <c r="A28" s="890" t="s">
        <v>360</v>
      </c>
      <c r="B28" s="890"/>
      <c r="C28" s="890"/>
      <c r="D28" s="890"/>
      <c r="E28" s="890"/>
      <c r="F28" s="890"/>
      <c r="G28" s="890"/>
      <c r="H28" s="890"/>
      <c r="I28" s="890"/>
      <c r="J28" s="890"/>
      <c r="K28" s="890"/>
      <c r="L28" s="890"/>
      <c r="M28" s="890"/>
      <c r="N28" s="890"/>
      <c r="O28" s="890"/>
      <c r="P28" s="890"/>
      <c r="Q28" s="890"/>
      <c r="R28" s="890"/>
      <c r="S28" s="890"/>
      <c r="T28" s="890"/>
      <c r="U28" s="890"/>
      <c r="V28" s="890"/>
      <c r="W28" s="890"/>
      <c r="X28" s="890"/>
      <c r="Y28" s="890"/>
      <c r="Z28" s="890"/>
      <c r="AA28" s="890"/>
      <c r="AB28" s="890"/>
      <c r="AC28" s="890"/>
      <c r="AD28" s="890"/>
      <c r="AE28" s="890"/>
      <c r="AF28" s="890"/>
      <c r="AG28" s="890"/>
      <c r="AH28" s="890"/>
      <c r="AI28" s="890"/>
      <c r="AJ28" s="890"/>
      <c r="AK28" s="890"/>
      <c r="AL28" s="890"/>
      <c r="AM28" s="890"/>
      <c r="AN28" s="890"/>
      <c r="AO28" s="890"/>
      <c r="AP28" s="890"/>
      <c r="AQ28" s="891" t="s">
        <v>565</v>
      </c>
      <c r="AR28" s="891"/>
      <c r="AS28" s="891"/>
      <c r="AT28" s="891"/>
      <c r="AU28" s="891"/>
      <c r="AV28" s="891"/>
      <c r="AW28" s="891"/>
      <c r="AX28" s="891"/>
      <c r="AY28" s="891"/>
      <c r="AZ28" s="891"/>
      <c r="BA28" s="891"/>
      <c r="BB28" s="891"/>
      <c r="BC28" s="891"/>
      <c r="BD28" s="891"/>
      <c r="BE28" s="891"/>
      <c r="BF28" s="891"/>
      <c r="BG28" s="891"/>
      <c r="BH28" s="891"/>
      <c r="BI28" s="891"/>
      <c r="BJ28" s="891"/>
      <c r="BK28" s="891"/>
      <c r="BL28" s="891"/>
      <c r="BM28" s="891"/>
      <c r="BN28" s="891"/>
      <c r="BO28" s="891"/>
      <c r="BP28" s="891"/>
      <c r="BQ28" s="891"/>
      <c r="BR28" s="891"/>
      <c r="BS28" s="891"/>
      <c r="BT28" s="891"/>
      <c r="BU28" s="891"/>
      <c r="BV28" s="891"/>
      <c r="BW28" s="891"/>
      <c r="BX28" s="891"/>
      <c r="BY28" s="891"/>
      <c r="BZ28" s="891"/>
      <c r="CA28" s="891"/>
      <c r="CB28" s="891"/>
      <c r="CC28" s="891"/>
      <c r="CD28" s="891"/>
      <c r="CE28" s="891"/>
      <c r="CF28" s="891"/>
      <c r="CG28" s="891"/>
      <c r="CH28" s="891"/>
      <c r="CI28" s="891"/>
      <c r="CK28" s="56"/>
      <c r="CL28" s="57"/>
      <c r="CM28" s="57"/>
    </row>
    <row r="29" spans="1:93" s="219" customFormat="1" ht="9.6" x14ac:dyDescent="0.2">
      <c r="AQ29" s="709" t="s">
        <v>361</v>
      </c>
      <c r="AR29" s="709"/>
      <c r="AS29" s="709"/>
      <c r="AT29" s="709"/>
      <c r="AU29" s="709"/>
      <c r="AV29" s="709"/>
      <c r="AW29" s="709"/>
      <c r="AX29" s="709"/>
      <c r="AY29" s="709"/>
      <c r="AZ29" s="709"/>
      <c r="BA29" s="709"/>
      <c r="BB29" s="709"/>
      <c r="BC29" s="709"/>
      <c r="BD29" s="709"/>
      <c r="BE29" s="709"/>
      <c r="BF29" s="709"/>
      <c r="BG29" s="709"/>
      <c r="BH29" s="709"/>
      <c r="BI29" s="709"/>
      <c r="BJ29" s="709"/>
      <c r="BK29" s="709"/>
      <c r="BL29" s="709"/>
      <c r="BM29" s="709"/>
      <c r="BN29" s="709"/>
      <c r="BO29" s="709"/>
      <c r="BP29" s="709"/>
      <c r="BQ29" s="709"/>
      <c r="BR29" s="709"/>
      <c r="BS29" s="709"/>
      <c r="BT29" s="709"/>
      <c r="BU29" s="709"/>
      <c r="BV29" s="709"/>
      <c r="BW29" s="709"/>
      <c r="BX29" s="709"/>
      <c r="BY29" s="709"/>
      <c r="BZ29" s="709"/>
      <c r="CA29" s="709"/>
      <c r="CB29" s="709"/>
      <c r="CC29" s="709"/>
      <c r="CD29" s="709"/>
      <c r="CE29" s="709"/>
      <c r="CF29" s="709"/>
      <c r="CG29" s="709"/>
      <c r="CH29" s="709"/>
      <c r="CI29" s="709"/>
      <c r="CK29" s="227"/>
      <c r="CL29" s="228"/>
      <c r="CM29" s="228"/>
      <c r="CO29" s="223"/>
    </row>
    <row r="30" spans="1:93" x14ac:dyDescent="0.3">
      <c r="A30" s="892"/>
      <c r="B30" s="892"/>
      <c r="C30" s="892"/>
      <c r="D30" s="892"/>
      <c r="E30" s="892"/>
      <c r="F30" s="892"/>
      <c r="G30" s="892"/>
      <c r="H30" s="892"/>
      <c r="I30" s="892"/>
      <c r="J30" s="892"/>
      <c r="K30" s="892"/>
      <c r="L30" s="892"/>
      <c r="M30" s="892"/>
      <c r="N30" s="892"/>
      <c r="O30" s="892"/>
      <c r="P30" s="892"/>
      <c r="Q30" s="892"/>
      <c r="R30" s="892"/>
      <c r="S30" s="892"/>
      <c r="T30" s="892"/>
      <c r="U30" s="892"/>
      <c r="V30" s="892"/>
      <c r="W30" s="892"/>
      <c r="X30" s="892"/>
      <c r="Y30" s="892"/>
      <c r="Z30" s="892"/>
      <c r="AA30" s="892"/>
      <c r="AB30" s="892"/>
      <c r="AC30" s="892"/>
      <c r="AD30" s="892"/>
      <c r="AE30" s="892"/>
      <c r="AF30" s="892"/>
      <c r="AG30" s="892"/>
      <c r="AH30" s="892"/>
      <c r="AI30" s="892"/>
      <c r="AJ30" s="892"/>
      <c r="AK30" s="892"/>
      <c r="AL30" s="892"/>
      <c r="AM30" s="892"/>
      <c r="AN30" s="892"/>
      <c r="AO30" s="892"/>
      <c r="AP30" s="892"/>
      <c r="AQ30" s="892"/>
      <c r="AR30" s="892"/>
      <c r="AS30" s="892"/>
      <c r="AT30" s="892"/>
      <c r="AU30" s="892"/>
      <c r="AV30" s="892"/>
      <c r="AW30" s="892"/>
      <c r="AX30" s="892"/>
      <c r="AY30" s="892"/>
      <c r="AZ30" s="892"/>
      <c r="BA30" s="892"/>
      <c r="BB30" s="892"/>
      <c r="BC30" s="892"/>
      <c r="BD30" s="892"/>
      <c r="BE30" s="892"/>
      <c r="BF30" s="892"/>
      <c r="BG30" s="892"/>
      <c r="BH30" s="892"/>
      <c r="BI30" s="892"/>
      <c r="BJ30" s="892"/>
      <c r="BK30" s="892"/>
      <c r="BL30" s="892"/>
      <c r="BM30" s="892"/>
      <c r="BN30" s="892"/>
      <c r="BO30" s="892"/>
      <c r="BP30" s="892"/>
      <c r="BQ30" s="892"/>
      <c r="BR30" s="892"/>
      <c r="BS30" s="892"/>
      <c r="BT30" s="892"/>
      <c r="BU30" s="892"/>
      <c r="BV30" s="892"/>
      <c r="BW30" s="892"/>
      <c r="BX30" s="892"/>
      <c r="BY30" s="892"/>
      <c r="BZ30" s="892"/>
      <c r="CA30" s="892"/>
      <c r="CB30" s="892"/>
      <c r="CC30" s="892"/>
      <c r="CD30" s="892"/>
      <c r="CE30" s="892"/>
      <c r="CF30" s="892"/>
      <c r="CG30" s="892"/>
      <c r="CH30" s="892"/>
      <c r="CI30" s="892"/>
      <c r="CK30" s="56"/>
      <c r="CL30" s="57"/>
      <c r="CM30" s="57"/>
      <c r="CO30" s="148"/>
    </row>
    <row r="31" spans="1:93" s="219" customFormat="1" ht="9.6" x14ac:dyDescent="0.2">
      <c r="A31" s="710" t="s">
        <v>362</v>
      </c>
      <c r="B31" s="710"/>
      <c r="C31" s="710"/>
      <c r="D31" s="710"/>
      <c r="E31" s="710"/>
      <c r="F31" s="710"/>
      <c r="G31" s="710"/>
      <c r="H31" s="710"/>
      <c r="I31" s="710"/>
      <c r="J31" s="710"/>
      <c r="K31" s="710"/>
      <c r="L31" s="710"/>
      <c r="M31" s="710"/>
      <c r="N31" s="710"/>
      <c r="O31" s="710"/>
      <c r="P31" s="710"/>
      <c r="Q31" s="710"/>
      <c r="R31" s="710"/>
      <c r="S31" s="710"/>
      <c r="T31" s="710"/>
      <c r="U31" s="710"/>
      <c r="V31" s="710"/>
      <c r="W31" s="710"/>
      <c r="X31" s="710"/>
      <c r="Y31" s="710"/>
      <c r="Z31" s="710"/>
      <c r="AA31" s="710"/>
      <c r="AB31" s="710"/>
      <c r="AC31" s="710"/>
      <c r="AD31" s="710"/>
      <c r="AE31" s="710"/>
      <c r="AF31" s="710"/>
      <c r="AG31" s="710"/>
      <c r="AH31" s="710"/>
      <c r="AI31" s="710"/>
      <c r="AJ31" s="710"/>
      <c r="AK31" s="710"/>
      <c r="AL31" s="710"/>
      <c r="AM31" s="710"/>
      <c r="AN31" s="710"/>
      <c r="AO31" s="710"/>
      <c r="AP31" s="710"/>
      <c r="AQ31" s="710"/>
      <c r="AR31" s="710"/>
      <c r="AS31" s="710"/>
      <c r="AT31" s="710"/>
      <c r="AU31" s="710"/>
      <c r="AV31" s="710"/>
      <c r="AW31" s="710"/>
      <c r="AX31" s="710"/>
      <c r="AY31" s="710"/>
      <c r="AZ31" s="710"/>
      <c r="BA31" s="710"/>
      <c r="BB31" s="710"/>
      <c r="BC31" s="710"/>
      <c r="BD31" s="710"/>
      <c r="BE31" s="710"/>
      <c r="BF31" s="710"/>
      <c r="BG31" s="710"/>
      <c r="BH31" s="710"/>
      <c r="BI31" s="710"/>
      <c r="BJ31" s="710"/>
      <c r="BK31" s="710"/>
      <c r="BL31" s="710"/>
      <c r="BM31" s="710"/>
      <c r="BN31" s="710"/>
      <c r="BO31" s="710"/>
      <c r="BP31" s="710"/>
      <c r="BQ31" s="710"/>
      <c r="BR31" s="710"/>
      <c r="BS31" s="710"/>
      <c r="BT31" s="710"/>
      <c r="BU31" s="710"/>
      <c r="BV31" s="710"/>
      <c r="BW31" s="710"/>
      <c r="BX31" s="710"/>
      <c r="BY31" s="710"/>
      <c r="BZ31" s="710"/>
      <c r="CA31" s="710"/>
      <c r="CB31" s="710"/>
      <c r="CC31" s="710"/>
      <c r="CD31" s="710"/>
      <c r="CE31" s="710"/>
      <c r="CF31" s="710"/>
      <c r="CG31" s="710"/>
      <c r="CH31" s="710"/>
      <c r="CI31" s="710"/>
      <c r="CO31" s="222"/>
    </row>
    <row r="32" spans="1:93" ht="14.4" customHeight="1" x14ac:dyDescent="0.3">
      <c r="A32" s="762" t="s">
        <v>359</v>
      </c>
      <c r="B32" s="762"/>
      <c r="C32" s="762"/>
      <c r="D32" s="762"/>
      <c r="E32" s="762"/>
      <c r="F32" s="762"/>
      <c r="G32" s="762"/>
      <c r="H32" s="762"/>
      <c r="I32" s="762"/>
      <c r="J32" s="762"/>
      <c r="K32" s="762"/>
      <c r="L32" s="892" t="str">
        <f ca="1">CONCATENATE(RANDBETWEEN(6,8),".",RANDBETWEEN(0,9.5))</f>
        <v>7.4</v>
      </c>
      <c r="M32" s="892"/>
      <c r="N32" s="892"/>
      <c r="O32" s="892"/>
      <c r="P32" s="892"/>
      <c r="Q32" s="892"/>
      <c r="R32" s="892"/>
      <c r="S32" s="892"/>
      <c r="T32" s="892"/>
      <c r="U32" s="892"/>
      <c r="V32" s="892"/>
      <c r="W32" s="762" t="s">
        <v>194</v>
      </c>
      <c r="X32" s="762"/>
      <c r="Y32" s="762"/>
      <c r="Z32" s="762"/>
      <c r="AA32" s="762"/>
      <c r="AB32" s="762"/>
      <c r="AC32" s="762"/>
      <c r="AD32" s="762"/>
      <c r="AE32" s="762"/>
      <c r="AF32" s="762"/>
      <c r="AG32" s="762"/>
      <c r="AH32" s="762"/>
      <c r="AI32" s="762"/>
      <c r="AJ32" s="762"/>
      <c r="AK32" s="762"/>
      <c r="AL32" s="762"/>
      <c r="AM32" s="762"/>
      <c r="AN32" s="762"/>
      <c r="AO32" s="762"/>
      <c r="AP32" s="762"/>
      <c r="AQ32" s="762"/>
      <c r="AR32" s="762"/>
      <c r="AS32" s="762"/>
      <c r="AT32" s="762"/>
      <c r="AU32" s="762"/>
      <c r="AV32" s="762"/>
      <c r="AW32" s="762"/>
      <c r="AX32" s="762"/>
      <c r="AY32" s="762"/>
      <c r="AZ32" s="762"/>
      <c r="BA32" s="762"/>
      <c r="BB32" s="762"/>
      <c r="BC32" s="762"/>
      <c r="BD32" s="762"/>
      <c r="BE32" s="762"/>
      <c r="BF32" s="762"/>
      <c r="BG32" s="762"/>
      <c r="BH32" s="762"/>
      <c r="BI32" s="762"/>
      <c r="BJ32" s="762"/>
      <c r="BK32" s="762"/>
      <c r="BL32" s="762"/>
      <c r="BM32" s="762"/>
      <c r="BN32" s="762"/>
      <c r="BO32" s="762"/>
      <c r="BP32" s="762"/>
      <c r="BQ32" s="762"/>
      <c r="BR32" s="762"/>
      <c r="BS32" s="762"/>
      <c r="BT32" s="762"/>
      <c r="BU32" s="762"/>
      <c r="BV32" s="762"/>
      <c r="BW32" s="762"/>
      <c r="BX32" s="762"/>
      <c r="BY32" s="762"/>
      <c r="BZ32" s="762"/>
      <c r="CA32" s="762"/>
      <c r="CB32" s="762"/>
      <c r="CC32" s="762"/>
      <c r="CD32" s="762"/>
      <c r="CE32" s="762"/>
      <c r="CF32" s="762"/>
      <c r="CG32" s="762"/>
      <c r="CH32" s="762"/>
      <c r="CI32" s="762"/>
      <c r="CO32" s="140"/>
    </row>
    <row r="33" spans="1:93" ht="14.4" customHeight="1" x14ac:dyDescent="0.3">
      <c r="A33" s="864" t="s">
        <v>363</v>
      </c>
      <c r="B33" s="864"/>
      <c r="C33" s="864"/>
      <c r="D33" s="864"/>
      <c r="E33" s="864"/>
      <c r="F33" s="864"/>
      <c r="G33" s="864"/>
      <c r="H33" s="864"/>
      <c r="I33" s="864"/>
      <c r="J33" s="864"/>
      <c r="K33" s="864"/>
      <c r="L33" s="864"/>
      <c r="M33" s="864"/>
      <c r="N33" s="864"/>
      <c r="O33" s="864"/>
      <c r="P33" s="864"/>
      <c r="Q33" s="864"/>
      <c r="R33" s="864"/>
      <c r="S33" s="864"/>
      <c r="T33" s="864"/>
      <c r="U33" s="864"/>
      <c r="V33" s="864"/>
      <c r="W33" s="864"/>
      <c r="X33" s="864"/>
      <c r="Y33" s="864"/>
      <c r="Z33" s="864"/>
      <c r="AA33" s="864"/>
      <c r="AB33" s="864"/>
      <c r="AC33" s="864"/>
      <c r="AD33" s="864"/>
      <c r="AE33" s="864"/>
      <c r="AF33" s="864"/>
      <c r="AG33" s="864"/>
      <c r="AH33" s="864"/>
      <c r="AI33" s="864"/>
      <c r="AJ33" s="864"/>
      <c r="AK33" s="864"/>
      <c r="AL33" s="864"/>
      <c r="AM33" s="864"/>
      <c r="AN33" s="864"/>
      <c r="AO33" s="864"/>
      <c r="AP33" s="864"/>
      <c r="AQ33" s="864"/>
      <c r="AR33" s="864"/>
      <c r="AS33" s="864"/>
      <c r="AT33" s="864"/>
      <c r="AU33" s="864"/>
      <c r="AV33" s="864"/>
      <c r="AW33" s="864"/>
      <c r="AX33" s="864"/>
      <c r="AY33" s="864"/>
      <c r="AZ33" s="864"/>
      <c r="BA33" s="864"/>
      <c r="BB33" s="864"/>
      <c r="BC33" s="864"/>
      <c r="BD33" s="864"/>
      <c r="BE33" s="864"/>
      <c r="BF33" s="864"/>
      <c r="BG33" s="897">
        <v>4</v>
      </c>
      <c r="BH33" s="897"/>
      <c r="BI33" s="897"/>
      <c r="BJ33" s="897"/>
      <c r="BK33" s="897"/>
      <c r="BL33" s="897"/>
      <c r="BM33" s="897"/>
      <c r="BN33" s="897"/>
      <c r="BO33" s="898" t="s">
        <v>364</v>
      </c>
      <c r="BP33" s="898"/>
      <c r="BQ33" s="898"/>
      <c r="BR33" s="898"/>
      <c r="BS33" s="898"/>
      <c r="BT33" s="898"/>
      <c r="BU33" s="898"/>
      <c r="BV33" s="898"/>
      <c r="BW33" s="898"/>
      <c r="BX33" s="898"/>
      <c r="BY33" s="898"/>
      <c r="BZ33" s="898"/>
      <c r="CA33" s="898"/>
      <c r="CB33" s="898"/>
      <c r="CC33" s="898"/>
      <c r="CD33" s="898"/>
      <c r="CE33" s="898"/>
      <c r="CF33" s="898"/>
      <c r="CG33" s="898"/>
      <c r="CH33" s="898"/>
      <c r="CI33" s="898"/>
    </row>
    <row r="34" spans="1:93" x14ac:dyDescent="0.25">
      <c r="A34" s="895" t="s">
        <v>365</v>
      </c>
      <c r="B34" s="895"/>
      <c r="C34" s="895"/>
      <c r="D34" s="895"/>
      <c r="E34" s="895"/>
      <c r="F34" s="895"/>
      <c r="G34" s="895"/>
      <c r="H34" s="895"/>
      <c r="I34" s="895"/>
      <c r="J34" s="895"/>
      <c r="K34" s="895"/>
      <c r="L34" s="895"/>
      <c r="M34" s="895"/>
      <c r="N34" s="895"/>
      <c r="O34" s="895"/>
      <c r="P34" s="895"/>
      <c r="Q34" s="895"/>
      <c r="R34" s="895"/>
      <c r="S34" s="895"/>
      <c r="T34" s="895"/>
      <c r="U34" s="895"/>
      <c r="V34" s="895"/>
      <c r="W34" s="895"/>
      <c r="X34" s="895"/>
      <c r="Y34" s="895"/>
      <c r="Z34" s="895"/>
      <c r="AA34" s="895"/>
      <c r="AB34" s="895"/>
      <c r="AC34" s="895"/>
      <c r="AD34" s="895"/>
      <c r="AE34" s="895"/>
      <c r="AF34" s="895"/>
      <c r="AG34" s="895"/>
      <c r="AH34" s="895"/>
      <c r="AI34" s="895"/>
      <c r="AJ34" s="895"/>
      <c r="AK34" s="895"/>
      <c r="AL34" s="895"/>
      <c r="AM34" s="895"/>
      <c r="AN34" s="895"/>
      <c r="AO34" s="895"/>
      <c r="AP34" s="896"/>
      <c r="AQ34" s="896"/>
      <c r="AR34" s="896"/>
      <c r="AS34" s="896"/>
      <c r="AT34" s="896"/>
      <c r="AU34" s="896"/>
      <c r="AV34" s="896"/>
      <c r="AW34" s="896"/>
      <c r="AX34" s="896"/>
      <c r="AY34" s="896"/>
      <c r="AZ34" s="896"/>
      <c r="BA34" s="896"/>
      <c r="BB34" s="896"/>
      <c r="BC34" s="896"/>
      <c r="BD34" s="896"/>
      <c r="BE34" s="896"/>
      <c r="BF34" s="896"/>
      <c r="BG34" s="896"/>
      <c r="BH34" s="896"/>
      <c r="BI34" s="896"/>
      <c r="BJ34" s="896"/>
      <c r="BK34" s="896"/>
      <c r="BL34" s="896"/>
      <c r="BM34" s="896"/>
      <c r="BN34" s="896"/>
      <c r="BO34" s="896"/>
      <c r="BP34" s="896"/>
      <c r="BQ34" s="896"/>
      <c r="BR34" s="896"/>
      <c r="BS34" s="896"/>
      <c r="BT34" s="896"/>
      <c r="BU34" s="896"/>
      <c r="BV34" s="896"/>
      <c r="BW34" s="896"/>
      <c r="BX34" s="896"/>
      <c r="BY34" s="896"/>
      <c r="BZ34" s="896"/>
      <c r="CA34" s="896"/>
      <c r="CB34" s="896"/>
      <c r="CC34" s="896"/>
      <c r="CD34" s="896"/>
      <c r="CE34" s="896"/>
      <c r="CF34" s="896"/>
      <c r="CG34" s="896"/>
      <c r="CH34" s="896"/>
      <c r="CI34" s="896"/>
      <c r="CO34" s="140"/>
    </row>
    <row r="35" spans="1:93" ht="15" customHeight="1" x14ac:dyDescent="0.25">
      <c r="A35" s="104"/>
      <c r="B35" s="104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894" t="s">
        <v>366</v>
      </c>
      <c r="AQ35" s="894"/>
      <c r="AR35" s="894"/>
      <c r="AS35" s="894"/>
      <c r="AT35" s="894"/>
      <c r="AU35" s="894"/>
      <c r="AV35" s="894"/>
      <c r="AW35" s="894"/>
      <c r="AX35" s="894"/>
      <c r="AY35" s="894"/>
      <c r="AZ35" s="894"/>
      <c r="BA35" s="894"/>
      <c r="BB35" s="894"/>
      <c r="BC35" s="894"/>
      <c r="BD35" s="894"/>
      <c r="BE35" s="894"/>
      <c r="BF35" s="894"/>
      <c r="BG35" s="894"/>
      <c r="BH35" s="894"/>
      <c r="BI35" s="894"/>
      <c r="BJ35" s="894"/>
      <c r="BK35" s="894"/>
      <c r="BL35" s="894"/>
      <c r="BM35" s="894"/>
      <c r="BN35" s="894"/>
      <c r="BO35" s="894"/>
      <c r="BP35" s="894"/>
      <c r="BQ35" s="894"/>
      <c r="BR35" s="894"/>
      <c r="BS35" s="894"/>
      <c r="BT35" s="894"/>
      <c r="BU35" s="894"/>
      <c r="BV35" s="894"/>
      <c r="BW35" s="894"/>
      <c r="BX35" s="894"/>
      <c r="BY35" s="894"/>
      <c r="BZ35" s="894"/>
      <c r="CA35" s="894"/>
      <c r="CB35" s="894"/>
      <c r="CC35" s="894"/>
      <c r="CD35" s="894"/>
      <c r="CE35" s="894"/>
      <c r="CF35" s="894"/>
      <c r="CG35" s="894"/>
      <c r="CH35" s="894"/>
      <c r="CI35" s="894"/>
      <c r="CO35" s="140"/>
    </row>
    <row r="36" spans="1:93" ht="44.25" customHeight="1" x14ac:dyDescent="0.25">
      <c r="A36" s="893" t="s">
        <v>15</v>
      </c>
      <c r="B36" s="893"/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  <c r="R36" s="893"/>
      <c r="S36" s="893"/>
      <c r="T36" s="893"/>
      <c r="U36" s="893"/>
      <c r="V36" s="893"/>
      <c r="W36" s="893"/>
      <c r="X36" s="893"/>
      <c r="Y36" s="893"/>
      <c r="Z36" s="893"/>
      <c r="AA36" s="893"/>
      <c r="AB36" s="893"/>
      <c r="AC36" s="893"/>
      <c r="AD36" s="766" t="str">
        <f>ПОДПИСИ!B6</f>
        <v xml:space="preserve">Старший мастер Ломоносовского РЭС филиала ПАО "Россети Ленэнерго", "ГтЭС" </v>
      </c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23"/>
      <c r="BM36" s="23"/>
      <c r="BN36" s="23"/>
      <c r="BO36" s="706"/>
      <c r="BP36" s="706"/>
      <c r="BQ36" s="706"/>
      <c r="BR36" s="706"/>
      <c r="BS36" s="706"/>
      <c r="BT36" s="706"/>
      <c r="BU36" s="706"/>
      <c r="BV36" s="706"/>
      <c r="BW36" s="706"/>
      <c r="BX36" s="706"/>
      <c r="BY36" s="706"/>
      <c r="BZ36" s="706"/>
      <c r="CA36" s="706"/>
      <c r="CB36" s="706"/>
      <c r="CC36" s="706"/>
      <c r="CD36" s="706"/>
      <c r="CE36" s="23"/>
      <c r="CF36" s="23"/>
      <c r="CG36" s="23"/>
      <c r="CH36" s="23"/>
      <c r="CI36" s="48" t="str">
        <f>ПОДПИСИ!E6</f>
        <v>Е.М. Ширяев</v>
      </c>
      <c r="CO36" s="140"/>
    </row>
    <row r="37" spans="1:93" s="219" customFormat="1" ht="9.6" x14ac:dyDescent="0.2">
      <c r="AD37" s="710" t="s">
        <v>48</v>
      </c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10"/>
      <c r="BL37" s="221"/>
      <c r="BM37" s="221"/>
      <c r="BN37" s="221"/>
      <c r="BO37" s="710" t="s">
        <v>49</v>
      </c>
      <c r="BP37" s="710"/>
      <c r="BQ37" s="710"/>
      <c r="BR37" s="710"/>
      <c r="BS37" s="710"/>
      <c r="BT37" s="710"/>
      <c r="BU37" s="710"/>
      <c r="BV37" s="710"/>
      <c r="BW37" s="710"/>
      <c r="BX37" s="710"/>
      <c r="BY37" s="710"/>
      <c r="BZ37" s="710"/>
      <c r="CA37" s="710"/>
      <c r="CB37" s="710"/>
      <c r="CC37" s="710"/>
      <c r="CD37" s="710"/>
      <c r="CE37" s="221"/>
      <c r="CF37" s="221"/>
      <c r="CG37" s="221"/>
      <c r="CH37" s="221"/>
      <c r="CI37" s="226" t="s">
        <v>50</v>
      </c>
      <c r="CO37" s="222"/>
    </row>
    <row r="38" spans="1:93" ht="37.5" customHeight="1" x14ac:dyDescent="0.25">
      <c r="A38" s="770" t="s">
        <v>16</v>
      </c>
      <c r="B38" s="770"/>
      <c r="C38" s="770"/>
      <c r="D38" s="770"/>
      <c r="E38" s="770"/>
      <c r="F38" s="770"/>
      <c r="G38" s="770"/>
      <c r="H38" s="770"/>
      <c r="I38" s="770"/>
      <c r="J38" s="770"/>
      <c r="K38" s="770"/>
      <c r="L38" s="770"/>
      <c r="M38" s="770"/>
      <c r="N38" s="770"/>
      <c r="O38" s="770"/>
      <c r="P38" s="770"/>
      <c r="Q38" s="770"/>
      <c r="R38" s="770"/>
      <c r="S38" s="770"/>
      <c r="T38" s="770"/>
      <c r="U38" s="770"/>
      <c r="V38" s="770"/>
      <c r="W38" s="770"/>
      <c r="X38" s="770"/>
      <c r="Y38" s="770"/>
      <c r="Z38" s="770"/>
      <c r="AA38" s="770"/>
      <c r="AB38" s="770"/>
      <c r="AD38" s="766" t="str">
        <f>ПОДПИСИ!B12</f>
        <v>Начальник участка ООО «СЭТ»</v>
      </c>
      <c r="AE38" s="766"/>
      <c r="AF38" s="766"/>
      <c r="AG38" s="766"/>
      <c r="AH38" s="766"/>
      <c r="AI38" s="766"/>
      <c r="AJ38" s="766"/>
      <c r="AK38" s="766"/>
      <c r="AL38" s="766"/>
      <c r="AM38" s="766"/>
      <c r="AN38" s="766"/>
      <c r="AO38" s="766"/>
      <c r="AP38" s="766"/>
      <c r="AQ38" s="766"/>
      <c r="AR38" s="766"/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23"/>
      <c r="BM38" s="23"/>
      <c r="BN38" s="23"/>
      <c r="BO38" s="706"/>
      <c r="BP38" s="706"/>
      <c r="BQ38" s="706"/>
      <c r="BR38" s="706"/>
      <c r="BS38" s="706"/>
      <c r="BT38" s="706"/>
      <c r="BU38" s="706"/>
      <c r="BV38" s="706"/>
      <c r="BW38" s="706"/>
      <c r="BX38" s="706"/>
      <c r="BY38" s="706"/>
      <c r="BZ38" s="706"/>
      <c r="CA38" s="706"/>
      <c r="CB38" s="706"/>
      <c r="CC38" s="706"/>
      <c r="CD38" s="706"/>
      <c r="CE38" s="23"/>
      <c r="CF38" s="23"/>
      <c r="CG38" s="23"/>
      <c r="CH38" s="23"/>
      <c r="CI38" s="48" t="str">
        <f>ПОДПИСИ!E12</f>
        <v xml:space="preserve">М.А. Нугуманов </v>
      </c>
      <c r="CO38" s="140"/>
    </row>
    <row r="39" spans="1:93" s="219" customFormat="1" ht="9.6" x14ac:dyDescent="0.2">
      <c r="AD39" s="709" t="s">
        <v>48</v>
      </c>
      <c r="AE39" s="709"/>
      <c r="AF39" s="709"/>
      <c r="AG39" s="709"/>
      <c r="AH39" s="709"/>
      <c r="AI39" s="709"/>
      <c r="AJ39" s="709"/>
      <c r="AK39" s="709"/>
      <c r="AL39" s="709"/>
      <c r="AM39" s="709"/>
      <c r="AN39" s="709"/>
      <c r="AO39" s="709"/>
      <c r="AP39" s="709"/>
      <c r="AQ39" s="709"/>
      <c r="AR39" s="709"/>
      <c r="AS39" s="709"/>
      <c r="AT39" s="709"/>
      <c r="AU39" s="709"/>
      <c r="AV39" s="709"/>
      <c r="AW39" s="709"/>
      <c r="AX39" s="709"/>
      <c r="AY39" s="709"/>
      <c r="AZ39" s="709"/>
      <c r="BA39" s="709"/>
      <c r="BB39" s="709"/>
      <c r="BC39" s="709"/>
      <c r="BD39" s="709"/>
      <c r="BE39" s="709"/>
      <c r="BF39" s="709"/>
      <c r="BG39" s="709"/>
      <c r="BH39" s="709"/>
      <c r="BI39" s="709"/>
      <c r="BJ39" s="709"/>
      <c r="BK39" s="709"/>
      <c r="BL39" s="221"/>
      <c r="BM39" s="221"/>
      <c r="BN39" s="221"/>
      <c r="BO39" s="710" t="s">
        <v>49</v>
      </c>
      <c r="BP39" s="710"/>
      <c r="BQ39" s="710"/>
      <c r="BR39" s="710"/>
      <c r="BS39" s="710"/>
      <c r="BT39" s="710"/>
      <c r="BU39" s="710"/>
      <c r="BV39" s="710"/>
      <c r="BW39" s="710"/>
      <c r="BX39" s="710"/>
      <c r="BY39" s="710"/>
      <c r="BZ39" s="710"/>
      <c r="CA39" s="710"/>
      <c r="CB39" s="710"/>
      <c r="CC39" s="710"/>
      <c r="CD39" s="710"/>
      <c r="CE39" s="221"/>
      <c r="CF39" s="221"/>
      <c r="CG39" s="221"/>
      <c r="CH39" s="221"/>
      <c r="CI39" s="226" t="s">
        <v>50</v>
      </c>
      <c r="CO39" s="225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0"/>
    </row>
    <row r="41" spans="1:93" ht="15" customHeight="1" x14ac:dyDescent="0.25">
      <c r="CO41" s="150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0"/>
    </row>
    <row r="43" spans="1:93" ht="15" customHeight="1" x14ac:dyDescent="0.25">
      <c r="CO43" s="151"/>
    </row>
    <row r="44" spans="1:93" ht="13.8" x14ac:dyDescent="0.25">
      <c r="CO44" s="140"/>
    </row>
    <row r="45" spans="1:93" ht="13.8" x14ac:dyDescent="0.25">
      <c r="CO45" s="152"/>
    </row>
    <row r="46" spans="1:93" ht="13.8" x14ac:dyDescent="0.25">
      <c r="CO46" s="140"/>
    </row>
    <row r="47" spans="1:93" ht="13.8" x14ac:dyDescent="0.25">
      <c r="CO47" s="151"/>
    </row>
    <row r="48" spans="1:93" ht="13.8" x14ac:dyDescent="0.25">
      <c r="CO48" s="140"/>
    </row>
    <row r="49" spans="93:93" ht="13.8" x14ac:dyDescent="0.25">
      <c r="CO49" s="150"/>
    </row>
    <row r="50" spans="93:93" ht="13.8" x14ac:dyDescent="0.25">
      <c r="CO50" s="140"/>
    </row>
    <row r="51" spans="93:93" ht="13.8" x14ac:dyDescent="0.25">
      <c r="CO51" s="150"/>
    </row>
    <row r="52" spans="93:93" ht="13.8" x14ac:dyDescent="0.25">
      <c r="CO52" s="140"/>
    </row>
    <row r="54" spans="93:93" ht="13.8" x14ac:dyDescent="0.25">
      <c r="CO54" s="140"/>
    </row>
    <row r="56" spans="93:93" ht="13.8" x14ac:dyDescent="0.25">
      <c r="CO56" s="140"/>
    </row>
    <row r="57" spans="93:93" ht="13.8" x14ac:dyDescent="0.25">
      <c r="CO57" s="140"/>
    </row>
    <row r="59" spans="93:93" ht="13.8" x14ac:dyDescent="0.25">
      <c r="CO59" s="140"/>
    </row>
    <row r="60" spans="93:93" ht="13.8" x14ac:dyDescent="0.25">
      <c r="CO60" s="140"/>
    </row>
    <row r="61" spans="93:93" ht="13.8" x14ac:dyDescent="0.25">
      <c r="CO61" s="140"/>
    </row>
    <row r="62" spans="93:93" ht="13.8" x14ac:dyDescent="0.25">
      <c r="CO62" s="140"/>
    </row>
    <row r="63" spans="93:93" ht="13.8" x14ac:dyDescent="0.25">
      <c r="CO63" s="140"/>
    </row>
    <row r="64" spans="93:93" ht="13.8" x14ac:dyDescent="0.25">
      <c r="CO64" s="140"/>
    </row>
    <row r="65" spans="93:93" ht="13.8" x14ac:dyDescent="0.25">
      <c r="CO65" s="140"/>
    </row>
    <row r="66" spans="93:93" ht="13.8" x14ac:dyDescent="0.25">
      <c r="CO66" s="140"/>
    </row>
    <row r="67" spans="93:93" ht="13.8" x14ac:dyDescent="0.25">
      <c r="CO67" s="140"/>
    </row>
    <row r="68" spans="93:93" ht="13.8" x14ac:dyDescent="0.25">
      <c r="CO68" s="140"/>
    </row>
    <row r="69" spans="93:93" ht="13.8" x14ac:dyDescent="0.25">
      <c r="CO69" s="140"/>
    </row>
    <row r="70" spans="93:93" ht="13.8" x14ac:dyDescent="0.25">
      <c r="CO70" s="140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25" priority="3" operator="equal">
      <formula>0</formula>
    </cfRule>
  </conditionalFormatting>
  <conditionalFormatting sqref="AD36:CI38">
    <cfRule type="cellIs" dxfId="24" priority="2" operator="equal">
      <formula>0</formula>
    </cfRule>
  </conditionalFormatting>
  <conditionalFormatting sqref="CO2:CO6">
    <cfRule type="cellIs" dxfId="23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47">
    <tabColor rgb="FFFF0000"/>
  </sheetPr>
  <dimension ref="A1:DH81"/>
  <sheetViews>
    <sheetView view="pageBreakPreview" topLeftCell="A12" zoomScale="60" zoomScaleNormal="100" workbookViewId="0">
      <selection activeCell="A23" sqref="A23:DB2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6" customWidth="1"/>
    <col min="113" max="16384" width="9.109375" style="19"/>
  </cols>
  <sheetData>
    <row r="1" spans="1:112" x14ac:dyDescent="0.3">
      <c r="DB1" s="20" t="s">
        <v>253</v>
      </c>
      <c r="DC1"/>
      <c r="DD1"/>
      <c r="DE1"/>
      <c r="DF1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AU2" s="768"/>
      <c r="AV2" s="768"/>
      <c r="BB2" s="706" t="str">
        <f>ФОРМА!G2</f>
        <v>Санкт-Петербург</v>
      </c>
      <c r="BC2" s="706"/>
      <c r="BD2" s="706"/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H2" s="141"/>
    </row>
    <row r="3" spans="1:112" s="50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765"/>
      <c r="AV3" s="765"/>
      <c r="AW3" s="21"/>
      <c r="AX3" s="21"/>
      <c r="AY3" s="21"/>
      <c r="AZ3" s="21"/>
      <c r="BA3" s="21"/>
      <c r="BB3" s="765" t="s">
        <v>0</v>
      </c>
      <c r="BC3" s="765"/>
      <c r="BD3" s="765"/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AU4" s="706"/>
      <c r="AV4" s="706"/>
      <c r="BB4" s="766" t="str">
        <f>ФОРМА!B2</f>
        <v>ПАО "Россети Ленэнерго"</v>
      </c>
      <c r="BC4" s="766"/>
      <c r="BD4" s="766"/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143" t="str">
        <f>BB4</f>
        <v>ПАО "Россети Ленэнерго"</v>
      </c>
    </row>
    <row r="5" spans="1:112" ht="15" customHeight="1" x14ac:dyDescent="0.25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765"/>
      <c r="AV5" s="765"/>
      <c r="AW5" s="21"/>
      <c r="AX5" s="21"/>
      <c r="AY5" s="21"/>
      <c r="AZ5" s="21"/>
      <c r="BA5" s="21"/>
      <c r="BB5" s="765" t="s">
        <v>2</v>
      </c>
      <c r="BC5" s="765"/>
      <c r="BD5" s="765"/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55.2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764"/>
      <c r="AV6" s="764"/>
      <c r="AW6" s="21"/>
      <c r="AX6" s="21"/>
      <c r="AY6" s="21"/>
      <c r="AZ6" s="21"/>
      <c r="BA6" s="21"/>
      <c r="BB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C6" s="766"/>
      <c r="BD6" s="766"/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ht="12.75" customHeight="1" x14ac:dyDescent="0.25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765"/>
      <c r="AV7" s="765"/>
      <c r="AW7" s="21"/>
      <c r="AX7" s="21"/>
      <c r="AY7" s="21"/>
      <c r="AZ7" s="21"/>
      <c r="BA7" s="21"/>
      <c r="BB7" s="765" t="s">
        <v>38</v>
      </c>
      <c r="BC7" s="765"/>
      <c r="BD7" s="765"/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ht="13.8" x14ac:dyDescent="0.25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AU8" s="706"/>
      <c r="AV8" s="706"/>
      <c r="BB8" s="724">
        <f>ФОРМА!B13</f>
        <v>45649</v>
      </c>
      <c r="BC8" s="724"/>
      <c r="BD8" s="724"/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51"/>
      <c r="DH8" s="144"/>
    </row>
    <row r="9" spans="1:112" ht="10.5" customHeight="1" x14ac:dyDescent="0.25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765"/>
      <c r="AV9" s="765"/>
      <c r="AW9" s="21"/>
      <c r="AX9" s="21"/>
      <c r="AY9" s="21"/>
      <c r="AZ9" s="21"/>
      <c r="BA9" s="21"/>
      <c r="BB9" s="765" t="s">
        <v>3</v>
      </c>
      <c r="BC9" s="765"/>
      <c r="BD9" s="765"/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ht="21.75" customHeight="1" x14ac:dyDescent="0.3">
      <c r="A10" s="778" t="s">
        <v>597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3.8" x14ac:dyDescent="0.25">
      <c r="A11" s="778" t="s">
        <v>739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H11" s="140"/>
    </row>
    <row r="12" spans="1:112" ht="15" customHeight="1" x14ac:dyDescent="0.3">
      <c r="A12" s="902" t="s">
        <v>4</v>
      </c>
      <c r="B12" s="902"/>
      <c r="C12" s="902"/>
      <c r="D12" s="902"/>
      <c r="E12" s="902"/>
      <c r="F12" s="902"/>
      <c r="G12" s="902"/>
      <c r="H12" s="902"/>
      <c r="I12" s="902"/>
      <c r="J12" s="902"/>
      <c r="K12" s="902"/>
      <c r="L12" s="902"/>
      <c r="M12" s="902"/>
      <c r="N12" s="902"/>
      <c r="O12" s="902"/>
      <c r="P12" s="902"/>
      <c r="Q12" s="902"/>
      <c r="R12" s="902"/>
      <c r="S12" s="902"/>
      <c r="T12" s="902"/>
      <c r="U12" s="902"/>
      <c r="V12" s="902"/>
      <c r="W12" s="902"/>
      <c r="X12" s="902"/>
      <c r="Y12" s="902"/>
    </row>
    <row r="13" spans="1:112" ht="30" customHeight="1" x14ac:dyDescent="0.3">
      <c r="A13" s="726" t="s">
        <v>705</v>
      </c>
      <c r="B13" s="726"/>
      <c r="C13" s="726"/>
      <c r="D13" s="726"/>
      <c r="E13" s="726"/>
      <c r="F13" s="726"/>
      <c r="G13" s="726"/>
      <c r="H13" s="726"/>
      <c r="I13" s="726"/>
      <c r="J13" s="726"/>
      <c r="K13" s="726"/>
      <c r="L13" s="726"/>
      <c r="M13" s="726"/>
      <c r="N13" s="726"/>
      <c r="O13" s="726"/>
      <c r="P13" s="726"/>
      <c r="Q13" s="726"/>
      <c r="R13" s="726"/>
      <c r="S13" s="726"/>
      <c r="T13" s="726"/>
      <c r="U13" s="726"/>
      <c r="V13" s="726"/>
      <c r="W13" s="726"/>
      <c r="X13" s="726"/>
      <c r="Y13" s="726"/>
      <c r="Z13" s="726"/>
      <c r="AA13" s="726"/>
      <c r="AB13" s="726"/>
      <c r="AC13" s="726"/>
      <c r="AD13" s="726"/>
      <c r="AE13" s="903" t="str">
        <f>ПОДПИСИ!B6</f>
        <v xml:space="preserve">Старший мастер Ломоносовского РЭС филиала ПАО "Россети Ленэнерго", "ГтЭС" </v>
      </c>
      <c r="AF13" s="903"/>
      <c r="AG13" s="903"/>
      <c r="AH13" s="903"/>
      <c r="AI13" s="903"/>
      <c r="AJ13" s="903"/>
      <c r="AK13" s="903"/>
      <c r="AL13" s="903"/>
      <c r="AM13" s="903"/>
      <c r="AN13" s="903"/>
      <c r="AO13" s="903"/>
      <c r="AP13" s="903"/>
      <c r="AQ13" s="903"/>
      <c r="AR13" s="903"/>
      <c r="AS13" s="903"/>
      <c r="AT13" s="903"/>
      <c r="AU13" s="903"/>
      <c r="AV13" s="903"/>
      <c r="AW13" s="903"/>
      <c r="AX13" s="903"/>
      <c r="AY13" s="903"/>
      <c r="AZ13" s="903"/>
      <c r="BA13" s="903"/>
      <c r="BB13" s="903"/>
      <c r="BC13" s="903"/>
      <c r="BD13" s="903"/>
      <c r="BE13" s="903"/>
      <c r="BF13" s="903"/>
      <c r="BG13" s="903"/>
      <c r="BH13" s="903"/>
      <c r="BI13" s="903"/>
      <c r="BJ13" s="903"/>
      <c r="BK13" s="903"/>
      <c r="BL13" s="903"/>
      <c r="BM13" s="903"/>
      <c r="BN13" s="903"/>
      <c r="BO13" s="903"/>
      <c r="BP13" s="903"/>
      <c r="BQ13" s="903"/>
      <c r="BR13" s="903"/>
      <c r="BS13" s="903"/>
      <c r="BT13" s="903"/>
      <c r="BU13" s="903"/>
      <c r="BV13" s="903"/>
      <c r="BW13" s="903"/>
      <c r="BX13" s="903"/>
      <c r="BY13" s="903"/>
      <c r="BZ13" s="903"/>
      <c r="CA13" s="903"/>
      <c r="CB13" s="903"/>
      <c r="CC13" s="903"/>
      <c r="CD13" s="903"/>
      <c r="CE13" s="903"/>
      <c r="CF13" s="903"/>
      <c r="CG13" s="903"/>
      <c r="CH13" s="903"/>
      <c r="CI13" s="903"/>
      <c r="CJ13" s="903"/>
      <c r="CK13" s="903"/>
      <c r="CL13" s="903"/>
      <c r="CM13" s="903"/>
      <c r="CN13" s="903"/>
      <c r="CO13" s="903"/>
      <c r="CP13" s="903"/>
      <c r="CQ13" s="903"/>
      <c r="CR13" s="903"/>
      <c r="CS13" s="903"/>
      <c r="CT13" s="903"/>
      <c r="CU13" s="903"/>
      <c r="CV13" s="903"/>
      <c r="CW13" s="903"/>
      <c r="CX13" s="903"/>
      <c r="CY13" s="903"/>
      <c r="CZ13" s="903"/>
      <c r="DA13" s="903"/>
      <c r="DB13" s="9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25" t="s">
        <v>5</v>
      </c>
      <c r="AF14" s="725"/>
      <c r="AG14" s="725"/>
      <c r="AH14" s="725"/>
      <c r="AI14" s="725"/>
      <c r="AJ14" s="725"/>
      <c r="AK14" s="725"/>
      <c r="AL14" s="725"/>
      <c r="AM14" s="725"/>
      <c r="AN14" s="725"/>
      <c r="AO14" s="725"/>
      <c r="AP14" s="725"/>
      <c r="AQ14" s="725"/>
      <c r="AR14" s="725"/>
      <c r="AS14" s="725"/>
      <c r="AT14" s="725"/>
      <c r="AU14" s="725"/>
      <c r="AV14" s="725"/>
      <c r="AW14" s="725"/>
      <c r="AX14" s="725"/>
      <c r="AY14" s="725"/>
      <c r="AZ14" s="725"/>
      <c r="BA14" s="725"/>
      <c r="BB14" s="725"/>
      <c r="BC14" s="725"/>
      <c r="BD14" s="725"/>
      <c r="BE14" s="725"/>
      <c r="BF14" s="725"/>
      <c r="BG14" s="725"/>
      <c r="BH14" s="725"/>
      <c r="BI14" s="725"/>
      <c r="BJ14" s="725"/>
      <c r="BK14" s="725"/>
      <c r="BL14" s="725"/>
      <c r="BM14" s="725"/>
      <c r="BN14" s="725"/>
      <c r="BO14" s="725"/>
      <c r="BP14" s="725"/>
      <c r="BQ14" s="725"/>
      <c r="BR14" s="725"/>
      <c r="BS14" s="725"/>
      <c r="BT14" s="725"/>
      <c r="BU14" s="725"/>
      <c r="BV14" s="725"/>
      <c r="BW14" s="725"/>
      <c r="BX14" s="725"/>
      <c r="BY14" s="725"/>
      <c r="BZ14" s="725"/>
      <c r="CA14" s="725"/>
      <c r="CB14" s="725"/>
      <c r="CC14" s="725"/>
      <c r="CD14" s="725"/>
      <c r="CE14" s="725"/>
      <c r="CF14" s="725"/>
      <c r="CG14" s="725"/>
      <c r="CH14" s="725"/>
      <c r="CI14" s="725"/>
      <c r="CJ14" s="725"/>
      <c r="CK14" s="725"/>
      <c r="CL14" s="725"/>
      <c r="CM14" s="725"/>
      <c r="CN14" s="725"/>
      <c r="CO14" s="725"/>
      <c r="CP14" s="725"/>
      <c r="CQ14" s="725"/>
      <c r="CR14" s="725"/>
      <c r="CS14" s="725"/>
      <c r="CT14" s="725"/>
      <c r="CU14" s="725"/>
      <c r="CV14" s="725"/>
      <c r="CW14" s="725"/>
      <c r="CX14" s="725"/>
      <c r="CY14" s="725"/>
      <c r="CZ14" s="725"/>
      <c r="DA14" s="725"/>
      <c r="DB14" s="725"/>
    </row>
    <row r="15" spans="1:112" ht="15" customHeight="1" x14ac:dyDescent="0.3">
      <c r="A15" s="763" t="str">
        <f>ПОДПИСИ!C6</f>
        <v>Ширяев Е.М.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15" customHeight="1" x14ac:dyDescent="0.3">
      <c r="A16" s="139"/>
      <c r="B16" s="139"/>
      <c r="C16" s="139"/>
      <c r="D16" s="139"/>
      <c r="E16" s="139"/>
      <c r="F16" s="139"/>
      <c r="G16" s="139"/>
      <c r="H16" s="139"/>
      <c r="I16" s="139"/>
      <c r="J16" s="139"/>
      <c r="K16" s="139"/>
      <c r="L16" s="139"/>
      <c r="M16" s="139"/>
      <c r="N16" s="139"/>
      <c r="O16" s="139"/>
      <c r="P16" s="139"/>
      <c r="Q16" s="139"/>
      <c r="R16" s="139"/>
      <c r="S16" s="139"/>
      <c r="T16" s="139"/>
      <c r="U16" s="139"/>
      <c r="V16" s="139"/>
      <c r="W16" s="139"/>
      <c r="X16" s="139"/>
      <c r="Y16" s="139"/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39"/>
      <c r="AM16" s="139"/>
      <c r="AN16" s="139"/>
      <c r="AO16" s="139"/>
      <c r="AP16" s="139"/>
      <c r="AQ16" s="139"/>
      <c r="AR16" s="139"/>
      <c r="AS16" s="139"/>
      <c r="AT16" s="139"/>
      <c r="AU16" s="139"/>
      <c r="AV16" s="139"/>
      <c r="AW16" s="139"/>
      <c r="AX16" s="139"/>
      <c r="AY16" s="139"/>
      <c r="AZ16" s="139"/>
      <c r="BA16" s="139"/>
      <c r="BB16" s="139"/>
      <c r="BC16" s="139"/>
      <c r="BD16" s="139"/>
      <c r="BE16" s="139"/>
      <c r="BF16" s="139"/>
      <c r="BG16" s="139"/>
      <c r="BH16" s="139"/>
      <c r="BI16" s="139"/>
      <c r="BJ16" s="139"/>
      <c r="BK16" s="139"/>
      <c r="BL16" s="139"/>
      <c r="BM16" s="139"/>
      <c r="BN16" s="139"/>
      <c r="BO16" s="139"/>
      <c r="BP16" s="139"/>
      <c r="BQ16" s="139"/>
      <c r="BR16" s="139"/>
      <c r="BS16" s="139"/>
      <c r="BT16" s="139"/>
      <c r="BU16" s="139"/>
      <c r="BV16" s="139"/>
      <c r="BW16" s="139"/>
      <c r="BX16" s="139"/>
      <c r="BY16" s="139"/>
      <c r="BZ16" s="139"/>
      <c r="CA16" s="139"/>
      <c r="CB16" s="139"/>
      <c r="CC16" s="139"/>
      <c r="CD16" s="139"/>
      <c r="CE16" s="139"/>
      <c r="CF16" s="139"/>
      <c r="CG16" s="139"/>
      <c r="CH16" s="139"/>
      <c r="CI16" s="139"/>
      <c r="CJ16" s="139"/>
      <c r="CK16" s="139"/>
      <c r="CL16" s="139"/>
      <c r="CM16" s="139"/>
      <c r="CN16" s="139"/>
      <c r="CO16" s="139"/>
      <c r="CP16" s="139"/>
      <c r="CQ16" s="139"/>
      <c r="CR16" s="139"/>
      <c r="CS16" s="139"/>
      <c r="CT16" s="139"/>
      <c r="CU16" s="139"/>
      <c r="CV16" s="139"/>
      <c r="CW16" s="139"/>
      <c r="CX16" s="139"/>
      <c r="CY16" s="139"/>
      <c r="CZ16" s="139"/>
      <c r="DA16" s="139"/>
      <c r="DB16" s="139"/>
    </row>
    <row r="17" spans="1:112" ht="30" customHeight="1" x14ac:dyDescent="0.3">
      <c r="A17" s="770" t="s">
        <v>708</v>
      </c>
      <c r="B17" s="770"/>
      <c r="C17" s="770"/>
      <c r="D17" s="770"/>
      <c r="E17" s="770"/>
      <c r="F17" s="770"/>
      <c r="G17" s="770"/>
      <c r="H17" s="770"/>
      <c r="I17" s="770"/>
      <c r="J17" s="770"/>
      <c r="K17" s="770"/>
      <c r="L17" s="770"/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70"/>
      <c r="X17" s="770"/>
      <c r="Y17" s="770"/>
      <c r="Z17" s="770"/>
      <c r="AA17" s="770"/>
      <c r="AB17" s="770"/>
      <c r="AC17" s="770"/>
      <c r="AD17" s="770"/>
      <c r="AE17" s="770"/>
      <c r="AF17" s="770"/>
      <c r="AG17" s="770"/>
      <c r="AH17" s="770"/>
      <c r="AI17" s="770"/>
      <c r="AJ17" s="770"/>
      <c r="AK17" s="770"/>
      <c r="AL17" s="770"/>
      <c r="AM17" s="770"/>
      <c r="AN17" s="770"/>
      <c r="AO17" s="770"/>
      <c r="AP17" s="770"/>
      <c r="AQ17" s="770"/>
      <c r="AR17" s="770"/>
      <c r="AS17" s="770"/>
      <c r="AT17" s="770"/>
      <c r="AU17" s="770"/>
      <c r="AV17" s="770"/>
      <c r="AW17" s="767" t="str">
        <f>ПОДПИСИ!B12</f>
        <v>Начальник участка ООО «СЭТ»</v>
      </c>
      <c r="AX17" s="767"/>
      <c r="AY17" s="767"/>
      <c r="AZ17" s="767"/>
      <c r="BA17" s="767"/>
      <c r="BB17" s="767"/>
      <c r="BC17" s="767"/>
      <c r="BD17" s="767"/>
      <c r="BE17" s="767"/>
      <c r="BF17" s="767"/>
      <c r="BG17" s="767"/>
      <c r="BH17" s="767"/>
      <c r="BI17" s="767"/>
      <c r="BJ17" s="767"/>
      <c r="BK17" s="767"/>
      <c r="BL17" s="767"/>
      <c r="BM17" s="767"/>
      <c r="BN17" s="767"/>
      <c r="BO17" s="767"/>
      <c r="BP17" s="767"/>
      <c r="BQ17" s="767"/>
      <c r="BR17" s="767"/>
      <c r="BS17" s="767"/>
      <c r="BT17" s="767"/>
      <c r="BU17" s="767"/>
      <c r="BV17" s="767"/>
      <c r="BW17" s="767"/>
      <c r="BX17" s="767"/>
      <c r="BY17" s="767"/>
      <c r="BZ17" s="767"/>
      <c r="CA17" s="767"/>
      <c r="CB17" s="767"/>
      <c r="CC17" s="767"/>
      <c r="CD17" s="767"/>
      <c r="CE17" s="767"/>
      <c r="CF17" s="767"/>
      <c r="CG17" s="767"/>
      <c r="CH17" s="767"/>
      <c r="CI17" s="767"/>
      <c r="CJ17" s="767"/>
      <c r="CK17" s="767"/>
      <c r="CL17" s="767"/>
      <c r="CM17" s="767"/>
      <c r="CN17" s="767"/>
      <c r="CO17" s="767"/>
      <c r="CP17" s="767"/>
      <c r="CQ17" s="767"/>
      <c r="CR17" s="767"/>
      <c r="CS17" s="767"/>
      <c r="CT17" s="767"/>
      <c r="CU17" s="767"/>
      <c r="CV17" s="767"/>
      <c r="CW17" s="767"/>
      <c r="CX17" s="767"/>
      <c r="CY17" s="767"/>
      <c r="CZ17" s="767"/>
      <c r="DA17" s="767"/>
      <c r="DB17" s="767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25" t="s">
        <v>5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  <c r="BM18" s="725"/>
      <c r="BN18" s="725"/>
      <c r="BO18" s="725"/>
      <c r="BP18" s="725"/>
      <c r="BQ18" s="725"/>
      <c r="BR18" s="725"/>
      <c r="BS18" s="725"/>
      <c r="BT18" s="725"/>
      <c r="BU18" s="725"/>
      <c r="BV18" s="725"/>
      <c r="BW18" s="725"/>
      <c r="BX18" s="725"/>
      <c r="BY18" s="725"/>
      <c r="BZ18" s="725"/>
      <c r="CA18" s="725"/>
      <c r="CB18" s="725"/>
      <c r="CC18" s="725"/>
      <c r="CD18" s="725"/>
      <c r="CE18" s="725"/>
      <c r="CF18" s="725"/>
      <c r="CG18" s="725"/>
      <c r="CH18" s="725"/>
      <c r="CI18" s="725"/>
      <c r="CJ18" s="725"/>
      <c r="CK18" s="725"/>
      <c r="CL18" s="725"/>
      <c r="CM18" s="725"/>
      <c r="CN18" s="725"/>
      <c r="CO18" s="725"/>
      <c r="CP18" s="725"/>
      <c r="CQ18" s="725"/>
      <c r="CR18" s="725"/>
      <c r="CS18" s="725"/>
      <c r="CT18" s="725"/>
      <c r="CU18" s="725"/>
      <c r="CV18" s="725"/>
      <c r="CW18" s="725"/>
      <c r="CX18" s="725"/>
      <c r="CY18" s="725"/>
      <c r="CZ18" s="725"/>
      <c r="DA18" s="725"/>
      <c r="DB18" s="725"/>
    </row>
    <row r="19" spans="1:112" ht="15" customHeight="1" x14ac:dyDescent="0.3">
      <c r="A19" s="763" t="str">
        <f>ПОДПИСИ!C12</f>
        <v>Нугуманов М.А.</v>
      </c>
      <c r="B19" s="763"/>
      <c r="C19" s="763"/>
      <c r="D19" s="763"/>
      <c r="E19" s="763"/>
      <c r="F19" s="763"/>
      <c r="G19" s="763"/>
      <c r="H19" s="763"/>
      <c r="I19" s="763"/>
      <c r="J19" s="763"/>
      <c r="K19" s="763"/>
      <c r="L19" s="763"/>
      <c r="M19" s="763"/>
      <c r="N19" s="763"/>
      <c r="O19" s="763"/>
      <c r="P19" s="763"/>
      <c r="Q19" s="763"/>
      <c r="R19" s="763"/>
      <c r="S19" s="763"/>
      <c r="T19" s="763"/>
      <c r="U19" s="763"/>
      <c r="V19" s="763"/>
      <c r="W19" s="763"/>
      <c r="X19" s="763"/>
      <c r="Y19" s="763"/>
      <c r="Z19" s="763"/>
      <c r="AA19" s="763"/>
      <c r="AB19" s="763"/>
      <c r="AC19" s="763"/>
      <c r="AD19" s="763"/>
      <c r="AE19" s="763"/>
      <c r="AF19" s="763"/>
      <c r="AG19" s="763"/>
      <c r="AH19" s="763"/>
      <c r="AI19" s="763"/>
      <c r="AJ19" s="763"/>
      <c r="AK19" s="763"/>
      <c r="AL19" s="763"/>
      <c r="AM19" s="763"/>
      <c r="AN19" s="763"/>
      <c r="AO19" s="763"/>
      <c r="AP19" s="763"/>
      <c r="AQ19" s="763"/>
      <c r="AR19" s="763"/>
      <c r="AS19" s="763"/>
      <c r="AT19" s="763"/>
      <c r="AU19" s="763"/>
      <c r="AV19" s="763"/>
      <c r="AW19" s="763"/>
      <c r="AX19" s="763"/>
      <c r="AY19" s="763"/>
      <c r="AZ19" s="763"/>
      <c r="BA19" s="763"/>
      <c r="BB19" s="763"/>
      <c r="BC19" s="763"/>
      <c r="BD19" s="763"/>
      <c r="BE19" s="763"/>
      <c r="BF19" s="763"/>
      <c r="BG19" s="763"/>
      <c r="BH19" s="763"/>
      <c r="BI19" s="763"/>
      <c r="BJ19" s="763"/>
      <c r="BK19" s="763"/>
      <c r="BL19" s="763"/>
      <c r="BM19" s="763"/>
      <c r="BN19" s="763"/>
      <c r="BO19" s="763"/>
      <c r="BP19" s="763"/>
      <c r="BQ19" s="763"/>
      <c r="BR19" s="763"/>
      <c r="BS19" s="763"/>
      <c r="BT19" s="763"/>
      <c r="BU19" s="763"/>
      <c r="BV19" s="763"/>
      <c r="BW19" s="763"/>
      <c r="BX19" s="763"/>
      <c r="BY19" s="763"/>
      <c r="BZ19" s="763"/>
      <c r="CA19" s="763"/>
      <c r="CB19" s="763"/>
      <c r="CC19" s="763"/>
      <c r="CD19" s="763"/>
      <c r="CE19" s="763"/>
      <c r="CF19" s="763"/>
      <c r="CG19" s="763"/>
      <c r="CH19" s="763"/>
      <c r="CI19" s="763"/>
      <c r="CJ19" s="763"/>
      <c r="CK19" s="763"/>
      <c r="CL19" s="763"/>
      <c r="CM19" s="763"/>
      <c r="CN19" s="763"/>
      <c r="CO19" s="763"/>
      <c r="CP19" s="763"/>
      <c r="CQ19" s="763"/>
      <c r="CR19" s="763"/>
      <c r="CS19" s="763"/>
      <c r="CT19" s="763"/>
      <c r="CU19" s="763"/>
      <c r="CV19" s="763"/>
      <c r="CW19" s="763"/>
      <c r="CX19" s="763"/>
      <c r="CY19" s="763"/>
      <c r="CZ19" s="763"/>
      <c r="DA19" s="763"/>
      <c r="DB19" s="763"/>
    </row>
    <row r="20" spans="1:112" ht="11.1" customHeight="1" x14ac:dyDescent="0.3">
      <c r="A20" s="725"/>
      <c r="B20" s="725"/>
      <c r="C20" s="725"/>
      <c r="D20" s="725"/>
      <c r="E20" s="725"/>
      <c r="F20" s="725"/>
      <c r="G20" s="725"/>
      <c r="H20" s="725"/>
      <c r="I20" s="725"/>
      <c r="J20" s="725"/>
      <c r="K20" s="725"/>
      <c r="L20" s="725"/>
      <c r="M20" s="725"/>
      <c r="N20" s="725"/>
      <c r="O20" s="725"/>
      <c r="P20" s="725"/>
      <c r="Q20" s="725"/>
      <c r="R20" s="725"/>
      <c r="S20" s="725"/>
      <c r="T20" s="725"/>
      <c r="U20" s="725"/>
      <c r="V20" s="725"/>
      <c r="W20" s="725"/>
      <c r="X20" s="725"/>
      <c r="Y20" s="725"/>
      <c r="Z20" s="725"/>
      <c r="AA20" s="725"/>
      <c r="AB20" s="725"/>
      <c r="AC20" s="725"/>
      <c r="AD20" s="725"/>
      <c r="AE20" s="725"/>
      <c r="AF20" s="725"/>
      <c r="AG20" s="725"/>
      <c r="AH20" s="725"/>
      <c r="AI20" s="725"/>
      <c r="AJ20" s="725"/>
      <c r="AK20" s="725"/>
      <c r="AL20" s="725"/>
      <c r="AM20" s="725"/>
      <c r="AN20" s="725"/>
      <c r="AO20" s="725"/>
      <c r="AP20" s="725"/>
      <c r="AQ20" s="725"/>
      <c r="AR20" s="725"/>
      <c r="AS20" s="725"/>
      <c r="AT20" s="725"/>
      <c r="AU20" s="725"/>
      <c r="AV20" s="725"/>
      <c r="AW20" s="725"/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  <c r="BM20" s="725"/>
      <c r="BN20" s="725"/>
      <c r="BO20" s="725"/>
      <c r="BP20" s="725"/>
      <c r="BQ20" s="725"/>
      <c r="BR20" s="725"/>
      <c r="BS20" s="725"/>
      <c r="BT20" s="725"/>
      <c r="BU20" s="725"/>
      <c r="BV20" s="725"/>
      <c r="BW20" s="725"/>
      <c r="BX20" s="725"/>
      <c r="BY20" s="725"/>
      <c r="BZ20" s="725"/>
      <c r="CA20" s="725"/>
      <c r="CB20" s="725"/>
      <c r="CC20" s="725"/>
      <c r="CD20" s="725"/>
      <c r="CE20" s="725"/>
      <c r="CF20" s="725"/>
      <c r="CG20" s="725"/>
      <c r="CH20" s="725"/>
      <c r="CI20" s="725"/>
      <c r="CJ20" s="725"/>
      <c r="CK20" s="725"/>
      <c r="CL20" s="725"/>
      <c r="CM20" s="725"/>
      <c r="CN20" s="725"/>
      <c r="CO20" s="725"/>
      <c r="CP20" s="725"/>
      <c r="CQ20" s="725"/>
      <c r="CR20" s="725"/>
      <c r="CS20" s="725"/>
      <c r="CT20" s="725"/>
      <c r="CU20" s="725"/>
      <c r="CV20" s="725"/>
      <c r="CW20" s="725"/>
      <c r="CX20" s="725"/>
      <c r="CY20" s="725"/>
      <c r="CZ20" s="725"/>
      <c r="DA20" s="725"/>
      <c r="DB20" s="725"/>
    </row>
    <row r="21" spans="1:112" x14ac:dyDescent="0.3">
      <c r="A21" s="19" t="s">
        <v>224</v>
      </c>
    </row>
    <row r="22" spans="1:112" x14ac:dyDescent="0.3">
      <c r="A22" s="19" t="s">
        <v>225</v>
      </c>
    </row>
    <row r="23" spans="1:112" x14ac:dyDescent="0.3">
      <c r="A23" s="762" t="s">
        <v>226</v>
      </c>
      <c r="B23" s="762"/>
      <c r="C23" s="762"/>
      <c r="D23" s="762"/>
      <c r="E23" s="762"/>
      <c r="F23" s="762"/>
      <c r="G23" s="762"/>
      <c r="H23" s="762"/>
      <c r="I23" s="762"/>
      <c r="J23" s="762"/>
      <c r="K23" s="762"/>
      <c r="L23" s="762"/>
      <c r="M23" s="762"/>
      <c r="N23" s="762"/>
      <c r="O23" s="762"/>
      <c r="P23" s="762"/>
      <c r="Q23" s="762"/>
      <c r="R23" s="762"/>
      <c r="S23" s="762"/>
      <c r="T23" s="762"/>
      <c r="U23" s="762"/>
      <c r="V23" s="762"/>
      <c r="W23" s="762"/>
      <c r="X23" s="762"/>
      <c r="Y23" s="762"/>
      <c r="Z23" s="762"/>
      <c r="AA23" s="762"/>
      <c r="AB23" s="762"/>
      <c r="AC23" s="762"/>
      <c r="AD23" s="762"/>
      <c r="AE23" s="762"/>
      <c r="AF23" s="762"/>
      <c r="AG23" s="762"/>
      <c r="AH23" s="762"/>
      <c r="AI23" s="762"/>
      <c r="AJ23" s="762"/>
      <c r="AK23" s="762"/>
      <c r="AL23" s="762"/>
      <c r="AM23" s="762"/>
      <c r="AN23" s="762"/>
      <c r="AO23" s="762"/>
      <c r="AP23" s="762"/>
      <c r="AQ23" s="762"/>
      <c r="AR23" s="762"/>
      <c r="AS23" s="762"/>
      <c r="AT23" s="762"/>
      <c r="AU23" s="762"/>
      <c r="AV23" s="762"/>
      <c r="AW23" s="762"/>
      <c r="AX23" s="762"/>
      <c r="AY23" s="762"/>
      <c r="AZ23" s="762"/>
      <c r="BA23" s="762"/>
      <c r="BB23" s="762"/>
      <c r="BC23" s="762"/>
      <c r="BD23" s="762"/>
      <c r="BE23" s="762"/>
      <c r="BF23" s="762"/>
      <c r="BG23" s="762"/>
      <c r="BH23" s="762"/>
      <c r="BI23" s="762"/>
      <c r="BJ23" s="762"/>
      <c r="BK23" s="762"/>
      <c r="BL23" s="762"/>
      <c r="BM23" s="762"/>
      <c r="BN23" s="762"/>
      <c r="BO23" s="762"/>
      <c r="BP23" s="762"/>
      <c r="BQ23" s="762"/>
      <c r="BR23" s="762"/>
      <c r="BS23" s="762"/>
      <c r="BT23" s="762"/>
      <c r="BU23" s="762"/>
      <c r="BV23" s="762"/>
      <c r="BW23" s="762"/>
      <c r="BX23" s="762"/>
      <c r="BY23" s="762"/>
      <c r="BZ23" s="762"/>
      <c r="CA23" s="762"/>
      <c r="CB23" s="762"/>
      <c r="CC23" s="762"/>
      <c r="CD23" s="762"/>
      <c r="CE23" s="762"/>
      <c r="CF23" s="762"/>
      <c r="CG23" s="762"/>
      <c r="CH23" s="762"/>
      <c r="CI23" s="762"/>
      <c r="CJ23" s="762"/>
      <c r="CK23" s="762"/>
      <c r="CL23" s="762"/>
      <c r="CM23" s="762"/>
      <c r="CN23" s="762"/>
      <c r="CO23" s="762"/>
      <c r="CP23" s="762"/>
      <c r="CQ23" s="762"/>
      <c r="CR23" s="762"/>
      <c r="CS23" s="762"/>
      <c r="CT23" s="762"/>
      <c r="CU23" s="762"/>
      <c r="CV23" s="762"/>
      <c r="CW23" s="762"/>
      <c r="CX23" s="762"/>
      <c r="CY23" s="762"/>
      <c r="CZ23" s="762"/>
      <c r="DA23" s="762"/>
      <c r="DB23" s="762"/>
    </row>
    <row r="24" spans="1:112" ht="52.2" customHeight="1" x14ac:dyDescent="0.3">
      <c r="A24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792"/>
      <c r="P24" s="792"/>
      <c r="Q24" s="792"/>
      <c r="R24" s="792"/>
      <c r="S24" s="792"/>
      <c r="T24" s="792"/>
      <c r="U24" s="792"/>
      <c r="V24" s="792"/>
      <c r="W24" s="792"/>
      <c r="X24" s="792"/>
      <c r="Y24" s="792"/>
      <c r="Z24" s="792"/>
      <c r="AA24" s="792"/>
      <c r="AB24" s="792"/>
      <c r="AC24" s="792"/>
      <c r="AD24" s="792"/>
      <c r="AE24" s="792"/>
      <c r="AF24" s="792"/>
      <c r="AG24" s="792"/>
      <c r="AH24" s="792"/>
      <c r="AI24" s="792"/>
      <c r="AJ24" s="792"/>
      <c r="AK24" s="792"/>
      <c r="AL24" s="792"/>
      <c r="AM24" s="792"/>
      <c r="AN24" s="792"/>
      <c r="AO24" s="792"/>
      <c r="AP24" s="792"/>
      <c r="AQ24" s="792"/>
      <c r="AR24" s="792"/>
      <c r="AS24" s="792"/>
      <c r="AT24" s="792"/>
      <c r="AU24" s="792"/>
      <c r="AV24" s="792"/>
      <c r="AW24" s="792"/>
      <c r="AX24" s="792"/>
      <c r="AY24" s="792"/>
      <c r="AZ24" s="792"/>
      <c r="BA24" s="792"/>
      <c r="BB24" s="792"/>
      <c r="BC24" s="792"/>
      <c r="BD24" s="792"/>
      <c r="BE24" s="792"/>
      <c r="BF24" s="792"/>
      <c r="BG24" s="792"/>
      <c r="BH24" s="792"/>
      <c r="BI24" s="792"/>
      <c r="BJ24" s="792"/>
      <c r="BK24" s="792"/>
      <c r="BL24" s="792"/>
      <c r="BM24" s="792"/>
      <c r="BN24" s="792"/>
      <c r="BO24" s="792"/>
      <c r="BP24" s="792"/>
      <c r="BQ24" s="792"/>
      <c r="BR24" s="792"/>
      <c r="BS24" s="792"/>
      <c r="BT24" s="792"/>
      <c r="BU24" s="792"/>
      <c r="BV24" s="792"/>
      <c r="BW24" s="792"/>
      <c r="BX24" s="792"/>
      <c r="BY24" s="792"/>
      <c r="BZ24" s="792"/>
      <c r="CA24" s="792"/>
      <c r="CB24" s="792"/>
      <c r="CC24" s="792"/>
      <c r="CD24" s="792"/>
      <c r="CE24" s="792"/>
      <c r="CF24" s="792"/>
      <c r="CG24" s="792"/>
      <c r="CH24" s="792"/>
      <c r="CI24" s="792"/>
      <c r="CJ24" s="792"/>
      <c r="CK24" s="792"/>
      <c r="CL24" s="792"/>
      <c r="CM24" s="792"/>
      <c r="CN24" s="792"/>
      <c r="CO24" s="792"/>
      <c r="CP24" s="792"/>
      <c r="CQ24" s="792"/>
      <c r="CR24" s="792"/>
      <c r="CS24" s="792"/>
      <c r="CT24" s="792"/>
      <c r="CU24" s="792"/>
      <c r="CV24" s="792"/>
      <c r="CW24" s="792"/>
      <c r="CX24" s="792"/>
      <c r="CY24" s="792"/>
      <c r="CZ24" s="792"/>
      <c r="DA24" s="792"/>
      <c r="DB24" s="792"/>
      <c r="DD24" s="56"/>
      <c r="DE24" s="57"/>
      <c r="DF24" s="57"/>
    </row>
    <row r="25" spans="1:112" s="24" customFormat="1" ht="11.4" customHeight="1" x14ac:dyDescent="0.3">
      <c r="A25" s="905" t="s">
        <v>227</v>
      </c>
      <c r="B25" s="905"/>
      <c r="C25" s="905"/>
      <c r="D25" s="905"/>
      <c r="E25" s="905"/>
      <c r="F25" s="905"/>
      <c r="G25" s="905"/>
      <c r="H25" s="905"/>
      <c r="I25" s="905"/>
      <c r="J25" s="905"/>
      <c r="K25" s="905"/>
      <c r="L25" s="905"/>
      <c r="M25" s="905"/>
      <c r="N25" s="905"/>
      <c r="O25" s="905"/>
      <c r="P25" s="905"/>
      <c r="Q25" s="905"/>
      <c r="R25" s="905"/>
      <c r="S25" s="905"/>
      <c r="T25" s="905"/>
      <c r="U25" s="905"/>
      <c r="V25" s="905"/>
      <c r="W25" s="905"/>
      <c r="X25" s="905"/>
      <c r="Y25" s="905"/>
      <c r="Z25" s="905"/>
      <c r="AA25" s="905"/>
      <c r="AB25" s="905"/>
      <c r="AC25" s="905"/>
      <c r="AD25" s="905"/>
      <c r="AE25" s="905"/>
      <c r="AF25" s="905"/>
      <c r="AG25" s="905"/>
      <c r="AH25" s="905"/>
      <c r="AI25" s="905"/>
      <c r="AJ25" s="905"/>
      <c r="AK25" s="905"/>
      <c r="AL25" s="905"/>
      <c r="AM25" s="905"/>
      <c r="AN25" s="905"/>
      <c r="AO25" s="905"/>
      <c r="AP25" s="905"/>
      <c r="AQ25" s="905"/>
      <c r="AR25" s="905"/>
      <c r="AS25" s="905"/>
      <c r="AT25" s="905"/>
      <c r="AU25" s="905"/>
      <c r="AV25" s="905"/>
      <c r="AW25" s="905"/>
      <c r="AX25" s="905"/>
      <c r="AY25" s="905"/>
      <c r="AZ25" s="905"/>
      <c r="BA25" s="905"/>
      <c r="BB25" s="905"/>
      <c r="BC25" s="905"/>
      <c r="BD25" s="905"/>
      <c r="BE25" s="905"/>
      <c r="BF25" s="905"/>
      <c r="BG25" s="905"/>
      <c r="BH25" s="905"/>
      <c r="BI25" s="905"/>
      <c r="BJ25" s="905"/>
      <c r="BK25" s="905"/>
      <c r="BL25" s="905"/>
      <c r="BM25" s="905"/>
      <c r="BN25" s="905"/>
      <c r="BO25" s="905"/>
      <c r="BP25" s="905"/>
      <c r="BQ25" s="905"/>
      <c r="BR25" s="905"/>
      <c r="BS25" s="905"/>
      <c r="BT25" s="905"/>
      <c r="BU25" s="905"/>
      <c r="BV25" s="905"/>
      <c r="BW25" s="905"/>
      <c r="BX25" s="905"/>
      <c r="BY25" s="905"/>
      <c r="BZ25" s="905"/>
      <c r="CA25" s="905"/>
      <c r="CB25" s="905"/>
      <c r="CC25" s="905"/>
      <c r="CD25" s="905"/>
      <c r="CE25" s="905"/>
      <c r="CF25" s="905"/>
      <c r="CG25" s="905"/>
      <c r="CH25" s="905"/>
      <c r="CI25" s="905"/>
      <c r="CJ25" s="905"/>
      <c r="CK25" s="905"/>
      <c r="CL25" s="905"/>
      <c r="CM25" s="905"/>
      <c r="CN25" s="905"/>
      <c r="CO25" s="905"/>
      <c r="CP25" s="905"/>
      <c r="CQ25" s="905"/>
      <c r="CR25" s="905"/>
      <c r="CS25" s="905"/>
      <c r="CT25" s="905"/>
      <c r="CU25" s="905"/>
      <c r="CV25" s="905"/>
      <c r="CW25" s="905"/>
      <c r="CX25" s="905"/>
      <c r="CY25" s="905"/>
      <c r="CZ25" s="905"/>
      <c r="DA25" s="905"/>
      <c r="DB25" s="905"/>
      <c r="DD25" s="123"/>
      <c r="DE25" s="124"/>
      <c r="DF25" s="124"/>
      <c r="DH25" s="146"/>
    </row>
    <row r="26" spans="1:112" ht="30" customHeight="1" x14ac:dyDescent="0.25">
      <c r="A26" s="19" t="s">
        <v>228</v>
      </c>
      <c r="Q26" s="706" t="str">
        <f>IF(ФОРМА!B8=0," ",ФОРМА!B8)</f>
        <v>ООО «СЭТ»</v>
      </c>
      <c r="R26" s="706"/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19" t="s">
        <v>229</v>
      </c>
      <c r="BN26" s="903" t="str">
        <f>IF(ФОРМА!B9=0," ",CONCATENATE("Шифр ",ФОРМА!B9))</f>
        <v>Шифр ГтЭС-ДТ-9</v>
      </c>
      <c r="BO26" s="903"/>
      <c r="BP26" s="903"/>
      <c r="BQ26" s="903"/>
      <c r="BR26" s="903"/>
      <c r="BS26" s="903"/>
      <c r="BT26" s="903"/>
      <c r="BU26" s="903"/>
      <c r="BV26" s="903"/>
      <c r="BW26" s="903"/>
      <c r="BX26" s="903"/>
      <c r="BY26" s="903"/>
      <c r="BZ26" s="903"/>
      <c r="CA26" s="903"/>
      <c r="CB26" s="903"/>
      <c r="CC26" s="903"/>
      <c r="CD26" s="903"/>
      <c r="CE26" s="903"/>
      <c r="CF26" s="903"/>
      <c r="CG26" s="903"/>
      <c r="CH26" s="903"/>
      <c r="CI26" s="903"/>
      <c r="CJ26" s="903"/>
      <c r="CK26" s="903"/>
      <c r="CL26" s="903"/>
      <c r="CM26" s="903"/>
      <c r="CN26" s="903"/>
      <c r="CO26" s="903"/>
      <c r="CP26" s="903"/>
      <c r="CQ26" s="903"/>
      <c r="CR26" s="903"/>
      <c r="CS26" s="903"/>
      <c r="CT26" s="903"/>
      <c r="CU26" s="903"/>
      <c r="CV26" s="903"/>
      <c r="CW26" s="903"/>
      <c r="CX26" s="903"/>
      <c r="CY26" s="903"/>
      <c r="CZ26" s="903"/>
      <c r="DA26" s="903"/>
      <c r="DB26" s="903"/>
      <c r="DH26" s="147"/>
    </row>
    <row r="27" spans="1:112" ht="10.5" customHeight="1" x14ac:dyDescent="0.3">
      <c r="Q27" s="725" t="s">
        <v>10</v>
      </c>
      <c r="R27" s="725"/>
      <c r="S27" s="725"/>
      <c r="T27" s="725"/>
      <c r="U27" s="725"/>
      <c r="V27" s="725"/>
      <c r="W27" s="725"/>
      <c r="X27" s="725"/>
      <c r="Y27" s="725"/>
      <c r="Z27" s="725"/>
      <c r="AA27" s="725"/>
      <c r="AB27" s="725"/>
      <c r="AC27" s="725"/>
      <c r="AD27" s="725"/>
      <c r="AE27" s="725"/>
      <c r="AF27" s="725"/>
      <c r="AG27" s="725"/>
      <c r="AH27" s="725"/>
      <c r="AI27" s="725"/>
      <c r="AJ27" s="725"/>
      <c r="AK27" s="725"/>
      <c r="AL27" s="725"/>
      <c r="AM27" s="725"/>
      <c r="AN27" s="725"/>
      <c r="AO27" s="725"/>
      <c r="AP27" s="725"/>
      <c r="AQ27" s="725"/>
      <c r="AR27" s="725"/>
      <c r="AS27" s="725"/>
      <c r="AT27" s="725"/>
      <c r="AU27" s="725"/>
      <c r="AV27" s="725"/>
      <c r="AW27" s="725"/>
      <c r="AX27" s="725"/>
      <c r="AY27" s="725"/>
      <c r="BN27" s="725" t="s">
        <v>230</v>
      </c>
      <c r="BO27" s="725"/>
      <c r="BP27" s="725"/>
      <c r="BQ27" s="725"/>
      <c r="BR27" s="725"/>
      <c r="BS27" s="725"/>
      <c r="BT27" s="725"/>
      <c r="BU27" s="725"/>
      <c r="BV27" s="725"/>
      <c r="BW27" s="725"/>
      <c r="BX27" s="725"/>
      <c r="BY27" s="725"/>
      <c r="BZ27" s="725"/>
      <c r="CA27" s="725"/>
      <c r="CB27" s="725"/>
      <c r="CC27" s="725"/>
      <c r="CD27" s="725"/>
      <c r="CE27" s="725"/>
      <c r="CF27" s="725"/>
      <c r="CG27" s="725"/>
      <c r="CH27" s="725"/>
      <c r="CI27" s="725"/>
      <c r="CJ27" s="725"/>
      <c r="CK27" s="725"/>
      <c r="CL27" s="725"/>
      <c r="CM27" s="725"/>
      <c r="CN27" s="725"/>
      <c r="CO27" s="725"/>
      <c r="CP27" s="725"/>
      <c r="CQ27" s="725"/>
      <c r="CR27" s="725"/>
      <c r="CS27" s="725"/>
      <c r="CT27" s="725"/>
      <c r="CU27" s="725"/>
      <c r="CV27" s="725"/>
      <c r="CW27" s="725"/>
      <c r="CX27" s="725"/>
      <c r="CY27" s="725"/>
      <c r="CZ27" s="725"/>
      <c r="DA27" s="725"/>
      <c r="DB27" s="725"/>
    </row>
    <row r="28" spans="1:112" ht="15" customHeight="1" x14ac:dyDescent="0.3">
      <c r="A28" s="19" t="s">
        <v>231</v>
      </c>
      <c r="AB28" s="763" t="s">
        <v>393</v>
      </c>
      <c r="AC28" s="763"/>
      <c r="AD28" s="763"/>
      <c r="AE28" s="763"/>
      <c r="AF28" s="763"/>
      <c r="AG28" s="763"/>
      <c r="AH28" s="763"/>
      <c r="AI28" s="763"/>
      <c r="AJ28" s="763"/>
      <c r="AK28" s="763"/>
      <c r="AL28" s="763"/>
      <c r="AM28" s="763"/>
      <c r="AN28" s="763"/>
      <c r="AO28" s="763"/>
      <c r="AP28" s="763"/>
      <c r="AQ28" s="763"/>
      <c r="AR28" s="763"/>
      <c r="AS28" s="763"/>
      <c r="AT28" s="763"/>
      <c r="AU28" s="763"/>
      <c r="AV28" s="763"/>
      <c r="AW28" s="763"/>
      <c r="AX28" s="763"/>
      <c r="AY28" s="763"/>
      <c r="AZ28" s="763"/>
      <c r="BA28" s="763"/>
      <c r="BB28" s="763"/>
      <c r="BC28" s="763"/>
      <c r="BD28" s="763"/>
      <c r="BE28" s="763"/>
      <c r="BF28" s="763"/>
      <c r="BG28" s="763"/>
      <c r="BH28" s="763"/>
      <c r="BI28" s="763"/>
      <c r="BJ28" s="763"/>
      <c r="BK28" s="763"/>
      <c r="BL28" s="763"/>
      <c r="BM28" s="763"/>
      <c r="BN28" s="763"/>
      <c r="BO28" s="763"/>
      <c r="BP28" s="763"/>
      <c r="BQ28" s="763"/>
      <c r="BR28" s="763"/>
      <c r="BS28" s="763"/>
      <c r="BT28" s="763"/>
      <c r="BU28" s="763"/>
      <c r="BV28" s="763"/>
      <c r="BW28" s="763"/>
      <c r="BX28" s="763"/>
      <c r="BY28" s="763"/>
      <c r="BZ28" s="763"/>
      <c r="CA28" s="763"/>
      <c r="CB28" s="763"/>
      <c r="CC28" s="763"/>
      <c r="CD28" s="763"/>
      <c r="CE28" s="763"/>
      <c r="CF28" s="763"/>
      <c r="CG28" s="763"/>
      <c r="CH28" s="763"/>
      <c r="CI28" s="763"/>
      <c r="CJ28" s="763"/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</row>
    <row r="29" spans="1:112" ht="15" customHeight="1" x14ac:dyDescent="0.3">
      <c r="A29" s="19" t="s">
        <v>232</v>
      </c>
      <c r="P29" s="706" t="s">
        <v>65</v>
      </c>
      <c r="Q29" s="706"/>
      <c r="R29" s="706"/>
      <c r="S29" s="706"/>
      <c r="T29" s="706"/>
      <c r="U29" s="706"/>
      <c r="V29" s="706"/>
      <c r="W29" s="706"/>
      <c r="X29" s="706"/>
      <c r="Y29" s="706"/>
      <c r="Z29" s="706"/>
      <c r="AA29" s="706"/>
      <c r="AB29" s="706"/>
      <c r="AC29" s="706"/>
      <c r="AD29" s="706"/>
      <c r="AE29" s="706"/>
      <c r="AF29" s="706"/>
      <c r="AG29" s="706"/>
      <c r="AH29" s="706"/>
      <c r="AI29" s="706"/>
      <c r="AJ29" s="706"/>
      <c r="AK29" s="706"/>
      <c r="AL29" s="706"/>
      <c r="AM29" s="706"/>
      <c r="AN29" s="706"/>
      <c r="AO29" s="706"/>
      <c r="AP29" s="706"/>
      <c r="AQ29" s="706"/>
      <c r="AR29" s="706"/>
      <c r="AS29" s="706"/>
      <c r="AT29" s="706"/>
      <c r="AU29" s="706"/>
      <c r="AV29" s="706"/>
      <c r="AW29" s="706"/>
      <c r="AX29" s="706"/>
      <c r="AY29" s="706"/>
      <c r="AZ29" s="706"/>
      <c r="BA29" s="706"/>
      <c r="BB29" s="706"/>
      <c r="BC29" s="706"/>
      <c r="BD29" s="706"/>
      <c r="BE29" s="706"/>
      <c r="BF29" s="706"/>
      <c r="BG29" s="706"/>
      <c r="BH29" s="706"/>
      <c r="BI29" s="706"/>
      <c r="BJ29" s="706"/>
      <c r="BK29" s="706"/>
      <c r="BL29" s="706"/>
      <c r="BM29" s="706"/>
      <c r="BN29" s="706"/>
      <c r="BO29" s="706"/>
      <c r="BP29" s="706"/>
      <c r="BQ29" s="706"/>
      <c r="BR29" s="706"/>
      <c r="BS29" s="706"/>
      <c r="BT29" s="706"/>
      <c r="BU29" s="706"/>
      <c r="BV29" s="706"/>
      <c r="BW29" s="706"/>
      <c r="BX29" s="706"/>
      <c r="BY29" s="706"/>
      <c r="BZ29" s="706"/>
      <c r="CA29" s="706"/>
      <c r="CB29" s="706"/>
      <c r="CC29" s="706"/>
      <c r="CD29" s="706"/>
      <c r="CE29" s="706"/>
      <c r="CF29" s="706"/>
      <c r="CG29" s="706"/>
      <c r="CH29" s="706"/>
      <c r="CI29" s="706"/>
      <c r="CJ29" s="706"/>
      <c r="CK29" s="706"/>
      <c r="CL29" s="706"/>
      <c r="CM29" s="706"/>
      <c r="CN29" s="706"/>
      <c r="CO29" s="706"/>
      <c r="CP29" s="706"/>
      <c r="CQ29" s="706"/>
      <c r="CR29" s="706"/>
      <c r="CS29" s="706"/>
      <c r="CT29" s="706"/>
      <c r="CU29" s="706"/>
      <c r="CV29" s="706"/>
      <c r="CW29" s="706"/>
      <c r="CX29" s="706"/>
      <c r="CY29" s="706"/>
      <c r="CZ29" s="706"/>
      <c r="DA29" s="706"/>
      <c r="DB29" s="706"/>
    </row>
    <row r="30" spans="1:112" ht="11.25" customHeight="1" x14ac:dyDescent="0.3">
      <c r="P30" s="725" t="s">
        <v>234</v>
      </c>
      <c r="Q30" s="725"/>
      <c r="R30" s="725"/>
      <c r="S30" s="725"/>
      <c r="T30" s="725"/>
      <c r="U30" s="725"/>
      <c r="V30" s="725"/>
      <c r="W30" s="725"/>
      <c r="X30" s="725"/>
      <c r="Y30" s="725"/>
      <c r="Z30" s="725"/>
      <c r="AA30" s="725"/>
      <c r="AB30" s="725"/>
      <c r="AC30" s="725"/>
      <c r="AD30" s="725"/>
      <c r="AE30" s="725"/>
      <c r="AF30" s="725"/>
      <c r="AG30" s="725"/>
      <c r="AH30" s="725"/>
      <c r="AI30" s="725"/>
      <c r="AJ30" s="725"/>
      <c r="AK30" s="725"/>
      <c r="AL30" s="725"/>
      <c r="AM30" s="725"/>
      <c r="AN30" s="725"/>
      <c r="AO30" s="725"/>
      <c r="AP30" s="725"/>
      <c r="AQ30" s="725"/>
      <c r="AR30" s="725"/>
      <c r="AS30" s="725"/>
      <c r="AT30" s="725"/>
      <c r="AU30" s="725"/>
      <c r="AV30" s="725"/>
      <c r="AW30" s="725"/>
      <c r="AX30" s="725"/>
      <c r="AY30" s="725"/>
      <c r="AZ30" s="725"/>
      <c r="BA30" s="725"/>
      <c r="BB30" s="725"/>
      <c r="BC30" s="725"/>
      <c r="BD30" s="725"/>
      <c r="BE30" s="725"/>
      <c r="BF30" s="725"/>
      <c r="BG30" s="725"/>
      <c r="BH30" s="725"/>
      <c r="BI30" s="725"/>
      <c r="BJ30" s="725"/>
      <c r="BK30" s="725"/>
      <c r="BL30" s="725"/>
      <c r="BM30" s="725"/>
      <c r="BN30" s="725"/>
      <c r="BO30" s="725"/>
      <c r="BP30" s="725"/>
      <c r="BQ30" s="725"/>
      <c r="BR30" s="725"/>
      <c r="BS30" s="725"/>
      <c r="BT30" s="725"/>
      <c r="BU30" s="725"/>
      <c r="BV30" s="725"/>
      <c r="BW30" s="725"/>
      <c r="BX30" s="725"/>
      <c r="BY30" s="725"/>
      <c r="BZ30" s="725"/>
      <c r="CA30" s="725"/>
      <c r="CB30" s="725"/>
      <c r="CC30" s="725"/>
      <c r="CD30" s="725"/>
      <c r="CE30" s="725"/>
      <c r="CF30" s="725"/>
      <c r="CG30" s="725"/>
      <c r="CH30" s="725"/>
      <c r="CI30" s="725"/>
      <c r="CJ30" s="725"/>
      <c r="CK30" s="725"/>
      <c r="CL30" s="725"/>
      <c r="CM30" s="725"/>
      <c r="CN30" s="725"/>
      <c r="CO30" s="725"/>
      <c r="CP30" s="725"/>
      <c r="CQ30" s="725"/>
      <c r="CR30" s="725"/>
      <c r="CS30" s="725"/>
      <c r="CT30" s="725"/>
      <c r="CU30" s="725"/>
      <c r="CV30" s="725"/>
      <c r="CW30" s="725"/>
      <c r="CX30" s="725"/>
      <c r="CY30" s="725"/>
      <c r="CZ30" s="725"/>
      <c r="DA30" s="725"/>
      <c r="DB30" s="725"/>
    </row>
    <row r="31" spans="1:112" ht="15" customHeight="1" x14ac:dyDescent="0.25">
      <c r="A31" s="19" t="s">
        <v>233</v>
      </c>
      <c r="W31" s="706" t="s">
        <v>65</v>
      </c>
      <c r="X31" s="706"/>
      <c r="Y31" s="706"/>
      <c r="Z31" s="706"/>
      <c r="AA31" s="706"/>
      <c r="AB31" s="706"/>
      <c r="AC31" s="706"/>
      <c r="AD31" s="706"/>
      <c r="AE31" s="706"/>
      <c r="AF31" s="706"/>
      <c r="AG31" s="706"/>
      <c r="AH31" s="706"/>
      <c r="AI31" s="706"/>
      <c r="AJ31" s="706"/>
      <c r="AK31" s="706"/>
      <c r="AL31" s="706"/>
      <c r="AM31" s="706"/>
      <c r="AN31" s="706"/>
      <c r="AO31" s="706"/>
      <c r="AP31" s="706"/>
      <c r="AQ31" s="706"/>
      <c r="AR31" s="706"/>
      <c r="AS31" s="706"/>
      <c r="AT31" s="706"/>
      <c r="AU31" s="706"/>
      <c r="AV31" s="706"/>
      <c r="AW31" s="706"/>
      <c r="AX31" s="706"/>
      <c r="AY31" s="706"/>
      <c r="AZ31" s="706"/>
      <c r="BA31" s="706"/>
      <c r="BB31" s="706"/>
      <c r="BC31" s="706"/>
      <c r="BD31" s="706"/>
      <c r="BE31" s="706"/>
      <c r="BF31" s="706"/>
      <c r="BG31" s="706"/>
      <c r="BH31" s="706"/>
      <c r="BI31" s="706"/>
      <c r="BJ31" s="706"/>
      <c r="BK31" s="706"/>
      <c r="BL31" s="706"/>
      <c r="BM31" s="706"/>
      <c r="BN31" s="706"/>
      <c r="BO31" s="706"/>
      <c r="BP31" s="706"/>
      <c r="BQ31" s="706"/>
      <c r="BR31" s="706"/>
      <c r="BS31" s="706"/>
      <c r="BT31" s="706"/>
      <c r="BU31" s="706"/>
      <c r="BV31" s="706"/>
      <c r="BW31" s="706"/>
      <c r="BX31" s="706"/>
      <c r="BY31" s="706"/>
      <c r="BZ31" s="706"/>
      <c r="CA31" s="706"/>
      <c r="CB31" s="706"/>
      <c r="CC31" s="706"/>
      <c r="CD31" s="706"/>
      <c r="CE31" s="706"/>
      <c r="CF31" s="706"/>
      <c r="CG31" s="706"/>
      <c r="CH31" s="706"/>
      <c r="CI31" s="706"/>
      <c r="CJ31" s="706"/>
      <c r="CK31" s="706"/>
      <c r="CL31" s="706"/>
      <c r="CM31" s="706"/>
      <c r="CN31" s="706"/>
      <c r="CO31" s="706"/>
      <c r="CP31" s="706"/>
      <c r="CQ31" s="706"/>
      <c r="CR31" s="706"/>
      <c r="CS31" s="706"/>
      <c r="CT31" s="706"/>
      <c r="CU31" s="706"/>
      <c r="CV31" s="706"/>
      <c r="CW31" s="706"/>
      <c r="CX31" s="706"/>
      <c r="CY31" s="706"/>
      <c r="CZ31" s="706"/>
      <c r="DA31" s="706"/>
      <c r="DB31" s="706"/>
      <c r="DH31" s="140"/>
    </row>
    <row r="32" spans="1:112" ht="11.25" customHeight="1" x14ac:dyDescent="0.25">
      <c r="W32" s="725" t="s">
        <v>230</v>
      </c>
      <c r="X32" s="725"/>
      <c r="Y32" s="725"/>
      <c r="Z32" s="725"/>
      <c r="AA32" s="725"/>
      <c r="AB32" s="725"/>
      <c r="AC32" s="725"/>
      <c r="AD32" s="725"/>
      <c r="AE32" s="725"/>
      <c r="AF32" s="725"/>
      <c r="AG32" s="725"/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/>
      <c r="AX32" s="725"/>
      <c r="AY32" s="725"/>
      <c r="AZ32" s="725"/>
      <c r="BA32" s="725"/>
      <c r="BB32" s="725"/>
      <c r="BC32" s="725"/>
      <c r="BD32" s="725"/>
      <c r="BE32" s="725"/>
      <c r="BF32" s="725"/>
      <c r="BG32" s="725"/>
      <c r="BH32" s="725"/>
      <c r="BI32" s="725"/>
      <c r="BJ32" s="725"/>
      <c r="BK32" s="725"/>
      <c r="BL32" s="725"/>
      <c r="BM32" s="725"/>
      <c r="BN32" s="725"/>
      <c r="BO32" s="725"/>
      <c r="BP32" s="725"/>
      <c r="BQ32" s="725"/>
      <c r="BR32" s="725"/>
      <c r="BS32" s="725"/>
      <c r="BT32" s="725"/>
      <c r="BU32" s="725"/>
      <c r="BV32" s="725"/>
      <c r="BW32" s="725"/>
      <c r="BX32" s="725"/>
      <c r="BY32" s="725"/>
      <c r="BZ32" s="725"/>
      <c r="CA32" s="725"/>
      <c r="CB32" s="725"/>
      <c r="CC32" s="725"/>
      <c r="CD32" s="725"/>
      <c r="CE32" s="725"/>
      <c r="CF32" s="725"/>
      <c r="CG32" s="725"/>
      <c r="CH32" s="725"/>
      <c r="CI32" s="725"/>
      <c r="CJ32" s="725"/>
      <c r="CK32" s="725"/>
      <c r="CL32" s="725"/>
      <c r="CM32" s="725"/>
      <c r="CN32" s="725"/>
      <c r="CO32" s="725"/>
      <c r="CP32" s="725"/>
      <c r="CQ32" s="725"/>
      <c r="CR32" s="725"/>
      <c r="CS32" s="725"/>
      <c r="CT32" s="725"/>
      <c r="CU32" s="725"/>
      <c r="CV32" s="725"/>
      <c r="CW32" s="725"/>
      <c r="CX32" s="725"/>
      <c r="CY32" s="725"/>
      <c r="CZ32" s="725"/>
      <c r="DA32" s="725"/>
      <c r="DB32" s="725"/>
      <c r="DH32" s="140"/>
    </row>
    <row r="33" spans="1:112" ht="15" customHeight="1" x14ac:dyDescent="0.3">
      <c r="A33" s="19" t="s">
        <v>235</v>
      </c>
    </row>
    <row r="34" spans="1:112" ht="21.75" customHeight="1" x14ac:dyDescent="0.25">
      <c r="A34" s="904" t="s">
        <v>237</v>
      </c>
      <c r="B34" s="904"/>
      <c r="C34" s="904"/>
      <c r="D34" s="904"/>
      <c r="E34" s="904"/>
      <c r="F34" s="904" t="s">
        <v>236</v>
      </c>
      <c r="G34" s="904"/>
      <c r="H34" s="904"/>
      <c r="I34" s="904"/>
      <c r="J34" s="904"/>
      <c r="K34" s="904"/>
      <c r="L34" s="904"/>
      <c r="M34" s="904"/>
      <c r="N34" s="904"/>
      <c r="O34" s="904"/>
      <c r="P34" s="904"/>
      <c r="Q34" s="904"/>
      <c r="R34" s="904"/>
      <c r="S34" s="904"/>
      <c r="T34" s="904"/>
      <c r="U34" s="904"/>
      <c r="V34" s="904"/>
      <c r="W34" s="904"/>
      <c r="X34" s="904"/>
      <c r="Y34" s="904"/>
      <c r="Z34" s="904" t="s">
        <v>238</v>
      </c>
      <c r="AA34" s="904"/>
      <c r="AB34" s="904"/>
      <c r="AC34" s="904"/>
      <c r="AD34" s="904"/>
      <c r="AE34" s="904"/>
      <c r="AF34" s="904"/>
      <c r="AG34" s="904"/>
      <c r="AH34" s="904"/>
      <c r="AI34" s="904"/>
      <c r="AJ34" s="904"/>
      <c r="AK34" s="904"/>
      <c r="AL34" s="904"/>
      <c r="AM34" s="904"/>
      <c r="AN34" s="904"/>
      <c r="AO34" s="904"/>
      <c r="AP34" s="904"/>
      <c r="AQ34" s="904"/>
      <c r="AR34" s="904"/>
      <c r="AS34" s="904"/>
      <c r="AT34" s="904"/>
      <c r="AU34" s="904"/>
      <c r="AV34" s="904"/>
      <c r="AW34" s="904"/>
      <c r="AX34" s="904"/>
      <c r="AY34" s="904"/>
      <c r="AZ34" s="904"/>
      <c r="BA34" s="904"/>
      <c r="BB34" s="904"/>
      <c r="BC34" s="904"/>
      <c r="BD34" s="904"/>
      <c r="BE34" s="904"/>
      <c r="BF34" s="904"/>
      <c r="BG34" s="904"/>
      <c r="BH34" s="904"/>
      <c r="BI34" s="904"/>
      <c r="BJ34" s="904"/>
      <c r="BK34" s="904"/>
      <c r="BL34" s="904"/>
      <c r="BM34" s="904"/>
      <c r="BN34" s="904"/>
      <c r="BO34" s="904"/>
      <c r="BP34" s="904"/>
      <c r="BQ34" s="904"/>
      <c r="BR34" s="904"/>
      <c r="BS34" s="904"/>
      <c r="BT34" s="904"/>
      <c r="BU34" s="904"/>
      <c r="BV34" s="904"/>
      <c r="BW34" s="904"/>
      <c r="BX34" s="904"/>
      <c r="BY34" s="904"/>
      <c r="BZ34" s="904"/>
      <c r="CA34" s="904"/>
      <c r="CB34" s="904"/>
      <c r="CC34" s="904"/>
      <c r="CD34" s="904"/>
      <c r="CE34" s="904"/>
      <c r="CF34" s="904"/>
      <c r="CG34" s="904"/>
      <c r="CH34" s="904"/>
      <c r="CI34" s="904"/>
      <c r="CJ34" s="904"/>
      <c r="CK34" s="904"/>
      <c r="CL34" s="904"/>
      <c r="CM34" s="904"/>
      <c r="CN34" s="904"/>
      <c r="CO34" s="904" t="s">
        <v>27</v>
      </c>
      <c r="CP34" s="904"/>
      <c r="CQ34" s="904"/>
      <c r="CR34" s="904"/>
      <c r="CS34" s="904"/>
      <c r="CT34" s="904"/>
      <c r="CU34" s="904"/>
      <c r="CV34" s="904"/>
      <c r="CW34" s="904"/>
      <c r="CX34" s="904"/>
      <c r="CY34" s="904"/>
      <c r="CZ34" s="904"/>
      <c r="DA34" s="904"/>
      <c r="DB34" s="904"/>
      <c r="DH34" s="140"/>
    </row>
    <row r="35" spans="1:112" ht="27" customHeight="1" x14ac:dyDescent="0.3">
      <c r="A35" s="904"/>
      <c r="B35" s="904"/>
      <c r="C35" s="904"/>
      <c r="D35" s="904"/>
      <c r="E35" s="904"/>
      <c r="F35" s="904"/>
      <c r="G35" s="904"/>
      <c r="H35" s="904"/>
      <c r="I35" s="904"/>
      <c r="J35" s="904"/>
      <c r="K35" s="904"/>
      <c r="L35" s="904"/>
      <c r="M35" s="904"/>
      <c r="N35" s="904"/>
      <c r="O35" s="904"/>
      <c r="P35" s="904"/>
      <c r="Q35" s="904"/>
      <c r="R35" s="904"/>
      <c r="S35" s="904"/>
      <c r="T35" s="904"/>
      <c r="U35" s="904"/>
      <c r="V35" s="904"/>
      <c r="W35" s="904"/>
      <c r="X35" s="904"/>
      <c r="Y35" s="904"/>
      <c r="Z35" s="904" t="s">
        <v>239</v>
      </c>
      <c r="AA35" s="904"/>
      <c r="AB35" s="904"/>
      <c r="AC35" s="904"/>
      <c r="AD35" s="904"/>
      <c r="AE35" s="904"/>
      <c r="AF35" s="904"/>
      <c r="AG35" s="904"/>
      <c r="AH35" s="904"/>
      <c r="AI35" s="904"/>
      <c r="AJ35" s="904"/>
      <c r="AK35" s="904"/>
      <c r="AL35" s="904" t="s">
        <v>240</v>
      </c>
      <c r="AM35" s="904"/>
      <c r="AN35" s="904"/>
      <c r="AO35" s="904"/>
      <c r="AP35" s="904"/>
      <c r="AQ35" s="904"/>
      <c r="AR35" s="904"/>
      <c r="AS35" s="904"/>
      <c r="AT35" s="904"/>
      <c r="AU35" s="904"/>
      <c r="AV35" s="904"/>
      <c r="AW35" s="904"/>
      <c r="AX35" s="904"/>
      <c r="AY35" s="904"/>
      <c r="AZ35" s="904" t="s">
        <v>241</v>
      </c>
      <c r="BA35" s="904"/>
      <c r="BB35" s="904"/>
      <c r="BC35" s="904"/>
      <c r="BD35" s="904"/>
      <c r="BE35" s="904"/>
      <c r="BF35" s="904"/>
      <c r="BG35" s="904"/>
      <c r="BH35" s="904"/>
      <c r="BI35" s="904"/>
      <c r="BJ35" s="904"/>
      <c r="BK35" s="904"/>
      <c r="BL35" s="904"/>
      <c r="BM35" s="904" t="s">
        <v>242</v>
      </c>
      <c r="BN35" s="904"/>
      <c r="BO35" s="904"/>
      <c r="BP35" s="904"/>
      <c r="BQ35" s="904"/>
      <c r="BR35" s="904"/>
      <c r="BS35" s="904"/>
      <c r="BT35" s="904"/>
      <c r="BU35" s="904"/>
      <c r="BV35" s="904"/>
      <c r="BW35" s="904"/>
      <c r="BX35" s="904"/>
      <c r="BY35" s="904"/>
      <c r="BZ35" s="904" t="s">
        <v>243</v>
      </c>
      <c r="CA35" s="904"/>
      <c r="CB35" s="904"/>
      <c r="CC35" s="904"/>
      <c r="CD35" s="904"/>
      <c r="CE35" s="904"/>
      <c r="CF35" s="904"/>
      <c r="CG35" s="904"/>
      <c r="CH35" s="904"/>
      <c r="CI35" s="904"/>
      <c r="CJ35" s="904"/>
      <c r="CK35" s="904"/>
      <c r="CL35" s="904"/>
      <c r="CM35" s="904"/>
      <c r="CN35" s="904"/>
      <c r="CO35" s="904"/>
      <c r="CP35" s="904"/>
      <c r="CQ35" s="904"/>
      <c r="CR35" s="904"/>
      <c r="CS35" s="904"/>
      <c r="CT35" s="904"/>
      <c r="CU35" s="904"/>
      <c r="CV35" s="904"/>
      <c r="CW35" s="904"/>
      <c r="CX35" s="904"/>
      <c r="CY35" s="904"/>
      <c r="CZ35" s="904"/>
      <c r="DA35" s="904"/>
      <c r="DB35" s="904"/>
    </row>
    <row r="36" spans="1:112" ht="27" customHeight="1" x14ac:dyDescent="0.3">
      <c r="A36" s="787">
        <v>1</v>
      </c>
      <c r="B36" s="906"/>
      <c r="C36" s="906"/>
      <c r="D36" s="906"/>
      <c r="E36" s="788"/>
      <c r="F36" s="787" t="s">
        <v>367</v>
      </c>
      <c r="G36" s="906"/>
      <c r="H36" s="906"/>
      <c r="I36" s="906"/>
      <c r="J36" s="906"/>
      <c r="K36" s="906"/>
      <c r="L36" s="906"/>
      <c r="M36" s="906"/>
      <c r="N36" s="906"/>
      <c r="O36" s="906"/>
      <c r="P36" s="906"/>
      <c r="Q36" s="906"/>
      <c r="R36" s="906"/>
      <c r="S36" s="906"/>
      <c r="T36" s="906"/>
      <c r="U36" s="906"/>
      <c r="V36" s="906"/>
      <c r="W36" s="906"/>
      <c r="X36" s="906"/>
      <c r="Y36" s="788"/>
      <c r="Z36" s="787" t="s">
        <v>369</v>
      </c>
      <c r="AA36" s="906"/>
      <c r="AB36" s="906"/>
      <c r="AC36" s="906"/>
      <c r="AD36" s="906"/>
      <c r="AE36" s="906"/>
      <c r="AF36" s="906"/>
      <c r="AG36" s="906"/>
      <c r="AH36" s="906"/>
      <c r="AI36" s="906"/>
      <c r="AJ36" s="906"/>
      <c r="AK36" s="788"/>
      <c r="AL36" s="787" t="s">
        <v>372</v>
      </c>
      <c r="AM36" s="906"/>
      <c r="AN36" s="906"/>
      <c r="AO36" s="906"/>
      <c r="AP36" s="906"/>
      <c r="AQ36" s="906"/>
      <c r="AR36" s="906"/>
      <c r="AS36" s="906"/>
      <c r="AT36" s="906"/>
      <c r="AU36" s="906"/>
      <c r="AV36" s="906"/>
      <c r="AW36" s="906"/>
      <c r="AX36" s="906"/>
      <c r="AY36" s="788"/>
      <c r="AZ36" s="787" t="s">
        <v>871</v>
      </c>
      <c r="BA36" s="906"/>
      <c r="BB36" s="906"/>
      <c r="BC36" s="906"/>
      <c r="BD36" s="906"/>
      <c r="BE36" s="906"/>
      <c r="BF36" s="906"/>
      <c r="BG36" s="906"/>
      <c r="BH36" s="906"/>
      <c r="BI36" s="906"/>
      <c r="BJ36" s="906"/>
      <c r="BK36" s="906"/>
      <c r="BL36" s="788"/>
      <c r="BM36" s="913" t="s">
        <v>853</v>
      </c>
      <c r="BN36" s="914"/>
      <c r="BO36" s="914"/>
      <c r="BP36" s="914"/>
      <c r="BQ36" s="914"/>
      <c r="BR36" s="914"/>
      <c r="BS36" s="914"/>
      <c r="BT36" s="914"/>
      <c r="BU36" s="914"/>
      <c r="BV36" s="914"/>
      <c r="BW36" s="914"/>
      <c r="BX36" s="914"/>
      <c r="BY36" s="915"/>
      <c r="BZ36" s="907"/>
      <c r="CA36" s="908"/>
      <c r="CB36" s="908"/>
      <c r="CC36" s="908"/>
      <c r="CD36" s="908"/>
      <c r="CE36" s="908"/>
      <c r="CF36" s="908"/>
      <c r="CG36" s="908"/>
      <c r="CH36" s="908"/>
      <c r="CI36" s="908"/>
      <c r="CJ36" s="908"/>
      <c r="CK36" s="908"/>
      <c r="CL36" s="908"/>
      <c r="CM36" s="908"/>
      <c r="CN36" s="909"/>
      <c r="CO36" s="787" t="s">
        <v>371</v>
      </c>
      <c r="CP36" s="906"/>
      <c r="CQ36" s="906"/>
      <c r="CR36" s="906"/>
      <c r="CS36" s="906"/>
      <c r="CT36" s="906"/>
      <c r="CU36" s="906"/>
      <c r="CV36" s="906"/>
      <c r="CW36" s="906"/>
      <c r="CX36" s="906"/>
      <c r="CY36" s="906"/>
      <c r="CZ36" s="906"/>
      <c r="DA36" s="906"/>
      <c r="DB36" s="788"/>
    </row>
    <row r="37" spans="1:112" ht="30.75" customHeight="1" x14ac:dyDescent="0.25">
      <c r="A37" s="787">
        <v>2</v>
      </c>
      <c r="B37" s="906"/>
      <c r="C37" s="906"/>
      <c r="D37" s="906"/>
      <c r="E37" s="788"/>
      <c r="F37" s="907" t="s">
        <v>368</v>
      </c>
      <c r="G37" s="908"/>
      <c r="H37" s="908"/>
      <c r="I37" s="908"/>
      <c r="J37" s="908"/>
      <c r="K37" s="908"/>
      <c r="L37" s="908"/>
      <c r="M37" s="908"/>
      <c r="N37" s="908"/>
      <c r="O37" s="908"/>
      <c r="P37" s="908"/>
      <c r="Q37" s="908"/>
      <c r="R37" s="908"/>
      <c r="S37" s="908"/>
      <c r="T37" s="908"/>
      <c r="U37" s="908"/>
      <c r="V37" s="908"/>
      <c r="W37" s="908"/>
      <c r="X37" s="908"/>
      <c r="Y37" s="909"/>
      <c r="Z37" s="907" t="s">
        <v>369</v>
      </c>
      <c r="AA37" s="908"/>
      <c r="AB37" s="908"/>
      <c r="AC37" s="908"/>
      <c r="AD37" s="908"/>
      <c r="AE37" s="908"/>
      <c r="AF37" s="908"/>
      <c r="AG37" s="908"/>
      <c r="AH37" s="908"/>
      <c r="AI37" s="908"/>
      <c r="AJ37" s="908"/>
      <c r="AK37" s="909"/>
      <c r="AL37" s="907" t="s">
        <v>370</v>
      </c>
      <c r="AM37" s="908"/>
      <c r="AN37" s="908"/>
      <c r="AO37" s="908"/>
      <c r="AP37" s="908"/>
      <c r="AQ37" s="908"/>
      <c r="AR37" s="908"/>
      <c r="AS37" s="908"/>
      <c r="AT37" s="908"/>
      <c r="AU37" s="908"/>
      <c r="AV37" s="908"/>
      <c r="AW37" s="908"/>
      <c r="AX37" s="908"/>
      <c r="AY37" s="909"/>
      <c r="AZ37" s="787" t="s">
        <v>629</v>
      </c>
      <c r="BA37" s="906"/>
      <c r="BB37" s="906"/>
      <c r="BC37" s="906"/>
      <c r="BD37" s="906"/>
      <c r="BE37" s="906"/>
      <c r="BF37" s="906"/>
      <c r="BG37" s="906"/>
      <c r="BH37" s="906"/>
      <c r="BI37" s="906"/>
      <c r="BJ37" s="906"/>
      <c r="BK37" s="906"/>
      <c r="BL37" s="788"/>
      <c r="BM37" s="913" t="s">
        <v>855</v>
      </c>
      <c r="BN37" s="914"/>
      <c r="BO37" s="914"/>
      <c r="BP37" s="914"/>
      <c r="BQ37" s="914"/>
      <c r="BR37" s="914"/>
      <c r="BS37" s="914"/>
      <c r="BT37" s="914"/>
      <c r="BU37" s="914"/>
      <c r="BV37" s="914"/>
      <c r="BW37" s="914"/>
      <c r="BX37" s="914"/>
      <c r="BY37" s="915"/>
      <c r="BZ37" s="907">
        <v>0.7</v>
      </c>
      <c r="CA37" s="908"/>
      <c r="CB37" s="908"/>
      <c r="CC37" s="908"/>
      <c r="CD37" s="908"/>
      <c r="CE37" s="908"/>
      <c r="CF37" s="908"/>
      <c r="CG37" s="908"/>
      <c r="CH37" s="908"/>
      <c r="CI37" s="908"/>
      <c r="CJ37" s="908"/>
      <c r="CK37" s="908"/>
      <c r="CL37" s="908"/>
      <c r="CM37" s="908"/>
      <c r="CN37" s="909"/>
      <c r="CO37" s="787" t="s">
        <v>371</v>
      </c>
      <c r="CP37" s="906"/>
      <c r="CQ37" s="906"/>
      <c r="CR37" s="906"/>
      <c r="CS37" s="906"/>
      <c r="CT37" s="906"/>
      <c r="CU37" s="906"/>
      <c r="CV37" s="906"/>
      <c r="CW37" s="906"/>
      <c r="CX37" s="906"/>
      <c r="CY37" s="906"/>
      <c r="CZ37" s="906"/>
      <c r="DA37" s="906"/>
      <c r="DB37" s="788"/>
      <c r="DH37" s="148"/>
    </row>
    <row r="38" spans="1:112" ht="29.25" customHeight="1" x14ac:dyDescent="0.25">
      <c r="A38" s="912">
        <v>3</v>
      </c>
      <c r="B38" s="912"/>
      <c r="C38" s="912"/>
      <c r="D38" s="912"/>
      <c r="E38" s="912"/>
      <c r="F38" s="911" t="s">
        <v>559</v>
      </c>
      <c r="G38" s="911"/>
      <c r="H38" s="911"/>
      <c r="I38" s="911"/>
      <c r="J38" s="911"/>
      <c r="K38" s="911"/>
      <c r="L38" s="911"/>
      <c r="M38" s="911"/>
      <c r="N38" s="911"/>
      <c r="O38" s="911"/>
      <c r="P38" s="911"/>
      <c r="Q38" s="911"/>
      <c r="R38" s="911"/>
      <c r="S38" s="911"/>
      <c r="T38" s="911"/>
      <c r="U38" s="911"/>
      <c r="V38" s="911"/>
      <c r="W38" s="911"/>
      <c r="X38" s="911"/>
      <c r="Y38" s="911"/>
      <c r="Z38" s="911" t="s">
        <v>369</v>
      </c>
      <c r="AA38" s="911"/>
      <c r="AB38" s="911"/>
      <c r="AC38" s="911"/>
      <c r="AD38" s="911"/>
      <c r="AE38" s="911"/>
      <c r="AF38" s="911"/>
      <c r="AG38" s="911"/>
      <c r="AH38" s="911"/>
      <c r="AI38" s="911"/>
      <c r="AJ38" s="911"/>
      <c r="AK38" s="911"/>
      <c r="AL38" s="911" t="s">
        <v>560</v>
      </c>
      <c r="AM38" s="911"/>
      <c r="AN38" s="911"/>
      <c r="AO38" s="911"/>
      <c r="AP38" s="911"/>
      <c r="AQ38" s="911"/>
      <c r="AR38" s="911"/>
      <c r="AS38" s="911"/>
      <c r="AT38" s="911"/>
      <c r="AU38" s="911"/>
      <c r="AV38" s="911"/>
      <c r="AW38" s="911"/>
      <c r="AX38" s="911"/>
      <c r="AY38" s="911"/>
      <c r="AZ38" s="912" t="s">
        <v>558</v>
      </c>
      <c r="BA38" s="912"/>
      <c r="BB38" s="912"/>
      <c r="BC38" s="912"/>
      <c r="BD38" s="912"/>
      <c r="BE38" s="912"/>
      <c r="BF38" s="912"/>
      <c r="BG38" s="912"/>
      <c r="BH38" s="912"/>
      <c r="BI38" s="912"/>
      <c r="BJ38" s="912"/>
      <c r="BK38" s="912"/>
      <c r="BL38" s="912"/>
      <c r="BM38" s="910" t="s">
        <v>854</v>
      </c>
      <c r="BN38" s="910"/>
      <c r="BO38" s="910"/>
      <c r="BP38" s="910"/>
      <c r="BQ38" s="910"/>
      <c r="BR38" s="910"/>
      <c r="BS38" s="910"/>
      <c r="BT38" s="910"/>
      <c r="BU38" s="910"/>
      <c r="BV38" s="910"/>
      <c r="BW38" s="910"/>
      <c r="BX38" s="910"/>
      <c r="BY38" s="910"/>
      <c r="BZ38" s="911" t="s">
        <v>64</v>
      </c>
      <c r="CA38" s="911"/>
      <c r="CB38" s="911"/>
      <c r="CC38" s="911"/>
      <c r="CD38" s="911"/>
      <c r="CE38" s="911"/>
      <c r="CF38" s="911"/>
      <c r="CG38" s="911"/>
      <c r="CH38" s="911"/>
      <c r="CI38" s="911"/>
      <c r="CJ38" s="911"/>
      <c r="CK38" s="911"/>
      <c r="CL38" s="911"/>
      <c r="CM38" s="911"/>
      <c r="CN38" s="911"/>
      <c r="CO38" s="912" t="s">
        <v>371</v>
      </c>
      <c r="CP38" s="912"/>
      <c r="CQ38" s="912"/>
      <c r="CR38" s="912"/>
      <c r="CS38" s="912"/>
      <c r="CT38" s="912"/>
      <c r="CU38" s="912"/>
      <c r="CV38" s="912"/>
      <c r="CW38" s="912"/>
      <c r="CX38" s="912"/>
      <c r="CY38" s="912"/>
      <c r="CZ38" s="912"/>
      <c r="DA38" s="912"/>
      <c r="DB38" s="912"/>
      <c r="DH38" s="140"/>
    </row>
    <row r="39" spans="1:112" ht="15" customHeight="1" x14ac:dyDescent="0.25">
      <c r="A39" s="19" t="s">
        <v>244</v>
      </c>
      <c r="DH39" s="140"/>
    </row>
    <row r="40" spans="1:112" ht="15" customHeight="1" x14ac:dyDescent="0.3">
      <c r="A40" s="19" t="s">
        <v>245</v>
      </c>
      <c r="AR40" s="763" t="s">
        <v>405</v>
      </c>
      <c r="AS40" s="763"/>
      <c r="AT40" s="763"/>
      <c r="AU40" s="763"/>
      <c r="AV40" s="763"/>
      <c r="AW40" s="763"/>
      <c r="AX40" s="763"/>
      <c r="AY40" s="763"/>
      <c r="AZ40" s="763"/>
      <c r="BA40" s="763"/>
      <c r="BB40" s="763"/>
      <c r="BC40" s="763"/>
      <c r="BD40" s="763"/>
      <c r="BE40" s="763"/>
      <c r="BF40" s="763"/>
      <c r="BG40" s="763"/>
      <c r="BH40" s="763"/>
      <c r="BI40" s="763"/>
      <c r="BJ40" s="763"/>
      <c r="BK40" s="763"/>
      <c r="BL40" s="763"/>
      <c r="BM40" s="763"/>
      <c r="BN40" s="763"/>
      <c r="BO40" s="763"/>
      <c r="BP40" s="763"/>
      <c r="BQ40" s="763"/>
      <c r="BR40" s="763"/>
      <c r="BS40" s="763"/>
      <c r="BT40" s="763"/>
      <c r="BU40" s="763"/>
      <c r="BV40" s="763"/>
      <c r="BW40" s="763"/>
      <c r="BX40" s="763"/>
      <c r="BY40" s="763"/>
      <c r="BZ40" s="763"/>
      <c r="CA40" s="763"/>
      <c r="CB40" s="763"/>
      <c r="CC40" s="763"/>
      <c r="CD40" s="763"/>
      <c r="CE40" s="763"/>
      <c r="CF40" s="763"/>
      <c r="CG40" s="763"/>
      <c r="CH40" s="763"/>
      <c r="CI40" s="763"/>
      <c r="CJ40" s="763"/>
      <c r="CK40" s="763"/>
      <c r="CL40" s="763"/>
      <c r="CM40" s="763"/>
      <c r="CN40" s="763"/>
      <c r="CO40" s="763"/>
      <c r="CP40" s="763"/>
      <c r="CQ40" s="763"/>
      <c r="CR40" s="763"/>
      <c r="CS40" s="763"/>
      <c r="CT40" s="763"/>
      <c r="CU40" s="763"/>
      <c r="CV40" s="763"/>
      <c r="CW40" s="763"/>
      <c r="CX40" s="763"/>
      <c r="CY40" s="763"/>
      <c r="CZ40" s="763"/>
      <c r="DA40" s="763"/>
      <c r="DB40" s="763"/>
    </row>
    <row r="41" spans="1:112" ht="15" customHeight="1" x14ac:dyDescent="0.3">
      <c r="A41" s="706"/>
      <c r="B41" s="706"/>
      <c r="C41" s="706"/>
      <c r="D41" s="706"/>
      <c r="E41" s="706"/>
      <c r="F41" s="706"/>
      <c r="G41" s="706"/>
      <c r="H41" s="706"/>
      <c r="I41" s="706"/>
      <c r="J41" s="706"/>
      <c r="K41" s="706"/>
      <c r="L41" s="706"/>
      <c r="M41" s="706"/>
      <c r="N41" s="706"/>
      <c r="O41" s="706"/>
      <c r="P41" s="706"/>
      <c r="Q41" s="706"/>
      <c r="R41" s="706"/>
      <c r="S41" s="706"/>
      <c r="T41" s="706"/>
      <c r="U41" s="706"/>
      <c r="V41" s="706"/>
      <c r="W41" s="706"/>
      <c r="X41" s="706"/>
      <c r="Y41" s="706"/>
      <c r="Z41" s="706"/>
      <c r="AA41" s="706"/>
      <c r="AB41" s="706"/>
      <c r="AC41" s="706"/>
      <c r="AD41" s="706"/>
      <c r="AE41" s="706"/>
      <c r="AF41" s="706"/>
      <c r="AG41" s="706"/>
      <c r="AH41" s="706"/>
      <c r="AI41" s="706"/>
      <c r="AJ41" s="706"/>
      <c r="AK41" s="706"/>
      <c r="AL41" s="706"/>
      <c r="AM41" s="706"/>
      <c r="AN41" s="706"/>
      <c r="AO41" s="706"/>
      <c r="AP41" s="706"/>
      <c r="AQ41" s="706"/>
      <c r="AR41" s="706"/>
      <c r="AS41" s="706"/>
      <c r="AT41" s="706"/>
      <c r="AU41" s="706"/>
      <c r="AV41" s="706"/>
      <c r="AW41" s="706"/>
      <c r="AX41" s="706"/>
      <c r="AY41" s="706"/>
      <c r="AZ41" s="706"/>
      <c r="BA41" s="706"/>
      <c r="BB41" s="706"/>
      <c r="BC41" s="706"/>
      <c r="BD41" s="706"/>
      <c r="BE41" s="706"/>
      <c r="BF41" s="706"/>
      <c r="BG41" s="706"/>
      <c r="BH41" s="706"/>
      <c r="BI41" s="706"/>
      <c r="BJ41" s="706"/>
      <c r="BK41" s="706"/>
      <c r="BL41" s="706"/>
      <c r="BM41" s="706"/>
      <c r="BN41" s="706"/>
      <c r="BO41" s="706"/>
      <c r="BP41" s="706"/>
      <c r="BQ41" s="706"/>
      <c r="BR41" s="706"/>
      <c r="BS41" s="706"/>
      <c r="BT41" s="706"/>
      <c r="BU41" s="706"/>
      <c r="BV41" s="706"/>
      <c r="BW41" s="706"/>
      <c r="BX41" s="706"/>
      <c r="BY41" s="706"/>
      <c r="BZ41" s="706"/>
      <c r="CA41" s="706"/>
      <c r="CB41" s="706"/>
      <c r="CC41" s="706"/>
      <c r="CD41" s="706"/>
      <c r="CE41" s="706"/>
      <c r="CF41" s="706"/>
      <c r="CG41" s="706"/>
      <c r="CH41" s="706"/>
      <c r="CI41" s="706"/>
      <c r="CJ41" s="706"/>
      <c r="CK41" s="706"/>
      <c r="CL41" s="706"/>
      <c r="CM41" s="706"/>
      <c r="CN41" s="706"/>
      <c r="CO41" s="706"/>
      <c r="CP41" s="706"/>
      <c r="CQ41" s="706"/>
      <c r="CR41" s="706"/>
      <c r="CS41" s="706"/>
      <c r="CT41" s="706"/>
      <c r="CU41" s="706"/>
      <c r="CV41" s="706"/>
      <c r="CW41" s="706"/>
      <c r="CX41" s="706"/>
      <c r="CY41" s="706"/>
      <c r="CZ41" s="706"/>
      <c r="DA41" s="706"/>
      <c r="DB41" s="706"/>
    </row>
    <row r="42" spans="1:112" ht="15" customHeight="1" x14ac:dyDescent="0.25">
      <c r="A42" s="918" t="s">
        <v>246</v>
      </c>
      <c r="B42" s="918"/>
      <c r="C42" s="918"/>
      <c r="D42" s="918"/>
      <c r="E42" s="918"/>
      <c r="F42" s="918"/>
      <c r="G42" s="918"/>
      <c r="H42" s="918"/>
      <c r="I42" s="918"/>
      <c r="J42" s="918"/>
      <c r="K42" s="918"/>
      <c r="L42" s="918"/>
      <c r="M42" s="918"/>
      <c r="N42" s="918"/>
      <c r="O42" s="918"/>
      <c r="P42" s="918"/>
      <c r="Q42" s="918"/>
      <c r="R42" s="918"/>
      <c r="S42" s="918"/>
      <c r="T42" s="918"/>
      <c r="U42" s="918"/>
      <c r="V42" s="918"/>
      <c r="W42" s="918"/>
      <c r="X42" s="917" t="s">
        <v>250</v>
      </c>
      <c r="Y42" s="917"/>
      <c r="Z42" s="917"/>
      <c r="AA42" s="917"/>
      <c r="AB42" s="917"/>
      <c r="AC42" s="917"/>
      <c r="AD42" s="917"/>
      <c r="AE42" s="917"/>
      <c r="AF42" s="917"/>
      <c r="AG42" s="917"/>
      <c r="AH42" s="917"/>
      <c r="AI42" s="917"/>
      <c r="AJ42" s="917"/>
      <c r="AK42" s="917"/>
      <c r="AL42" s="917"/>
      <c r="AM42" s="917"/>
      <c r="AN42" s="917"/>
      <c r="AO42" s="917"/>
      <c r="AP42" s="917"/>
      <c r="AQ42" s="917"/>
      <c r="AR42" s="917"/>
      <c r="AS42" s="917"/>
      <c r="AT42" s="917"/>
      <c r="AU42" s="917"/>
      <c r="AV42" s="917"/>
      <c r="AW42" s="917"/>
      <c r="AX42" s="917"/>
      <c r="AY42" s="917"/>
      <c r="AZ42" s="917"/>
      <c r="BA42" s="917"/>
      <c r="BB42" s="917"/>
      <c r="BC42" s="917"/>
      <c r="BD42" s="917"/>
      <c r="BE42" s="917"/>
      <c r="BF42" s="917"/>
      <c r="BG42" s="917"/>
      <c r="BH42" s="917"/>
      <c r="BI42" s="917"/>
      <c r="BJ42" s="917"/>
      <c r="BK42" s="917"/>
      <c r="BL42" s="917"/>
      <c r="BM42" s="917"/>
      <c r="BN42" s="917"/>
      <c r="BO42" s="917"/>
      <c r="BP42" s="917"/>
      <c r="BQ42" s="917"/>
      <c r="BR42" s="917"/>
      <c r="BS42" s="917"/>
      <c r="BT42" s="917"/>
      <c r="BU42" s="917"/>
      <c r="BV42" s="917"/>
      <c r="BW42" s="917"/>
      <c r="BX42" s="917"/>
      <c r="BY42" s="917"/>
      <c r="BZ42" s="917"/>
      <c r="CA42" s="917"/>
      <c r="CB42" s="917"/>
      <c r="CC42" s="917"/>
      <c r="CD42" s="917"/>
      <c r="CE42" s="917"/>
      <c r="CF42" s="917"/>
      <c r="CG42" s="917"/>
      <c r="CH42" s="917"/>
      <c r="CI42" s="917"/>
      <c r="CJ42" s="917"/>
      <c r="CK42" s="917"/>
      <c r="CL42" s="917"/>
      <c r="CM42" s="917"/>
      <c r="CN42" s="917"/>
      <c r="CO42" s="917"/>
      <c r="CP42" s="917"/>
      <c r="CQ42" s="917"/>
      <c r="CR42" s="917"/>
      <c r="CS42" s="917"/>
      <c r="CT42" s="917"/>
      <c r="CU42" s="917"/>
      <c r="CV42" s="917"/>
      <c r="CW42" s="917"/>
      <c r="CX42" s="917"/>
      <c r="CY42" s="917"/>
      <c r="CZ42" s="917"/>
      <c r="DA42" s="917"/>
      <c r="DB42" s="917"/>
      <c r="DH42" s="140"/>
    </row>
    <row r="43" spans="1:112" ht="15" customHeight="1" x14ac:dyDescent="0.25">
      <c r="A43" s="771" t="s">
        <v>247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06" t="s">
        <v>248</v>
      </c>
      <c r="S43" s="706"/>
      <c r="T43" s="706"/>
      <c r="U43" s="706"/>
      <c r="V43" s="706"/>
      <c r="W43" s="706"/>
      <c r="X43" s="706"/>
      <c r="Y43" s="706"/>
      <c r="Z43" s="706"/>
      <c r="AA43" s="706"/>
      <c r="AB43" s="706"/>
      <c r="AC43" s="706"/>
      <c r="AD43" s="706"/>
      <c r="AE43" s="706"/>
      <c r="AF43" s="706"/>
      <c r="AG43" s="706"/>
      <c r="AH43" s="706"/>
      <c r="AI43" s="706"/>
      <c r="AJ43" s="706"/>
      <c r="AK43" s="706"/>
      <c r="AL43" s="706"/>
      <c r="AM43" s="706"/>
      <c r="AN43" s="706"/>
      <c r="AO43" s="706"/>
      <c r="AP43" s="706"/>
      <c r="AQ43" s="706"/>
      <c r="AR43" s="706"/>
      <c r="AS43" s="706"/>
      <c r="AT43" s="706"/>
      <c r="AU43" s="706"/>
      <c r="AV43" s="706"/>
      <c r="AW43" s="706"/>
      <c r="AX43" s="706"/>
      <c r="AY43" s="706"/>
      <c r="AZ43" s="706"/>
      <c r="BA43" s="706"/>
      <c r="BB43" s="706"/>
      <c r="BC43" s="706"/>
      <c r="BD43" s="706"/>
      <c r="BE43" s="706"/>
      <c r="BF43" s="706"/>
      <c r="BG43" s="706"/>
      <c r="BH43" s="706"/>
      <c r="BI43" s="706"/>
      <c r="BJ43" s="706"/>
      <c r="BK43" s="706"/>
      <c r="BL43" s="706"/>
      <c r="BM43" s="706"/>
      <c r="BN43" s="706"/>
      <c r="BO43" s="706"/>
      <c r="BP43" s="706"/>
      <c r="BQ43" s="706"/>
      <c r="BR43" s="706"/>
      <c r="BS43" s="706"/>
      <c r="BT43" s="706"/>
      <c r="BU43" s="706"/>
      <c r="BV43" s="706"/>
      <c r="BW43" s="706"/>
      <c r="BX43" s="706"/>
      <c r="BY43" s="706"/>
      <c r="BZ43" s="706"/>
      <c r="CA43" s="706"/>
      <c r="CB43" s="706"/>
      <c r="CC43" s="706"/>
      <c r="CD43" s="706"/>
      <c r="CE43" s="706"/>
      <c r="CF43" s="706"/>
      <c r="CG43" s="706"/>
      <c r="CH43" s="706"/>
      <c r="CI43" s="706"/>
      <c r="CJ43" s="706"/>
      <c r="CK43" s="706"/>
      <c r="CL43" s="706"/>
      <c r="CM43" s="706"/>
      <c r="CN43" s="706"/>
      <c r="CO43" s="706"/>
      <c r="CP43" s="706"/>
      <c r="CQ43" s="706"/>
      <c r="CR43" s="706"/>
      <c r="CS43" s="706"/>
      <c r="CT43" s="706"/>
      <c r="CU43" s="706"/>
      <c r="CV43" s="706"/>
      <c r="CW43" s="706"/>
      <c r="CX43" s="706"/>
      <c r="CY43" s="706"/>
      <c r="CZ43" s="706"/>
      <c r="DA43" s="706"/>
      <c r="DB43" s="706"/>
      <c r="DH43" s="140"/>
    </row>
    <row r="44" spans="1:112" ht="9" customHeight="1" x14ac:dyDescent="0.3"/>
    <row r="45" spans="1:112" customFormat="1" ht="50.25" customHeight="1" x14ac:dyDescent="0.3">
      <c r="A45" s="770" t="s">
        <v>713</v>
      </c>
      <c r="B45" s="770"/>
      <c r="C45" s="770"/>
      <c r="D45" s="770"/>
      <c r="E45" s="770"/>
      <c r="F45" s="770"/>
      <c r="G45" s="770"/>
      <c r="H45" s="770"/>
      <c r="I45" s="770"/>
      <c r="J45" s="770"/>
      <c r="K45" s="770"/>
      <c r="L45" s="770"/>
      <c r="M45" s="770"/>
      <c r="N45" s="770"/>
      <c r="O45" s="770"/>
      <c r="P45" s="770"/>
      <c r="Q45" s="770"/>
      <c r="R45" s="770"/>
      <c r="S45" s="770"/>
      <c r="T45" s="770"/>
      <c r="U45" s="770"/>
      <c r="V45" s="770"/>
      <c r="W45" s="770"/>
      <c r="X45" s="770"/>
      <c r="Y45" s="770"/>
      <c r="Z45" s="770"/>
      <c r="AA45" s="770"/>
      <c r="AB45" s="770"/>
      <c r="AC45" s="770"/>
      <c r="AD45" s="770"/>
      <c r="AE45" s="770"/>
      <c r="AF45" s="770"/>
      <c r="AG45" s="770"/>
      <c r="AH45" s="770"/>
      <c r="AI45" s="770"/>
      <c r="AJ45" s="770"/>
      <c r="AK45" s="770"/>
      <c r="AL45" s="770"/>
      <c r="AM45" s="77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69"/>
      <c r="BJ45" s="769"/>
      <c r="BK45" s="769"/>
      <c r="BL45" s="769"/>
      <c r="BM45" s="769"/>
      <c r="BN45" s="769"/>
      <c r="BO45" s="769"/>
      <c r="BP45" s="769"/>
      <c r="BQ45" s="769"/>
      <c r="BR45" s="769"/>
      <c r="BS45" s="769"/>
      <c r="BT45" s="769"/>
      <c r="BU45" s="769"/>
      <c r="BV45" s="769"/>
      <c r="BW45" s="769"/>
      <c r="BX45" s="769"/>
      <c r="BY45" s="769"/>
      <c r="BZ45" s="769"/>
      <c r="CA45" s="769"/>
      <c r="CB45" s="769"/>
      <c r="CC45" s="769"/>
      <c r="CD45" s="769"/>
      <c r="CE45" s="769"/>
      <c r="CF45" s="769"/>
      <c r="CG45" s="23"/>
      <c r="CH45" s="23"/>
      <c r="CI45" s="23"/>
      <c r="CJ45" s="706" t="str">
        <f>ПОДПИСИ!E6</f>
        <v>Е.М. Ширяев</v>
      </c>
      <c r="CK45" s="706"/>
      <c r="CL45" s="706"/>
      <c r="CM45" s="706"/>
      <c r="CN45" s="706"/>
      <c r="CO45" s="706"/>
      <c r="CP45" s="706"/>
      <c r="CQ45" s="706"/>
      <c r="CR45" s="706"/>
      <c r="CS45" s="706"/>
      <c r="CT45" s="706"/>
      <c r="CU45" s="706"/>
      <c r="CV45" s="706"/>
      <c r="CW45" s="706"/>
      <c r="CX45" s="706"/>
      <c r="CY45" s="706"/>
      <c r="CZ45" s="706"/>
      <c r="DA45" s="706"/>
      <c r="DB45" s="706"/>
      <c r="DH45" s="140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25" t="s">
        <v>11</v>
      </c>
      <c r="BJ46" s="725"/>
      <c r="BK46" s="725"/>
      <c r="BL46" s="725"/>
      <c r="BM46" s="725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  <c r="BX46" s="725"/>
      <c r="BY46" s="725"/>
      <c r="BZ46" s="725"/>
      <c r="CA46" s="725"/>
      <c r="CB46" s="725"/>
      <c r="CC46" s="725"/>
      <c r="CD46" s="725"/>
      <c r="CE46" s="725"/>
      <c r="CF46" s="725"/>
      <c r="CG46" s="21"/>
      <c r="CH46" s="21"/>
      <c r="CI46" s="21"/>
      <c r="CJ46" s="916" t="s">
        <v>50</v>
      </c>
      <c r="CK46" s="916"/>
      <c r="CL46" s="916"/>
      <c r="CM46" s="916"/>
      <c r="CN46" s="916"/>
      <c r="CO46" s="916"/>
      <c r="CP46" s="916"/>
      <c r="CQ46" s="916"/>
      <c r="CR46" s="916"/>
      <c r="CS46" s="916"/>
      <c r="CT46" s="916"/>
      <c r="CU46" s="916"/>
      <c r="CV46" s="916"/>
      <c r="CW46" s="916"/>
      <c r="CX46" s="916"/>
      <c r="CY46" s="916"/>
      <c r="CZ46" s="916"/>
      <c r="DA46" s="916"/>
      <c r="DB46" s="916"/>
      <c r="DH46" s="140"/>
    </row>
    <row r="47" spans="1:112" customFormat="1" ht="48" customHeight="1" x14ac:dyDescent="0.3">
      <c r="A47" s="770" t="s">
        <v>709</v>
      </c>
      <c r="B47" s="770"/>
      <c r="C47" s="770"/>
      <c r="D47" s="770"/>
      <c r="E47" s="770"/>
      <c r="F47" s="770"/>
      <c r="G47" s="770"/>
      <c r="H47" s="770"/>
      <c r="I47" s="770"/>
      <c r="J47" s="770"/>
      <c r="K47" s="770"/>
      <c r="L47" s="770"/>
      <c r="M47" s="770"/>
      <c r="N47" s="770"/>
      <c r="O47" s="770"/>
      <c r="P47" s="770"/>
      <c r="Q47" s="770"/>
      <c r="R47" s="770"/>
      <c r="S47" s="770"/>
      <c r="T47" s="770"/>
      <c r="U47" s="770"/>
      <c r="V47" s="770"/>
      <c r="W47" s="770"/>
      <c r="X47" s="770"/>
      <c r="Y47" s="770"/>
      <c r="Z47" s="770"/>
      <c r="AA47" s="770"/>
      <c r="AB47" s="770"/>
      <c r="AC47" s="770"/>
      <c r="AD47" s="770"/>
      <c r="AE47" s="770"/>
      <c r="AF47" s="770"/>
      <c r="AG47" s="770"/>
      <c r="AH47" s="770"/>
      <c r="AI47" s="770"/>
      <c r="AJ47" s="770"/>
      <c r="AK47" s="770"/>
      <c r="AL47" s="770"/>
      <c r="AM47" s="770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69"/>
      <c r="BJ47" s="769"/>
      <c r="BK47" s="769"/>
      <c r="BL47" s="769"/>
      <c r="BM47" s="769"/>
      <c r="BN47" s="769"/>
      <c r="BO47" s="769"/>
      <c r="BP47" s="769"/>
      <c r="BQ47" s="769"/>
      <c r="BR47" s="769"/>
      <c r="BS47" s="769"/>
      <c r="BT47" s="769"/>
      <c r="BU47" s="769"/>
      <c r="BV47" s="769"/>
      <c r="BW47" s="769"/>
      <c r="BX47" s="769"/>
      <c r="BY47" s="769"/>
      <c r="BZ47" s="769"/>
      <c r="CA47" s="769"/>
      <c r="CB47" s="769"/>
      <c r="CC47" s="769"/>
      <c r="CD47" s="769"/>
      <c r="CE47" s="769"/>
      <c r="CF47" s="769"/>
      <c r="CG47" s="19"/>
      <c r="CH47" s="19"/>
      <c r="CI47" s="19"/>
      <c r="CJ47" s="706" t="str">
        <f>ПОДПИСИ!E12</f>
        <v xml:space="preserve">М.А. Нугуманов </v>
      </c>
      <c r="CK47" s="706"/>
      <c r="CL47" s="706"/>
      <c r="CM47" s="706"/>
      <c r="CN47" s="706"/>
      <c r="CO47" s="706"/>
      <c r="CP47" s="706"/>
      <c r="CQ47" s="706"/>
      <c r="CR47" s="706"/>
      <c r="CS47" s="706"/>
      <c r="CT47" s="706"/>
      <c r="CU47" s="706"/>
      <c r="CV47" s="706"/>
      <c r="CW47" s="706"/>
      <c r="CX47" s="706"/>
      <c r="CY47" s="706"/>
      <c r="CZ47" s="706"/>
      <c r="DA47" s="706"/>
      <c r="DB47" s="706"/>
      <c r="DH47" s="140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25" t="s">
        <v>11</v>
      </c>
      <c r="BJ48" s="725"/>
      <c r="BK48" s="725"/>
      <c r="BL48" s="725"/>
      <c r="BM48" s="725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  <c r="BX48" s="725"/>
      <c r="BY48" s="725"/>
      <c r="BZ48" s="725"/>
      <c r="CA48" s="725"/>
      <c r="CB48" s="725"/>
      <c r="CC48" s="725"/>
      <c r="CD48" s="725"/>
      <c r="CE48" s="725"/>
      <c r="CF48" s="725"/>
      <c r="CG48" s="21"/>
      <c r="CH48" s="21"/>
      <c r="CI48" s="21"/>
      <c r="CJ48" s="916" t="s">
        <v>50</v>
      </c>
      <c r="CK48" s="916"/>
      <c r="CL48" s="916"/>
      <c r="CM48" s="916"/>
      <c r="CN48" s="916"/>
      <c r="CO48" s="916"/>
      <c r="CP48" s="916"/>
      <c r="CQ48" s="916"/>
      <c r="CR48" s="916"/>
      <c r="CS48" s="916"/>
      <c r="CT48" s="916"/>
      <c r="CU48" s="916"/>
      <c r="CV48" s="916"/>
      <c r="CW48" s="916"/>
      <c r="CX48" s="916"/>
      <c r="CY48" s="916"/>
      <c r="CZ48" s="916"/>
      <c r="DA48" s="916"/>
      <c r="DB48" s="916"/>
      <c r="DH48" s="140"/>
    </row>
    <row r="49" spans="112:112" ht="13.8" x14ac:dyDescent="0.25">
      <c r="DH49" s="149"/>
    </row>
    <row r="51" spans="112:112" ht="13.8" x14ac:dyDescent="0.25">
      <c r="DH51" s="140"/>
    </row>
    <row r="52" spans="112:112" ht="13.8" x14ac:dyDescent="0.25">
      <c r="DH52" s="150"/>
    </row>
    <row r="53" spans="112:112" ht="13.8" x14ac:dyDescent="0.25">
      <c r="DH53" s="140"/>
    </row>
    <row r="54" spans="112:112" ht="13.8" x14ac:dyDescent="0.25">
      <c r="DH54" s="151"/>
    </row>
    <row r="55" spans="112:112" ht="13.8" x14ac:dyDescent="0.25">
      <c r="DH55" s="140"/>
    </row>
    <row r="56" spans="112:112" ht="13.8" x14ac:dyDescent="0.25">
      <c r="DH56" s="152"/>
    </row>
    <row r="57" spans="112:112" ht="13.8" x14ac:dyDescent="0.25">
      <c r="DH57" s="140"/>
    </row>
    <row r="58" spans="112:112" ht="13.8" x14ac:dyDescent="0.25">
      <c r="DH58" s="151"/>
    </row>
    <row r="59" spans="112:112" ht="13.8" x14ac:dyDescent="0.25">
      <c r="DH59" s="140"/>
    </row>
    <row r="60" spans="112:112" ht="13.8" x14ac:dyDescent="0.25">
      <c r="DH60" s="150"/>
    </row>
    <row r="61" spans="112:112" ht="13.8" x14ac:dyDescent="0.25">
      <c r="DH61" s="140"/>
    </row>
    <row r="62" spans="112:112" ht="13.8" x14ac:dyDescent="0.25">
      <c r="DH62" s="150"/>
    </row>
    <row r="63" spans="112:112" ht="13.8" x14ac:dyDescent="0.25">
      <c r="DH63" s="140"/>
    </row>
    <row r="65" spans="112:112" ht="13.8" x14ac:dyDescent="0.25">
      <c r="DH65" s="140"/>
    </row>
    <row r="67" spans="112:112" ht="13.8" x14ac:dyDescent="0.25">
      <c r="DH67" s="140"/>
    </row>
    <row r="68" spans="112:112" ht="13.8" x14ac:dyDescent="0.25">
      <c r="DH68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  <row r="74" spans="112:112" ht="13.8" x14ac:dyDescent="0.25">
      <c r="DH74" s="140"/>
    </row>
    <row r="75" spans="112:112" ht="13.8" x14ac:dyDescent="0.25">
      <c r="DH75" s="140"/>
    </row>
    <row r="76" spans="112:112" ht="13.8" x14ac:dyDescent="0.25">
      <c r="DH76" s="140"/>
    </row>
    <row r="77" spans="112:112" ht="13.8" x14ac:dyDescent="0.25">
      <c r="DH77" s="140"/>
    </row>
    <row r="78" spans="112:112" ht="13.8" x14ac:dyDescent="0.25">
      <c r="DH78" s="140"/>
    </row>
    <row r="79" spans="112:112" ht="13.8" x14ac:dyDescent="0.25">
      <c r="DH79" s="140"/>
    </row>
    <row r="80" spans="112:112" ht="13.8" x14ac:dyDescent="0.25">
      <c r="DH80" s="140"/>
    </row>
    <row r="81" spans="112:112" ht="13.8" x14ac:dyDescent="0.25">
      <c r="DH81" s="140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22" priority="3" operator="equal">
      <formula>0</formula>
    </cfRule>
  </conditionalFormatting>
  <conditionalFormatting sqref="DH2:DH7">
    <cfRule type="cellIs" dxfId="21" priority="2" operator="equal">
      <formula>0</formula>
    </cfRule>
  </conditionalFormatting>
  <conditionalFormatting sqref="DH9">
    <cfRule type="cellIs" dxfId="20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Лист48">
    <tabColor rgb="FFFF0000"/>
  </sheetPr>
  <dimension ref="A1:DH79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6" customWidth="1"/>
    <col min="113" max="16384" width="9.109375" style="19"/>
  </cols>
  <sheetData>
    <row r="1" spans="1:112" x14ac:dyDescent="0.3">
      <c r="DB1" s="20" t="s">
        <v>253</v>
      </c>
      <c r="DC1"/>
      <c r="DD1"/>
      <c r="DE1"/>
      <c r="DF1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AO2" s="768"/>
      <c r="AP2" s="768"/>
      <c r="AQ2" s="768"/>
      <c r="AR2" s="768"/>
      <c r="AS2" s="768"/>
      <c r="AT2" s="768"/>
      <c r="BD2" s="706" t="str">
        <f>ФОРМА!G2</f>
        <v>Санкт-Петербург</v>
      </c>
      <c r="BE2" s="706"/>
      <c r="BF2" s="706"/>
      <c r="BG2" s="706"/>
      <c r="BH2" s="706"/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H2" s="141"/>
    </row>
    <row r="3" spans="1:112" s="50" customFormat="1" ht="15" customHeight="1" x14ac:dyDescent="0.3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AO3" s="765"/>
      <c r="AP3" s="765"/>
      <c r="AQ3" s="765"/>
      <c r="AR3" s="765"/>
      <c r="AS3" s="765"/>
      <c r="AT3" s="765"/>
      <c r="AU3" s="21"/>
      <c r="AV3" s="21"/>
      <c r="AW3" s="21"/>
      <c r="AX3" s="21"/>
      <c r="AY3" s="21"/>
      <c r="AZ3" s="21"/>
      <c r="BA3" s="21"/>
      <c r="BB3" s="21"/>
      <c r="BC3" s="21"/>
      <c r="BD3" s="765" t="s">
        <v>0</v>
      </c>
      <c r="BE3" s="765"/>
      <c r="BF3" s="765"/>
      <c r="BG3" s="765"/>
      <c r="BH3" s="765"/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H3" s="142"/>
    </row>
    <row r="4" spans="1:112" ht="22.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AO4" s="706"/>
      <c r="AP4" s="706"/>
      <c r="AQ4" s="706"/>
      <c r="AR4" s="706"/>
      <c r="AS4" s="706"/>
      <c r="AT4" s="706"/>
      <c r="BD4" s="766" t="str">
        <f>ФОРМА!B2</f>
        <v>ПАО "Россети Ленэнерго"</v>
      </c>
      <c r="BE4" s="766"/>
      <c r="BF4" s="766"/>
      <c r="BG4" s="766"/>
      <c r="BH4" s="766"/>
      <c r="BI4" s="766"/>
      <c r="BJ4" s="766"/>
      <c r="BK4" s="766"/>
      <c r="BL4" s="766"/>
      <c r="BM4" s="766"/>
      <c r="BN4" s="766"/>
      <c r="BO4" s="766"/>
      <c r="BP4" s="766"/>
      <c r="BQ4" s="766"/>
      <c r="BR4" s="766"/>
      <c r="BS4" s="766"/>
      <c r="BT4" s="766"/>
      <c r="BU4" s="766"/>
      <c r="BV4" s="766"/>
      <c r="BW4" s="766"/>
      <c r="BX4" s="766"/>
      <c r="BY4" s="766"/>
      <c r="BZ4" s="766"/>
      <c r="CA4" s="766"/>
      <c r="CB4" s="766"/>
      <c r="CC4" s="766"/>
      <c r="CD4" s="766"/>
      <c r="CE4" s="766"/>
      <c r="CF4" s="766"/>
      <c r="CG4" s="766"/>
      <c r="CH4" s="766"/>
      <c r="CI4" s="766"/>
      <c r="CJ4" s="766"/>
      <c r="CK4" s="766"/>
      <c r="CL4" s="766"/>
      <c r="CM4" s="766"/>
      <c r="CN4" s="766"/>
      <c r="CO4" s="766"/>
      <c r="CP4" s="766"/>
      <c r="CQ4" s="766"/>
      <c r="CR4" s="766"/>
      <c r="CS4" s="766"/>
      <c r="CT4" s="766"/>
      <c r="CU4" s="766"/>
      <c r="CV4" s="766"/>
      <c r="CW4" s="766"/>
      <c r="CX4" s="766"/>
      <c r="CY4" s="766"/>
      <c r="CZ4" s="766"/>
      <c r="DA4" s="766"/>
      <c r="DB4" s="766"/>
      <c r="DH4" s="143" t="str">
        <f>BD4</f>
        <v>ПАО "Россети Ленэнерго"</v>
      </c>
    </row>
    <row r="5" spans="1:112" ht="15" customHeight="1" x14ac:dyDescent="0.25">
      <c r="A5" s="765" t="s">
        <v>44</v>
      </c>
      <c r="B5" s="765"/>
      <c r="C5" s="765"/>
      <c r="D5" s="765"/>
      <c r="E5" s="765"/>
      <c r="F5" s="765"/>
      <c r="G5" s="765"/>
      <c r="H5" s="765"/>
      <c r="I5" s="765"/>
      <c r="J5" s="765"/>
      <c r="K5" s="765"/>
      <c r="L5" s="765"/>
      <c r="M5" s="765"/>
      <c r="N5" s="765"/>
      <c r="O5" s="765"/>
      <c r="P5" s="765"/>
      <c r="Q5" s="765"/>
      <c r="R5" s="765"/>
      <c r="S5" s="765"/>
      <c r="T5" s="765"/>
      <c r="U5" s="765"/>
      <c r="V5" s="765"/>
      <c r="W5" s="765"/>
      <c r="X5" s="765"/>
      <c r="Y5" s="765"/>
      <c r="Z5" s="765"/>
      <c r="AA5" s="765"/>
      <c r="AB5" s="765"/>
      <c r="AC5" s="765"/>
      <c r="AD5" s="765"/>
      <c r="AE5" s="765"/>
      <c r="AF5" s="765"/>
      <c r="AG5" s="765"/>
      <c r="AH5" s="765"/>
      <c r="AI5" s="765"/>
      <c r="AJ5" s="765"/>
      <c r="AK5" s="765"/>
      <c r="AL5" s="765"/>
      <c r="AM5" s="765"/>
      <c r="AN5" s="765"/>
      <c r="AO5" s="765"/>
      <c r="AP5" s="765"/>
      <c r="AQ5" s="765"/>
      <c r="AR5" s="765"/>
      <c r="AS5" s="765"/>
      <c r="AT5" s="765"/>
      <c r="AU5" s="21"/>
      <c r="AV5" s="21"/>
      <c r="AW5" s="21"/>
      <c r="AX5" s="21"/>
      <c r="AY5" s="21"/>
      <c r="AZ5" s="21"/>
      <c r="BA5" s="21"/>
      <c r="BB5" s="21"/>
      <c r="BC5" s="21"/>
      <c r="BD5" s="765" t="s">
        <v>2</v>
      </c>
      <c r="BE5" s="765"/>
      <c r="BF5" s="765"/>
      <c r="BG5" s="765"/>
      <c r="BH5" s="765"/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55.2" x14ac:dyDescent="0.25">
      <c r="A6" s="764"/>
      <c r="B6" s="764"/>
      <c r="C6" s="764"/>
      <c r="D6" s="764"/>
      <c r="E6" s="764"/>
      <c r="F6" s="764"/>
      <c r="G6" s="764"/>
      <c r="H6" s="764"/>
      <c r="I6" s="764"/>
      <c r="J6" s="764"/>
      <c r="K6" s="764"/>
      <c r="L6" s="764"/>
      <c r="M6" s="764"/>
      <c r="N6" s="764"/>
      <c r="O6" s="764"/>
      <c r="P6" s="764"/>
      <c r="Q6" s="764"/>
      <c r="R6" s="764"/>
      <c r="S6" s="764"/>
      <c r="T6" s="764"/>
      <c r="U6" s="764"/>
      <c r="V6" s="764"/>
      <c r="W6" s="764"/>
      <c r="X6" s="764"/>
      <c r="Y6" s="764"/>
      <c r="Z6" s="764"/>
      <c r="AA6" s="764"/>
      <c r="AB6" s="764"/>
      <c r="AC6" s="764"/>
      <c r="AD6" s="764"/>
      <c r="AE6" s="764"/>
      <c r="AF6" s="764"/>
      <c r="AG6" s="764"/>
      <c r="AH6" s="764"/>
      <c r="AI6" s="764"/>
      <c r="AJ6" s="764"/>
      <c r="AK6" s="764"/>
      <c r="AL6" s="764"/>
      <c r="AM6" s="764"/>
      <c r="AN6" s="764"/>
      <c r="AO6" s="764"/>
      <c r="AP6" s="764"/>
      <c r="AQ6" s="764"/>
      <c r="AR6" s="764"/>
      <c r="AS6" s="764"/>
      <c r="AT6" s="764"/>
      <c r="AU6" s="21"/>
      <c r="AV6" s="21"/>
      <c r="AW6" s="21"/>
      <c r="AX6" s="21"/>
      <c r="AY6" s="21"/>
      <c r="AZ6" s="21"/>
      <c r="BA6" s="21"/>
      <c r="BB6" s="21"/>
      <c r="BC6" s="21"/>
      <c r="BD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E6" s="766"/>
      <c r="BF6" s="766"/>
      <c r="BG6" s="766"/>
      <c r="BH6" s="766"/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BD6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ht="12.75" customHeight="1" x14ac:dyDescent="0.25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765"/>
      <c r="AP7" s="765"/>
      <c r="AQ7" s="765"/>
      <c r="AR7" s="765"/>
      <c r="AS7" s="765"/>
      <c r="AT7" s="765"/>
      <c r="AU7" s="21"/>
      <c r="AV7" s="21"/>
      <c r="AW7" s="21"/>
      <c r="AX7" s="21"/>
      <c r="AY7" s="21"/>
      <c r="AZ7" s="21"/>
      <c r="BA7" s="21"/>
      <c r="BB7" s="21"/>
      <c r="BC7" s="21"/>
      <c r="BD7" s="765" t="s">
        <v>38</v>
      </c>
      <c r="BE7" s="765"/>
      <c r="BF7" s="765"/>
      <c r="BG7" s="765"/>
      <c r="BH7" s="765"/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142"/>
    </row>
    <row r="8" spans="1:112" ht="13.8" x14ac:dyDescent="0.25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AO8" s="706"/>
      <c r="AP8" s="706"/>
      <c r="AQ8" s="706"/>
      <c r="AR8" s="706"/>
      <c r="AS8" s="706"/>
      <c r="AT8" s="706"/>
      <c r="BD8" s="724">
        <f>ФОРМА!B13</f>
        <v>45649</v>
      </c>
      <c r="BE8" s="724"/>
      <c r="BF8" s="724"/>
      <c r="BG8" s="724"/>
      <c r="BH8" s="724"/>
      <c r="BI8" s="724"/>
      <c r="BJ8" s="724"/>
      <c r="BK8" s="724"/>
      <c r="BL8" s="724"/>
      <c r="BM8" s="724"/>
      <c r="BN8" s="724"/>
      <c r="BO8" s="724"/>
      <c r="BP8" s="724"/>
      <c r="BQ8" s="724"/>
      <c r="BR8" s="724"/>
      <c r="BS8" s="724"/>
      <c r="BT8" s="724"/>
      <c r="BU8" s="724"/>
      <c r="BV8" s="724"/>
      <c r="BW8" s="724"/>
      <c r="BX8" s="724"/>
      <c r="BY8" s="724"/>
      <c r="BZ8" s="724"/>
      <c r="CA8" s="724"/>
      <c r="CB8" s="724"/>
      <c r="CC8" s="724"/>
      <c r="CD8" s="724"/>
      <c r="CE8" s="724"/>
      <c r="CF8" s="724"/>
      <c r="CG8" s="724"/>
      <c r="CH8" s="724"/>
      <c r="CI8" s="724"/>
      <c r="CJ8" s="724"/>
      <c r="CK8" s="724"/>
      <c r="CL8" s="724"/>
      <c r="CM8" s="724"/>
      <c r="CN8" s="724"/>
      <c r="CO8" s="724"/>
      <c r="CP8" s="724"/>
      <c r="CQ8" s="724"/>
      <c r="CR8" s="724"/>
      <c r="CS8" s="724"/>
      <c r="CT8" s="724"/>
      <c r="CU8" s="724"/>
      <c r="CV8" s="724"/>
      <c r="CW8" s="724"/>
      <c r="CX8" s="724"/>
      <c r="CY8" s="724"/>
      <c r="CZ8" s="724"/>
      <c r="DA8" s="724"/>
      <c r="DB8" s="724"/>
      <c r="DC8" s="51"/>
      <c r="DH8" s="144"/>
    </row>
    <row r="9" spans="1:112" ht="10.5" customHeight="1" x14ac:dyDescent="0.25">
      <c r="A9" s="765" t="s">
        <v>1</v>
      </c>
      <c r="B9" s="765"/>
      <c r="C9" s="765"/>
      <c r="D9" s="765"/>
      <c r="E9" s="765"/>
      <c r="F9" s="765"/>
      <c r="G9" s="765"/>
      <c r="H9" s="765"/>
      <c r="I9" s="765"/>
      <c r="J9" s="765"/>
      <c r="K9" s="765"/>
      <c r="L9" s="765"/>
      <c r="M9" s="765"/>
      <c r="N9" s="765"/>
      <c r="O9" s="765"/>
      <c r="P9" s="765"/>
      <c r="Q9" s="765"/>
      <c r="R9" s="765"/>
      <c r="S9" s="765"/>
      <c r="T9" s="765"/>
      <c r="U9" s="765"/>
      <c r="V9" s="765"/>
      <c r="W9" s="765"/>
      <c r="X9" s="765"/>
      <c r="Y9" s="765"/>
      <c r="Z9" s="765"/>
      <c r="AA9" s="765"/>
      <c r="AB9" s="765"/>
      <c r="AC9" s="765"/>
      <c r="AD9" s="765"/>
      <c r="AE9" s="765"/>
      <c r="AF9" s="765"/>
      <c r="AG9" s="765"/>
      <c r="AH9" s="765"/>
      <c r="AI9" s="765"/>
      <c r="AJ9" s="765"/>
      <c r="AK9" s="765"/>
      <c r="AL9" s="765"/>
      <c r="AM9" s="765"/>
      <c r="AN9" s="765"/>
      <c r="AO9" s="765"/>
      <c r="AP9" s="765"/>
      <c r="AQ9" s="765"/>
      <c r="AR9" s="765"/>
      <c r="AS9" s="765"/>
      <c r="AT9" s="765"/>
      <c r="AU9" s="21"/>
      <c r="AV9" s="21"/>
      <c r="AW9" s="21"/>
      <c r="AX9" s="21"/>
      <c r="AY9" s="21"/>
      <c r="AZ9" s="21"/>
      <c r="BA9" s="21"/>
      <c r="BB9" s="21"/>
      <c r="BC9" s="21"/>
      <c r="BD9" s="765" t="s">
        <v>3</v>
      </c>
      <c r="BE9" s="765"/>
      <c r="BF9" s="765"/>
      <c r="BG9" s="765"/>
      <c r="BH9" s="765"/>
      <c r="BI9" s="765"/>
      <c r="BJ9" s="765"/>
      <c r="BK9" s="765"/>
      <c r="BL9" s="765"/>
      <c r="BM9" s="765"/>
      <c r="BN9" s="765"/>
      <c r="BO9" s="765"/>
      <c r="BP9" s="765"/>
      <c r="BQ9" s="765"/>
      <c r="BR9" s="765"/>
      <c r="BS9" s="765"/>
      <c r="BT9" s="765"/>
      <c r="BU9" s="765"/>
      <c r="BV9" s="765"/>
      <c r="BW9" s="765"/>
      <c r="BX9" s="765"/>
      <c r="BY9" s="765"/>
      <c r="BZ9" s="765"/>
      <c r="CA9" s="765"/>
      <c r="CB9" s="765"/>
      <c r="CC9" s="765"/>
      <c r="CD9" s="765"/>
      <c r="CE9" s="765"/>
      <c r="CF9" s="765"/>
      <c r="CG9" s="765"/>
      <c r="CH9" s="765"/>
      <c r="CI9" s="765"/>
      <c r="CJ9" s="765"/>
      <c r="CK9" s="765"/>
      <c r="CL9" s="765"/>
      <c r="CM9" s="765"/>
      <c r="CN9" s="765"/>
      <c r="CO9" s="765"/>
      <c r="CP9" s="765"/>
      <c r="CQ9" s="765"/>
      <c r="CR9" s="765"/>
      <c r="CS9" s="765"/>
      <c r="CT9" s="765"/>
      <c r="CU9" s="765"/>
      <c r="CV9" s="765"/>
      <c r="CW9" s="765"/>
      <c r="CX9" s="765"/>
      <c r="CY9" s="765"/>
      <c r="CZ9" s="765"/>
      <c r="DA9" s="765"/>
      <c r="DB9" s="765"/>
      <c r="DH9" s="145"/>
    </row>
    <row r="10" spans="1:112" ht="21.75" customHeight="1" x14ac:dyDescent="0.3">
      <c r="A10" s="778" t="s">
        <v>597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3.8" x14ac:dyDescent="0.25">
      <c r="A11" s="778" t="s">
        <v>914</v>
      </c>
      <c r="B11" s="778"/>
      <c r="C11" s="778"/>
      <c r="D11" s="778"/>
      <c r="E11" s="778"/>
      <c r="F11" s="778"/>
      <c r="G11" s="778"/>
      <c r="H11" s="778"/>
      <c r="I11" s="778"/>
      <c r="J11" s="778"/>
      <c r="K11" s="778"/>
      <c r="L11" s="778"/>
      <c r="M11" s="778"/>
      <c r="N11" s="778"/>
      <c r="O11" s="778"/>
      <c r="P11" s="778"/>
      <c r="Q11" s="778"/>
      <c r="R11" s="778"/>
      <c r="S11" s="778"/>
      <c r="T11" s="778"/>
      <c r="U11" s="778"/>
      <c r="V11" s="778"/>
      <c r="W11" s="778"/>
      <c r="X11" s="778"/>
      <c r="Y11" s="778"/>
      <c r="Z11" s="778"/>
      <c r="AA11" s="778"/>
      <c r="AB11" s="778"/>
      <c r="AC11" s="778"/>
      <c r="AD11" s="778"/>
      <c r="AE11" s="778"/>
      <c r="AF11" s="778"/>
      <c r="AG11" s="778"/>
      <c r="AH11" s="778"/>
      <c r="AI11" s="778"/>
      <c r="AJ11" s="778"/>
      <c r="AK11" s="778"/>
      <c r="AL11" s="778"/>
      <c r="AM11" s="778"/>
      <c r="AN11" s="778"/>
      <c r="AO11" s="778"/>
      <c r="AP11" s="778"/>
      <c r="AQ11" s="778"/>
      <c r="AR11" s="778"/>
      <c r="AS11" s="778"/>
      <c r="AT11" s="778"/>
      <c r="AU11" s="778"/>
      <c r="AV11" s="778"/>
      <c r="AW11" s="778"/>
      <c r="AX11" s="778"/>
      <c r="AY11" s="778"/>
      <c r="AZ11" s="778"/>
      <c r="BA11" s="778"/>
      <c r="BB11" s="778"/>
      <c r="BC11" s="778"/>
      <c r="BD11" s="778"/>
      <c r="BE11" s="778"/>
      <c r="BF11" s="778"/>
      <c r="BG11" s="778"/>
      <c r="BH11" s="778"/>
      <c r="BI11" s="778"/>
      <c r="BJ11" s="778"/>
      <c r="BK11" s="778"/>
      <c r="BL11" s="778"/>
      <c r="BM11" s="778"/>
      <c r="BN11" s="778"/>
      <c r="BO11" s="778"/>
      <c r="BP11" s="778"/>
      <c r="BQ11" s="778"/>
      <c r="BR11" s="778"/>
      <c r="BS11" s="778"/>
      <c r="BT11" s="778"/>
      <c r="BU11" s="778"/>
      <c r="BV11" s="778"/>
      <c r="BW11" s="778"/>
      <c r="BX11" s="778"/>
      <c r="BY11" s="778"/>
      <c r="BZ11" s="778"/>
      <c r="CA11" s="778"/>
      <c r="CB11" s="778"/>
      <c r="CC11" s="778"/>
      <c r="CD11" s="778"/>
      <c r="CE11" s="778"/>
      <c r="CF11" s="778"/>
      <c r="CG11" s="778"/>
      <c r="CH11" s="778"/>
      <c r="CI11" s="778"/>
      <c r="CJ11" s="778"/>
      <c r="CK11" s="778"/>
      <c r="CL11" s="778"/>
      <c r="CM11" s="778"/>
      <c r="CN11" s="778"/>
      <c r="CO11" s="778"/>
      <c r="CP11" s="778"/>
      <c r="CQ11" s="778"/>
      <c r="CR11" s="778"/>
      <c r="CS11" s="778"/>
      <c r="CT11" s="778"/>
      <c r="CU11" s="778"/>
      <c r="CV11" s="778"/>
      <c r="CW11" s="778"/>
      <c r="CX11" s="778"/>
      <c r="CY11" s="778"/>
      <c r="CZ11" s="778"/>
      <c r="DA11" s="778"/>
      <c r="DB11" s="778"/>
      <c r="DH11" s="140"/>
    </row>
    <row r="12" spans="1:112" ht="15" customHeight="1" x14ac:dyDescent="0.3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  <c r="J12" s="771"/>
      <c r="K12" s="771"/>
      <c r="L12" s="771"/>
      <c r="M12" s="771"/>
      <c r="N12" s="771"/>
      <c r="O12" s="771"/>
      <c r="P12" s="771"/>
      <c r="Q12" s="771"/>
      <c r="R12" s="771"/>
      <c r="S12" s="771"/>
      <c r="T12" s="771"/>
      <c r="U12" s="771"/>
      <c r="V12" s="771"/>
      <c r="W12" s="771"/>
      <c r="X12" s="771"/>
      <c r="Y12" s="771"/>
      <c r="Z12" s="771"/>
      <c r="AA12" s="771"/>
      <c r="AB12" s="771"/>
      <c r="AC12" s="771"/>
      <c r="AD12" s="771"/>
      <c r="AE12" s="771"/>
      <c r="AF12" s="771"/>
    </row>
    <row r="13" spans="1:112" ht="30" customHeight="1" x14ac:dyDescent="0.3">
      <c r="A13" s="771" t="s">
        <v>717</v>
      </c>
      <c r="B13" s="771"/>
      <c r="C13" s="771"/>
      <c r="D13" s="771"/>
      <c r="E13" s="771"/>
      <c r="F13" s="771"/>
      <c r="G13" s="771"/>
      <c r="H13" s="771"/>
      <c r="I13" s="771"/>
      <c r="J13" s="771"/>
      <c r="K13" s="771"/>
      <c r="L13" s="771"/>
      <c r="M13" s="771"/>
      <c r="N13" s="771"/>
      <c r="O13" s="771"/>
      <c r="P13" s="771"/>
      <c r="Q13" s="771"/>
      <c r="R13" s="771"/>
      <c r="S13" s="771"/>
      <c r="T13" s="771"/>
      <c r="U13" s="771"/>
      <c r="V13" s="771"/>
      <c r="W13" s="771"/>
      <c r="X13" s="771"/>
      <c r="Y13" s="771"/>
      <c r="Z13" s="771"/>
      <c r="AA13" s="771"/>
      <c r="AB13" s="771"/>
      <c r="AC13" s="771"/>
      <c r="AD13" s="771"/>
      <c r="AE13" s="771"/>
      <c r="AF13" s="771"/>
      <c r="AG13" s="903" t="str">
        <f>ПОДПИСИ!B5</f>
        <v xml:space="preserve">Старший мастер Ломоносовского РЭС филиала ПАО "Россети Ленэнерго", "ГтЭС" </v>
      </c>
      <c r="AH13" s="903"/>
      <c r="AI13" s="903"/>
      <c r="AJ13" s="903"/>
      <c r="AK13" s="903"/>
      <c r="AL13" s="903"/>
      <c r="AM13" s="903"/>
      <c r="AN13" s="903"/>
      <c r="AO13" s="903"/>
      <c r="AP13" s="903"/>
      <c r="AQ13" s="903"/>
      <c r="AR13" s="903"/>
      <c r="AS13" s="903"/>
      <c r="AT13" s="903"/>
      <c r="AU13" s="903"/>
      <c r="AV13" s="903"/>
      <c r="AW13" s="903"/>
      <c r="AX13" s="903"/>
      <c r="AY13" s="903"/>
      <c r="AZ13" s="903"/>
      <c r="BA13" s="903"/>
      <c r="BB13" s="903"/>
      <c r="BC13" s="903"/>
      <c r="BD13" s="903"/>
      <c r="BE13" s="903"/>
      <c r="BF13" s="903"/>
      <c r="BG13" s="903"/>
      <c r="BH13" s="903"/>
      <c r="BI13" s="903"/>
      <c r="BJ13" s="903"/>
      <c r="BK13" s="903"/>
      <c r="BL13" s="903"/>
      <c r="BM13" s="903"/>
      <c r="BN13" s="903"/>
      <c r="BO13" s="903"/>
      <c r="BP13" s="903"/>
      <c r="BQ13" s="903"/>
      <c r="BR13" s="903"/>
      <c r="BS13" s="903"/>
      <c r="BT13" s="903"/>
      <c r="BU13" s="903"/>
      <c r="BV13" s="903"/>
      <c r="BW13" s="903"/>
      <c r="BX13" s="903"/>
      <c r="BY13" s="903"/>
      <c r="BZ13" s="903"/>
      <c r="CA13" s="903"/>
      <c r="CB13" s="903"/>
      <c r="CC13" s="903"/>
      <c r="CD13" s="903"/>
      <c r="CE13" s="903"/>
      <c r="CF13" s="903"/>
      <c r="CG13" s="903"/>
      <c r="CH13" s="903"/>
      <c r="CI13" s="903"/>
      <c r="CJ13" s="903"/>
      <c r="CK13" s="903"/>
      <c r="CL13" s="903"/>
      <c r="CM13" s="903"/>
      <c r="CN13" s="903"/>
      <c r="CO13" s="903"/>
      <c r="CP13" s="903"/>
      <c r="CQ13" s="903"/>
      <c r="CR13" s="903"/>
      <c r="CS13" s="903"/>
      <c r="CT13" s="903"/>
      <c r="CU13" s="903"/>
      <c r="CV13" s="903"/>
      <c r="CW13" s="903"/>
      <c r="CX13" s="903"/>
      <c r="CY13" s="903"/>
      <c r="CZ13" s="903"/>
      <c r="DA13" s="903"/>
      <c r="DB13" s="903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65" t="s">
        <v>5</v>
      </c>
      <c r="AX14" s="765"/>
      <c r="AY14" s="765"/>
      <c r="AZ14" s="765"/>
      <c r="BA14" s="765"/>
      <c r="BB14" s="765"/>
      <c r="BC14" s="765"/>
      <c r="BD14" s="765"/>
      <c r="BE14" s="765"/>
      <c r="BF14" s="765"/>
      <c r="BG14" s="765"/>
      <c r="BH14" s="765"/>
      <c r="BI14" s="765"/>
      <c r="BJ14" s="765"/>
      <c r="BK14" s="765"/>
      <c r="BL14" s="765"/>
      <c r="BM14" s="765"/>
      <c r="BN14" s="765"/>
      <c r="BO14" s="765"/>
      <c r="BP14" s="765"/>
      <c r="BQ14" s="765"/>
      <c r="BR14" s="765"/>
      <c r="BS14" s="765"/>
      <c r="BT14" s="765"/>
      <c r="BU14" s="765"/>
      <c r="BV14" s="765"/>
      <c r="BW14" s="765"/>
      <c r="BX14" s="765"/>
      <c r="BY14" s="765"/>
      <c r="BZ14" s="765"/>
      <c r="CA14" s="765"/>
      <c r="CB14" s="765"/>
      <c r="CC14" s="765"/>
      <c r="CD14" s="765"/>
      <c r="CE14" s="765"/>
      <c r="CF14" s="765"/>
      <c r="CG14" s="765"/>
      <c r="CH14" s="765"/>
      <c r="CI14" s="765"/>
      <c r="CJ14" s="765"/>
      <c r="CK14" s="765"/>
      <c r="CL14" s="765"/>
      <c r="CM14" s="765"/>
      <c r="CN14" s="765"/>
      <c r="CO14" s="765"/>
      <c r="CP14" s="765"/>
      <c r="CQ14" s="765"/>
      <c r="CR14" s="765"/>
      <c r="CS14" s="765"/>
      <c r="CT14" s="765"/>
      <c r="CU14" s="765"/>
      <c r="CV14" s="765"/>
      <c r="CW14" s="765"/>
      <c r="CX14" s="765"/>
      <c r="CY14" s="765"/>
      <c r="CZ14" s="765"/>
      <c r="DA14" s="765"/>
      <c r="DB14" s="765"/>
    </row>
    <row r="15" spans="1:112" ht="15" customHeight="1" x14ac:dyDescent="0.3">
      <c r="A15" s="763" t="str">
        <f>ПОДПИСИ!C5</f>
        <v>Ширяев Е.М.</v>
      </c>
      <c r="B15" s="763"/>
      <c r="C15" s="763"/>
      <c r="D15" s="763"/>
      <c r="E15" s="763"/>
      <c r="F15" s="763"/>
      <c r="G15" s="763"/>
      <c r="H15" s="763"/>
      <c r="I15" s="763"/>
      <c r="J15" s="763"/>
      <c r="K15" s="763"/>
      <c r="L15" s="763"/>
      <c r="M15" s="763"/>
      <c r="N15" s="763"/>
      <c r="O15" s="763"/>
      <c r="P15" s="763"/>
      <c r="Q15" s="763"/>
      <c r="R15" s="763"/>
      <c r="S15" s="763"/>
      <c r="T15" s="763"/>
      <c r="U15" s="763"/>
      <c r="V15" s="763"/>
      <c r="W15" s="763"/>
      <c r="X15" s="763"/>
      <c r="Y15" s="763"/>
      <c r="Z15" s="763"/>
      <c r="AA15" s="763"/>
      <c r="AB15" s="763"/>
      <c r="AC15" s="763"/>
      <c r="AD15" s="763"/>
      <c r="AE15" s="763"/>
      <c r="AF15" s="763"/>
      <c r="AG15" s="763"/>
      <c r="AH15" s="763"/>
      <c r="AI15" s="763"/>
      <c r="AJ15" s="763"/>
      <c r="AK15" s="763"/>
      <c r="AL15" s="763"/>
      <c r="AM15" s="763"/>
      <c r="AN15" s="763"/>
      <c r="AO15" s="763"/>
      <c r="AP15" s="763"/>
      <c r="AQ15" s="763"/>
      <c r="AR15" s="763"/>
      <c r="AS15" s="763"/>
      <c r="AT15" s="763"/>
      <c r="AU15" s="763"/>
      <c r="AV15" s="763"/>
      <c r="AW15" s="763"/>
      <c r="AX15" s="763"/>
      <c r="AY15" s="763"/>
      <c r="AZ15" s="763"/>
      <c r="BA15" s="763"/>
      <c r="BB15" s="763"/>
      <c r="BC15" s="763"/>
      <c r="BD15" s="763"/>
      <c r="BE15" s="763"/>
      <c r="BF15" s="763"/>
      <c r="BG15" s="763"/>
      <c r="BH15" s="763"/>
      <c r="BI15" s="763"/>
      <c r="BJ15" s="763"/>
      <c r="BK15" s="763"/>
      <c r="BL15" s="763"/>
      <c r="BM15" s="763"/>
      <c r="BN15" s="763"/>
      <c r="BO15" s="763"/>
      <c r="BP15" s="763"/>
      <c r="BQ15" s="763"/>
      <c r="BR15" s="763"/>
      <c r="BS15" s="763"/>
      <c r="BT15" s="763"/>
      <c r="BU15" s="763"/>
      <c r="BV15" s="763"/>
      <c r="BW15" s="763"/>
      <c r="BX15" s="763"/>
      <c r="BY15" s="763"/>
      <c r="BZ15" s="763"/>
      <c r="CA15" s="763"/>
      <c r="CB15" s="763"/>
      <c r="CC15" s="763"/>
      <c r="CD15" s="763"/>
      <c r="CE15" s="763"/>
      <c r="CF15" s="763"/>
      <c r="CG15" s="763"/>
      <c r="CH15" s="763"/>
      <c r="CI15" s="763"/>
      <c r="CJ15" s="763"/>
      <c r="CK15" s="763"/>
      <c r="CL15" s="763"/>
      <c r="CM15" s="763"/>
      <c r="CN15" s="763"/>
      <c r="CO15" s="763"/>
      <c r="CP15" s="763"/>
      <c r="CQ15" s="763"/>
      <c r="CR15" s="763"/>
      <c r="CS15" s="763"/>
      <c r="CT15" s="763"/>
      <c r="CU15" s="763"/>
      <c r="CV15" s="763"/>
      <c r="CW15" s="763"/>
      <c r="CX15" s="763"/>
      <c r="CY15" s="763"/>
      <c r="CZ15" s="763"/>
      <c r="DA15" s="763"/>
      <c r="DB15" s="763"/>
    </row>
    <row r="16" spans="1:112" ht="28.5" customHeight="1" x14ac:dyDescent="0.3">
      <c r="A16" s="804" t="s">
        <v>13</v>
      </c>
      <c r="B16" s="804"/>
      <c r="C16" s="804"/>
      <c r="D16" s="804"/>
      <c r="E16" s="804"/>
      <c r="F16" s="804"/>
      <c r="G16" s="804"/>
      <c r="H16" s="804"/>
      <c r="I16" s="804"/>
      <c r="J16" s="804"/>
      <c r="K16" s="804"/>
      <c r="L16" s="804"/>
      <c r="M16" s="804"/>
      <c r="N16" s="804"/>
      <c r="O16" s="804"/>
      <c r="P16" s="804"/>
      <c r="Q16" s="804"/>
      <c r="R16" s="804"/>
      <c r="S16" s="804"/>
      <c r="T16" s="804"/>
      <c r="U16" s="804"/>
      <c r="V16" s="804"/>
      <c r="W16" s="804"/>
      <c r="X16" s="804"/>
      <c r="Y16" s="804"/>
      <c r="Z16" s="80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804"/>
      <c r="AO16" s="804"/>
      <c r="AP16" s="804"/>
      <c r="AQ16" s="804"/>
      <c r="AR16" s="804"/>
      <c r="AS16" s="804"/>
      <c r="AT16" s="804"/>
      <c r="AU16" s="804"/>
      <c r="AV16" s="804"/>
      <c r="AW16" s="804"/>
      <c r="AX16" s="804"/>
      <c r="AY16" s="804"/>
      <c r="AZ16" s="804"/>
      <c r="BA16" s="804"/>
      <c r="BB16" s="804"/>
      <c r="BC16" s="1217" t="str">
        <f>ПОДПИСИ!B13</f>
        <v>Начальник участка ООО «СЭТ»</v>
      </c>
      <c r="BD16" s="1217"/>
      <c r="BE16" s="1217"/>
      <c r="BF16" s="1217"/>
      <c r="BG16" s="1217"/>
      <c r="BH16" s="1217"/>
      <c r="BI16" s="1217"/>
      <c r="BJ16" s="1217"/>
      <c r="BK16" s="1217"/>
      <c r="BL16" s="1217"/>
      <c r="BM16" s="1217"/>
      <c r="BN16" s="1217"/>
      <c r="BO16" s="1217"/>
      <c r="BP16" s="1217"/>
      <c r="BQ16" s="1217"/>
      <c r="BR16" s="1217"/>
      <c r="BS16" s="1217"/>
      <c r="BT16" s="1217"/>
      <c r="BU16" s="1217"/>
      <c r="BV16" s="1217"/>
      <c r="BW16" s="1217"/>
      <c r="BX16" s="1217"/>
      <c r="BY16" s="1217"/>
      <c r="BZ16" s="1217"/>
      <c r="CA16" s="1217"/>
      <c r="CB16" s="1217"/>
      <c r="CC16" s="1217"/>
      <c r="CD16" s="1217"/>
      <c r="CE16" s="1217"/>
      <c r="CF16" s="1217"/>
      <c r="CG16" s="1217"/>
      <c r="CH16" s="1217"/>
      <c r="CI16" s="1217"/>
      <c r="CJ16" s="1217"/>
      <c r="CK16" s="1217"/>
      <c r="CL16" s="1217"/>
      <c r="CM16" s="1217"/>
      <c r="CN16" s="1217"/>
      <c r="CO16" s="1217"/>
      <c r="CP16" s="1217"/>
      <c r="CQ16" s="1217"/>
      <c r="CR16" s="1217"/>
      <c r="CS16" s="1217"/>
      <c r="CT16" s="1217"/>
      <c r="CU16" s="1217"/>
      <c r="CV16" s="1217"/>
      <c r="CW16" s="1217"/>
      <c r="CX16" s="1217"/>
      <c r="CY16" s="1217"/>
      <c r="CZ16" s="1217"/>
      <c r="DA16" s="1217"/>
      <c r="DB16" s="1217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65" t="s">
        <v>5</v>
      </c>
      <c r="AB17" s="765"/>
      <c r="AC17" s="765"/>
      <c r="AD17" s="765"/>
      <c r="AE17" s="765"/>
      <c r="AF17" s="765"/>
      <c r="AG17" s="765"/>
      <c r="AH17" s="765"/>
      <c r="AI17" s="765"/>
      <c r="AJ17" s="765"/>
      <c r="AK17" s="765"/>
      <c r="AL17" s="765"/>
      <c r="AM17" s="765"/>
      <c r="AN17" s="765"/>
      <c r="AO17" s="765"/>
      <c r="AP17" s="765"/>
      <c r="AQ17" s="765"/>
      <c r="AR17" s="765"/>
      <c r="AS17" s="765"/>
      <c r="AT17" s="765"/>
      <c r="AU17" s="765"/>
      <c r="AV17" s="765"/>
      <c r="AW17" s="765"/>
      <c r="AX17" s="765"/>
      <c r="AY17" s="765"/>
      <c r="AZ17" s="765"/>
      <c r="BA17" s="765"/>
      <c r="BB17" s="765"/>
      <c r="BC17" s="765"/>
      <c r="BD17" s="765"/>
      <c r="BE17" s="765"/>
      <c r="BF17" s="765"/>
      <c r="BG17" s="765"/>
      <c r="BH17" s="765"/>
      <c r="BI17" s="765"/>
      <c r="BJ17" s="765"/>
      <c r="BK17" s="765"/>
      <c r="BL17" s="765"/>
      <c r="BM17" s="765"/>
      <c r="BN17" s="765"/>
      <c r="BO17" s="765"/>
      <c r="BP17" s="765"/>
      <c r="BQ17" s="765"/>
      <c r="BR17" s="765"/>
      <c r="BS17" s="765"/>
      <c r="BT17" s="765"/>
      <c r="BU17" s="765"/>
      <c r="BV17" s="765"/>
      <c r="BW17" s="765"/>
      <c r="BX17" s="765"/>
      <c r="BY17" s="765"/>
      <c r="BZ17" s="765"/>
      <c r="CA17" s="765"/>
      <c r="CB17" s="765"/>
      <c r="CC17" s="765"/>
      <c r="CD17" s="765"/>
      <c r="CE17" s="765"/>
      <c r="CF17" s="765"/>
      <c r="CG17" s="765"/>
      <c r="CH17" s="765"/>
      <c r="CI17" s="765"/>
      <c r="CJ17" s="765"/>
      <c r="CK17" s="765"/>
      <c r="CL17" s="765"/>
      <c r="CM17" s="765"/>
      <c r="CN17" s="765"/>
      <c r="CO17" s="765"/>
      <c r="CP17" s="765"/>
      <c r="CQ17" s="765"/>
      <c r="CR17" s="765"/>
      <c r="CS17" s="765"/>
      <c r="CT17" s="765"/>
      <c r="CU17" s="765"/>
      <c r="CV17" s="765"/>
      <c r="CW17" s="765"/>
      <c r="CX17" s="765"/>
      <c r="CY17" s="765"/>
      <c r="CZ17" s="765"/>
      <c r="DA17" s="765"/>
      <c r="DB17" s="765"/>
    </row>
    <row r="18" spans="1:112" ht="15" customHeight="1" x14ac:dyDescent="0.3">
      <c r="A18" s="763" t="str">
        <f>ПОДПИСИ!C12</f>
        <v>Нугуманов М.А.</v>
      </c>
      <c r="B18" s="763"/>
      <c r="C18" s="763"/>
      <c r="D18" s="763"/>
      <c r="E18" s="763"/>
      <c r="F18" s="763"/>
      <c r="G18" s="763"/>
      <c r="H18" s="763"/>
      <c r="I18" s="763"/>
      <c r="J18" s="763"/>
      <c r="K18" s="763"/>
      <c r="L18" s="763"/>
      <c r="M18" s="763"/>
      <c r="N18" s="763"/>
      <c r="O18" s="763"/>
      <c r="P18" s="763"/>
      <c r="Q18" s="763"/>
      <c r="R18" s="763"/>
      <c r="S18" s="763"/>
      <c r="T18" s="763"/>
      <c r="U18" s="763"/>
      <c r="V18" s="763"/>
      <c r="W18" s="763"/>
      <c r="X18" s="763"/>
      <c r="Y18" s="763"/>
      <c r="Z18" s="763"/>
      <c r="AA18" s="763"/>
      <c r="AB18" s="763"/>
      <c r="AC18" s="763"/>
      <c r="AD18" s="763"/>
      <c r="AE18" s="763"/>
      <c r="AF18" s="763"/>
      <c r="AG18" s="763"/>
      <c r="AH18" s="763"/>
      <c r="AI18" s="763"/>
      <c r="AJ18" s="763"/>
      <c r="AK18" s="763"/>
      <c r="AL18" s="763"/>
      <c r="AM18" s="763"/>
      <c r="AN18" s="763"/>
      <c r="AO18" s="763"/>
      <c r="AP18" s="763"/>
      <c r="AQ18" s="763"/>
      <c r="AR18" s="763"/>
      <c r="AS18" s="763"/>
      <c r="AT18" s="763"/>
      <c r="AU18" s="763"/>
      <c r="AV18" s="763"/>
      <c r="AW18" s="763"/>
      <c r="AX18" s="763"/>
      <c r="AY18" s="763"/>
      <c r="AZ18" s="763"/>
      <c r="BA18" s="763"/>
      <c r="BB18" s="763"/>
      <c r="BC18" s="763"/>
      <c r="BD18" s="763"/>
      <c r="BE18" s="763"/>
      <c r="BF18" s="763"/>
      <c r="BG18" s="763"/>
      <c r="BH18" s="763"/>
      <c r="BI18" s="763"/>
      <c r="BJ18" s="763"/>
      <c r="BK18" s="763"/>
      <c r="BL18" s="763"/>
      <c r="BM18" s="763"/>
      <c r="BN18" s="763"/>
      <c r="BO18" s="763"/>
      <c r="BP18" s="763"/>
      <c r="BQ18" s="763"/>
      <c r="BR18" s="763"/>
      <c r="BS18" s="763"/>
      <c r="BT18" s="763"/>
      <c r="BU18" s="763"/>
      <c r="BV18" s="763"/>
      <c r="BW18" s="763"/>
      <c r="BX18" s="763"/>
      <c r="BY18" s="763"/>
      <c r="BZ18" s="763"/>
      <c r="CA18" s="763"/>
      <c r="CB18" s="763"/>
      <c r="CC18" s="763"/>
      <c r="CD18" s="763"/>
      <c r="CE18" s="763"/>
      <c r="CF18" s="763"/>
      <c r="CG18" s="763"/>
      <c r="CH18" s="763"/>
      <c r="CI18" s="763"/>
      <c r="CJ18" s="763"/>
      <c r="CK18" s="763"/>
      <c r="CL18" s="763"/>
      <c r="CM18" s="763"/>
      <c r="CN18" s="763"/>
      <c r="CO18" s="763"/>
      <c r="CP18" s="763"/>
      <c r="CQ18" s="763"/>
      <c r="CR18" s="763"/>
      <c r="CS18" s="763"/>
      <c r="CT18" s="763"/>
      <c r="CU18" s="763"/>
      <c r="CV18" s="763"/>
      <c r="CW18" s="763"/>
      <c r="CX18" s="763"/>
      <c r="CY18" s="763"/>
      <c r="CZ18" s="763"/>
      <c r="DA18" s="763"/>
      <c r="DB18" s="763"/>
    </row>
    <row r="19" spans="1:112" ht="11.1" customHeight="1" x14ac:dyDescent="0.3">
      <c r="A19" s="725"/>
      <c r="B19" s="725"/>
      <c r="C19" s="725"/>
      <c r="D19" s="725"/>
      <c r="E19" s="725"/>
      <c r="F19" s="725"/>
      <c r="G19" s="725"/>
      <c r="H19" s="725"/>
      <c r="I19" s="725"/>
      <c r="J19" s="725"/>
      <c r="K19" s="725"/>
      <c r="L19" s="725"/>
      <c r="M19" s="725"/>
      <c r="N19" s="725"/>
      <c r="O19" s="725"/>
      <c r="P19" s="725"/>
      <c r="Q19" s="725"/>
      <c r="R19" s="725"/>
      <c r="S19" s="725"/>
      <c r="T19" s="725"/>
      <c r="U19" s="725"/>
      <c r="V19" s="725"/>
      <c r="W19" s="725"/>
      <c r="X19" s="725"/>
      <c r="Y19" s="725"/>
      <c r="Z19" s="725"/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  <c r="BX19" s="725"/>
      <c r="BY19" s="725"/>
      <c r="BZ19" s="725"/>
      <c r="CA19" s="725"/>
      <c r="CB19" s="725"/>
      <c r="CC19" s="725"/>
      <c r="CD19" s="725"/>
      <c r="CE19" s="725"/>
      <c r="CF19" s="725"/>
      <c r="CG19" s="725"/>
      <c r="CH19" s="725"/>
      <c r="CI19" s="725"/>
      <c r="CJ19" s="725"/>
      <c r="CK19" s="725"/>
      <c r="CL19" s="725"/>
      <c r="CM19" s="725"/>
      <c r="CN19" s="725"/>
      <c r="CO19" s="725"/>
      <c r="CP19" s="725"/>
      <c r="CQ19" s="725"/>
      <c r="CR19" s="725"/>
      <c r="CS19" s="725"/>
      <c r="CT19" s="725"/>
      <c r="CU19" s="725"/>
      <c r="CV19" s="725"/>
      <c r="CW19" s="725"/>
      <c r="CX19" s="725"/>
      <c r="CY19" s="725"/>
      <c r="CZ19" s="725"/>
      <c r="DA19" s="725"/>
      <c r="DB19" s="725"/>
    </row>
    <row r="20" spans="1:112" x14ac:dyDescent="0.3">
      <c r="A20" s="19" t="s">
        <v>224</v>
      </c>
    </row>
    <row r="21" spans="1:112" x14ac:dyDescent="0.3">
      <c r="A21" s="19" t="s">
        <v>225</v>
      </c>
    </row>
    <row r="22" spans="1:112" x14ac:dyDescent="0.3">
      <c r="A22" s="762" t="s">
        <v>226</v>
      </c>
      <c r="B22" s="762"/>
      <c r="C22" s="762"/>
      <c r="D22" s="762"/>
      <c r="E22" s="762"/>
      <c r="F22" s="762"/>
      <c r="G22" s="762"/>
      <c r="H22" s="762"/>
      <c r="I22" s="762"/>
      <c r="J22" s="762"/>
      <c r="K22" s="762"/>
      <c r="L22" s="762"/>
      <c r="M22" s="762"/>
      <c r="N22" s="762"/>
      <c r="O22" s="762"/>
      <c r="P22" s="762"/>
      <c r="Q22" s="762"/>
      <c r="R22" s="762"/>
      <c r="S22" s="762"/>
      <c r="T22" s="762"/>
      <c r="U22" s="762"/>
      <c r="V22" s="762"/>
      <c r="W22" s="762"/>
      <c r="X22" s="762"/>
      <c r="Y22" s="762"/>
      <c r="Z22" s="762"/>
      <c r="AA22" s="762"/>
      <c r="AB22" s="762"/>
      <c r="AC22" s="762"/>
      <c r="AD22" s="762"/>
      <c r="AE22" s="762"/>
      <c r="AF22" s="762"/>
      <c r="AG22" s="762"/>
      <c r="AH22" s="762"/>
      <c r="AI22" s="762"/>
      <c r="AJ22" s="762"/>
      <c r="AK22" s="762"/>
      <c r="AL22" s="762"/>
      <c r="AM22" s="762"/>
      <c r="AN22" s="762"/>
      <c r="AO22" s="762"/>
      <c r="AP22" s="762"/>
      <c r="AQ22" s="762"/>
      <c r="AR22" s="762"/>
      <c r="AS22" s="762"/>
      <c r="AT22" s="762"/>
      <c r="AU22" s="762"/>
      <c r="AV22" s="762"/>
      <c r="AW22" s="762"/>
      <c r="AX22" s="762"/>
      <c r="AY22" s="762"/>
      <c r="AZ22" s="762"/>
      <c r="BA22" s="762"/>
      <c r="BB22" s="762"/>
      <c r="BC22" s="762"/>
      <c r="BD22" s="762"/>
      <c r="BE22" s="762"/>
      <c r="BF22" s="762"/>
      <c r="BG22" s="762"/>
      <c r="BH22" s="762"/>
      <c r="BI22" s="762"/>
      <c r="BJ22" s="762"/>
      <c r="BK22" s="762"/>
      <c r="BL22" s="762"/>
      <c r="BM22" s="762"/>
      <c r="BN22" s="762"/>
      <c r="BO22" s="762"/>
      <c r="BP22" s="762"/>
      <c r="BQ22" s="762"/>
      <c r="BR22" s="762"/>
      <c r="BS22" s="762"/>
      <c r="BT22" s="762"/>
      <c r="BU22" s="762"/>
      <c r="BV22" s="762"/>
      <c r="BW22" s="762"/>
      <c r="BX22" s="762"/>
      <c r="BY22" s="762"/>
      <c r="BZ22" s="762"/>
      <c r="CA22" s="762"/>
      <c r="CB22" s="762"/>
      <c r="CC22" s="762"/>
      <c r="CD22" s="762"/>
      <c r="CE22" s="762"/>
      <c r="CF22" s="762"/>
      <c r="CG22" s="762"/>
      <c r="CH22" s="762"/>
      <c r="CI22" s="762"/>
      <c r="CJ22" s="762"/>
      <c r="CK22" s="762"/>
      <c r="CL22" s="762"/>
      <c r="CM22" s="762"/>
      <c r="CN22" s="762"/>
      <c r="CO22" s="762"/>
      <c r="CP22" s="762"/>
      <c r="CQ22" s="762"/>
      <c r="CR22" s="762"/>
      <c r="CS22" s="762"/>
      <c r="CT22" s="762"/>
      <c r="CU22" s="762"/>
      <c r="CV22" s="762"/>
      <c r="CW22" s="762"/>
      <c r="CX22" s="762"/>
      <c r="CY22" s="762"/>
      <c r="CZ22" s="762"/>
      <c r="DA22" s="762"/>
      <c r="DB22" s="762"/>
    </row>
    <row r="23" spans="1:112" ht="44.4" customHeight="1" x14ac:dyDescent="0.3">
      <c r="A23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792"/>
      <c r="P23" s="792"/>
      <c r="Q23" s="792"/>
      <c r="R23" s="792"/>
      <c r="S23" s="792"/>
      <c r="T23" s="792"/>
      <c r="U23" s="792"/>
      <c r="V23" s="792"/>
      <c r="W23" s="792"/>
      <c r="X23" s="792"/>
      <c r="Y23" s="792"/>
      <c r="Z23" s="792"/>
      <c r="AA23" s="792"/>
      <c r="AB23" s="792"/>
      <c r="AC23" s="792"/>
      <c r="AD23" s="792"/>
      <c r="AE23" s="792"/>
      <c r="AF23" s="792"/>
      <c r="AG23" s="792"/>
      <c r="AH23" s="792"/>
      <c r="AI23" s="792"/>
      <c r="AJ23" s="792"/>
      <c r="AK23" s="792"/>
      <c r="AL23" s="792"/>
      <c r="AM23" s="792"/>
      <c r="AN23" s="792"/>
      <c r="AO23" s="792"/>
      <c r="AP23" s="792"/>
      <c r="AQ23" s="792"/>
      <c r="AR23" s="792"/>
      <c r="AS23" s="792"/>
      <c r="AT23" s="792"/>
      <c r="AU23" s="792"/>
      <c r="AV23" s="792"/>
      <c r="AW23" s="792"/>
      <c r="AX23" s="792"/>
      <c r="AY23" s="792"/>
      <c r="AZ23" s="792"/>
      <c r="BA23" s="792"/>
      <c r="BB23" s="792"/>
      <c r="BC23" s="792"/>
      <c r="BD23" s="792"/>
      <c r="BE23" s="792"/>
      <c r="BF23" s="792"/>
      <c r="BG23" s="792"/>
      <c r="BH23" s="792"/>
      <c r="BI23" s="792"/>
      <c r="BJ23" s="792"/>
      <c r="BK23" s="792"/>
      <c r="BL23" s="792"/>
      <c r="BM23" s="792"/>
      <c r="BN23" s="792"/>
      <c r="BO23" s="792"/>
      <c r="BP23" s="792"/>
      <c r="BQ23" s="792"/>
      <c r="BR23" s="792"/>
      <c r="BS23" s="792"/>
      <c r="BT23" s="792"/>
      <c r="BU23" s="792"/>
      <c r="BV23" s="792"/>
      <c r="BW23" s="792"/>
      <c r="BX23" s="792"/>
      <c r="BY23" s="792"/>
      <c r="BZ23" s="792"/>
      <c r="CA23" s="792"/>
      <c r="CB23" s="792"/>
      <c r="CC23" s="792"/>
      <c r="CD23" s="792"/>
      <c r="CE23" s="792"/>
      <c r="CF23" s="792"/>
      <c r="CG23" s="792"/>
      <c r="CH23" s="792"/>
      <c r="CI23" s="792"/>
      <c r="CJ23" s="792"/>
      <c r="CK23" s="792"/>
      <c r="CL23" s="792"/>
      <c r="CM23" s="792"/>
      <c r="CN23" s="792"/>
      <c r="CO23" s="792"/>
      <c r="CP23" s="792"/>
      <c r="CQ23" s="792"/>
      <c r="CR23" s="792"/>
      <c r="CS23" s="792"/>
      <c r="CT23" s="792"/>
      <c r="CU23" s="792"/>
      <c r="CV23" s="792"/>
      <c r="CW23" s="792"/>
      <c r="CX23" s="792"/>
      <c r="CY23" s="792"/>
      <c r="CZ23" s="792"/>
      <c r="DA23" s="792"/>
      <c r="DB23" s="792"/>
      <c r="DD23" s="56"/>
      <c r="DE23" s="57"/>
      <c r="DF23" s="57"/>
    </row>
    <row r="24" spans="1:112" s="24" customFormat="1" ht="10.199999999999999" customHeight="1" x14ac:dyDescent="0.3">
      <c r="A24" s="905" t="s">
        <v>227</v>
      </c>
      <c r="B24" s="905"/>
      <c r="C24" s="905"/>
      <c r="D24" s="905"/>
      <c r="E24" s="905"/>
      <c r="F24" s="905"/>
      <c r="G24" s="905"/>
      <c r="H24" s="905"/>
      <c r="I24" s="905"/>
      <c r="J24" s="905"/>
      <c r="K24" s="905"/>
      <c r="L24" s="905"/>
      <c r="M24" s="905"/>
      <c r="N24" s="905"/>
      <c r="O24" s="905"/>
      <c r="P24" s="905"/>
      <c r="Q24" s="905"/>
      <c r="R24" s="905"/>
      <c r="S24" s="905"/>
      <c r="T24" s="905"/>
      <c r="U24" s="905"/>
      <c r="V24" s="905"/>
      <c r="W24" s="905"/>
      <c r="X24" s="905"/>
      <c r="Y24" s="905"/>
      <c r="Z24" s="905"/>
      <c r="AA24" s="905"/>
      <c r="AB24" s="905"/>
      <c r="AC24" s="905"/>
      <c r="AD24" s="905"/>
      <c r="AE24" s="905"/>
      <c r="AF24" s="905"/>
      <c r="AG24" s="905"/>
      <c r="AH24" s="905"/>
      <c r="AI24" s="905"/>
      <c r="AJ24" s="905"/>
      <c r="AK24" s="905"/>
      <c r="AL24" s="905"/>
      <c r="AM24" s="905"/>
      <c r="AN24" s="905"/>
      <c r="AO24" s="905"/>
      <c r="AP24" s="905"/>
      <c r="AQ24" s="905"/>
      <c r="AR24" s="905"/>
      <c r="AS24" s="905"/>
      <c r="AT24" s="905"/>
      <c r="AU24" s="905"/>
      <c r="AV24" s="905"/>
      <c r="AW24" s="905"/>
      <c r="AX24" s="905"/>
      <c r="AY24" s="905"/>
      <c r="AZ24" s="905"/>
      <c r="BA24" s="905"/>
      <c r="BB24" s="905"/>
      <c r="BC24" s="905"/>
      <c r="BD24" s="905"/>
      <c r="BE24" s="905"/>
      <c r="BF24" s="905"/>
      <c r="BG24" s="905"/>
      <c r="BH24" s="905"/>
      <c r="BI24" s="905"/>
      <c r="BJ24" s="905"/>
      <c r="BK24" s="905"/>
      <c r="BL24" s="905"/>
      <c r="BM24" s="905"/>
      <c r="BN24" s="905"/>
      <c r="BO24" s="905"/>
      <c r="BP24" s="905"/>
      <c r="BQ24" s="905"/>
      <c r="BR24" s="905"/>
      <c r="BS24" s="905"/>
      <c r="BT24" s="905"/>
      <c r="BU24" s="905"/>
      <c r="BV24" s="905"/>
      <c r="BW24" s="905"/>
      <c r="BX24" s="905"/>
      <c r="BY24" s="905"/>
      <c r="BZ24" s="905"/>
      <c r="CA24" s="905"/>
      <c r="CB24" s="905"/>
      <c r="CC24" s="905"/>
      <c r="CD24" s="905"/>
      <c r="CE24" s="905"/>
      <c r="CF24" s="905"/>
      <c r="CG24" s="905"/>
      <c r="CH24" s="905"/>
      <c r="CI24" s="905"/>
      <c r="CJ24" s="905"/>
      <c r="CK24" s="905"/>
      <c r="CL24" s="905"/>
      <c r="CM24" s="905"/>
      <c r="CN24" s="905"/>
      <c r="CO24" s="905"/>
      <c r="CP24" s="905"/>
      <c r="CQ24" s="905"/>
      <c r="CR24" s="905"/>
      <c r="CS24" s="905"/>
      <c r="CT24" s="905"/>
      <c r="CU24" s="905"/>
      <c r="CV24" s="905"/>
      <c r="CW24" s="905"/>
      <c r="CX24" s="905"/>
      <c r="CY24" s="905"/>
      <c r="CZ24" s="905"/>
      <c r="DA24" s="905"/>
      <c r="DB24" s="905"/>
      <c r="DD24" s="123"/>
      <c r="DE24" s="124"/>
      <c r="DF24" s="124"/>
      <c r="DH24" s="146"/>
    </row>
    <row r="25" spans="1:112" ht="30" customHeight="1" x14ac:dyDescent="0.25">
      <c r="A25" s="19" t="s">
        <v>228</v>
      </c>
      <c r="Q25" s="706" t="str">
        <f>IF(ФОРМА!B8=0," ",ФОРМА!B8)</f>
        <v>ООО «СЭТ»</v>
      </c>
      <c r="R25" s="706"/>
      <c r="S25" s="706"/>
      <c r="T25" s="706"/>
      <c r="U25" s="706"/>
      <c r="V25" s="706"/>
      <c r="W25" s="706"/>
      <c r="X25" s="706"/>
      <c r="Y25" s="706"/>
      <c r="Z25" s="706"/>
      <c r="AA25" s="706"/>
      <c r="AB25" s="706"/>
      <c r="AC25" s="706"/>
      <c r="AD25" s="706"/>
      <c r="AE25" s="706"/>
      <c r="AF25" s="706"/>
      <c r="AG25" s="706"/>
      <c r="AH25" s="706"/>
      <c r="AI25" s="706"/>
      <c r="AJ25" s="706"/>
      <c r="AK25" s="706"/>
      <c r="AL25" s="706"/>
      <c r="AM25" s="706"/>
      <c r="AN25" s="706"/>
      <c r="AO25" s="706"/>
      <c r="AP25" s="706"/>
      <c r="AQ25" s="706"/>
      <c r="AR25" s="706"/>
      <c r="AS25" s="706"/>
      <c r="AT25" s="706"/>
      <c r="AU25" s="706"/>
      <c r="AV25" s="706"/>
      <c r="AW25" s="706"/>
      <c r="AX25" s="706"/>
      <c r="AY25" s="706"/>
      <c r="AZ25" s="19" t="s">
        <v>229</v>
      </c>
      <c r="BN25" s="903" t="str">
        <f>IF(ФОРМА!B9=0," ",CONCATENATE("Шифр ",ФОРМА!B9))</f>
        <v>Шифр ГтЭС-ДТ-9</v>
      </c>
      <c r="BO25" s="903"/>
      <c r="BP25" s="903"/>
      <c r="BQ25" s="903"/>
      <c r="BR25" s="903"/>
      <c r="BS25" s="903"/>
      <c r="BT25" s="903"/>
      <c r="BU25" s="903"/>
      <c r="BV25" s="903"/>
      <c r="BW25" s="903"/>
      <c r="BX25" s="903"/>
      <c r="BY25" s="903"/>
      <c r="BZ25" s="903"/>
      <c r="CA25" s="903"/>
      <c r="CB25" s="903"/>
      <c r="CC25" s="903"/>
      <c r="CD25" s="903"/>
      <c r="CE25" s="903"/>
      <c r="CF25" s="903"/>
      <c r="CG25" s="903"/>
      <c r="CH25" s="903"/>
      <c r="CI25" s="903"/>
      <c r="CJ25" s="903"/>
      <c r="CK25" s="903"/>
      <c r="CL25" s="903"/>
      <c r="CM25" s="903"/>
      <c r="CN25" s="903"/>
      <c r="CO25" s="903"/>
      <c r="CP25" s="903"/>
      <c r="CQ25" s="903"/>
      <c r="CR25" s="903"/>
      <c r="CS25" s="903"/>
      <c r="CT25" s="903"/>
      <c r="CU25" s="903"/>
      <c r="CV25" s="903"/>
      <c r="CW25" s="903"/>
      <c r="CX25" s="903"/>
      <c r="CY25" s="903"/>
      <c r="CZ25" s="903"/>
      <c r="DA25" s="903"/>
      <c r="DB25" s="903"/>
      <c r="DH25" s="147"/>
    </row>
    <row r="26" spans="1:112" ht="10.5" customHeight="1" x14ac:dyDescent="0.3">
      <c r="Q26" s="725" t="s">
        <v>10</v>
      </c>
      <c r="R26" s="725"/>
      <c r="S26" s="725"/>
      <c r="T26" s="725"/>
      <c r="U26" s="725"/>
      <c r="V26" s="725"/>
      <c r="W26" s="725"/>
      <c r="X26" s="725"/>
      <c r="Y26" s="725"/>
      <c r="Z26" s="725"/>
      <c r="AA26" s="725"/>
      <c r="AB26" s="725"/>
      <c r="AC26" s="725"/>
      <c r="AD26" s="725"/>
      <c r="AE26" s="725"/>
      <c r="AF26" s="725"/>
      <c r="AG26" s="725"/>
      <c r="AH26" s="725"/>
      <c r="AI26" s="725"/>
      <c r="AJ26" s="725"/>
      <c r="AK26" s="725"/>
      <c r="AL26" s="725"/>
      <c r="AM26" s="725"/>
      <c r="AN26" s="725"/>
      <c r="AO26" s="725"/>
      <c r="AP26" s="725"/>
      <c r="AQ26" s="725"/>
      <c r="AR26" s="725"/>
      <c r="AS26" s="725"/>
      <c r="AT26" s="725"/>
      <c r="AU26" s="725"/>
      <c r="AV26" s="725"/>
      <c r="AW26" s="725"/>
      <c r="AX26" s="725"/>
      <c r="AY26" s="725"/>
      <c r="BN26" s="725" t="s">
        <v>230</v>
      </c>
      <c r="BO26" s="725"/>
      <c r="BP26" s="725"/>
      <c r="BQ26" s="725"/>
      <c r="BR26" s="725"/>
      <c r="BS26" s="725"/>
      <c r="BT26" s="725"/>
      <c r="BU26" s="725"/>
      <c r="BV26" s="725"/>
      <c r="BW26" s="725"/>
      <c r="BX26" s="725"/>
      <c r="BY26" s="725"/>
      <c r="BZ26" s="725"/>
      <c r="CA26" s="725"/>
      <c r="CB26" s="725"/>
      <c r="CC26" s="725"/>
      <c r="CD26" s="725"/>
      <c r="CE26" s="725"/>
      <c r="CF26" s="725"/>
      <c r="CG26" s="725"/>
      <c r="CH26" s="725"/>
      <c r="CI26" s="725"/>
      <c r="CJ26" s="725"/>
      <c r="CK26" s="725"/>
      <c r="CL26" s="725"/>
      <c r="CM26" s="725"/>
      <c r="CN26" s="725"/>
      <c r="CO26" s="725"/>
      <c r="CP26" s="725"/>
      <c r="CQ26" s="725"/>
      <c r="CR26" s="725"/>
      <c r="CS26" s="725"/>
      <c r="CT26" s="725"/>
      <c r="CU26" s="725"/>
      <c r="CV26" s="725"/>
      <c r="CW26" s="725"/>
      <c r="CX26" s="725"/>
      <c r="CY26" s="725"/>
      <c r="CZ26" s="725"/>
      <c r="DA26" s="725"/>
      <c r="DB26" s="725"/>
    </row>
    <row r="27" spans="1:112" ht="15" customHeight="1" x14ac:dyDescent="0.3">
      <c r="A27" s="19" t="s">
        <v>231</v>
      </c>
      <c r="AB27" s="763" t="s">
        <v>393</v>
      </c>
      <c r="AC27" s="763"/>
      <c r="AD27" s="763"/>
      <c r="AE27" s="763"/>
      <c r="AF27" s="763"/>
      <c r="AG27" s="763"/>
      <c r="AH27" s="763"/>
      <c r="AI27" s="763"/>
      <c r="AJ27" s="763"/>
      <c r="AK27" s="763"/>
      <c r="AL27" s="763"/>
      <c r="AM27" s="763"/>
      <c r="AN27" s="763"/>
      <c r="AO27" s="763"/>
      <c r="AP27" s="763"/>
      <c r="AQ27" s="763"/>
      <c r="AR27" s="763"/>
      <c r="AS27" s="763"/>
      <c r="AT27" s="763"/>
      <c r="AU27" s="763"/>
      <c r="AV27" s="763"/>
      <c r="AW27" s="763"/>
      <c r="AX27" s="763"/>
      <c r="AY27" s="763"/>
      <c r="AZ27" s="763"/>
      <c r="BA27" s="763"/>
      <c r="BB27" s="763"/>
      <c r="BC27" s="763"/>
      <c r="BD27" s="763"/>
      <c r="BE27" s="763"/>
      <c r="BF27" s="763"/>
      <c r="BG27" s="763"/>
      <c r="BH27" s="763"/>
      <c r="BI27" s="763"/>
      <c r="BJ27" s="763"/>
      <c r="BK27" s="763"/>
      <c r="BL27" s="763"/>
      <c r="BM27" s="763"/>
      <c r="BN27" s="763"/>
      <c r="BO27" s="763"/>
      <c r="BP27" s="763"/>
      <c r="BQ27" s="763"/>
      <c r="BR27" s="763"/>
      <c r="BS27" s="763"/>
      <c r="BT27" s="763"/>
      <c r="BU27" s="763"/>
      <c r="BV27" s="763"/>
      <c r="BW27" s="763"/>
      <c r="BX27" s="763"/>
      <c r="BY27" s="763"/>
      <c r="BZ27" s="763"/>
      <c r="CA27" s="763"/>
      <c r="CB27" s="763"/>
      <c r="CC27" s="763"/>
      <c r="CD27" s="763"/>
      <c r="CE27" s="763"/>
      <c r="CF27" s="763"/>
      <c r="CG27" s="763"/>
      <c r="CH27" s="763"/>
      <c r="CI27" s="763"/>
      <c r="CJ27" s="763"/>
      <c r="CK27" s="763"/>
      <c r="CL27" s="763"/>
      <c r="CM27" s="763"/>
      <c r="CN27" s="763"/>
      <c r="CO27" s="763"/>
      <c r="CP27" s="763"/>
      <c r="CQ27" s="763"/>
      <c r="CR27" s="763"/>
      <c r="CS27" s="763"/>
      <c r="CT27" s="763"/>
      <c r="CU27" s="763"/>
      <c r="CV27" s="763"/>
      <c r="CW27" s="763"/>
      <c r="CX27" s="763"/>
      <c r="CY27" s="763"/>
      <c r="CZ27" s="763"/>
      <c r="DA27" s="763"/>
      <c r="DB27" s="763"/>
    </row>
    <row r="28" spans="1:112" ht="15" customHeight="1" x14ac:dyDescent="0.3">
      <c r="A28" s="19" t="s">
        <v>232</v>
      </c>
      <c r="P28" s="706" t="s">
        <v>65</v>
      </c>
      <c r="Q28" s="706"/>
      <c r="R28" s="706"/>
      <c r="S28" s="706"/>
      <c r="T28" s="706"/>
      <c r="U28" s="706"/>
      <c r="V28" s="706"/>
      <c r="W28" s="706"/>
      <c r="X28" s="706"/>
      <c r="Y28" s="706"/>
      <c r="Z28" s="706"/>
      <c r="AA28" s="706"/>
      <c r="AB28" s="706"/>
      <c r="AC28" s="706"/>
      <c r="AD28" s="706"/>
      <c r="AE28" s="706"/>
      <c r="AF28" s="706"/>
      <c r="AG28" s="706"/>
      <c r="AH28" s="706"/>
      <c r="AI28" s="706"/>
      <c r="AJ28" s="706"/>
      <c r="AK28" s="706"/>
      <c r="AL28" s="706"/>
      <c r="AM28" s="706"/>
      <c r="AN28" s="706"/>
      <c r="AO28" s="706"/>
      <c r="AP28" s="706"/>
      <c r="AQ28" s="706"/>
      <c r="AR28" s="706"/>
      <c r="AS28" s="706"/>
      <c r="AT28" s="706"/>
      <c r="AU28" s="706"/>
      <c r="AV28" s="706"/>
      <c r="AW28" s="706"/>
      <c r="AX28" s="706"/>
      <c r="AY28" s="706"/>
      <c r="AZ28" s="706"/>
      <c r="BA28" s="706"/>
      <c r="BB28" s="706"/>
      <c r="BC28" s="706"/>
      <c r="BD28" s="706"/>
      <c r="BE28" s="706"/>
      <c r="BF28" s="706"/>
      <c r="BG28" s="706"/>
      <c r="BH28" s="706"/>
      <c r="BI28" s="706"/>
      <c r="BJ28" s="706"/>
      <c r="BK28" s="706"/>
      <c r="BL28" s="706"/>
      <c r="BM28" s="706"/>
      <c r="BN28" s="706"/>
      <c r="BO28" s="706"/>
      <c r="BP28" s="706"/>
      <c r="BQ28" s="706"/>
      <c r="BR28" s="706"/>
      <c r="BS28" s="706"/>
      <c r="BT28" s="706"/>
      <c r="BU28" s="706"/>
      <c r="BV28" s="706"/>
      <c r="BW28" s="706"/>
      <c r="BX28" s="706"/>
      <c r="BY28" s="706"/>
      <c r="BZ28" s="706"/>
      <c r="CA28" s="706"/>
      <c r="CB28" s="706"/>
      <c r="CC28" s="706"/>
      <c r="CD28" s="706"/>
      <c r="CE28" s="706"/>
      <c r="CF28" s="706"/>
      <c r="CG28" s="706"/>
      <c r="CH28" s="706"/>
      <c r="CI28" s="706"/>
      <c r="CJ28" s="706"/>
      <c r="CK28" s="706"/>
      <c r="CL28" s="706"/>
      <c r="CM28" s="706"/>
      <c r="CN28" s="706"/>
      <c r="CO28" s="706"/>
      <c r="CP28" s="706"/>
      <c r="CQ28" s="706"/>
      <c r="CR28" s="706"/>
      <c r="CS28" s="706"/>
      <c r="CT28" s="706"/>
      <c r="CU28" s="706"/>
      <c r="CV28" s="706"/>
      <c r="CW28" s="706"/>
      <c r="CX28" s="706"/>
      <c r="CY28" s="706"/>
      <c r="CZ28" s="706"/>
      <c r="DA28" s="706"/>
      <c r="DB28" s="706"/>
    </row>
    <row r="29" spans="1:112" ht="11.25" customHeight="1" x14ac:dyDescent="0.3">
      <c r="P29" s="725" t="s">
        <v>234</v>
      </c>
      <c r="Q29" s="725"/>
      <c r="R29" s="725"/>
      <c r="S29" s="725"/>
      <c r="T29" s="725"/>
      <c r="U29" s="725"/>
      <c r="V29" s="725"/>
      <c r="W29" s="725"/>
      <c r="X29" s="725"/>
      <c r="Y29" s="725"/>
      <c r="Z29" s="725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725"/>
      <c r="CH29" s="725"/>
      <c r="CI29" s="725"/>
      <c r="CJ29" s="725"/>
      <c r="CK29" s="725"/>
      <c r="CL29" s="725"/>
      <c r="CM29" s="725"/>
      <c r="CN29" s="725"/>
      <c r="CO29" s="725"/>
      <c r="CP29" s="725"/>
      <c r="CQ29" s="725"/>
      <c r="CR29" s="725"/>
      <c r="CS29" s="725"/>
      <c r="CT29" s="725"/>
      <c r="CU29" s="725"/>
      <c r="CV29" s="725"/>
      <c r="CW29" s="725"/>
      <c r="CX29" s="725"/>
      <c r="CY29" s="725"/>
      <c r="CZ29" s="725"/>
      <c r="DA29" s="725"/>
      <c r="DB29" s="725"/>
    </row>
    <row r="30" spans="1:112" ht="15" customHeight="1" x14ac:dyDescent="0.25">
      <c r="A30" s="19" t="s">
        <v>233</v>
      </c>
      <c r="W30" s="706" t="s">
        <v>65</v>
      </c>
      <c r="X30" s="706"/>
      <c r="Y30" s="706"/>
      <c r="Z30" s="706"/>
      <c r="AA30" s="706"/>
      <c r="AB30" s="706"/>
      <c r="AC30" s="706"/>
      <c r="AD30" s="706"/>
      <c r="AE30" s="706"/>
      <c r="AF30" s="706"/>
      <c r="AG30" s="706"/>
      <c r="AH30" s="706"/>
      <c r="AI30" s="706"/>
      <c r="AJ30" s="706"/>
      <c r="AK30" s="706"/>
      <c r="AL30" s="706"/>
      <c r="AM30" s="706"/>
      <c r="AN30" s="706"/>
      <c r="AO30" s="706"/>
      <c r="AP30" s="706"/>
      <c r="AQ30" s="706"/>
      <c r="AR30" s="706"/>
      <c r="AS30" s="706"/>
      <c r="AT30" s="706"/>
      <c r="AU30" s="706"/>
      <c r="AV30" s="706"/>
      <c r="AW30" s="706"/>
      <c r="AX30" s="706"/>
      <c r="AY30" s="706"/>
      <c r="AZ30" s="706"/>
      <c r="BA30" s="706"/>
      <c r="BB30" s="706"/>
      <c r="BC30" s="706"/>
      <c r="BD30" s="706"/>
      <c r="BE30" s="706"/>
      <c r="BF30" s="706"/>
      <c r="BG30" s="706"/>
      <c r="BH30" s="706"/>
      <c r="BI30" s="706"/>
      <c r="BJ30" s="706"/>
      <c r="BK30" s="706"/>
      <c r="BL30" s="706"/>
      <c r="BM30" s="706"/>
      <c r="BN30" s="706"/>
      <c r="BO30" s="706"/>
      <c r="BP30" s="706"/>
      <c r="BQ30" s="706"/>
      <c r="BR30" s="706"/>
      <c r="BS30" s="706"/>
      <c r="BT30" s="706"/>
      <c r="BU30" s="706"/>
      <c r="BV30" s="706"/>
      <c r="BW30" s="706"/>
      <c r="BX30" s="706"/>
      <c r="BY30" s="706"/>
      <c r="BZ30" s="706"/>
      <c r="CA30" s="706"/>
      <c r="CB30" s="706"/>
      <c r="CC30" s="706"/>
      <c r="CD30" s="706"/>
      <c r="CE30" s="706"/>
      <c r="CF30" s="706"/>
      <c r="CG30" s="706"/>
      <c r="CH30" s="706"/>
      <c r="CI30" s="706"/>
      <c r="CJ30" s="706"/>
      <c r="CK30" s="706"/>
      <c r="CL30" s="706"/>
      <c r="CM30" s="706"/>
      <c r="CN30" s="706"/>
      <c r="CO30" s="706"/>
      <c r="CP30" s="706"/>
      <c r="CQ30" s="706"/>
      <c r="CR30" s="706"/>
      <c r="CS30" s="706"/>
      <c r="CT30" s="706"/>
      <c r="CU30" s="706"/>
      <c r="CV30" s="706"/>
      <c r="CW30" s="706"/>
      <c r="CX30" s="706"/>
      <c r="CY30" s="706"/>
      <c r="CZ30" s="706"/>
      <c r="DA30" s="706"/>
      <c r="DB30" s="706"/>
      <c r="DH30" s="140"/>
    </row>
    <row r="31" spans="1:112" ht="11.25" customHeight="1" x14ac:dyDescent="0.25">
      <c r="W31" s="725" t="s">
        <v>230</v>
      </c>
      <c r="X31" s="725"/>
      <c r="Y31" s="725"/>
      <c r="Z31" s="725"/>
      <c r="AA31" s="725"/>
      <c r="AB31" s="725"/>
      <c r="AC31" s="725"/>
      <c r="AD31" s="725"/>
      <c r="AE31" s="725"/>
      <c r="AF31" s="725"/>
      <c r="AG31" s="725"/>
      <c r="AH31" s="725"/>
      <c r="AI31" s="725"/>
      <c r="AJ31" s="725"/>
      <c r="AK31" s="725"/>
      <c r="AL31" s="725"/>
      <c r="AM31" s="725"/>
      <c r="AN31" s="725"/>
      <c r="AO31" s="725"/>
      <c r="AP31" s="725"/>
      <c r="AQ31" s="725"/>
      <c r="AR31" s="725"/>
      <c r="AS31" s="725"/>
      <c r="AT31" s="725"/>
      <c r="AU31" s="725"/>
      <c r="AV31" s="725"/>
      <c r="AW31" s="725"/>
      <c r="AX31" s="725"/>
      <c r="AY31" s="725"/>
      <c r="AZ31" s="725"/>
      <c r="BA31" s="725"/>
      <c r="BB31" s="725"/>
      <c r="BC31" s="725"/>
      <c r="BD31" s="725"/>
      <c r="BE31" s="725"/>
      <c r="BF31" s="725"/>
      <c r="BG31" s="725"/>
      <c r="BH31" s="725"/>
      <c r="BI31" s="725"/>
      <c r="BJ31" s="725"/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5"/>
      <c r="BV31" s="725"/>
      <c r="BW31" s="725"/>
      <c r="BX31" s="725"/>
      <c r="BY31" s="725"/>
      <c r="BZ31" s="725"/>
      <c r="CA31" s="725"/>
      <c r="CB31" s="725"/>
      <c r="CC31" s="725"/>
      <c r="CD31" s="725"/>
      <c r="CE31" s="725"/>
      <c r="CF31" s="725"/>
      <c r="CG31" s="725"/>
      <c r="CH31" s="725"/>
      <c r="CI31" s="725"/>
      <c r="CJ31" s="725"/>
      <c r="CK31" s="725"/>
      <c r="CL31" s="725"/>
      <c r="CM31" s="725"/>
      <c r="CN31" s="725"/>
      <c r="CO31" s="725"/>
      <c r="CP31" s="725"/>
      <c r="CQ31" s="725"/>
      <c r="CR31" s="725"/>
      <c r="CS31" s="725"/>
      <c r="CT31" s="725"/>
      <c r="CU31" s="725"/>
      <c r="CV31" s="725"/>
      <c r="CW31" s="725"/>
      <c r="CX31" s="725"/>
      <c r="CY31" s="725"/>
      <c r="CZ31" s="725"/>
      <c r="DA31" s="725"/>
      <c r="DB31" s="725"/>
      <c r="DH31" s="140"/>
    </row>
    <row r="32" spans="1:112" ht="15" customHeight="1" x14ac:dyDescent="0.3">
      <c r="A32" s="19" t="s">
        <v>235</v>
      </c>
    </row>
    <row r="33" spans="1:112" ht="21.75" customHeight="1" x14ac:dyDescent="0.25">
      <c r="A33" s="904" t="s">
        <v>237</v>
      </c>
      <c r="B33" s="904"/>
      <c r="C33" s="904"/>
      <c r="D33" s="904"/>
      <c r="E33" s="904"/>
      <c r="F33" s="904" t="s">
        <v>236</v>
      </c>
      <c r="G33" s="904"/>
      <c r="H33" s="904"/>
      <c r="I33" s="904"/>
      <c r="J33" s="904"/>
      <c r="K33" s="904"/>
      <c r="L33" s="904"/>
      <c r="M33" s="904"/>
      <c r="N33" s="904"/>
      <c r="O33" s="904"/>
      <c r="P33" s="904"/>
      <c r="Q33" s="904"/>
      <c r="R33" s="904"/>
      <c r="S33" s="904"/>
      <c r="T33" s="904"/>
      <c r="U33" s="904"/>
      <c r="V33" s="904"/>
      <c r="W33" s="904"/>
      <c r="X33" s="904"/>
      <c r="Y33" s="904"/>
      <c r="Z33" s="904" t="s">
        <v>238</v>
      </c>
      <c r="AA33" s="904"/>
      <c r="AB33" s="904"/>
      <c r="AC33" s="904"/>
      <c r="AD33" s="904"/>
      <c r="AE33" s="904"/>
      <c r="AF33" s="904"/>
      <c r="AG33" s="904"/>
      <c r="AH33" s="904"/>
      <c r="AI33" s="904"/>
      <c r="AJ33" s="904"/>
      <c r="AK33" s="904"/>
      <c r="AL33" s="904"/>
      <c r="AM33" s="904"/>
      <c r="AN33" s="904"/>
      <c r="AO33" s="904"/>
      <c r="AP33" s="904"/>
      <c r="AQ33" s="904"/>
      <c r="AR33" s="904"/>
      <c r="AS33" s="904"/>
      <c r="AT33" s="904"/>
      <c r="AU33" s="904"/>
      <c r="AV33" s="904"/>
      <c r="AW33" s="904"/>
      <c r="AX33" s="904"/>
      <c r="AY33" s="904"/>
      <c r="AZ33" s="904"/>
      <c r="BA33" s="904"/>
      <c r="BB33" s="904"/>
      <c r="BC33" s="904"/>
      <c r="BD33" s="904"/>
      <c r="BE33" s="904"/>
      <c r="BF33" s="904"/>
      <c r="BG33" s="904"/>
      <c r="BH33" s="904"/>
      <c r="BI33" s="904"/>
      <c r="BJ33" s="904"/>
      <c r="BK33" s="904"/>
      <c r="BL33" s="904"/>
      <c r="BM33" s="904"/>
      <c r="BN33" s="904"/>
      <c r="BO33" s="904"/>
      <c r="BP33" s="904"/>
      <c r="BQ33" s="904"/>
      <c r="BR33" s="904"/>
      <c r="BS33" s="904"/>
      <c r="BT33" s="904"/>
      <c r="BU33" s="904"/>
      <c r="BV33" s="904"/>
      <c r="BW33" s="904"/>
      <c r="BX33" s="904"/>
      <c r="BY33" s="904"/>
      <c r="BZ33" s="904"/>
      <c r="CA33" s="904"/>
      <c r="CB33" s="904"/>
      <c r="CC33" s="904"/>
      <c r="CD33" s="904"/>
      <c r="CE33" s="904"/>
      <c r="CF33" s="904"/>
      <c r="CG33" s="904"/>
      <c r="CH33" s="904"/>
      <c r="CI33" s="904"/>
      <c r="CJ33" s="904"/>
      <c r="CK33" s="904"/>
      <c r="CL33" s="904"/>
      <c r="CM33" s="904"/>
      <c r="CN33" s="904"/>
      <c r="CO33" s="904" t="s">
        <v>27</v>
      </c>
      <c r="CP33" s="904"/>
      <c r="CQ33" s="904"/>
      <c r="CR33" s="904"/>
      <c r="CS33" s="904"/>
      <c r="CT33" s="904"/>
      <c r="CU33" s="904"/>
      <c r="CV33" s="904"/>
      <c r="CW33" s="904"/>
      <c r="CX33" s="904"/>
      <c r="CY33" s="904"/>
      <c r="CZ33" s="904"/>
      <c r="DA33" s="904"/>
      <c r="DB33" s="904"/>
      <c r="DH33" s="140"/>
    </row>
    <row r="34" spans="1:112" ht="27" customHeight="1" x14ac:dyDescent="0.3">
      <c r="A34" s="904"/>
      <c r="B34" s="904"/>
      <c r="C34" s="904"/>
      <c r="D34" s="904"/>
      <c r="E34" s="904"/>
      <c r="F34" s="904"/>
      <c r="G34" s="904"/>
      <c r="H34" s="904"/>
      <c r="I34" s="904"/>
      <c r="J34" s="904"/>
      <c r="K34" s="904"/>
      <c r="L34" s="904"/>
      <c r="M34" s="904"/>
      <c r="N34" s="904"/>
      <c r="O34" s="904"/>
      <c r="P34" s="904"/>
      <c r="Q34" s="904"/>
      <c r="R34" s="904"/>
      <c r="S34" s="904"/>
      <c r="T34" s="904"/>
      <c r="U34" s="904"/>
      <c r="V34" s="904"/>
      <c r="W34" s="904"/>
      <c r="X34" s="904"/>
      <c r="Y34" s="904"/>
      <c r="Z34" s="904" t="s">
        <v>239</v>
      </c>
      <c r="AA34" s="904"/>
      <c r="AB34" s="904"/>
      <c r="AC34" s="904"/>
      <c r="AD34" s="904"/>
      <c r="AE34" s="904"/>
      <c r="AF34" s="904"/>
      <c r="AG34" s="904"/>
      <c r="AH34" s="904"/>
      <c r="AI34" s="904"/>
      <c r="AJ34" s="904"/>
      <c r="AK34" s="904"/>
      <c r="AL34" s="904" t="s">
        <v>240</v>
      </c>
      <c r="AM34" s="904"/>
      <c r="AN34" s="904"/>
      <c r="AO34" s="904"/>
      <c r="AP34" s="904"/>
      <c r="AQ34" s="904"/>
      <c r="AR34" s="904"/>
      <c r="AS34" s="904"/>
      <c r="AT34" s="904"/>
      <c r="AU34" s="904"/>
      <c r="AV34" s="904"/>
      <c r="AW34" s="904"/>
      <c r="AX34" s="904"/>
      <c r="AY34" s="904"/>
      <c r="AZ34" s="904" t="s">
        <v>241</v>
      </c>
      <c r="BA34" s="904"/>
      <c r="BB34" s="904"/>
      <c r="BC34" s="904"/>
      <c r="BD34" s="904"/>
      <c r="BE34" s="904"/>
      <c r="BF34" s="904"/>
      <c r="BG34" s="904"/>
      <c r="BH34" s="904"/>
      <c r="BI34" s="904"/>
      <c r="BJ34" s="904"/>
      <c r="BK34" s="904"/>
      <c r="BL34" s="904"/>
      <c r="BM34" s="904" t="s">
        <v>242</v>
      </c>
      <c r="BN34" s="904"/>
      <c r="BO34" s="904"/>
      <c r="BP34" s="904"/>
      <c r="BQ34" s="904"/>
      <c r="BR34" s="904"/>
      <c r="BS34" s="904"/>
      <c r="BT34" s="904"/>
      <c r="BU34" s="904"/>
      <c r="BV34" s="904"/>
      <c r="BW34" s="904"/>
      <c r="BX34" s="904"/>
      <c r="BY34" s="904"/>
      <c r="BZ34" s="904" t="s">
        <v>243</v>
      </c>
      <c r="CA34" s="904"/>
      <c r="CB34" s="904"/>
      <c r="CC34" s="904"/>
      <c r="CD34" s="904"/>
      <c r="CE34" s="904"/>
      <c r="CF34" s="904"/>
      <c r="CG34" s="904"/>
      <c r="CH34" s="904"/>
      <c r="CI34" s="904"/>
      <c r="CJ34" s="904"/>
      <c r="CK34" s="904"/>
      <c r="CL34" s="904"/>
      <c r="CM34" s="904"/>
      <c r="CN34" s="904"/>
      <c r="CO34" s="904"/>
      <c r="CP34" s="904"/>
      <c r="CQ34" s="904"/>
      <c r="CR34" s="904"/>
      <c r="CS34" s="904"/>
      <c r="CT34" s="904"/>
      <c r="CU34" s="904"/>
      <c r="CV34" s="904"/>
      <c r="CW34" s="904"/>
      <c r="CX34" s="904"/>
      <c r="CY34" s="904"/>
      <c r="CZ34" s="904"/>
      <c r="DA34" s="904"/>
      <c r="DB34" s="904"/>
    </row>
    <row r="35" spans="1:112" ht="27" customHeight="1" x14ac:dyDescent="0.3">
      <c r="A35" s="912">
        <v>1</v>
      </c>
      <c r="B35" s="912"/>
      <c r="C35" s="912"/>
      <c r="D35" s="912"/>
      <c r="E35" s="912"/>
      <c r="F35" s="912" t="s">
        <v>367</v>
      </c>
      <c r="G35" s="912"/>
      <c r="H35" s="912"/>
      <c r="I35" s="912"/>
      <c r="J35" s="912"/>
      <c r="K35" s="912"/>
      <c r="L35" s="912"/>
      <c r="M35" s="912"/>
      <c r="N35" s="912"/>
      <c r="O35" s="912"/>
      <c r="P35" s="912"/>
      <c r="Q35" s="912"/>
      <c r="R35" s="912"/>
      <c r="S35" s="912"/>
      <c r="T35" s="912"/>
      <c r="U35" s="912"/>
      <c r="V35" s="912"/>
      <c r="W35" s="912"/>
      <c r="X35" s="912"/>
      <c r="Y35" s="912"/>
      <c r="Z35" s="912" t="s">
        <v>369</v>
      </c>
      <c r="AA35" s="912"/>
      <c r="AB35" s="912"/>
      <c r="AC35" s="912"/>
      <c r="AD35" s="912"/>
      <c r="AE35" s="912"/>
      <c r="AF35" s="912"/>
      <c r="AG35" s="912"/>
      <c r="AH35" s="912"/>
      <c r="AI35" s="912"/>
      <c r="AJ35" s="912"/>
      <c r="AK35" s="912"/>
      <c r="AL35" s="912" t="s">
        <v>372</v>
      </c>
      <c r="AM35" s="912"/>
      <c r="AN35" s="912"/>
      <c r="AO35" s="912"/>
      <c r="AP35" s="912"/>
      <c r="AQ35" s="912"/>
      <c r="AR35" s="912"/>
      <c r="AS35" s="912"/>
      <c r="AT35" s="912"/>
      <c r="AU35" s="912"/>
      <c r="AV35" s="912"/>
      <c r="AW35" s="912"/>
      <c r="AX35" s="912"/>
      <c r="AY35" s="912"/>
      <c r="AZ35" s="912" t="s">
        <v>938</v>
      </c>
      <c r="BA35" s="912"/>
      <c r="BB35" s="912"/>
      <c r="BC35" s="912"/>
      <c r="BD35" s="912"/>
      <c r="BE35" s="912"/>
      <c r="BF35" s="912"/>
      <c r="BG35" s="912"/>
      <c r="BH35" s="912"/>
      <c r="BI35" s="912"/>
      <c r="BJ35" s="912"/>
      <c r="BK35" s="912"/>
      <c r="BL35" s="912"/>
      <c r="BM35" s="910" t="s">
        <v>625</v>
      </c>
      <c r="BN35" s="910"/>
      <c r="BO35" s="910"/>
      <c r="BP35" s="910"/>
      <c r="BQ35" s="910"/>
      <c r="BR35" s="910"/>
      <c r="BS35" s="910"/>
      <c r="BT35" s="910"/>
      <c r="BU35" s="910"/>
      <c r="BV35" s="910"/>
      <c r="BW35" s="910"/>
      <c r="BX35" s="910"/>
      <c r="BY35" s="910"/>
      <c r="BZ35" s="912">
        <v>0.7</v>
      </c>
      <c r="CA35" s="912"/>
      <c r="CB35" s="912"/>
      <c r="CC35" s="912"/>
      <c r="CD35" s="912"/>
      <c r="CE35" s="912"/>
      <c r="CF35" s="912"/>
      <c r="CG35" s="912"/>
      <c r="CH35" s="912"/>
      <c r="CI35" s="912"/>
      <c r="CJ35" s="912"/>
      <c r="CK35" s="912"/>
      <c r="CL35" s="912"/>
      <c r="CM35" s="912"/>
      <c r="CN35" s="912"/>
      <c r="CO35" s="912" t="s">
        <v>371</v>
      </c>
      <c r="CP35" s="912"/>
      <c r="CQ35" s="912"/>
      <c r="CR35" s="912"/>
      <c r="CS35" s="912"/>
      <c r="CT35" s="912"/>
      <c r="CU35" s="912"/>
      <c r="CV35" s="912"/>
      <c r="CW35" s="912"/>
      <c r="CX35" s="912"/>
      <c r="CY35" s="912"/>
      <c r="CZ35" s="912"/>
      <c r="DA35" s="912"/>
      <c r="DB35" s="912"/>
    </row>
    <row r="36" spans="1:112" ht="27" customHeight="1" x14ac:dyDescent="0.3">
      <c r="A36" s="912">
        <v>2</v>
      </c>
      <c r="B36" s="912"/>
      <c r="C36" s="912"/>
      <c r="D36" s="912"/>
      <c r="E36" s="912"/>
      <c r="F36" s="912" t="s">
        <v>368</v>
      </c>
      <c r="G36" s="912"/>
      <c r="H36" s="912"/>
      <c r="I36" s="912"/>
      <c r="J36" s="912"/>
      <c r="K36" s="912"/>
      <c r="L36" s="912"/>
      <c r="M36" s="912"/>
      <c r="N36" s="912"/>
      <c r="O36" s="912"/>
      <c r="P36" s="912"/>
      <c r="Q36" s="912"/>
      <c r="R36" s="912"/>
      <c r="S36" s="912"/>
      <c r="T36" s="912"/>
      <c r="U36" s="912"/>
      <c r="V36" s="912"/>
      <c r="W36" s="912"/>
      <c r="X36" s="912"/>
      <c r="Y36" s="912"/>
      <c r="Z36" s="912" t="s">
        <v>369</v>
      </c>
      <c r="AA36" s="912"/>
      <c r="AB36" s="912"/>
      <c r="AC36" s="912"/>
      <c r="AD36" s="912"/>
      <c r="AE36" s="912"/>
      <c r="AF36" s="912"/>
      <c r="AG36" s="912"/>
      <c r="AH36" s="912"/>
      <c r="AI36" s="912"/>
      <c r="AJ36" s="912"/>
      <c r="AK36" s="912"/>
      <c r="AL36" s="912" t="s">
        <v>370</v>
      </c>
      <c r="AM36" s="912"/>
      <c r="AN36" s="912"/>
      <c r="AO36" s="912"/>
      <c r="AP36" s="912"/>
      <c r="AQ36" s="912"/>
      <c r="AR36" s="912"/>
      <c r="AS36" s="912"/>
      <c r="AT36" s="912"/>
      <c r="AU36" s="912"/>
      <c r="AV36" s="912"/>
      <c r="AW36" s="912"/>
      <c r="AX36" s="912"/>
      <c r="AY36" s="912"/>
      <c r="AZ36" s="912" t="s">
        <v>629</v>
      </c>
      <c r="BA36" s="912"/>
      <c r="BB36" s="912"/>
      <c r="BC36" s="912"/>
      <c r="BD36" s="912"/>
      <c r="BE36" s="912"/>
      <c r="BF36" s="912"/>
      <c r="BG36" s="912"/>
      <c r="BH36" s="912"/>
      <c r="BI36" s="912"/>
      <c r="BJ36" s="912"/>
      <c r="BK36" s="912"/>
      <c r="BL36" s="912"/>
      <c r="BM36" s="910">
        <v>6</v>
      </c>
      <c r="BN36" s="910"/>
      <c r="BO36" s="910"/>
      <c r="BP36" s="910"/>
      <c r="BQ36" s="910"/>
      <c r="BR36" s="910"/>
      <c r="BS36" s="910"/>
      <c r="BT36" s="910"/>
      <c r="BU36" s="910"/>
      <c r="BV36" s="910"/>
      <c r="BW36" s="910"/>
      <c r="BX36" s="910"/>
      <c r="BY36" s="910"/>
      <c r="BZ36" s="912">
        <v>0.7</v>
      </c>
      <c r="CA36" s="912"/>
      <c r="CB36" s="912"/>
      <c r="CC36" s="912"/>
      <c r="CD36" s="912"/>
      <c r="CE36" s="912"/>
      <c r="CF36" s="912"/>
      <c r="CG36" s="912"/>
      <c r="CH36" s="912"/>
      <c r="CI36" s="912"/>
      <c r="CJ36" s="912"/>
      <c r="CK36" s="912"/>
      <c r="CL36" s="912"/>
      <c r="CM36" s="912"/>
      <c r="CN36" s="912"/>
      <c r="CO36" s="912" t="s">
        <v>371</v>
      </c>
      <c r="CP36" s="912"/>
      <c r="CQ36" s="912"/>
      <c r="CR36" s="912"/>
      <c r="CS36" s="912"/>
      <c r="CT36" s="912"/>
      <c r="CU36" s="912"/>
      <c r="CV36" s="912"/>
      <c r="CW36" s="912"/>
      <c r="CX36" s="912"/>
      <c r="CY36" s="912"/>
      <c r="CZ36" s="912"/>
      <c r="DA36" s="912"/>
      <c r="DB36" s="912"/>
    </row>
    <row r="37" spans="1:112" ht="15" customHeight="1" x14ac:dyDescent="0.25">
      <c r="A37" s="19" t="s">
        <v>244</v>
      </c>
      <c r="DH37" s="140"/>
    </row>
    <row r="38" spans="1:112" ht="15" customHeight="1" x14ac:dyDescent="0.3">
      <c r="A38" s="19" t="s">
        <v>245</v>
      </c>
      <c r="AR38" s="763" t="s">
        <v>405</v>
      </c>
      <c r="AS38" s="763"/>
      <c r="AT38" s="763"/>
      <c r="AU38" s="763"/>
      <c r="AV38" s="763"/>
      <c r="AW38" s="763"/>
      <c r="AX38" s="763"/>
      <c r="AY38" s="763"/>
      <c r="AZ38" s="763"/>
      <c r="BA38" s="763"/>
      <c r="BB38" s="763"/>
      <c r="BC38" s="763"/>
      <c r="BD38" s="763"/>
      <c r="BE38" s="763"/>
      <c r="BF38" s="763"/>
      <c r="BG38" s="763"/>
      <c r="BH38" s="763"/>
      <c r="BI38" s="763"/>
      <c r="BJ38" s="763"/>
      <c r="BK38" s="763"/>
      <c r="BL38" s="763"/>
      <c r="BM38" s="763"/>
      <c r="BN38" s="76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763"/>
      <c r="CF38" s="763"/>
      <c r="CG38" s="763"/>
      <c r="CH38" s="763"/>
      <c r="CI38" s="763"/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</row>
    <row r="39" spans="1:112" ht="15" customHeight="1" x14ac:dyDescent="0.3">
      <c r="A39" s="706"/>
      <c r="B39" s="706"/>
      <c r="C39" s="706"/>
      <c r="D39" s="706"/>
      <c r="E39" s="706"/>
      <c r="F39" s="706"/>
      <c r="G39" s="706"/>
      <c r="H39" s="706"/>
      <c r="I39" s="706"/>
      <c r="J39" s="706"/>
      <c r="K39" s="706"/>
      <c r="L39" s="706"/>
      <c r="M39" s="706"/>
      <c r="N39" s="706"/>
      <c r="O39" s="706"/>
      <c r="P39" s="706"/>
      <c r="Q39" s="706"/>
      <c r="R39" s="706"/>
      <c r="S39" s="706"/>
      <c r="T39" s="706"/>
      <c r="U39" s="706"/>
      <c r="V39" s="706"/>
      <c r="W39" s="706"/>
      <c r="X39" s="706"/>
      <c r="Y39" s="706"/>
      <c r="Z39" s="706"/>
      <c r="AA39" s="706"/>
      <c r="AB39" s="706"/>
      <c r="AC39" s="706"/>
      <c r="AD39" s="706"/>
      <c r="AE39" s="706"/>
      <c r="AF39" s="706"/>
      <c r="AG39" s="706"/>
      <c r="AH39" s="706"/>
      <c r="AI39" s="706"/>
      <c r="AJ39" s="706"/>
      <c r="AK39" s="706"/>
      <c r="AL39" s="706"/>
      <c r="AM39" s="706"/>
      <c r="AN39" s="706"/>
      <c r="AO39" s="706"/>
      <c r="AP39" s="706"/>
      <c r="AQ39" s="706"/>
      <c r="AR39" s="706"/>
      <c r="AS39" s="706"/>
      <c r="AT39" s="706"/>
      <c r="AU39" s="706"/>
      <c r="AV39" s="706"/>
      <c r="AW39" s="706"/>
      <c r="AX39" s="706"/>
      <c r="AY39" s="706"/>
      <c r="AZ39" s="706"/>
      <c r="BA39" s="706"/>
      <c r="BB39" s="706"/>
      <c r="BC39" s="706"/>
      <c r="BD39" s="706"/>
      <c r="BE39" s="706"/>
      <c r="BF39" s="706"/>
      <c r="BG39" s="706"/>
      <c r="BH39" s="706"/>
      <c r="BI39" s="706"/>
      <c r="BJ39" s="706"/>
      <c r="BK39" s="706"/>
      <c r="BL39" s="706"/>
      <c r="BM39" s="706"/>
      <c r="BN39" s="706"/>
      <c r="BO39" s="706"/>
      <c r="BP39" s="706"/>
      <c r="BQ39" s="706"/>
      <c r="BR39" s="706"/>
      <c r="BS39" s="706"/>
      <c r="BT39" s="706"/>
      <c r="BU39" s="706"/>
      <c r="BV39" s="706"/>
      <c r="BW39" s="706"/>
      <c r="BX39" s="706"/>
      <c r="BY39" s="706"/>
      <c r="BZ39" s="706"/>
      <c r="CA39" s="706"/>
      <c r="CB39" s="706"/>
      <c r="CC39" s="706"/>
      <c r="CD39" s="706"/>
      <c r="CE39" s="706"/>
      <c r="CF39" s="706"/>
      <c r="CG39" s="706"/>
      <c r="CH39" s="706"/>
      <c r="CI39" s="706"/>
      <c r="CJ39" s="706"/>
      <c r="CK39" s="706"/>
      <c r="CL39" s="706"/>
      <c r="CM39" s="706"/>
      <c r="CN39" s="706"/>
      <c r="CO39" s="706"/>
      <c r="CP39" s="706"/>
      <c r="CQ39" s="706"/>
      <c r="CR39" s="706"/>
      <c r="CS39" s="706"/>
      <c r="CT39" s="706"/>
      <c r="CU39" s="706"/>
      <c r="CV39" s="706"/>
      <c r="CW39" s="706"/>
      <c r="CX39" s="706"/>
      <c r="CY39" s="706"/>
      <c r="CZ39" s="706"/>
      <c r="DA39" s="706"/>
      <c r="DB39" s="706"/>
    </row>
    <row r="40" spans="1:112" ht="15" customHeight="1" x14ac:dyDescent="0.25">
      <c r="A40" s="918" t="s">
        <v>246</v>
      </c>
      <c r="B40" s="918"/>
      <c r="C40" s="918"/>
      <c r="D40" s="918"/>
      <c r="E40" s="918"/>
      <c r="F40" s="918"/>
      <c r="G40" s="918"/>
      <c r="H40" s="918"/>
      <c r="I40" s="918"/>
      <c r="J40" s="918"/>
      <c r="K40" s="918"/>
      <c r="L40" s="918"/>
      <c r="M40" s="918"/>
      <c r="N40" s="918"/>
      <c r="O40" s="918"/>
      <c r="P40" s="918"/>
      <c r="Q40" s="918"/>
      <c r="R40" s="918"/>
      <c r="S40" s="918"/>
      <c r="T40" s="918"/>
      <c r="U40" s="918"/>
      <c r="V40" s="918"/>
      <c r="W40" s="918"/>
      <c r="X40" s="917" t="s">
        <v>250</v>
      </c>
      <c r="Y40" s="917"/>
      <c r="Z40" s="917"/>
      <c r="AA40" s="917"/>
      <c r="AB40" s="917"/>
      <c r="AC40" s="917"/>
      <c r="AD40" s="917"/>
      <c r="AE40" s="917"/>
      <c r="AF40" s="917"/>
      <c r="AG40" s="917"/>
      <c r="AH40" s="917"/>
      <c r="AI40" s="917"/>
      <c r="AJ40" s="917"/>
      <c r="AK40" s="917"/>
      <c r="AL40" s="917"/>
      <c r="AM40" s="917"/>
      <c r="AN40" s="917"/>
      <c r="AO40" s="917"/>
      <c r="AP40" s="917"/>
      <c r="AQ40" s="917"/>
      <c r="AR40" s="917"/>
      <c r="AS40" s="917"/>
      <c r="AT40" s="917"/>
      <c r="AU40" s="917"/>
      <c r="AV40" s="917"/>
      <c r="AW40" s="917"/>
      <c r="AX40" s="917"/>
      <c r="AY40" s="917"/>
      <c r="AZ40" s="917"/>
      <c r="BA40" s="917"/>
      <c r="BB40" s="917"/>
      <c r="BC40" s="917"/>
      <c r="BD40" s="917"/>
      <c r="BE40" s="917"/>
      <c r="BF40" s="917"/>
      <c r="BG40" s="917"/>
      <c r="BH40" s="917"/>
      <c r="BI40" s="917"/>
      <c r="BJ40" s="917"/>
      <c r="BK40" s="917"/>
      <c r="BL40" s="917"/>
      <c r="BM40" s="917"/>
      <c r="BN40" s="917"/>
      <c r="BO40" s="917"/>
      <c r="BP40" s="917"/>
      <c r="BQ40" s="917"/>
      <c r="BR40" s="917"/>
      <c r="BS40" s="917"/>
      <c r="BT40" s="917"/>
      <c r="BU40" s="917"/>
      <c r="BV40" s="917"/>
      <c r="BW40" s="917"/>
      <c r="BX40" s="917"/>
      <c r="BY40" s="917"/>
      <c r="BZ40" s="917"/>
      <c r="CA40" s="917"/>
      <c r="CB40" s="917"/>
      <c r="CC40" s="917"/>
      <c r="CD40" s="917"/>
      <c r="CE40" s="917"/>
      <c r="CF40" s="917"/>
      <c r="CG40" s="917"/>
      <c r="CH40" s="917"/>
      <c r="CI40" s="917"/>
      <c r="CJ40" s="917"/>
      <c r="CK40" s="917"/>
      <c r="CL40" s="917"/>
      <c r="CM40" s="917"/>
      <c r="CN40" s="917"/>
      <c r="CO40" s="917"/>
      <c r="CP40" s="917"/>
      <c r="CQ40" s="917"/>
      <c r="CR40" s="917"/>
      <c r="CS40" s="917"/>
      <c r="CT40" s="917"/>
      <c r="CU40" s="917"/>
      <c r="CV40" s="917"/>
      <c r="CW40" s="917"/>
      <c r="CX40" s="917"/>
      <c r="CY40" s="917"/>
      <c r="CZ40" s="917"/>
      <c r="DA40" s="917"/>
      <c r="DB40" s="917"/>
      <c r="DH40" s="140"/>
    </row>
    <row r="41" spans="1:112" ht="15" customHeight="1" x14ac:dyDescent="0.25">
      <c r="A41" s="771" t="s">
        <v>247</v>
      </c>
      <c r="B41" s="771"/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1"/>
      <c r="P41" s="771"/>
      <c r="Q41" s="771"/>
      <c r="R41" s="706" t="s">
        <v>248</v>
      </c>
      <c r="S41" s="706"/>
      <c r="T41" s="706"/>
      <c r="U41" s="706"/>
      <c r="V41" s="706"/>
      <c r="W41" s="706"/>
      <c r="X41" s="706"/>
      <c r="Y41" s="706"/>
      <c r="Z41" s="706"/>
      <c r="AA41" s="706"/>
      <c r="AB41" s="706"/>
      <c r="AC41" s="706"/>
      <c r="AD41" s="706"/>
      <c r="AE41" s="706"/>
      <c r="AF41" s="706"/>
      <c r="AG41" s="706"/>
      <c r="AH41" s="706"/>
      <c r="AI41" s="706"/>
      <c r="AJ41" s="706"/>
      <c r="AK41" s="706"/>
      <c r="AL41" s="706"/>
      <c r="AM41" s="706"/>
      <c r="AN41" s="706"/>
      <c r="AO41" s="706"/>
      <c r="AP41" s="706"/>
      <c r="AQ41" s="706"/>
      <c r="AR41" s="706"/>
      <c r="AS41" s="706"/>
      <c r="AT41" s="706"/>
      <c r="AU41" s="706"/>
      <c r="AV41" s="706"/>
      <c r="AW41" s="706"/>
      <c r="AX41" s="706"/>
      <c r="AY41" s="706"/>
      <c r="AZ41" s="706"/>
      <c r="BA41" s="706"/>
      <c r="BB41" s="706"/>
      <c r="BC41" s="706"/>
      <c r="BD41" s="706"/>
      <c r="BE41" s="706"/>
      <c r="BF41" s="706"/>
      <c r="BG41" s="706"/>
      <c r="BH41" s="706"/>
      <c r="BI41" s="706"/>
      <c r="BJ41" s="706"/>
      <c r="BK41" s="706"/>
      <c r="BL41" s="706"/>
      <c r="BM41" s="706"/>
      <c r="BN41" s="706"/>
      <c r="BO41" s="706"/>
      <c r="BP41" s="706"/>
      <c r="BQ41" s="706"/>
      <c r="BR41" s="706"/>
      <c r="BS41" s="706"/>
      <c r="BT41" s="706"/>
      <c r="BU41" s="706"/>
      <c r="BV41" s="706"/>
      <c r="BW41" s="706"/>
      <c r="BX41" s="706"/>
      <c r="BY41" s="706"/>
      <c r="BZ41" s="706"/>
      <c r="CA41" s="706"/>
      <c r="CB41" s="706"/>
      <c r="CC41" s="706"/>
      <c r="CD41" s="706"/>
      <c r="CE41" s="706"/>
      <c r="CF41" s="706"/>
      <c r="CG41" s="706"/>
      <c r="CH41" s="706"/>
      <c r="CI41" s="706"/>
      <c r="CJ41" s="706"/>
      <c r="CK41" s="706"/>
      <c r="CL41" s="706"/>
      <c r="CM41" s="706"/>
      <c r="CN41" s="706"/>
      <c r="CO41" s="706"/>
      <c r="CP41" s="706"/>
      <c r="CQ41" s="706"/>
      <c r="CR41" s="706"/>
      <c r="CS41" s="706"/>
      <c r="CT41" s="706"/>
      <c r="CU41" s="706"/>
      <c r="CV41" s="706"/>
      <c r="CW41" s="706"/>
      <c r="CX41" s="706"/>
      <c r="CY41" s="706"/>
      <c r="CZ41" s="706"/>
      <c r="DA41" s="706"/>
      <c r="DB41" s="706"/>
      <c r="DH41" s="140"/>
    </row>
    <row r="42" spans="1:112" ht="9" customHeight="1" x14ac:dyDescent="0.3"/>
    <row r="43" spans="1:112" customFormat="1" ht="41.25" customHeight="1" x14ac:dyDescent="0.3">
      <c r="A43" s="771" t="s">
        <v>716</v>
      </c>
      <c r="B43" s="771"/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1"/>
      <c r="P43" s="771"/>
      <c r="Q43" s="771"/>
      <c r="R43" s="771"/>
      <c r="S43" s="771"/>
      <c r="T43" s="771"/>
      <c r="U43" s="771"/>
      <c r="V43" s="771"/>
      <c r="W43" s="771"/>
      <c r="X43" s="771"/>
      <c r="Y43" s="771"/>
      <c r="Z43" s="771"/>
      <c r="AA43" s="771"/>
      <c r="AB43" s="771"/>
      <c r="AC43" s="771"/>
      <c r="AD43" s="771"/>
      <c r="AE43" s="771"/>
      <c r="AF43" s="771"/>
      <c r="AG43" s="771"/>
      <c r="AH43" s="771"/>
      <c r="AI43" s="771"/>
      <c r="AJ43" s="771"/>
      <c r="AK43" s="771"/>
      <c r="AL43" s="771"/>
      <c r="AM43" s="771"/>
      <c r="AN43" s="771"/>
      <c r="AO43" s="771"/>
      <c r="AP43" s="771"/>
      <c r="AQ43" s="771"/>
      <c r="AR43" s="771"/>
      <c r="AS43" s="771"/>
      <c r="AT43" s="771"/>
      <c r="AU43" s="771"/>
      <c r="AV43" s="771"/>
      <c r="AW43" s="771"/>
      <c r="AX43" s="771"/>
      <c r="AY43" s="771"/>
      <c r="AZ43" s="771"/>
      <c r="BA43" s="771"/>
      <c r="BB43" s="771"/>
      <c r="BC43" s="771"/>
      <c r="BD43" s="771"/>
      <c r="BE43" s="771"/>
      <c r="BF43" s="771"/>
      <c r="BG43" s="19"/>
      <c r="BH43" s="19"/>
      <c r="BI43" s="769"/>
      <c r="BJ43" s="769"/>
      <c r="BK43" s="769"/>
      <c r="BL43" s="769"/>
      <c r="BM43" s="769"/>
      <c r="BN43" s="769"/>
      <c r="BO43" s="769"/>
      <c r="BP43" s="769"/>
      <c r="BQ43" s="769"/>
      <c r="BR43" s="769"/>
      <c r="BS43" s="769"/>
      <c r="BT43" s="769"/>
      <c r="BU43" s="769"/>
      <c r="BV43" s="769"/>
      <c r="BW43" s="769"/>
      <c r="BX43" s="769"/>
      <c r="BY43" s="769"/>
      <c r="BZ43" s="769"/>
      <c r="CA43" s="769"/>
      <c r="CB43" s="769"/>
      <c r="CC43" s="769"/>
      <c r="CD43" s="769"/>
      <c r="CE43" s="769"/>
      <c r="CF43" s="769"/>
      <c r="CG43" s="23"/>
      <c r="CH43" s="23"/>
      <c r="CI43" s="23"/>
      <c r="CJ43" s="706" t="str">
        <f>ПОДПИСИ!E4</f>
        <v>М.Ю. Буренок</v>
      </c>
      <c r="CK43" s="706"/>
      <c r="CL43" s="706"/>
      <c r="CM43" s="706"/>
      <c r="CN43" s="706"/>
      <c r="CO43" s="706"/>
      <c r="CP43" s="706"/>
      <c r="CQ43" s="706"/>
      <c r="CR43" s="706"/>
      <c r="CS43" s="706"/>
      <c r="CT43" s="706"/>
      <c r="CU43" s="706"/>
      <c r="CV43" s="706"/>
      <c r="CW43" s="706"/>
      <c r="CX43" s="706"/>
      <c r="CY43" s="706"/>
      <c r="CZ43" s="706"/>
      <c r="DA43" s="706"/>
      <c r="DB43" s="706"/>
      <c r="DH43" s="140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25" t="s">
        <v>11</v>
      </c>
      <c r="BJ44" s="725"/>
      <c r="BK44" s="725"/>
      <c r="BL44" s="725"/>
      <c r="BM44" s="725"/>
      <c r="BN44" s="725"/>
      <c r="BO44" s="725"/>
      <c r="BP44" s="725"/>
      <c r="BQ44" s="725"/>
      <c r="BR44" s="725"/>
      <c r="BS44" s="725"/>
      <c r="BT44" s="725"/>
      <c r="BU44" s="725"/>
      <c r="BV44" s="725"/>
      <c r="BW44" s="725"/>
      <c r="BX44" s="725"/>
      <c r="BY44" s="725"/>
      <c r="BZ44" s="725"/>
      <c r="CA44" s="725"/>
      <c r="CB44" s="725"/>
      <c r="CC44" s="725"/>
      <c r="CD44" s="725"/>
      <c r="CE44" s="725"/>
      <c r="CF44" s="725"/>
      <c r="CG44" s="21"/>
      <c r="CH44" s="21"/>
      <c r="CI44" s="21"/>
      <c r="CJ44" s="916" t="s">
        <v>50</v>
      </c>
      <c r="CK44" s="916"/>
      <c r="CL44" s="916"/>
      <c r="CM44" s="916"/>
      <c r="CN44" s="916"/>
      <c r="CO44" s="916"/>
      <c r="CP44" s="916"/>
      <c r="CQ44" s="916"/>
      <c r="CR44" s="916"/>
      <c r="CS44" s="916"/>
      <c r="CT44" s="916"/>
      <c r="CU44" s="916"/>
      <c r="CV44" s="916"/>
      <c r="CW44" s="916"/>
      <c r="CX44" s="916"/>
      <c r="CY44" s="916"/>
      <c r="CZ44" s="916"/>
      <c r="DA44" s="916"/>
      <c r="DB44" s="916"/>
      <c r="DH44" s="140"/>
    </row>
    <row r="45" spans="1:112" customFormat="1" ht="40.5" customHeight="1" x14ac:dyDescent="0.3">
      <c r="A45" s="771" t="s">
        <v>16</v>
      </c>
      <c r="B45" s="771"/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1"/>
      <c r="P45" s="771"/>
      <c r="Q45" s="771"/>
      <c r="R45" s="771"/>
      <c r="S45" s="771"/>
      <c r="T45" s="771"/>
      <c r="U45" s="771"/>
      <c r="V45" s="771"/>
      <c r="W45" s="771"/>
      <c r="X45" s="771"/>
      <c r="Y45" s="771"/>
      <c r="Z45" s="771"/>
      <c r="AA45" s="771"/>
      <c r="AB45" s="771"/>
      <c r="AC45" s="771"/>
      <c r="AD45" s="771"/>
      <c r="AE45" s="771"/>
      <c r="AF45" s="771"/>
      <c r="AG45" s="771"/>
      <c r="AH45" s="771"/>
      <c r="AI45" s="771"/>
      <c r="AJ45" s="771"/>
      <c r="AK45" s="771"/>
      <c r="AL45" s="771"/>
      <c r="AM45" s="771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771"/>
      <c r="AY45" s="771"/>
      <c r="AZ45" s="771"/>
      <c r="BA45" s="771"/>
      <c r="BB45" s="771"/>
      <c r="BC45" s="771"/>
      <c r="BD45" s="771"/>
      <c r="BE45" s="771"/>
      <c r="BF45" s="19"/>
      <c r="BG45" s="19"/>
      <c r="BH45" s="19"/>
      <c r="BI45" s="769"/>
      <c r="BJ45" s="769"/>
      <c r="BK45" s="769"/>
      <c r="BL45" s="769"/>
      <c r="BM45" s="769"/>
      <c r="BN45" s="769"/>
      <c r="BO45" s="769"/>
      <c r="BP45" s="769"/>
      <c r="BQ45" s="769"/>
      <c r="BR45" s="769"/>
      <c r="BS45" s="769"/>
      <c r="BT45" s="769"/>
      <c r="BU45" s="769"/>
      <c r="BV45" s="769"/>
      <c r="BW45" s="769"/>
      <c r="BX45" s="769"/>
      <c r="BY45" s="769"/>
      <c r="BZ45" s="769"/>
      <c r="CA45" s="769"/>
      <c r="CB45" s="769"/>
      <c r="CC45" s="769"/>
      <c r="CD45" s="769"/>
      <c r="CE45" s="769"/>
      <c r="CF45" s="769"/>
      <c r="CG45" s="19"/>
      <c r="CH45" s="19"/>
      <c r="CI45" s="19"/>
      <c r="CJ45" s="706" t="str">
        <f>ПОДПИСИ!E10</f>
        <v>В.А. Сафуанова</v>
      </c>
      <c r="CK45" s="706"/>
      <c r="CL45" s="706"/>
      <c r="CM45" s="706"/>
      <c r="CN45" s="706"/>
      <c r="CO45" s="706"/>
      <c r="CP45" s="706"/>
      <c r="CQ45" s="706"/>
      <c r="CR45" s="706"/>
      <c r="CS45" s="706"/>
      <c r="CT45" s="706"/>
      <c r="CU45" s="706"/>
      <c r="CV45" s="706"/>
      <c r="CW45" s="706"/>
      <c r="CX45" s="706"/>
      <c r="CY45" s="706"/>
      <c r="CZ45" s="706"/>
      <c r="DA45" s="706"/>
      <c r="DB45" s="706"/>
      <c r="DH45" s="140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25" t="s">
        <v>11</v>
      </c>
      <c r="BJ46" s="725"/>
      <c r="BK46" s="725"/>
      <c r="BL46" s="725"/>
      <c r="BM46" s="725"/>
      <c r="BN46" s="725"/>
      <c r="BO46" s="725"/>
      <c r="BP46" s="725"/>
      <c r="BQ46" s="725"/>
      <c r="BR46" s="725"/>
      <c r="BS46" s="725"/>
      <c r="BT46" s="725"/>
      <c r="BU46" s="725"/>
      <c r="BV46" s="725"/>
      <c r="BW46" s="725"/>
      <c r="BX46" s="725"/>
      <c r="BY46" s="725"/>
      <c r="BZ46" s="725"/>
      <c r="CA46" s="725"/>
      <c r="CB46" s="725"/>
      <c r="CC46" s="725"/>
      <c r="CD46" s="725"/>
      <c r="CE46" s="725"/>
      <c r="CF46" s="725"/>
      <c r="CG46" s="21"/>
      <c r="CH46" s="21"/>
      <c r="CI46" s="21"/>
      <c r="CJ46" s="916" t="s">
        <v>50</v>
      </c>
      <c r="CK46" s="916"/>
      <c r="CL46" s="916"/>
      <c r="CM46" s="916"/>
      <c r="CN46" s="916"/>
      <c r="CO46" s="916"/>
      <c r="CP46" s="916"/>
      <c r="CQ46" s="916"/>
      <c r="CR46" s="916"/>
      <c r="CS46" s="916"/>
      <c r="CT46" s="916"/>
      <c r="CU46" s="916"/>
      <c r="CV46" s="916"/>
      <c r="CW46" s="916"/>
      <c r="CX46" s="916"/>
      <c r="CY46" s="916"/>
      <c r="CZ46" s="916"/>
      <c r="DA46" s="916"/>
      <c r="DB46" s="916"/>
      <c r="DH46" s="140"/>
    </row>
    <row r="47" spans="1:112" ht="13.8" x14ac:dyDescent="0.25">
      <c r="DH47" s="149"/>
    </row>
    <row r="49" spans="112:112" ht="13.8" x14ac:dyDescent="0.25">
      <c r="DH49" s="140"/>
    </row>
    <row r="50" spans="112:112" ht="13.8" x14ac:dyDescent="0.25">
      <c r="DH50" s="150"/>
    </row>
    <row r="51" spans="112:112" ht="13.8" x14ac:dyDescent="0.25">
      <c r="DH51" s="140"/>
    </row>
    <row r="52" spans="112:112" ht="13.8" x14ac:dyDescent="0.25">
      <c r="DH52" s="151"/>
    </row>
    <row r="53" spans="112:112" ht="13.8" x14ac:dyDescent="0.25">
      <c r="DH53" s="140"/>
    </row>
    <row r="54" spans="112:112" ht="13.8" x14ac:dyDescent="0.25">
      <c r="DH54" s="152"/>
    </row>
    <row r="55" spans="112:112" ht="13.8" x14ac:dyDescent="0.25">
      <c r="DH55" s="140"/>
    </row>
    <row r="56" spans="112:112" ht="13.8" x14ac:dyDescent="0.25">
      <c r="DH56" s="151"/>
    </row>
    <row r="57" spans="112:112" ht="13.8" x14ac:dyDescent="0.25">
      <c r="DH57" s="140"/>
    </row>
    <row r="58" spans="112:112" ht="13.8" x14ac:dyDescent="0.25">
      <c r="DH58" s="150"/>
    </row>
    <row r="59" spans="112:112" ht="13.8" x14ac:dyDescent="0.25">
      <c r="DH59" s="140"/>
    </row>
    <row r="60" spans="112:112" ht="13.8" x14ac:dyDescent="0.25">
      <c r="DH60" s="150"/>
    </row>
    <row r="61" spans="112:112" ht="13.8" x14ac:dyDescent="0.25">
      <c r="DH61" s="140"/>
    </row>
    <row r="63" spans="112:112" ht="13.8" x14ac:dyDescent="0.25">
      <c r="DH63" s="140"/>
    </row>
    <row r="65" spans="112:112" ht="13.8" x14ac:dyDescent="0.25">
      <c r="DH65" s="140"/>
    </row>
    <row r="66" spans="112:112" ht="13.8" x14ac:dyDescent="0.25">
      <c r="DH66" s="140"/>
    </row>
    <row r="68" spans="112:112" ht="13.8" x14ac:dyDescent="0.25">
      <c r="DH68" s="140"/>
    </row>
    <row r="69" spans="112:112" ht="13.8" x14ac:dyDescent="0.25">
      <c r="DH69" s="140"/>
    </row>
    <row r="70" spans="112:112" ht="13.8" x14ac:dyDescent="0.25">
      <c r="DH70" s="140"/>
    </row>
    <row r="71" spans="112:112" ht="13.8" x14ac:dyDescent="0.25">
      <c r="DH71" s="140"/>
    </row>
    <row r="72" spans="112:112" ht="13.8" x14ac:dyDescent="0.25">
      <c r="DH72" s="140"/>
    </row>
    <row r="73" spans="112:112" ht="13.8" x14ac:dyDescent="0.25">
      <c r="DH73" s="140"/>
    </row>
    <row r="74" spans="112:112" ht="13.8" x14ac:dyDescent="0.25">
      <c r="DH74" s="140"/>
    </row>
    <row r="75" spans="112:112" ht="13.8" x14ac:dyDescent="0.25">
      <c r="DH75" s="140"/>
    </row>
    <row r="76" spans="112:112" ht="13.8" x14ac:dyDescent="0.25">
      <c r="DH76" s="140"/>
    </row>
    <row r="77" spans="112:112" ht="13.8" x14ac:dyDescent="0.25">
      <c r="DH77" s="140"/>
    </row>
    <row r="78" spans="112:112" ht="13.8" x14ac:dyDescent="0.25">
      <c r="DH78" s="140"/>
    </row>
    <row r="79" spans="112:112" ht="13.8" x14ac:dyDescent="0.25">
      <c r="DH79" s="140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19" priority="4" operator="equal">
      <formula>0</formula>
    </cfRule>
  </conditionalFormatting>
  <conditionalFormatting sqref="DH2:DH7">
    <cfRule type="cellIs" dxfId="18" priority="2" operator="equal">
      <formula>0</formula>
    </cfRule>
  </conditionalFormatting>
  <conditionalFormatting sqref="DH9">
    <cfRule type="cellIs" dxfId="17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Лист49">
    <tabColor rgb="FFFF0000"/>
    <pageSetUpPr fitToPage="1"/>
  </sheetPr>
  <dimension ref="A1:R50"/>
  <sheetViews>
    <sheetView view="pageBreakPreview" zoomScale="60" zoomScaleNormal="100" workbookViewId="0">
      <selection activeCell="A23" sqref="A23:DB23"/>
    </sheetView>
  </sheetViews>
  <sheetFormatPr defaultColWidth="9.109375" defaultRowHeight="15.6" x14ac:dyDescent="0.3"/>
  <cols>
    <col min="1" max="1" width="3.5546875" style="441" customWidth="1"/>
    <col min="2" max="8" width="5.5546875" style="441" customWidth="1"/>
    <col min="9" max="17" width="7.44140625" style="441" customWidth="1"/>
    <col min="18" max="18" width="1.33203125" style="441" customWidth="1"/>
    <col min="19" max="16384" width="9.109375" style="437"/>
  </cols>
  <sheetData>
    <row r="1" spans="1:18" ht="14.4" x14ac:dyDescent="0.3">
      <c r="A1" s="450"/>
      <c r="B1" s="450"/>
      <c r="C1" s="450"/>
      <c r="D1" s="450"/>
      <c r="E1" s="450"/>
      <c r="F1" s="450"/>
      <c r="G1" s="450"/>
      <c r="H1" s="450"/>
      <c r="I1" s="450"/>
      <c r="J1" s="450"/>
      <c r="K1" s="450"/>
      <c r="L1" s="450"/>
      <c r="M1" s="450"/>
      <c r="N1" s="451"/>
      <c r="O1" s="450"/>
      <c r="P1" s="450"/>
      <c r="Q1" s="451"/>
      <c r="R1" s="450"/>
    </row>
    <row r="2" spans="1:18" x14ac:dyDescent="0.3">
      <c r="A2" s="1237" t="str">
        <f>ФОРМА!B3</f>
        <v>ООО «СЭТ»</v>
      </c>
      <c r="B2" s="1237"/>
      <c r="C2" s="1237"/>
      <c r="D2" s="1237"/>
      <c r="E2" s="1237"/>
      <c r="F2" s="1237"/>
      <c r="G2" s="1237"/>
      <c r="H2" s="452"/>
      <c r="I2" s="453"/>
      <c r="J2" s="453"/>
      <c r="K2" s="453"/>
      <c r="L2" s="1238" t="str">
        <f>ФОРМА!G2</f>
        <v>Санкт-Петербург</v>
      </c>
      <c r="M2" s="1238"/>
      <c r="N2" s="1238"/>
      <c r="O2" s="1238"/>
      <c r="P2" s="1238"/>
      <c r="Q2" s="1238"/>
      <c r="R2" s="454"/>
    </row>
    <row r="3" spans="1:18" ht="14.4" x14ac:dyDescent="0.3">
      <c r="A3" s="1218" t="s">
        <v>994</v>
      </c>
      <c r="B3" s="1218"/>
      <c r="C3" s="1218"/>
      <c r="D3" s="1218"/>
      <c r="E3" s="1218"/>
      <c r="F3" s="1218"/>
      <c r="G3" s="1218"/>
      <c r="H3" s="455"/>
      <c r="I3" s="455"/>
      <c r="J3" s="455"/>
      <c r="K3" s="455"/>
      <c r="L3" s="1218" t="s">
        <v>995</v>
      </c>
      <c r="M3" s="1218"/>
      <c r="N3" s="1218"/>
      <c r="O3" s="1218"/>
      <c r="P3" s="1218"/>
      <c r="Q3" s="1218"/>
      <c r="R3" s="450"/>
    </row>
    <row r="4" spans="1:18" ht="15.75" customHeight="1" x14ac:dyDescent="0.3">
      <c r="A4" s="1239" t="str">
        <f>ФОРМА!B4</f>
        <v>ООО «СЭТ»</v>
      </c>
      <c r="B4" s="1239"/>
      <c r="C4" s="1239"/>
      <c r="D4" s="1239"/>
      <c r="E4" s="1239"/>
      <c r="F4" s="1239"/>
      <c r="G4" s="1239"/>
      <c r="H4" s="454"/>
      <c r="I4" s="456"/>
      <c r="J4" s="456"/>
      <c r="K4" s="456"/>
      <c r="L4" s="1240" t="str">
        <f>ФОРМА!B2</f>
        <v>ПАО "Россети Ленэнерго"</v>
      </c>
      <c r="M4" s="1240"/>
      <c r="N4" s="1240"/>
      <c r="O4" s="1240"/>
      <c r="P4" s="1240"/>
      <c r="Q4" s="1240"/>
      <c r="R4" s="454"/>
    </row>
    <row r="5" spans="1:18" ht="14.4" x14ac:dyDescent="0.3">
      <c r="A5" s="1218" t="s">
        <v>996</v>
      </c>
      <c r="B5" s="1218"/>
      <c r="C5" s="1218"/>
      <c r="D5" s="1218"/>
      <c r="E5" s="1218"/>
      <c r="F5" s="1218"/>
      <c r="G5" s="1218"/>
      <c r="H5" s="450"/>
      <c r="I5" s="457"/>
      <c r="J5" s="457"/>
      <c r="K5" s="457"/>
      <c r="L5" s="1237"/>
      <c r="M5" s="1237"/>
      <c r="N5" s="1237"/>
      <c r="O5" s="1237"/>
      <c r="P5" s="1237"/>
      <c r="Q5" s="1237"/>
      <c r="R5" s="450"/>
    </row>
    <row r="6" spans="1:18" ht="14.4" x14ac:dyDescent="0.3">
      <c r="A6" s="455"/>
      <c r="B6" s="455"/>
      <c r="C6" s="455"/>
      <c r="D6" s="455"/>
      <c r="E6" s="455"/>
      <c r="F6" s="455"/>
      <c r="G6" s="455"/>
      <c r="H6" s="450"/>
      <c r="I6" s="457"/>
      <c r="J6" s="457"/>
      <c r="K6" s="457"/>
      <c r="L6" s="1229" t="s">
        <v>70</v>
      </c>
      <c r="M6" s="1229"/>
      <c r="N6" s="1229"/>
      <c r="O6" s="1229"/>
      <c r="P6" s="1229"/>
      <c r="Q6" s="1229"/>
      <c r="R6" s="450"/>
    </row>
    <row r="7" spans="1:18" ht="138.75" customHeight="1" x14ac:dyDescent="0.3">
      <c r="A7" s="454"/>
      <c r="B7" s="454"/>
      <c r="C7" s="454"/>
      <c r="D7" s="454"/>
      <c r="E7" s="454"/>
      <c r="F7" s="454"/>
      <c r="G7" s="454"/>
      <c r="H7" s="454"/>
      <c r="I7" s="485"/>
      <c r="J7" s="453"/>
      <c r="K7" s="453"/>
      <c r="L7" s="123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M7" s="1236"/>
      <c r="N7" s="1236"/>
      <c r="O7" s="1236"/>
      <c r="P7" s="1236"/>
      <c r="Q7" s="1236"/>
      <c r="R7" s="454"/>
    </row>
    <row r="8" spans="1:18" ht="14.4" x14ac:dyDescent="0.3">
      <c r="A8" s="450"/>
      <c r="B8" s="450"/>
      <c r="C8" s="450"/>
      <c r="D8" s="450"/>
      <c r="E8" s="450"/>
      <c r="F8" s="450"/>
      <c r="G8" s="450"/>
      <c r="H8" s="450"/>
      <c r="I8" s="455"/>
      <c r="J8" s="455"/>
      <c r="K8" s="455"/>
      <c r="L8" s="1218" t="s">
        <v>997</v>
      </c>
      <c r="M8" s="1218"/>
      <c r="N8" s="1218"/>
      <c r="O8" s="1218"/>
      <c r="P8" s="1218"/>
      <c r="Q8" s="1218"/>
      <c r="R8" s="450"/>
    </row>
    <row r="9" spans="1:18" x14ac:dyDescent="0.3">
      <c r="A9" s="454"/>
      <c r="B9" s="454"/>
      <c r="C9" s="454"/>
      <c r="D9" s="454"/>
      <c r="E9" s="454"/>
      <c r="F9" s="454"/>
      <c r="G9" s="454"/>
      <c r="H9" s="454"/>
      <c r="I9" s="454"/>
      <c r="J9" s="454"/>
      <c r="K9" s="454"/>
      <c r="L9" s="1241">
        <f>ФОРМА!D14</f>
        <v>0</v>
      </c>
      <c r="M9" s="1241"/>
      <c r="N9" s="1241"/>
      <c r="O9" s="1241"/>
      <c r="P9" s="1241"/>
      <c r="Q9" s="1241"/>
      <c r="R9" s="458"/>
    </row>
    <row r="10" spans="1:18" ht="17.399999999999999" x14ac:dyDescent="0.3">
      <c r="A10" s="1242" t="s">
        <v>998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242"/>
      <c r="M10" s="1242"/>
      <c r="N10" s="1242"/>
      <c r="O10" s="1242"/>
      <c r="P10" s="1242"/>
      <c r="Q10" s="1242"/>
      <c r="R10" s="454"/>
    </row>
    <row r="11" spans="1:18" x14ac:dyDescent="0.3">
      <c r="A11" s="1228" t="s">
        <v>999</v>
      </c>
      <c r="B11" s="1228"/>
      <c r="C11" s="1228"/>
      <c r="D11" s="1228"/>
      <c r="E11" s="1228"/>
      <c r="F11" s="1228"/>
      <c r="G11" s="1228"/>
      <c r="H11" s="1228"/>
      <c r="I11" s="1228"/>
      <c r="J11" s="1228"/>
      <c r="K11" s="1228"/>
      <c r="L11" s="1228"/>
      <c r="M11" s="1228"/>
      <c r="N11" s="1228"/>
      <c r="O11" s="1228"/>
      <c r="P11" s="1228"/>
      <c r="Q11" s="1228"/>
      <c r="R11" s="454"/>
    </row>
    <row r="12" spans="1:18" x14ac:dyDescent="0.3">
      <c r="A12" s="454"/>
      <c r="B12" s="454"/>
      <c r="C12" s="454"/>
      <c r="D12" s="454"/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4"/>
      <c r="R12" s="454"/>
    </row>
    <row r="13" spans="1:18" x14ac:dyDescent="0.3">
      <c r="A13" s="454" t="s">
        <v>4</v>
      </c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4"/>
      <c r="M13" s="454"/>
      <c r="N13" s="454"/>
      <c r="O13" s="454"/>
      <c r="P13" s="454"/>
      <c r="Q13" s="454"/>
      <c r="R13" s="454"/>
    </row>
    <row r="14" spans="1:18" x14ac:dyDescent="0.3">
      <c r="A14" s="459" t="s">
        <v>1000</v>
      </c>
      <c r="B14" s="460"/>
      <c r="C14" s="460"/>
      <c r="D14" s="460"/>
      <c r="E14" s="460"/>
      <c r="F14" s="460"/>
      <c r="G14" s="460"/>
      <c r="H14" s="460"/>
      <c r="I14" s="460"/>
      <c r="J14" s="460"/>
      <c r="K14" s="460"/>
      <c r="L14" s="460"/>
      <c r="M14" s="460"/>
      <c r="N14" s="460"/>
      <c r="O14" s="460"/>
      <c r="P14" s="460"/>
      <c r="Q14" s="460"/>
      <c r="R14" s="454"/>
    </row>
    <row r="15" spans="1:18" x14ac:dyDescent="0.3">
      <c r="A15" s="1235" t="str">
        <f>ПОДПИСИ!B7</f>
        <v xml:space="preserve">Старший мастер Ломоносовского РЭС филиала ПАО "Россети Ленэнерго", "ГтЭС" </v>
      </c>
      <c r="B15" s="1235"/>
      <c r="C15" s="1235"/>
      <c r="D15" s="1235"/>
      <c r="E15" s="1235"/>
      <c r="F15" s="1235"/>
      <c r="G15" s="1235"/>
      <c r="H15" s="1235"/>
      <c r="I15" s="1235"/>
      <c r="J15" s="1235"/>
      <c r="K15" s="1235"/>
      <c r="L15" s="1235"/>
      <c r="M15" s="1235"/>
      <c r="N15" s="1235"/>
      <c r="O15" s="1235"/>
      <c r="P15" s="1235"/>
      <c r="Q15" s="1235"/>
      <c r="R15" s="454"/>
    </row>
    <row r="16" spans="1:18" x14ac:dyDescent="0.3">
      <c r="A16" s="1235" t="str">
        <f>ПОДПИСИ!C7</f>
        <v>Ширяев Е.М.</v>
      </c>
      <c r="B16" s="1235"/>
      <c r="C16" s="1235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235"/>
      <c r="R16" s="454"/>
    </row>
    <row r="17" spans="1:18" s="438" customFormat="1" ht="10.199999999999999" x14ac:dyDescent="0.2">
      <c r="A17" s="1231" t="s">
        <v>1001</v>
      </c>
      <c r="B17" s="1231"/>
      <c r="C17" s="1231"/>
      <c r="D17" s="1231"/>
      <c r="E17" s="1231"/>
      <c r="F17" s="1231"/>
      <c r="G17" s="1231"/>
      <c r="H17" s="1231"/>
      <c r="I17" s="1231"/>
      <c r="J17" s="1231"/>
      <c r="K17" s="1231"/>
      <c r="L17" s="1231"/>
      <c r="M17" s="1231"/>
      <c r="N17" s="1231"/>
      <c r="O17" s="1231"/>
      <c r="P17" s="1231"/>
      <c r="Q17" s="1231"/>
      <c r="R17" s="461"/>
    </row>
    <row r="18" spans="1:18" ht="14.4" x14ac:dyDescent="0.3">
      <c r="A18" s="462"/>
      <c r="B18" s="462"/>
      <c r="C18" s="462"/>
      <c r="D18" s="462"/>
      <c r="E18" s="462"/>
      <c r="F18" s="462"/>
      <c r="G18" s="462"/>
      <c r="H18" s="462"/>
      <c r="I18" s="462"/>
      <c r="J18" s="462"/>
      <c r="K18" s="462"/>
      <c r="L18" s="462"/>
      <c r="M18" s="462"/>
      <c r="N18" s="462"/>
      <c r="O18" s="462"/>
      <c r="P18" s="462"/>
      <c r="Q18" s="462"/>
      <c r="R18" s="458"/>
    </row>
    <row r="19" spans="1:18" x14ac:dyDescent="0.3">
      <c r="A19" s="463" t="s">
        <v>1019</v>
      </c>
      <c r="B19" s="452"/>
      <c r="C19" s="452"/>
      <c r="D19" s="452"/>
      <c r="E19" s="452"/>
      <c r="F19" s="452"/>
      <c r="G19" s="452"/>
      <c r="H19" s="452"/>
      <c r="I19" s="452"/>
      <c r="J19" s="452"/>
      <c r="K19" s="452"/>
      <c r="L19" s="452"/>
      <c r="M19" s="452"/>
      <c r="N19" s="452"/>
      <c r="O19" s="452"/>
      <c r="P19" s="452"/>
      <c r="Q19" s="452"/>
      <c r="R19" s="454"/>
    </row>
    <row r="20" spans="1:18" x14ac:dyDescent="0.3">
      <c r="A20" s="1232" t="str">
        <f>CONCATENATE(ПОДПИСИ!B12,", ",ПОДПИСИ!C12)</f>
        <v>Начальник участка ООО «СЭТ», Нугуманов М.А.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  <c r="L20" s="1232"/>
      <c r="M20" s="1232"/>
      <c r="N20" s="1232"/>
      <c r="O20" s="1232"/>
      <c r="P20" s="1232"/>
      <c r="Q20" s="1232"/>
      <c r="R20" s="454"/>
    </row>
    <row r="21" spans="1:18" ht="14.4" x14ac:dyDescent="0.3">
      <c r="A21" s="1231" t="s">
        <v>1001</v>
      </c>
      <c r="B21" s="1231"/>
      <c r="C21" s="1231"/>
      <c r="D21" s="1231"/>
      <c r="E21" s="1231"/>
      <c r="F21" s="1231"/>
      <c r="G21" s="1231"/>
      <c r="H21" s="1231"/>
      <c r="I21" s="1231"/>
      <c r="J21" s="1231"/>
      <c r="K21" s="1231"/>
      <c r="L21" s="1231"/>
      <c r="M21" s="1231"/>
      <c r="N21" s="1231"/>
      <c r="O21" s="1231"/>
      <c r="P21" s="1231"/>
      <c r="Q21" s="1231"/>
      <c r="R21" s="461"/>
    </row>
    <row r="22" spans="1:18" ht="14.4" x14ac:dyDescent="0.3">
      <c r="A22" s="462"/>
      <c r="B22" s="462"/>
      <c r="C22" s="462"/>
      <c r="D22" s="462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2"/>
      <c r="Q22" s="462"/>
      <c r="R22" s="458"/>
    </row>
    <row r="23" spans="1:18" ht="16.2" x14ac:dyDescent="0.35">
      <c r="A23" s="464" t="s">
        <v>1002</v>
      </c>
      <c r="B23" s="454"/>
      <c r="C23" s="454"/>
      <c r="D23" s="454"/>
      <c r="E23" s="454"/>
      <c r="F23" s="454"/>
      <c r="G23" s="454"/>
      <c r="H23" s="454"/>
      <c r="I23" s="1233" t="str">
        <f>ФОРМА!B4</f>
        <v>ООО «СЭТ»</v>
      </c>
      <c r="J23" s="1233"/>
      <c r="K23" s="1233"/>
      <c r="L23" s="1233"/>
      <c r="M23" s="464" t="s">
        <v>1003</v>
      </c>
      <c r="N23" s="464"/>
      <c r="O23" s="454"/>
      <c r="P23" s="454"/>
      <c r="Q23" s="454"/>
      <c r="R23" s="458"/>
    </row>
    <row r="24" spans="1:18" s="438" customFormat="1" ht="10.199999999999999" x14ac:dyDescent="0.2">
      <c r="A24" s="1234"/>
      <c r="B24" s="1234"/>
      <c r="C24" s="1234"/>
      <c r="D24" s="1234"/>
      <c r="E24" s="1234"/>
      <c r="F24" s="1234"/>
      <c r="G24" s="1234"/>
      <c r="H24" s="1234"/>
      <c r="I24" s="1234" t="s">
        <v>1004</v>
      </c>
      <c r="J24" s="1234"/>
      <c r="K24" s="1234"/>
      <c r="L24" s="1234"/>
      <c r="M24" s="466"/>
      <c r="N24" s="465"/>
      <c r="O24" s="465"/>
      <c r="P24" s="465"/>
      <c r="Q24" s="465"/>
      <c r="R24" s="450"/>
    </row>
    <row r="25" spans="1:18" x14ac:dyDescent="0.3">
      <c r="A25" s="1223"/>
      <c r="B25" s="1223"/>
      <c r="C25" s="1223"/>
      <c r="D25" s="1223"/>
      <c r="E25" s="1223"/>
      <c r="F25" s="1223"/>
      <c r="G25" s="1223"/>
      <c r="H25" s="1223"/>
      <c r="I25" s="467"/>
      <c r="J25" s="467"/>
      <c r="K25" s="468"/>
      <c r="L25" s="468"/>
      <c r="M25" s="468"/>
      <c r="N25" s="468"/>
      <c r="O25" s="468"/>
      <c r="P25" s="468"/>
      <c r="Q25" s="468"/>
      <c r="R25" s="469"/>
    </row>
    <row r="26" spans="1:18" x14ac:dyDescent="0.3">
      <c r="A26" s="470" t="s">
        <v>1005</v>
      </c>
      <c r="B26" s="454" t="s">
        <v>1006</v>
      </c>
      <c r="C26" s="454"/>
      <c r="D26" s="454"/>
      <c r="E26" s="454"/>
      <c r="F26" s="454"/>
      <c r="G26" s="454"/>
      <c r="H26" s="454"/>
      <c r="I26" s="454"/>
      <c r="J26" s="454"/>
      <c r="K26" s="454"/>
      <c r="L26" s="454"/>
      <c r="M26" s="454"/>
      <c r="N26" s="454"/>
      <c r="O26" s="454"/>
      <c r="P26" s="454"/>
      <c r="Q26" s="454"/>
      <c r="R26" s="468"/>
    </row>
    <row r="27" spans="1:18" x14ac:dyDescent="0.3">
      <c r="A27" s="471"/>
      <c r="B27" s="1224" t="s">
        <v>1007</v>
      </c>
      <c r="C27" s="1225"/>
      <c r="D27" s="1225"/>
      <c r="E27" s="1225"/>
      <c r="F27" s="1225"/>
      <c r="G27" s="1225"/>
      <c r="H27" s="1225"/>
      <c r="I27" s="1225"/>
      <c r="J27" s="1225"/>
      <c r="K27" s="1225"/>
      <c r="L27" s="1225"/>
      <c r="M27" s="1225"/>
      <c r="N27" s="1225"/>
      <c r="O27" s="1225"/>
      <c r="P27" s="1225"/>
      <c r="Q27" s="1225"/>
      <c r="R27" s="454"/>
    </row>
    <row r="28" spans="1:18" x14ac:dyDescent="0.3">
      <c r="A28" s="471"/>
      <c r="B28" s="1225"/>
      <c r="C28" s="1225"/>
      <c r="D28" s="1225"/>
      <c r="E28" s="1225"/>
      <c r="F28" s="1225"/>
      <c r="G28" s="1225"/>
      <c r="H28" s="1225"/>
      <c r="I28" s="1225"/>
      <c r="J28" s="1225"/>
      <c r="K28" s="1225"/>
      <c r="L28" s="1225"/>
      <c r="M28" s="1225"/>
      <c r="N28" s="1225"/>
      <c r="O28" s="1225"/>
      <c r="P28" s="1225"/>
      <c r="Q28" s="1225"/>
      <c r="R28" s="454"/>
    </row>
    <row r="29" spans="1:18" s="438" customFormat="1" ht="10.199999999999999" x14ac:dyDescent="0.2">
      <c r="A29" s="472"/>
      <c r="B29" s="1226" t="s">
        <v>1008</v>
      </c>
      <c r="C29" s="1226"/>
      <c r="D29" s="1226"/>
      <c r="E29" s="1226"/>
      <c r="F29" s="1226"/>
      <c r="G29" s="1226"/>
      <c r="H29" s="1226"/>
      <c r="I29" s="1226"/>
      <c r="J29" s="1226"/>
      <c r="K29" s="1226"/>
      <c r="L29" s="1226"/>
      <c r="M29" s="1226"/>
      <c r="N29" s="1226"/>
      <c r="O29" s="1226"/>
      <c r="P29" s="1226"/>
      <c r="Q29" s="1226"/>
      <c r="R29" s="450"/>
    </row>
    <row r="30" spans="1:18" x14ac:dyDescent="0.3">
      <c r="A30" s="473"/>
      <c r="B30" s="1227"/>
      <c r="C30" s="1227"/>
      <c r="D30" s="1227"/>
      <c r="E30" s="1227"/>
      <c r="F30" s="1227"/>
      <c r="G30" s="1227"/>
      <c r="H30" s="1227"/>
      <c r="I30" s="1227"/>
      <c r="J30" s="1227"/>
      <c r="K30" s="1227"/>
      <c r="L30" s="1227"/>
      <c r="M30" s="1227"/>
      <c r="N30" s="1227"/>
      <c r="O30" s="454"/>
      <c r="P30" s="454"/>
      <c r="Q30" s="454"/>
      <c r="R30" s="458"/>
    </row>
    <row r="31" spans="1:18" x14ac:dyDescent="0.3">
      <c r="A31" s="473" t="s">
        <v>1009</v>
      </c>
      <c r="B31" s="470" t="s">
        <v>1010</v>
      </c>
      <c r="C31" s="470"/>
      <c r="D31" s="470"/>
      <c r="E31" s="470"/>
      <c r="F31" s="470"/>
      <c r="G31" s="470"/>
      <c r="H31" s="470"/>
      <c r="I31" s="470"/>
      <c r="J31" s="470"/>
      <c r="K31" s="470"/>
      <c r="L31" s="470"/>
      <c r="M31" s="470"/>
      <c r="N31" s="470"/>
      <c r="O31" s="454"/>
      <c r="P31" s="454"/>
      <c r="Q31" s="454"/>
      <c r="R31" s="458"/>
    </row>
    <row r="32" spans="1:18" x14ac:dyDescent="0.3">
      <c r="A32" s="473"/>
      <c r="B32" s="1228" t="str">
        <f>ФОРМА!B8</f>
        <v>ООО «СЭТ»</v>
      </c>
      <c r="C32" s="1228"/>
      <c r="D32" s="1228"/>
      <c r="E32" s="1228"/>
      <c r="F32" s="1228"/>
      <c r="G32" s="1228"/>
      <c r="H32" s="1228"/>
      <c r="I32" s="1228"/>
      <c r="J32" s="1228"/>
      <c r="K32" s="1228"/>
      <c r="L32" s="1228"/>
      <c r="M32" s="474"/>
      <c r="N32" s="1228" t="str">
        <f>ФОРМА!B9</f>
        <v>ГтЭС-ДТ-9</v>
      </c>
      <c r="O32" s="1228"/>
      <c r="P32" s="1228"/>
      <c r="Q32" s="1228"/>
      <c r="R32" s="454"/>
    </row>
    <row r="33" spans="1:18" s="438" customFormat="1" ht="10.199999999999999" x14ac:dyDescent="0.2">
      <c r="A33" s="475"/>
      <c r="B33" s="1229" t="s">
        <v>1011</v>
      </c>
      <c r="C33" s="1229"/>
      <c r="D33" s="1229"/>
      <c r="E33" s="1229"/>
      <c r="F33" s="1229"/>
      <c r="G33" s="1229"/>
      <c r="H33" s="1229"/>
      <c r="I33" s="1229"/>
      <c r="J33" s="1229"/>
      <c r="K33" s="1229"/>
      <c r="L33" s="1229"/>
      <c r="M33" s="457"/>
      <c r="N33" s="1229" t="s">
        <v>1012</v>
      </c>
      <c r="O33" s="1229"/>
      <c r="P33" s="1229"/>
      <c r="Q33" s="1229"/>
      <c r="R33" s="450"/>
    </row>
    <row r="34" spans="1:18" ht="14.4" x14ac:dyDescent="0.3">
      <c r="A34" s="476"/>
      <c r="B34" s="477"/>
      <c r="C34" s="477"/>
      <c r="D34" s="477"/>
      <c r="E34" s="477"/>
      <c r="F34" s="477"/>
      <c r="G34" s="477"/>
      <c r="H34" s="477"/>
      <c r="I34" s="477"/>
      <c r="J34" s="477"/>
      <c r="K34" s="477"/>
      <c r="L34" s="477"/>
      <c r="M34" s="477"/>
      <c r="N34" s="477"/>
      <c r="O34" s="477"/>
      <c r="P34" s="477"/>
      <c r="Q34" s="477"/>
      <c r="R34" s="458"/>
    </row>
    <row r="35" spans="1:18" x14ac:dyDescent="0.3">
      <c r="A35" s="473" t="s">
        <v>1013</v>
      </c>
      <c r="B35" s="1227" t="s">
        <v>1014</v>
      </c>
      <c r="C35" s="1227"/>
      <c r="D35" s="1227"/>
      <c r="E35" s="1227"/>
      <c r="F35" s="1227"/>
      <c r="G35" s="1227"/>
      <c r="H35" s="1227"/>
      <c r="I35" s="1227"/>
      <c r="J35" s="1227"/>
      <c r="K35" s="1227"/>
      <c r="L35" s="1227"/>
      <c r="M35" s="1227"/>
      <c r="N35" s="1227"/>
      <c r="O35" s="478"/>
      <c r="P35" s="478"/>
      <c r="Q35" s="478"/>
      <c r="R35" s="458"/>
    </row>
    <row r="36" spans="1:18" s="438" customFormat="1" ht="10.199999999999999" x14ac:dyDescent="0.2">
      <c r="A36" s="475"/>
      <c r="B36" s="479"/>
      <c r="C36" s="479"/>
      <c r="D36" s="479"/>
      <c r="E36" s="472"/>
      <c r="F36" s="472"/>
      <c r="G36" s="472"/>
      <c r="H36" s="472"/>
      <c r="I36" s="472"/>
      <c r="J36" s="472"/>
      <c r="K36" s="472"/>
      <c r="L36" s="472"/>
      <c r="M36" s="472"/>
      <c r="N36" s="472"/>
      <c r="O36" s="472"/>
      <c r="P36" s="472"/>
      <c r="Q36" s="472"/>
      <c r="R36" s="450"/>
    </row>
    <row r="37" spans="1:18" x14ac:dyDescent="0.3">
      <c r="A37" s="473" t="s">
        <v>1015</v>
      </c>
      <c r="B37" s="1227" t="s">
        <v>1016</v>
      </c>
      <c r="C37" s="1227"/>
      <c r="D37" s="1227"/>
      <c r="E37" s="1227"/>
      <c r="F37" s="1227"/>
      <c r="G37" s="1227"/>
      <c r="H37" s="1227"/>
      <c r="I37" s="1227"/>
      <c r="J37" s="1227"/>
      <c r="K37" s="1227"/>
      <c r="L37" s="1227"/>
      <c r="M37" s="1227"/>
      <c r="N37" s="1227"/>
      <c r="O37" s="454"/>
      <c r="P37" s="454"/>
      <c r="Q37" s="454"/>
      <c r="R37" s="454"/>
    </row>
    <row r="38" spans="1:18" s="439" customFormat="1" x14ac:dyDescent="0.3">
      <c r="A38" s="472"/>
      <c r="B38" s="470" t="s">
        <v>1017</v>
      </c>
      <c r="C38" s="470"/>
      <c r="D38" s="470"/>
      <c r="E38" s="470"/>
      <c r="F38" s="470"/>
      <c r="G38" s="470"/>
      <c r="H38" s="470"/>
      <c r="I38" s="470"/>
      <c r="J38" s="470"/>
      <c r="K38" s="470"/>
      <c r="L38" s="470"/>
      <c r="M38" s="470"/>
      <c r="N38" s="470"/>
      <c r="O38" s="472"/>
      <c r="P38" s="472"/>
      <c r="Q38" s="472"/>
      <c r="R38" s="480"/>
    </row>
    <row r="39" spans="1:18" s="439" customFormat="1" ht="10.199999999999999" x14ac:dyDescent="0.2">
      <c r="A39" s="472"/>
      <c r="B39" s="472"/>
      <c r="C39" s="472"/>
      <c r="D39" s="472"/>
      <c r="E39" s="472"/>
      <c r="F39" s="472"/>
      <c r="G39" s="472"/>
      <c r="H39" s="472"/>
      <c r="I39" s="481"/>
      <c r="J39" s="482"/>
      <c r="K39" s="481"/>
      <c r="L39" s="472"/>
      <c r="M39" s="472"/>
      <c r="N39" s="472"/>
      <c r="O39" s="472"/>
      <c r="P39" s="472"/>
      <c r="Q39" s="472"/>
      <c r="R39" s="480"/>
    </row>
    <row r="40" spans="1:18" s="440" customFormat="1" x14ac:dyDescent="0.3">
      <c r="A40" s="467"/>
      <c r="B40" s="1230" t="s">
        <v>223</v>
      </c>
      <c r="C40" s="1230"/>
      <c r="D40" s="1230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8"/>
    </row>
    <row r="41" spans="1:18" s="440" customFormat="1" ht="15.75" customHeight="1" x14ac:dyDescent="0.3">
      <c r="A41" s="467"/>
      <c r="B41" s="1222" t="s">
        <v>1018</v>
      </c>
      <c r="C41" s="1222"/>
      <c r="D41" s="1222"/>
      <c r="E41" s="1222"/>
      <c r="F41" s="1222"/>
      <c r="G41" s="1222"/>
      <c r="H41" s="1222"/>
      <c r="I41" s="1222"/>
      <c r="J41" s="1222"/>
      <c r="K41" s="1222"/>
      <c r="L41" s="1222"/>
      <c r="M41" s="1222"/>
      <c r="N41" s="1222"/>
      <c r="O41" s="1222"/>
      <c r="P41" s="1222"/>
      <c r="Q41" s="1222"/>
      <c r="R41" s="468"/>
    </row>
    <row r="42" spans="1:18" s="440" customFormat="1" x14ac:dyDescent="0.3">
      <c r="A42" s="467"/>
      <c r="B42" s="1222"/>
      <c r="C42" s="1222"/>
      <c r="D42" s="1222"/>
      <c r="E42" s="1222"/>
      <c r="F42" s="1222"/>
      <c r="G42" s="1222"/>
      <c r="H42" s="1222"/>
      <c r="I42" s="1222"/>
      <c r="J42" s="1222"/>
      <c r="K42" s="1222"/>
      <c r="L42" s="1222"/>
      <c r="M42" s="1222"/>
      <c r="N42" s="1222"/>
      <c r="O42" s="1222"/>
      <c r="P42" s="1222"/>
      <c r="Q42" s="1222"/>
      <c r="R42" s="468"/>
    </row>
    <row r="43" spans="1:18" x14ac:dyDescent="0.3">
      <c r="A43" s="454"/>
      <c r="B43" s="454"/>
      <c r="C43" s="454"/>
      <c r="D43" s="454"/>
      <c r="E43" s="454"/>
      <c r="F43" s="454"/>
      <c r="G43" s="454"/>
      <c r="H43" s="454"/>
      <c r="I43" s="454"/>
      <c r="J43" s="454"/>
      <c r="K43" s="454"/>
      <c r="L43" s="454"/>
      <c r="M43" s="454"/>
      <c r="N43" s="454"/>
      <c r="O43" s="454"/>
      <c r="P43" s="454"/>
      <c r="Q43" s="454"/>
      <c r="R43" s="454"/>
    </row>
    <row r="44" spans="1:18" x14ac:dyDescent="0.3">
      <c r="A44" s="1219" t="str">
        <f>ПОДПИСИ!B7</f>
        <v xml:space="preserve">Старший мастер Ломоносовского РЭС филиала ПАО "Россети Ленэнерго", "ГтЭС" </v>
      </c>
      <c r="B44" s="1219"/>
      <c r="C44" s="1219"/>
      <c r="D44" s="1219"/>
      <c r="E44" s="1219"/>
      <c r="F44" s="1219"/>
      <c r="G44" s="1219"/>
      <c r="H44" s="1219"/>
      <c r="I44" s="1219"/>
      <c r="J44" s="1219"/>
      <c r="K44" s="1219"/>
      <c r="L44" s="1219"/>
      <c r="M44" s="1219"/>
      <c r="N44" s="452"/>
      <c r="O44" s="1220" t="str">
        <f>ПОДПИСИ!E7</f>
        <v>Е.М. Ширяев</v>
      </c>
      <c r="P44" s="1220"/>
      <c r="Q44" s="1220"/>
      <c r="R44" s="454"/>
    </row>
    <row r="45" spans="1:18" x14ac:dyDescent="0.3">
      <c r="A45" s="1219"/>
      <c r="B45" s="1219"/>
      <c r="C45" s="1219"/>
      <c r="D45" s="1219"/>
      <c r="E45" s="1219"/>
      <c r="F45" s="1219"/>
      <c r="G45" s="1219"/>
      <c r="H45" s="1219"/>
      <c r="I45" s="1219"/>
      <c r="J45" s="1219"/>
      <c r="K45" s="1219"/>
      <c r="L45" s="1219"/>
      <c r="M45" s="1219"/>
      <c r="N45" s="452"/>
      <c r="O45" s="1220"/>
      <c r="P45" s="1220"/>
      <c r="Q45" s="1220"/>
      <c r="R45" s="454"/>
    </row>
    <row r="46" spans="1:18" ht="14.4" x14ac:dyDescent="0.3">
      <c r="A46" s="483"/>
      <c r="B46" s="483"/>
      <c r="C46" s="483"/>
      <c r="D46" s="483"/>
      <c r="E46" s="483"/>
      <c r="F46" s="483"/>
      <c r="G46" s="483"/>
      <c r="H46" s="483"/>
      <c r="I46" s="483"/>
      <c r="J46" s="483"/>
      <c r="K46" s="483"/>
      <c r="L46" s="483"/>
      <c r="M46" s="1218" t="s">
        <v>49</v>
      </c>
      <c r="N46" s="1218"/>
      <c r="O46" s="455"/>
      <c r="P46" s="1218"/>
      <c r="Q46" s="1218"/>
      <c r="R46" s="450"/>
    </row>
    <row r="47" spans="1:18" x14ac:dyDescent="0.3">
      <c r="A47" s="1221" t="str">
        <f>ПОДПИСИ!B12</f>
        <v>Начальник участка ООО «СЭТ»</v>
      </c>
      <c r="B47" s="1221"/>
      <c r="C47" s="1221"/>
      <c r="D47" s="1221"/>
      <c r="E47" s="1221"/>
      <c r="F47" s="1221"/>
      <c r="G47" s="1221"/>
      <c r="H47" s="1221"/>
      <c r="I47" s="1221"/>
      <c r="J47" s="1221"/>
      <c r="K47" s="1221"/>
      <c r="L47" s="1221"/>
      <c r="M47" s="1221"/>
      <c r="N47" s="452"/>
      <c r="O47" s="1220" t="str">
        <f>ПОДПИСИ!E12</f>
        <v xml:space="preserve">М.А. Нугуманов </v>
      </c>
      <c r="P47" s="1220"/>
      <c r="Q47" s="1220"/>
      <c r="R47" s="454"/>
    </row>
    <row r="48" spans="1:18" x14ac:dyDescent="0.3">
      <c r="A48" s="1221"/>
      <c r="B48" s="1221"/>
      <c r="C48" s="1221"/>
      <c r="D48" s="1221"/>
      <c r="E48" s="1221"/>
      <c r="F48" s="1221"/>
      <c r="G48" s="1221"/>
      <c r="H48" s="1221"/>
      <c r="I48" s="1221"/>
      <c r="J48" s="1221"/>
      <c r="K48" s="1221"/>
      <c r="L48" s="1221"/>
      <c r="M48" s="1221"/>
      <c r="N48" s="452"/>
      <c r="O48" s="1220"/>
      <c r="P48" s="1220"/>
      <c r="Q48" s="1220"/>
      <c r="R48" s="454"/>
    </row>
    <row r="49" spans="1:18" ht="14.4" x14ac:dyDescent="0.3">
      <c r="A49" s="483"/>
      <c r="B49" s="483"/>
      <c r="C49" s="483"/>
      <c r="D49" s="483"/>
      <c r="E49" s="483"/>
      <c r="F49" s="483"/>
      <c r="G49" s="483"/>
      <c r="H49" s="483"/>
      <c r="I49" s="483"/>
      <c r="J49" s="483"/>
      <c r="K49" s="483"/>
      <c r="L49" s="483"/>
      <c r="M49" s="1218" t="s">
        <v>49</v>
      </c>
      <c r="N49" s="1218"/>
      <c r="O49" s="451"/>
      <c r="P49" s="1218"/>
      <c r="Q49" s="1218"/>
      <c r="R49" s="450"/>
    </row>
    <row r="50" spans="1:18" x14ac:dyDescent="0.3">
      <c r="A50" s="484"/>
      <c r="B50" s="484"/>
      <c r="C50" s="484"/>
      <c r="D50" s="484"/>
      <c r="E50" s="454"/>
      <c r="F50" s="454"/>
      <c r="G50" s="454"/>
      <c r="H50" s="454"/>
      <c r="I50" s="454"/>
      <c r="J50" s="454"/>
      <c r="K50" s="454"/>
      <c r="L50" s="454"/>
      <c r="M50" s="454"/>
      <c r="N50" s="454"/>
      <c r="O50" s="454"/>
      <c r="P50" s="454"/>
      <c r="Q50" s="454"/>
      <c r="R50" s="454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0" fitToHeight="2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Лист50">
    <tabColor rgb="FFFF0000"/>
    <pageSetUpPr fitToPage="1"/>
  </sheetPr>
  <dimension ref="A1:Q28"/>
  <sheetViews>
    <sheetView view="pageBreakPreview" zoomScale="60" zoomScaleNormal="100" workbookViewId="0">
      <selection activeCell="E41" sqref="E4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8"/>
      <c r="B1" s="768"/>
      <c r="C1" s="768"/>
      <c r="D1" s="768"/>
      <c r="G1" s="706" t="str">
        <f>ФОРМА!G2</f>
        <v>Санкт-Петербург</v>
      </c>
      <c r="H1" s="706"/>
      <c r="I1" s="706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5"/>
      <c r="B2" s="765"/>
      <c r="C2" s="765"/>
      <c r="D2" s="765"/>
      <c r="E2" s="21"/>
      <c r="F2" s="21"/>
      <c r="G2" s="765" t="s">
        <v>0</v>
      </c>
      <c r="H2" s="765"/>
      <c r="I2" s="765"/>
      <c r="J2"/>
      <c r="K2"/>
      <c r="L2"/>
      <c r="M2"/>
      <c r="O2" s="145"/>
      <c r="P2" s="21"/>
      <c r="Q2" s="21"/>
    </row>
    <row r="3" spans="1:17" outlineLevel="1" x14ac:dyDescent="0.25">
      <c r="A3" s="706" t="str">
        <f>ФОРМА!B4</f>
        <v>ООО «СЭТ»</v>
      </c>
      <c r="B3" s="706"/>
      <c r="C3" s="706"/>
      <c r="D3" s="706"/>
      <c r="G3" s="766" t="str">
        <f>ФОРМА!B2</f>
        <v>ПАО "Россети Ленэнерго"</v>
      </c>
      <c r="H3" s="766"/>
      <c r="I3" s="766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25" t="s">
        <v>44</v>
      </c>
      <c r="B4" s="725"/>
      <c r="C4" s="725"/>
      <c r="D4" s="725"/>
      <c r="E4" s="21"/>
      <c r="F4" s="21"/>
      <c r="G4" s="765" t="s">
        <v>2</v>
      </c>
      <c r="H4" s="765"/>
      <c r="I4" s="765"/>
      <c r="O4" s="145"/>
      <c r="P4" s="21"/>
      <c r="Q4" s="21"/>
    </row>
    <row r="5" spans="1:17" ht="59.25" customHeight="1" outlineLevel="1" x14ac:dyDescent="0.25">
      <c r="A5" s="764"/>
      <c r="B5" s="764"/>
      <c r="C5" s="764"/>
      <c r="D5" s="764"/>
      <c r="E5" s="21"/>
      <c r="F5" s="21"/>
      <c r="G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66"/>
      <c r="I5" s="766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5" t="s">
        <v>45</v>
      </c>
      <c r="B6" s="765"/>
      <c r="C6" s="765"/>
      <c r="D6" s="765"/>
      <c r="E6" s="21"/>
      <c r="F6" s="21"/>
      <c r="G6" s="765" t="s">
        <v>38</v>
      </c>
      <c r="H6" s="765"/>
      <c r="I6" s="765"/>
      <c r="O6" s="145"/>
      <c r="P6" s="21"/>
      <c r="Q6" s="21"/>
    </row>
    <row r="7" spans="1:17" outlineLevel="1" x14ac:dyDescent="0.25">
      <c r="A7" s="706"/>
      <c r="B7" s="706"/>
      <c r="C7" s="706"/>
      <c r="D7" s="706"/>
      <c r="G7" s="724">
        <f>ФОРМА!B13</f>
        <v>45649</v>
      </c>
      <c r="H7" s="706"/>
      <c r="I7" s="706"/>
      <c r="J7" s="51"/>
      <c r="O7" s="166"/>
      <c r="P7" s="23"/>
      <c r="Q7" s="23"/>
    </row>
    <row r="8" spans="1:17" ht="10.5" customHeight="1" outlineLevel="1" x14ac:dyDescent="0.25">
      <c r="A8" s="725" t="s">
        <v>1</v>
      </c>
      <c r="B8" s="725"/>
      <c r="C8" s="725"/>
      <c r="D8" s="725"/>
      <c r="E8" s="21"/>
      <c r="F8" s="21"/>
      <c r="G8" s="923"/>
      <c r="H8" s="923"/>
      <c r="I8" s="923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4"/>
      <c r="H9" s="924"/>
      <c r="I9" s="924"/>
      <c r="O9" s="145"/>
      <c r="P9" s="21"/>
      <c r="Q9" s="21"/>
    </row>
    <row r="10" spans="1:17" ht="62.25" customHeight="1" x14ac:dyDescent="0.25">
      <c r="A10" s="777" t="s">
        <v>499</v>
      </c>
      <c r="B10" s="778"/>
      <c r="C10" s="778"/>
      <c r="D10" s="778"/>
      <c r="E10" s="778"/>
      <c r="F10" s="778"/>
      <c r="G10" s="778"/>
      <c r="H10" s="778"/>
      <c r="I10" s="778"/>
    </row>
    <row r="11" spans="1:17" ht="15" customHeight="1" x14ac:dyDescent="0.25">
      <c r="A11" s="771" t="s">
        <v>4</v>
      </c>
      <c r="B11" s="771"/>
      <c r="C11" s="771"/>
      <c r="D11" s="771"/>
      <c r="E11" s="771"/>
      <c r="F11" s="771"/>
      <c r="G11" s="771"/>
      <c r="H11" s="771"/>
      <c r="I11" s="771"/>
    </row>
    <row r="12" spans="1:17" ht="30" customHeight="1" x14ac:dyDescent="0.25">
      <c r="A12" s="30" t="s">
        <v>116</v>
      </c>
      <c r="B12" s="30"/>
      <c r="C12" s="30"/>
      <c r="D12" s="767" t="str">
        <f>ПОДПИСИ!B6</f>
        <v xml:space="preserve">Старший мастер Ломоносовского РЭС филиала ПАО "Россети Ленэнерго", "ГтЭС" </v>
      </c>
      <c r="E12" s="767"/>
      <c r="F12" s="767"/>
      <c r="G12" s="767"/>
      <c r="H12" s="767"/>
      <c r="I12" s="767"/>
    </row>
    <row r="13" spans="1:17" ht="11.25" customHeight="1" x14ac:dyDescent="0.25">
      <c r="A13" s="922"/>
      <c r="B13" s="922"/>
      <c r="C13" s="922"/>
      <c r="D13" s="922"/>
      <c r="E13" s="922"/>
      <c r="F13" s="765" t="s">
        <v>5</v>
      </c>
      <c r="G13" s="765"/>
      <c r="H13" s="765"/>
      <c r="I13" s="765"/>
    </row>
    <row r="14" spans="1:17" ht="15" customHeight="1" x14ac:dyDescent="0.25">
      <c r="A14" s="763" t="str">
        <f>ПОДПИСИ!C6</f>
        <v>Ширяев Е.М.</v>
      </c>
      <c r="B14" s="763"/>
      <c r="C14" s="763"/>
      <c r="D14" s="763"/>
      <c r="E14" s="763"/>
      <c r="F14" s="763"/>
      <c r="G14" s="763"/>
      <c r="H14" s="763"/>
      <c r="I14" s="763"/>
    </row>
    <row r="15" spans="1:17" ht="15" customHeight="1" x14ac:dyDescent="0.25">
      <c r="A15" s="139"/>
      <c r="B15" s="139"/>
      <c r="C15" s="139"/>
      <c r="D15" s="139"/>
      <c r="E15" s="139"/>
      <c r="F15" s="139"/>
      <c r="G15" s="139"/>
      <c r="H15" s="139"/>
      <c r="I15" s="139"/>
    </row>
    <row r="16" spans="1:17" ht="29.25" customHeight="1" x14ac:dyDescent="0.25">
      <c r="A16" s="770" t="s">
        <v>708</v>
      </c>
      <c r="B16" s="770"/>
      <c r="C16" s="770"/>
      <c r="D16" s="770"/>
      <c r="E16" s="770"/>
      <c r="F16" s="767" t="str">
        <f>ПОДПИСИ!B12</f>
        <v>Начальник участка ООО «СЭТ»</v>
      </c>
      <c r="G16" s="767"/>
      <c r="H16" s="767"/>
      <c r="I16" s="767"/>
    </row>
    <row r="17" spans="1:17" ht="9.75" customHeight="1" x14ac:dyDescent="0.25">
      <c r="A17" s="765"/>
      <c r="B17" s="765"/>
      <c r="C17" s="765"/>
      <c r="D17" s="765" t="s">
        <v>5</v>
      </c>
      <c r="E17" s="765"/>
      <c r="F17" s="765"/>
      <c r="G17" s="765"/>
      <c r="H17" s="765"/>
      <c r="I17" s="765"/>
    </row>
    <row r="18" spans="1:17" ht="15" customHeight="1" x14ac:dyDescent="0.25">
      <c r="A18" s="763" t="str">
        <f>ПОДПИСИ!C12</f>
        <v>Нугуманов М.А.</v>
      </c>
      <c r="B18" s="763"/>
      <c r="C18" s="763"/>
      <c r="D18" s="763"/>
      <c r="E18" s="763"/>
      <c r="F18" s="763"/>
      <c r="G18" s="763"/>
      <c r="H18" s="763"/>
      <c r="I18" s="763"/>
    </row>
    <row r="19" spans="1:17" x14ac:dyDescent="0.25">
      <c r="A19" s="762" t="s">
        <v>407</v>
      </c>
      <c r="B19" s="762"/>
      <c r="C19" s="762"/>
      <c r="D19" s="762"/>
      <c r="E19" s="762"/>
      <c r="F19" s="762"/>
      <c r="G19" s="762"/>
      <c r="H19" s="762"/>
      <c r="I19" s="762"/>
    </row>
    <row r="20" spans="1:17" ht="15.6" customHeight="1" x14ac:dyDescent="0.25">
      <c r="A20" s="762" t="s">
        <v>225</v>
      </c>
      <c r="B20" s="762"/>
      <c r="C20" s="762"/>
      <c r="D20" s="762"/>
      <c r="E20" s="762"/>
      <c r="F20" s="762"/>
      <c r="G20" s="762"/>
      <c r="H20" s="762"/>
      <c r="I20" s="762"/>
    </row>
    <row r="21" spans="1:17" ht="17.399999999999999" customHeight="1" x14ac:dyDescent="0.25">
      <c r="A21" s="762" t="s">
        <v>408</v>
      </c>
      <c r="B21" s="762"/>
      <c r="C21" s="762"/>
      <c r="D21" s="762"/>
      <c r="E21" s="706" t="s">
        <v>852</v>
      </c>
      <c r="F21" s="706"/>
      <c r="G21" s="706"/>
      <c r="H21" s="706"/>
      <c r="I21" s="706"/>
    </row>
    <row r="22" spans="1:17" ht="10.5" customHeight="1" x14ac:dyDescent="0.25">
      <c r="A22" s="762"/>
      <c r="B22" s="762"/>
      <c r="C22" s="762"/>
      <c r="D22" s="762"/>
      <c r="E22" s="725" t="s">
        <v>409</v>
      </c>
      <c r="F22" s="725"/>
      <c r="G22" s="725"/>
      <c r="H22" s="725"/>
      <c r="I22" s="725"/>
      <c r="K22" s="56"/>
      <c r="L22" s="57"/>
      <c r="M22" s="57"/>
    </row>
    <row r="23" spans="1:17" ht="17.399999999999999" customHeight="1" x14ac:dyDescent="0.25">
      <c r="A23" s="762" t="s">
        <v>414</v>
      </c>
      <c r="B23" s="762"/>
      <c r="C23" s="763" t="s">
        <v>250</v>
      </c>
      <c r="D23" s="763"/>
      <c r="E23" s="763"/>
      <c r="F23" s="763"/>
      <c r="G23" s="763"/>
      <c r="H23" s="763"/>
      <c r="I23" s="763"/>
    </row>
    <row r="24" spans="1:17" ht="17.25" customHeight="1" x14ac:dyDescent="0.25">
      <c r="A24" s="112" t="s">
        <v>415</v>
      </c>
      <c r="B24" s="706" t="str">
        <f>CONCATENATE(E21," к эксплуатации допускаются")</f>
        <v>ОПН-П-10/12/10/500 УХЛ1 к эксплуатации допускаются</v>
      </c>
      <c r="C24" s="706"/>
      <c r="D24" s="706"/>
      <c r="E24" s="706"/>
      <c r="F24" s="706"/>
      <c r="G24" s="706"/>
      <c r="H24" s="706"/>
      <c r="I24" s="706"/>
    </row>
    <row r="25" spans="1:17" customFormat="1" ht="38.25" customHeight="1" x14ac:dyDescent="0.3">
      <c r="A25" s="771" t="s">
        <v>706</v>
      </c>
      <c r="B25" s="771"/>
      <c r="C25" s="771"/>
      <c r="D25" s="771"/>
      <c r="E25" s="771"/>
      <c r="F25" s="19"/>
      <c r="G25" s="118"/>
      <c r="H25" s="23"/>
      <c r="I25" s="113" t="str">
        <f>ПОДПИСИ!E6</f>
        <v>Е.М. Ширяев</v>
      </c>
      <c r="O25" s="140"/>
      <c r="P25" s="23"/>
      <c r="Q25" s="139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2"/>
      <c r="P26" s="21"/>
      <c r="Q26" s="27"/>
    </row>
    <row r="27" spans="1:17" customFormat="1" ht="36" customHeight="1" x14ac:dyDescent="0.3">
      <c r="A27" s="770" t="s">
        <v>707</v>
      </c>
      <c r="B27" s="771"/>
      <c r="C27" s="771"/>
      <c r="D27" s="771"/>
      <c r="E27" s="771"/>
      <c r="F27" s="19"/>
      <c r="G27" s="53"/>
      <c r="H27" s="19"/>
      <c r="I27" s="113" t="str">
        <f>ПОДПИСИ!E12</f>
        <v xml:space="preserve">М.А. Нугуманов </v>
      </c>
      <c r="O27" s="140"/>
      <c r="P27" s="19"/>
      <c r="Q27" s="139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2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16" priority="3" operator="equal">
      <formula>0</formula>
    </cfRule>
  </conditionalFormatting>
  <conditionalFormatting sqref="O1:O6 O8:O9">
    <cfRule type="cellIs" dxfId="1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Лист51">
    <tabColor rgb="FFFF0000"/>
  </sheetPr>
  <dimension ref="A1:DH68"/>
  <sheetViews>
    <sheetView view="pageBreakPreview" zoomScale="60" zoomScaleNormal="100" workbookViewId="0">
      <selection sqref="A1:AN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99" t="s">
        <v>547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 s="899"/>
      <c r="CK1" s="899"/>
      <c r="CL1" s="899"/>
      <c r="CM1" s="899"/>
      <c r="CN1" s="899"/>
      <c r="CO1" s="899"/>
      <c r="CP1" s="899"/>
      <c r="CQ1" s="899"/>
      <c r="CR1" s="899"/>
      <c r="CS1" s="899"/>
      <c r="CT1" s="899"/>
      <c r="CU1" s="899"/>
      <c r="CV1" s="899"/>
      <c r="CW1" s="899"/>
      <c r="CX1" s="899"/>
      <c r="CY1" s="899"/>
      <c r="CZ1" s="899"/>
      <c r="DA1" s="899"/>
      <c r="DB1" s="899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H2" s="706" t="str">
        <f>ФОРМА!G2</f>
        <v>Санкт-Петербург</v>
      </c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G2"/>
      <c r="DH2" s="141"/>
    </row>
    <row r="3" spans="1:112" s="21" customFormat="1" ht="10.199999999999999" x14ac:dyDescent="0.2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H3" s="765" t="s">
        <v>0</v>
      </c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C3" s="1"/>
      <c r="DD3" s="1"/>
      <c r="DE3" s="1"/>
      <c r="DF3" s="1"/>
      <c r="DG3" s="1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H4" s="706" t="str">
        <f>ФОРМА!B2</f>
        <v>ПАО "Россети Ленэнерго"</v>
      </c>
      <c r="BI4" s="706"/>
      <c r="BJ4" s="706"/>
      <c r="BK4" s="706"/>
      <c r="BL4" s="706"/>
      <c r="BM4" s="706"/>
      <c r="BN4" s="706"/>
      <c r="BO4" s="706"/>
      <c r="BP4" s="706"/>
      <c r="BQ4" s="706"/>
      <c r="BR4" s="706"/>
      <c r="BS4" s="706"/>
      <c r="BT4" s="706"/>
      <c r="BU4" s="706"/>
      <c r="BV4" s="706"/>
      <c r="BW4" s="706"/>
      <c r="BX4" s="706"/>
      <c r="BY4" s="706"/>
      <c r="BZ4" s="706"/>
      <c r="CA4" s="706"/>
      <c r="CB4" s="706"/>
      <c r="CC4" s="706"/>
      <c r="CD4" s="706"/>
      <c r="CE4" s="706"/>
      <c r="CF4" s="706"/>
      <c r="CG4" s="706"/>
      <c r="CH4" s="706"/>
      <c r="CI4" s="706"/>
      <c r="CJ4" s="706"/>
      <c r="CK4" s="706"/>
      <c r="CL4" s="706"/>
      <c r="CM4" s="706"/>
      <c r="CN4" s="706"/>
      <c r="CO4" s="706"/>
      <c r="CP4" s="706"/>
      <c r="CQ4" s="706"/>
      <c r="CR4" s="706"/>
      <c r="CS4" s="706"/>
      <c r="CT4" s="706"/>
      <c r="CU4" s="706"/>
      <c r="CV4" s="706"/>
      <c r="CW4" s="706"/>
      <c r="CX4" s="706"/>
      <c r="CY4" s="706"/>
      <c r="CZ4" s="706"/>
      <c r="DA4" s="706"/>
      <c r="DB4" s="706"/>
      <c r="DH4" s="143" t="str">
        <f>BH4</f>
        <v>ПАО "Россети Ленэнерго"</v>
      </c>
    </row>
    <row r="5" spans="1:112" s="24" customFormat="1" ht="10.199999999999999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5" t="s">
        <v>2</v>
      </c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69" x14ac:dyDescent="0.25">
      <c r="A6" s="706"/>
      <c r="B6" s="706"/>
      <c r="C6" s="706"/>
      <c r="D6" s="706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6"/>
      <c r="AD6" s="706"/>
      <c r="AE6" s="706"/>
      <c r="AF6" s="706"/>
      <c r="AG6" s="706"/>
      <c r="AH6" s="706"/>
      <c r="AI6" s="706"/>
      <c r="AJ6" s="706"/>
      <c r="AK6" s="706"/>
      <c r="AL6" s="706"/>
      <c r="AM6" s="706"/>
      <c r="AN6" s="70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5" t="s">
        <v>38</v>
      </c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229"/>
    </row>
    <row r="8" spans="1:112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H8" s="724">
        <f>ФОРМА!B13</f>
        <v>45649</v>
      </c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</row>
    <row r="9" spans="1:112" s="24" customFormat="1" ht="10.199999999999999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25" t="s">
        <v>3</v>
      </c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  <c r="BX9" s="725"/>
      <c r="BY9" s="725"/>
      <c r="BZ9" s="725"/>
      <c r="CA9" s="725"/>
      <c r="CB9" s="725"/>
      <c r="CC9" s="725"/>
      <c r="CD9" s="725"/>
      <c r="CE9" s="725"/>
      <c r="CF9" s="725"/>
      <c r="CG9" s="725"/>
      <c r="CH9" s="725"/>
      <c r="CI9" s="725"/>
      <c r="CJ9" s="725"/>
      <c r="CK9" s="725"/>
      <c r="CL9" s="725"/>
      <c r="CM9" s="725"/>
      <c r="CN9" s="725"/>
      <c r="CO9" s="725"/>
      <c r="CP9" s="725"/>
      <c r="CQ9" s="725"/>
      <c r="CR9" s="725"/>
      <c r="CS9" s="725"/>
      <c r="CT9" s="725"/>
      <c r="CU9" s="725"/>
      <c r="CV9" s="725"/>
      <c r="CW9" s="725"/>
      <c r="CX9" s="725"/>
      <c r="CY9" s="725"/>
      <c r="CZ9" s="725"/>
      <c r="DA9" s="725"/>
      <c r="DB9" s="725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  <c r="CJ11" s="727"/>
      <c r="CK11" s="727"/>
      <c r="CL11" s="727"/>
      <c r="CM11" s="727"/>
      <c r="CN11" s="727"/>
      <c r="CO11" s="727"/>
      <c r="CP11" s="727"/>
      <c r="CQ11" s="727"/>
      <c r="CR11" s="727"/>
      <c r="CS11" s="727"/>
      <c r="CT11" s="727"/>
      <c r="CU11" s="727"/>
      <c r="CV11" s="727"/>
      <c r="CW11" s="727"/>
      <c r="CX11" s="727"/>
      <c r="CY11" s="727"/>
      <c r="CZ11" s="727"/>
      <c r="DA11" s="727"/>
      <c r="DB11" s="727"/>
      <c r="DH11" s="223"/>
    </row>
    <row r="12" spans="1:112" x14ac:dyDescent="0.3">
      <c r="A12" s="727" t="s">
        <v>828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  <c r="CJ12" s="727"/>
      <c r="CK12" s="727"/>
      <c r="CL12" s="727"/>
      <c r="CM12" s="727"/>
      <c r="CN12" s="727"/>
      <c r="CO12" s="727"/>
      <c r="CP12" s="727"/>
      <c r="CQ12" s="727"/>
      <c r="CR12" s="727"/>
      <c r="CS12" s="727"/>
      <c r="CT12" s="727"/>
      <c r="CU12" s="727"/>
      <c r="CV12" s="727"/>
      <c r="CW12" s="727"/>
      <c r="CX12" s="727"/>
      <c r="CY12" s="727"/>
      <c r="CZ12" s="727"/>
      <c r="DA12" s="727"/>
      <c r="DB12" s="72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3"/>
    </row>
    <row r="15" spans="1:112" ht="30" customHeight="1" x14ac:dyDescent="0.25">
      <c r="A15" s="770" t="s">
        <v>116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7" t="str">
        <f>ПОДПИСИ!B6</f>
        <v xml:space="preserve">Старший мастер Ломоносовского РЭС филиала ПАО "Россети Ленэнерго", "ГтЭС" </v>
      </c>
      <c r="AG15" s="767"/>
      <c r="AH15" s="767"/>
      <c r="AI15" s="767"/>
      <c r="AJ15" s="767"/>
      <c r="AK15" s="767"/>
      <c r="AL15" s="767"/>
      <c r="AM15" s="767"/>
      <c r="AN15" s="767"/>
      <c r="AO15" s="767"/>
      <c r="AP15" s="767"/>
      <c r="AQ15" s="767"/>
      <c r="AR15" s="767"/>
      <c r="AS15" s="767"/>
      <c r="AT15" s="767"/>
      <c r="AU15" s="767"/>
      <c r="AV15" s="767"/>
      <c r="AW15" s="767"/>
      <c r="AX15" s="767"/>
      <c r="AY15" s="767"/>
      <c r="AZ15" s="767"/>
      <c r="BA15" s="767"/>
      <c r="BB15" s="767"/>
      <c r="BC15" s="767"/>
      <c r="BD15" s="767"/>
      <c r="BE15" s="767"/>
      <c r="BF15" s="767"/>
      <c r="BG15" s="767"/>
      <c r="BH15" s="767"/>
      <c r="BI15" s="767"/>
      <c r="BJ15" s="767"/>
      <c r="BK15" s="767"/>
      <c r="BL15" s="767"/>
      <c r="BM15" s="767"/>
      <c r="BN15" s="767"/>
      <c r="BO15" s="767"/>
      <c r="BP15" s="767"/>
      <c r="BQ15" s="767"/>
      <c r="BR15" s="767"/>
      <c r="BS15" s="767"/>
      <c r="BT15" s="767"/>
      <c r="BU15" s="767"/>
      <c r="BV15" s="767"/>
      <c r="BW15" s="767"/>
      <c r="BX15" s="767"/>
      <c r="BY15" s="767"/>
      <c r="BZ15" s="767"/>
      <c r="CA15" s="767"/>
      <c r="CB15" s="767"/>
      <c r="CC15" s="767"/>
      <c r="CD15" s="767"/>
      <c r="CE15" s="767"/>
      <c r="CF15" s="767"/>
      <c r="CG15" s="767"/>
      <c r="CH15" s="767"/>
      <c r="CI15" s="767"/>
      <c r="CJ15" s="767"/>
      <c r="CK15" s="767"/>
      <c r="CL15" s="767"/>
      <c r="CM15" s="767"/>
      <c r="CN15" s="767"/>
      <c r="CO15" s="767"/>
      <c r="CP15" s="767"/>
      <c r="CQ15" s="767"/>
      <c r="CR15" s="767"/>
      <c r="CS15" s="767"/>
      <c r="CT15" s="767"/>
      <c r="CU15" s="767"/>
      <c r="CV15" s="767"/>
      <c r="CW15" s="767"/>
      <c r="CX15" s="767"/>
      <c r="CY15" s="767"/>
      <c r="CZ15" s="767"/>
      <c r="DA15" s="767"/>
      <c r="DB15" s="767"/>
      <c r="DH15" s="147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5" t="s">
        <v>5</v>
      </c>
      <c r="AH16" s="765"/>
      <c r="AI16" s="765"/>
      <c r="AJ16" s="765"/>
      <c r="AK16" s="765"/>
      <c r="AL16" s="765"/>
      <c r="AM16" s="765"/>
      <c r="AN16" s="765"/>
      <c r="AO16" s="765"/>
      <c r="AP16" s="765"/>
      <c r="AQ16" s="765"/>
      <c r="AR16" s="765"/>
      <c r="AS16" s="765"/>
      <c r="AT16" s="765"/>
      <c r="AU16" s="765"/>
      <c r="AV16" s="765"/>
      <c r="AW16" s="765"/>
      <c r="AX16" s="765"/>
      <c r="AY16" s="765"/>
      <c r="AZ16" s="765"/>
      <c r="BA16" s="765"/>
      <c r="BB16" s="765"/>
      <c r="BC16" s="765"/>
      <c r="BD16" s="765"/>
      <c r="BE16" s="765"/>
      <c r="BF16" s="765"/>
      <c r="BG16" s="765"/>
      <c r="BH16" s="765"/>
      <c r="BI16" s="765"/>
      <c r="BJ16" s="765"/>
      <c r="BK16" s="765"/>
      <c r="BL16" s="765"/>
      <c r="BM16" s="765"/>
      <c r="BN16" s="765"/>
      <c r="BO16" s="765"/>
      <c r="BP16" s="765"/>
      <c r="BQ16" s="765"/>
      <c r="BR16" s="765"/>
      <c r="BS16" s="765"/>
      <c r="BT16" s="765"/>
      <c r="BU16" s="765"/>
      <c r="BV16" s="765"/>
      <c r="BW16" s="765"/>
      <c r="BX16" s="765"/>
      <c r="BY16" s="765"/>
      <c r="BZ16" s="765"/>
      <c r="CA16" s="765"/>
      <c r="CB16" s="765"/>
      <c r="CC16" s="765"/>
      <c r="CD16" s="765"/>
      <c r="CE16" s="765"/>
      <c r="CF16" s="765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5" customHeight="1" x14ac:dyDescent="0.3">
      <c r="A17" s="920" t="str">
        <f>ПОДПИСИ!C6</f>
        <v>Ширяев Е.М.</v>
      </c>
      <c r="B17" s="920"/>
      <c r="C17" s="920"/>
      <c r="D17" s="920"/>
      <c r="E17" s="920"/>
      <c r="F17" s="920"/>
      <c r="G17" s="920"/>
      <c r="H17" s="920"/>
      <c r="I17" s="920"/>
      <c r="J17" s="920"/>
      <c r="K17" s="920"/>
      <c r="L17" s="920"/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20"/>
      <c r="X17" s="920"/>
      <c r="Y17" s="920"/>
      <c r="Z17" s="920"/>
      <c r="AA17" s="920"/>
      <c r="AB17" s="920"/>
      <c r="AC17" s="920"/>
      <c r="AD17" s="920"/>
      <c r="AE17" s="920"/>
      <c r="AF17" s="920"/>
      <c r="AG17" s="920"/>
      <c r="AH17" s="920"/>
      <c r="AI17" s="920"/>
      <c r="AJ17" s="920"/>
      <c r="AK17" s="920"/>
      <c r="AL17" s="920"/>
      <c r="AM17" s="920"/>
      <c r="AN17" s="920"/>
      <c r="AO17" s="920"/>
      <c r="AP17" s="920"/>
      <c r="AQ17" s="920"/>
      <c r="AR17" s="920"/>
      <c r="AS17" s="920"/>
      <c r="AT17" s="920"/>
      <c r="AU17" s="920"/>
      <c r="AV17" s="920"/>
      <c r="AW17" s="920"/>
      <c r="AX17" s="920"/>
      <c r="AY17" s="920"/>
      <c r="AZ17" s="920"/>
      <c r="BA17" s="920"/>
      <c r="BB17" s="920"/>
      <c r="BC17" s="920"/>
      <c r="BD17" s="920"/>
      <c r="BE17" s="920"/>
      <c r="BF17" s="920"/>
      <c r="BG17" s="920"/>
      <c r="BH17" s="920"/>
      <c r="BI17" s="920"/>
      <c r="BJ17" s="920"/>
      <c r="BK17" s="920"/>
      <c r="BL17" s="920"/>
      <c r="BM17" s="920"/>
      <c r="BN17" s="920"/>
      <c r="BO17" s="920"/>
      <c r="BP17" s="920"/>
      <c r="BQ17" s="920"/>
      <c r="BR17" s="920"/>
      <c r="BS17" s="920"/>
      <c r="BT17" s="920"/>
      <c r="BU17" s="920"/>
      <c r="BV17" s="920"/>
      <c r="BW17" s="920"/>
      <c r="BX17" s="920"/>
      <c r="BY17" s="920"/>
      <c r="BZ17" s="920"/>
      <c r="CA17" s="920"/>
      <c r="CB17" s="920"/>
      <c r="CC17" s="920"/>
      <c r="CD17" s="920"/>
      <c r="CE17" s="920"/>
      <c r="CF17" s="920"/>
      <c r="CG17" s="920"/>
      <c r="CH17" s="920"/>
      <c r="CI17" s="920"/>
      <c r="CJ17" s="920"/>
      <c r="CK17" s="920"/>
      <c r="CL17" s="920"/>
      <c r="CM17" s="920"/>
      <c r="CN17" s="920"/>
      <c r="CO17" s="920"/>
      <c r="CP17" s="920"/>
      <c r="CQ17" s="920"/>
      <c r="CR17" s="920"/>
      <c r="CS17" s="920"/>
      <c r="CT17" s="920"/>
      <c r="CU17" s="920"/>
      <c r="CV17" s="920"/>
      <c r="CW17" s="920"/>
      <c r="CX17" s="920"/>
      <c r="CY17" s="920"/>
      <c r="CZ17" s="920"/>
      <c r="DA17" s="920"/>
      <c r="DB17" s="920"/>
    </row>
    <row r="18" spans="1:112" ht="15" customHeight="1" x14ac:dyDescent="0.3">
      <c r="A18" s="272"/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272"/>
      <c r="BV18" s="272"/>
      <c r="BW18" s="272"/>
      <c r="BX18" s="272"/>
      <c r="BY18" s="272"/>
      <c r="BZ18" s="272"/>
      <c r="CA18" s="272"/>
      <c r="CB18" s="272"/>
      <c r="CC18" s="272"/>
      <c r="CD18" s="272"/>
      <c r="CE18" s="272"/>
      <c r="CF18" s="272"/>
      <c r="CG18" s="272"/>
      <c r="CH18" s="272"/>
      <c r="CI18" s="272"/>
      <c r="CJ18" s="272"/>
      <c r="CK18" s="272"/>
      <c r="CL18" s="272"/>
      <c r="CM18" s="272"/>
      <c r="CN18" s="272"/>
      <c r="CO18" s="272"/>
      <c r="CP18" s="272"/>
      <c r="CQ18" s="272"/>
      <c r="CR18" s="272"/>
      <c r="CS18" s="272"/>
      <c r="CT18" s="272"/>
      <c r="CU18" s="272"/>
      <c r="CV18" s="272"/>
      <c r="CW18" s="272"/>
      <c r="CX18" s="272"/>
      <c r="CY18" s="272"/>
      <c r="CZ18" s="272"/>
      <c r="DA18" s="272"/>
      <c r="DB18" s="272"/>
    </row>
    <row r="19" spans="1:112" ht="30" customHeight="1" x14ac:dyDescent="0.25">
      <c r="A19" s="770" t="s">
        <v>708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7" t="str">
        <f>ПОДПИСИ!B12</f>
        <v>Начальник участка ООО «СЭТ»</v>
      </c>
      <c r="AP19" s="767"/>
      <c r="AQ19" s="767"/>
      <c r="AR19" s="767"/>
      <c r="AS19" s="767"/>
      <c r="AT19" s="767"/>
      <c r="AU19" s="767"/>
      <c r="AV19" s="767"/>
      <c r="AW19" s="767"/>
      <c r="AX19" s="767"/>
      <c r="AY19" s="767"/>
      <c r="AZ19" s="767"/>
      <c r="BA19" s="767"/>
      <c r="BB19" s="767"/>
      <c r="BC19" s="767"/>
      <c r="BD19" s="767"/>
      <c r="BE19" s="767"/>
      <c r="BF19" s="767"/>
      <c r="BG19" s="767"/>
      <c r="BH19" s="767"/>
      <c r="BI19" s="767"/>
      <c r="BJ19" s="767"/>
      <c r="BK19" s="767"/>
      <c r="BL19" s="767"/>
      <c r="BM19" s="767"/>
      <c r="BN19" s="767"/>
      <c r="BO19" s="767"/>
      <c r="BP19" s="767"/>
      <c r="BQ19" s="767"/>
      <c r="BR19" s="767"/>
      <c r="BS19" s="767"/>
      <c r="BT19" s="767"/>
      <c r="BU19" s="767"/>
      <c r="BV19" s="767"/>
      <c r="BW19" s="767"/>
      <c r="BX19" s="767"/>
      <c r="BY19" s="767"/>
      <c r="BZ19" s="767"/>
      <c r="CA19" s="767"/>
      <c r="CB19" s="767"/>
      <c r="CC19" s="767"/>
      <c r="CD19" s="767"/>
      <c r="CE19" s="767"/>
      <c r="CF19" s="767"/>
      <c r="CG19" s="767"/>
      <c r="CH19" s="767"/>
      <c r="CI19" s="767"/>
      <c r="CJ19" s="767"/>
      <c r="CK19" s="767"/>
      <c r="CL19" s="767"/>
      <c r="CM19" s="767"/>
      <c r="CN19" s="767"/>
      <c r="CO19" s="767"/>
      <c r="CP19" s="767"/>
      <c r="CQ19" s="767"/>
      <c r="CR19" s="767"/>
      <c r="CS19" s="767"/>
      <c r="CT19" s="767"/>
      <c r="CU19" s="767"/>
      <c r="CV19" s="767"/>
      <c r="CW19" s="767"/>
      <c r="CX19" s="767"/>
      <c r="CY19" s="767"/>
      <c r="CZ19" s="767"/>
      <c r="DA19" s="767"/>
      <c r="DB19" s="767"/>
      <c r="DH19" s="223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5" t="s">
        <v>5</v>
      </c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765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765"/>
      <c r="BV20" s="765"/>
      <c r="BW20" s="765"/>
      <c r="BX20" s="765"/>
      <c r="BY20" s="765"/>
      <c r="BZ20" s="765"/>
      <c r="CA20" s="765"/>
      <c r="CB20" s="765"/>
      <c r="CC20" s="765"/>
      <c r="CD20" s="765"/>
      <c r="CE20" s="765"/>
      <c r="CF20" s="765"/>
      <c r="CG20" s="765"/>
      <c r="CH20" s="765"/>
      <c r="CI20" s="765"/>
      <c r="CJ20" s="765"/>
      <c r="CK20" s="765"/>
      <c r="CL20" s="765"/>
      <c r="CM20" s="765"/>
      <c r="CN20" s="765"/>
      <c r="CO20" s="765"/>
      <c r="CP20" s="765"/>
      <c r="CQ20" s="765"/>
      <c r="CR20" s="765"/>
      <c r="CS20" s="765"/>
      <c r="CT20" s="765"/>
      <c r="CU20" s="765"/>
      <c r="CV20" s="765"/>
      <c r="CW20" s="765"/>
      <c r="CX20" s="765"/>
      <c r="CY20" s="765"/>
      <c r="CZ20" s="765"/>
      <c r="DA20" s="765"/>
      <c r="DB20" s="765"/>
    </row>
    <row r="21" spans="1:112" ht="15" customHeight="1" x14ac:dyDescent="0.25">
      <c r="A21" s="763" t="str">
        <f>ПОДПИСИ!C12</f>
        <v>Нугуманов М.А.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0"/>
    </row>
    <row r="22" spans="1:112" x14ac:dyDescent="0.3">
      <c r="A22" s="19" t="s">
        <v>829</v>
      </c>
      <c r="DD22" s="19" t="s">
        <v>830</v>
      </c>
    </row>
    <row r="23" spans="1:112" ht="29.25" customHeight="1" x14ac:dyDescent="0.3">
      <c r="A23" s="921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921"/>
      <c r="C23" s="921"/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  <c r="X23" s="921"/>
      <c r="Y23" s="921"/>
      <c r="Z23" s="921"/>
      <c r="AA23" s="921"/>
      <c r="AB23" s="921"/>
      <c r="AC23" s="921"/>
      <c r="AD23" s="921"/>
      <c r="AE23" s="921"/>
      <c r="AF23" s="921"/>
      <c r="AG23" s="921"/>
      <c r="AH23" s="921"/>
      <c r="AI23" s="921"/>
      <c r="AJ23" s="921"/>
      <c r="AK23" s="921"/>
      <c r="AL23" s="921"/>
      <c r="AM23" s="921"/>
      <c r="AN23" s="921"/>
      <c r="AO23" s="921"/>
      <c r="AP23" s="921"/>
      <c r="AQ23" s="921"/>
      <c r="AR23" s="921"/>
      <c r="AS23" s="921"/>
      <c r="AT23" s="921"/>
      <c r="AU23" s="921"/>
      <c r="AV23" s="921"/>
      <c r="AW23" s="921"/>
      <c r="AX23" s="921"/>
      <c r="AY23" s="921"/>
      <c r="AZ23" s="921"/>
      <c r="BA23" s="921"/>
      <c r="BB23" s="921"/>
      <c r="BC23" s="921"/>
      <c r="BD23" s="921"/>
      <c r="BE23" s="921"/>
      <c r="BF23" s="921"/>
      <c r="BG23" s="921"/>
      <c r="BH23" s="921"/>
      <c r="BI23" s="921"/>
      <c r="BJ23" s="921"/>
      <c r="BK23" s="921"/>
      <c r="BL23" s="921"/>
      <c r="BM23" s="921"/>
      <c r="BN23" s="921"/>
      <c r="BO23" s="921"/>
      <c r="BP23" s="921"/>
      <c r="BQ23" s="921"/>
      <c r="BR23" s="921"/>
      <c r="BS23" s="921"/>
      <c r="BT23" s="921"/>
      <c r="BU23" s="921"/>
      <c r="BV23" s="921"/>
      <c r="BW23" s="921"/>
      <c r="BX23" s="921"/>
      <c r="BY23" s="921"/>
      <c r="BZ23" s="921"/>
      <c r="CA23" s="921"/>
      <c r="CB23" s="921"/>
      <c r="CC23" s="921"/>
      <c r="CD23" s="921"/>
      <c r="CE23" s="921"/>
      <c r="CF23" s="921"/>
      <c r="CG23" s="921"/>
      <c r="CH23" s="921"/>
      <c r="CI23" s="921"/>
      <c r="CJ23" s="921"/>
      <c r="CK23" s="921"/>
      <c r="CL23" s="921"/>
      <c r="CM23" s="921"/>
      <c r="CN23" s="921"/>
      <c r="CO23" s="921"/>
      <c r="CP23" s="921"/>
      <c r="CQ23" s="921"/>
      <c r="CR23" s="921"/>
      <c r="CS23" s="921"/>
      <c r="CT23" s="921"/>
      <c r="CU23" s="921"/>
      <c r="CV23" s="921"/>
      <c r="CW23" s="921"/>
      <c r="CX23" s="921"/>
      <c r="CY23" s="921"/>
      <c r="CZ23" s="921"/>
      <c r="DA23" s="921"/>
      <c r="DB23" s="921"/>
      <c r="DD23" s="366">
        <v>8</v>
      </c>
    </row>
    <row r="24" spans="1:112" ht="13.5" customHeight="1" x14ac:dyDescent="0.3">
      <c r="A24" s="760" t="s">
        <v>831</v>
      </c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  <c r="R24" s="760"/>
      <c r="S24" s="760"/>
      <c r="T24" s="760"/>
      <c r="U24" s="760"/>
      <c r="V24" s="760"/>
      <c r="W24" s="760"/>
      <c r="X24" s="760"/>
      <c r="Y24" s="760"/>
      <c r="Z24" s="760"/>
      <c r="AA24" s="760"/>
      <c r="AB24" s="760"/>
      <c r="AC24" s="760"/>
      <c r="AD24" s="760"/>
      <c r="AE24" s="760"/>
      <c r="AF24" s="760"/>
      <c r="AG24" s="760"/>
      <c r="AH24" s="760"/>
      <c r="AI24" s="760"/>
      <c r="AJ24" s="760"/>
      <c r="AK24" s="760"/>
      <c r="AL24" s="760"/>
      <c r="AM24" s="760"/>
      <c r="AN24" s="760"/>
      <c r="AO24" s="760"/>
      <c r="AP24" s="760"/>
      <c r="AQ24" s="760"/>
      <c r="AR24" s="760"/>
      <c r="AS24" s="760"/>
      <c r="AT24" s="760"/>
      <c r="AU24" s="760"/>
      <c r="AV24" s="760"/>
      <c r="AW24" s="760"/>
      <c r="AX24" s="760"/>
      <c r="AY24" s="760"/>
      <c r="AZ24" s="760"/>
      <c r="BA24" s="760"/>
      <c r="BB24" s="760"/>
      <c r="BC24" s="760"/>
      <c r="BD24" s="760"/>
      <c r="BE24" s="760"/>
      <c r="BF24" s="760"/>
      <c r="BG24" s="760"/>
      <c r="BH24" s="760"/>
      <c r="BI24" s="760"/>
      <c r="BJ24" s="760"/>
      <c r="BK24" s="760"/>
      <c r="BL24" s="760"/>
      <c r="BM24" s="760"/>
      <c r="BN24" s="760"/>
      <c r="BO24" s="760"/>
      <c r="BP24" s="760"/>
      <c r="BQ24" s="760"/>
      <c r="BR24" s="760"/>
      <c r="BS24" s="760"/>
      <c r="BT24" s="760"/>
      <c r="BU24" s="760"/>
      <c r="BV24" s="760"/>
      <c r="BW24" s="760"/>
      <c r="BX24" s="760"/>
      <c r="BY24" s="760"/>
      <c r="BZ24" s="760"/>
      <c r="CA24" s="760"/>
      <c r="CB24" s="760"/>
      <c r="CC24" s="760"/>
      <c r="CD24" s="760"/>
      <c r="CE24" s="760"/>
      <c r="CF24" s="760"/>
      <c r="CG24" s="760"/>
      <c r="CH24" s="760"/>
      <c r="CI24" s="760"/>
      <c r="CJ24" s="760"/>
      <c r="CK24" s="760"/>
      <c r="CL24" s="760"/>
      <c r="CM24" s="760"/>
      <c r="CN24" s="760"/>
      <c r="CO24" s="760"/>
      <c r="CP24" s="760"/>
      <c r="CQ24" s="760"/>
      <c r="CR24" s="760"/>
      <c r="CS24" s="760"/>
      <c r="CT24" s="760"/>
      <c r="CU24" s="760"/>
      <c r="CV24" s="760"/>
      <c r="CW24" s="760"/>
      <c r="CX24" s="760"/>
      <c r="CY24" s="760"/>
      <c r="CZ24" s="760"/>
      <c r="DA24" s="760"/>
      <c r="DB24" s="760"/>
    </row>
    <row r="25" spans="1:112" x14ac:dyDescent="0.3">
      <c r="A25" s="19" t="s">
        <v>832</v>
      </c>
      <c r="DD25" s="19" t="s">
        <v>833</v>
      </c>
    </row>
    <row r="26" spans="1:112" x14ac:dyDescent="0.3">
      <c r="A26" s="19" t="s">
        <v>834</v>
      </c>
    </row>
    <row r="27" spans="1:112" x14ac:dyDescent="0.3">
      <c r="A27" s="19" t="s">
        <v>835</v>
      </c>
    </row>
    <row r="28" spans="1:112" x14ac:dyDescent="0.3">
      <c r="A28" s="19" t="s">
        <v>836</v>
      </c>
    </row>
    <row r="29" spans="1:112" x14ac:dyDescent="0.3">
      <c r="A29" s="19" t="s">
        <v>837</v>
      </c>
    </row>
    <row r="30" spans="1:112" ht="29.25" customHeight="1" x14ac:dyDescent="0.3">
      <c r="A30" s="796" t="s">
        <v>838</v>
      </c>
      <c r="B30" s="796"/>
      <c r="C30" s="796"/>
      <c r="D30" s="796"/>
      <c r="E30" s="796"/>
      <c r="F30" s="796"/>
      <c r="G30" s="796"/>
      <c r="H30" s="796"/>
      <c r="I30" s="796"/>
      <c r="J30" s="796"/>
      <c r="K30" s="796"/>
      <c r="L30" s="796"/>
      <c r="M30" s="796"/>
      <c r="N30" s="796"/>
      <c r="O30" s="796"/>
      <c r="P30" s="796"/>
      <c r="Q30" s="796"/>
      <c r="R30" s="796"/>
      <c r="S30" s="796"/>
      <c r="T30" s="796"/>
      <c r="U30" s="796"/>
      <c r="V30" s="796"/>
      <c r="W30" s="796"/>
      <c r="X30" s="796"/>
      <c r="Y30" s="796"/>
      <c r="Z30" s="796"/>
      <c r="AA30" s="796"/>
      <c r="AB30" s="796"/>
      <c r="AC30" s="796"/>
      <c r="AD30" s="796"/>
      <c r="AE30" s="796"/>
      <c r="AF30" s="796"/>
      <c r="AG30" s="796"/>
      <c r="AH30" s="796"/>
      <c r="AI30" s="796"/>
      <c r="AJ30" s="796"/>
      <c r="AK30" s="796"/>
      <c r="AL30" s="796"/>
      <c r="AM30" s="796"/>
      <c r="AN30" s="796"/>
      <c r="AO30" s="796"/>
      <c r="AP30" s="796"/>
      <c r="AQ30" s="796"/>
      <c r="AR30" s="796"/>
      <c r="AS30" s="796"/>
      <c r="AT30" s="796"/>
      <c r="AU30" s="796"/>
      <c r="AV30" s="796"/>
      <c r="AW30" s="796"/>
      <c r="AX30" s="796"/>
      <c r="AY30" s="796"/>
      <c r="AZ30" s="796"/>
      <c r="BA30" s="796"/>
      <c r="BB30" s="796"/>
      <c r="BC30" s="796"/>
      <c r="BD30" s="796"/>
      <c r="BE30" s="796"/>
      <c r="BF30" s="796"/>
      <c r="BG30" s="796"/>
      <c r="BH30" s="796"/>
      <c r="BI30" s="796"/>
      <c r="BJ30" s="796"/>
      <c r="BK30" s="796"/>
      <c r="BL30" s="796"/>
      <c r="BM30" s="796"/>
      <c r="BN30" s="796"/>
      <c r="BO30" s="796"/>
      <c r="BP30" s="796"/>
      <c r="BQ30" s="796"/>
      <c r="BR30" s="796"/>
      <c r="BS30" s="796"/>
      <c r="BT30" s="796"/>
      <c r="BU30" s="796"/>
      <c r="BV30" s="796"/>
      <c r="BW30" s="796"/>
      <c r="BX30" s="796"/>
      <c r="BY30" s="796"/>
      <c r="BZ30" s="796"/>
      <c r="CA30" s="796"/>
      <c r="CB30" s="796"/>
      <c r="CC30" s="796"/>
      <c r="CD30" s="796"/>
      <c r="CE30" s="796"/>
      <c r="CF30" s="796"/>
      <c r="CG30" s="796"/>
      <c r="CH30" s="796"/>
      <c r="CI30" s="796"/>
      <c r="CJ30" s="796"/>
      <c r="CK30" s="796"/>
      <c r="CL30" s="796"/>
      <c r="CM30" s="796"/>
      <c r="CN30" s="796"/>
      <c r="CO30" s="796"/>
      <c r="CP30" s="796"/>
      <c r="CQ30" s="796"/>
      <c r="CR30" s="796"/>
      <c r="CS30" s="796"/>
      <c r="CT30" s="796"/>
      <c r="CU30" s="796"/>
      <c r="CV30" s="796"/>
      <c r="CW30" s="796"/>
      <c r="CX30" s="796"/>
      <c r="CY30" s="796"/>
      <c r="CZ30" s="796"/>
      <c r="DA30" s="796"/>
      <c r="DB30" s="796"/>
    </row>
    <row r="31" spans="1:112" ht="9" customHeight="1" x14ac:dyDescent="0.3"/>
    <row r="32" spans="1:112" ht="25.2" customHeight="1" x14ac:dyDescent="0.25">
      <c r="A32" s="30" t="s">
        <v>839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0"/>
    </row>
    <row r="33" spans="1:112" customFormat="1" ht="37.5" customHeight="1" x14ac:dyDescent="0.3">
      <c r="A33" s="770" t="s">
        <v>713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9"/>
      <c r="BJ33" s="769"/>
      <c r="BK33" s="769"/>
      <c r="BL33" s="769"/>
      <c r="BM33" s="769"/>
      <c r="BN33" s="769"/>
      <c r="BO33" s="769"/>
      <c r="BP33" s="769"/>
      <c r="BQ33" s="769"/>
      <c r="BR33" s="769"/>
      <c r="BS33" s="769"/>
      <c r="BT33" s="769"/>
      <c r="BU33" s="769"/>
      <c r="BV33" s="769"/>
      <c r="BW33" s="769"/>
      <c r="BX33" s="769"/>
      <c r="BY33" s="769"/>
      <c r="BZ33" s="769"/>
      <c r="CA33" s="769"/>
      <c r="CB33" s="769"/>
      <c r="CC33" s="769"/>
      <c r="CD33" s="769"/>
      <c r="CE33" s="769"/>
      <c r="CF33" s="769"/>
      <c r="CG33" s="23"/>
      <c r="CH33" s="23"/>
      <c r="CI33" s="23"/>
      <c r="CJ33" s="706" t="str">
        <f>ПОДПИСИ!E6</f>
        <v>Е.М. Ширяев</v>
      </c>
      <c r="CK33" s="706"/>
      <c r="CL33" s="706"/>
      <c r="CM33" s="706"/>
      <c r="CN33" s="706"/>
      <c r="CO33" s="706"/>
      <c r="CP33" s="706"/>
      <c r="CQ33" s="706"/>
      <c r="CR33" s="706"/>
      <c r="CS33" s="706"/>
      <c r="CT33" s="706"/>
      <c r="CU33" s="706"/>
      <c r="CV33" s="706"/>
      <c r="CW33" s="706"/>
      <c r="CX33" s="706"/>
      <c r="CY33" s="706"/>
      <c r="CZ33" s="706"/>
      <c r="DA33" s="706"/>
      <c r="DB33" s="706"/>
      <c r="DH33" s="140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25" t="s">
        <v>11</v>
      </c>
      <c r="BJ34" s="725"/>
      <c r="BK34" s="725"/>
      <c r="BL34" s="725"/>
      <c r="BM34" s="725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  <c r="BX34" s="725"/>
      <c r="BY34" s="725"/>
      <c r="BZ34" s="725"/>
      <c r="CA34" s="725"/>
      <c r="CB34" s="725"/>
      <c r="CC34" s="725"/>
      <c r="CD34" s="725"/>
      <c r="CE34" s="725"/>
      <c r="CF34" s="725"/>
      <c r="CG34" s="21"/>
      <c r="CH34" s="21"/>
      <c r="CI34" s="21"/>
      <c r="CJ34" s="916" t="s">
        <v>50</v>
      </c>
      <c r="CK34" s="916"/>
      <c r="CL34" s="916"/>
      <c r="CM34" s="916"/>
      <c r="CN34" s="916"/>
      <c r="CO34" s="916"/>
      <c r="CP34" s="916"/>
      <c r="CQ34" s="916"/>
      <c r="CR34" s="916"/>
      <c r="CS34" s="916"/>
      <c r="CT34" s="916"/>
      <c r="CU34" s="916"/>
      <c r="CV34" s="916"/>
      <c r="CW34" s="916"/>
      <c r="CX34" s="916"/>
      <c r="CY34" s="916"/>
      <c r="CZ34" s="916"/>
      <c r="DA34" s="916"/>
      <c r="DB34" s="916"/>
      <c r="DH34" s="147"/>
    </row>
    <row r="35" spans="1:112" customFormat="1" ht="33" customHeight="1" x14ac:dyDescent="0.3">
      <c r="A35" s="770" t="s">
        <v>707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9"/>
      <c r="BJ35" s="769"/>
      <c r="BK35" s="769"/>
      <c r="BL35" s="769"/>
      <c r="BM35" s="769"/>
      <c r="BN35" s="769"/>
      <c r="BO35" s="769"/>
      <c r="BP35" s="769"/>
      <c r="BQ35" s="769"/>
      <c r="BR35" s="769"/>
      <c r="BS35" s="769"/>
      <c r="BT35" s="769"/>
      <c r="BU35" s="769"/>
      <c r="BV35" s="769"/>
      <c r="BW35" s="769"/>
      <c r="BX35" s="769"/>
      <c r="BY35" s="769"/>
      <c r="BZ35" s="769"/>
      <c r="CA35" s="769"/>
      <c r="CB35" s="769"/>
      <c r="CC35" s="769"/>
      <c r="CD35" s="769"/>
      <c r="CE35" s="769"/>
      <c r="CF35" s="769"/>
      <c r="CG35" s="19"/>
      <c r="CH35" s="19"/>
      <c r="CI35" s="19"/>
      <c r="CJ35" s="706" t="str">
        <f>ПОДПИСИ!E12</f>
        <v xml:space="preserve">М.А. Нугуманов </v>
      </c>
      <c r="CK35" s="706"/>
      <c r="CL35" s="706"/>
      <c r="CM35" s="706"/>
      <c r="CN35" s="706"/>
      <c r="CO35" s="706"/>
      <c r="CP35" s="706"/>
      <c r="CQ35" s="706"/>
      <c r="CR35" s="706"/>
      <c r="CS35" s="706"/>
      <c r="CT35" s="706"/>
      <c r="CU35" s="706"/>
      <c r="CV35" s="706"/>
      <c r="CW35" s="706"/>
      <c r="CX35" s="706"/>
      <c r="CY35" s="706"/>
      <c r="CZ35" s="706"/>
      <c r="DA35" s="706"/>
      <c r="DB35" s="706"/>
      <c r="DH35" s="222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25" t="s">
        <v>11</v>
      </c>
      <c r="BJ36" s="725"/>
      <c r="BK36" s="725"/>
      <c r="BL36" s="725"/>
      <c r="BM36" s="725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  <c r="BX36" s="725"/>
      <c r="BY36" s="725"/>
      <c r="BZ36" s="725"/>
      <c r="CA36" s="725"/>
      <c r="CB36" s="725"/>
      <c r="CC36" s="725"/>
      <c r="CD36" s="725"/>
      <c r="CE36" s="725"/>
      <c r="CF36" s="725"/>
      <c r="CG36" s="21"/>
      <c r="CH36" s="21"/>
      <c r="CI36" s="21"/>
      <c r="CJ36" s="916" t="s">
        <v>50</v>
      </c>
      <c r="CK36" s="916"/>
      <c r="CL36" s="916"/>
      <c r="CM36" s="916"/>
      <c r="CN36" s="916"/>
      <c r="CO36" s="916"/>
      <c r="CP36" s="916"/>
      <c r="CQ36" s="916"/>
      <c r="CR36" s="916"/>
      <c r="CS36" s="916"/>
      <c r="CT36" s="916"/>
      <c r="CU36" s="916"/>
      <c r="CV36" s="916"/>
      <c r="CW36" s="916"/>
      <c r="CX36" s="916"/>
      <c r="CY36" s="916"/>
      <c r="CZ36" s="916"/>
      <c r="DA36" s="916"/>
      <c r="DB36" s="916"/>
      <c r="DH36" s="147"/>
    </row>
    <row r="37" spans="1:112" ht="13.8" x14ac:dyDescent="0.25">
      <c r="DH37" s="225"/>
    </row>
    <row r="38" spans="1:112" ht="13.8" x14ac:dyDescent="0.25">
      <c r="DH38" s="140"/>
    </row>
    <row r="39" spans="1:112" ht="13.8" x14ac:dyDescent="0.25">
      <c r="DH39" s="150"/>
    </row>
    <row r="40" spans="1:112" ht="13.8" x14ac:dyDescent="0.25">
      <c r="DH40" s="140"/>
    </row>
    <row r="41" spans="1:112" ht="13.8" x14ac:dyDescent="0.25">
      <c r="DH41" s="151"/>
    </row>
    <row r="42" spans="1:112" ht="13.8" x14ac:dyDescent="0.25">
      <c r="DH42" s="140"/>
    </row>
    <row r="43" spans="1:112" ht="13.8" x14ac:dyDescent="0.25">
      <c r="DH43" s="152"/>
    </row>
    <row r="44" spans="1:112" ht="13.8" x14ac:dyDescent="0.25">
      <c r="DH44" s="140"/>
    </row>
    <row r="45" spans="1:112" ht="13.8" x14ac:dyDescent="0.25">
      <c r="DH45" s="151"/>
    </row>
    <row r="46" spans="1:112" ht="13.8" x14ac:dyDescent="0.25">
      <c r="DH46" s="140"/>
    </row>
    <row r="47" spans="1:112" ht="13.8" x14ac:dyDescent="0.25">
      <c r="DH47" s="150"/>
    </row>
    <row r="48" spans="1:112" ht="13.8" x14ac:dyDescent="0.25">
      <c r="DH48" s="140"/>
    </row>
    <row r="49" spans="112:112" ht="13.8" x14ac:dyDescent="0.25">
      <c r="DH49" s="150"/>
    </row>
    <row r="50" spans="112:112" ht="13.8" x14ac:dyDescent="0.25">
      <c r="DH50" s="140"/>
    </row>
    <row r="52" spans="112:112" ht="13.8" x14ac:dyDescent="0.25">
      <c r="DH52" s="140"/>
    </row>
    <row r="54" spans="112:112" ht="13.8" x14ac:dyDescent="0.25">
      <c r="DH54" s="140"/>
    </row>
    <row r="55" spans="112:112" ht="13.8" x14ac:dyDescent="0.25">
      <c r="DH55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  <row r="64" spans="112:112" ht="13.8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4" priority="3" operator="equal">
      <formula>0</formula>
    </cfRule>
  </conditionalFormatting>
  <conditionalFormatting sqref="BH10:DB10">
    <cfRule type="cellIs" dxfId="13" priority="2" operator="equal">
      <formula>0</formula>
    </cfRule>
  </conditionalFormatting>
  <conditionalFormatting sqref="DH2:DH6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Лист52">
    <tabColor rgb="FFFF0000"/>
  </sheetPr>
  <dimension ref="A1:DH68"/>
  <sheetViews>
    <sheetView view="pageBreakPreview" topLeftCell="A4" zoomScale="60" zoomScaleNormal="100" workbookViewId="0">
      <selection sqref="A1:AN1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6" customWidth="1"/>
    <col min="113" max="16384" width="9.109375" style="19"/>
  </cols>
  <sheetData>
    <row r="1" spans="1:112" ht="14.4" customHeight="1" x14ac:dyDescent="0.25">
      <c r="A1" s="899" t="s">
        <v>547</v>
      </c>
      <c r="B1" s="899"/>
      <c r="C1" s="899"/>
      <c r="D1" s="899"/>
      <c r="E1" s="899"/>
      <c r="F1" s="899"/>
      <c r="G1" s="899"/>
      <c r="H1" s="899"/>
      <c r="I1" s="899"/>
      <c r="J1" s="899"/>
      <c r="K1" s="899"/>
      <c r="L1" s="899"/>
      <c r="M1" s="899"/>
      <c r="N1" s="899"/>
      <c r="O1" s="899"/>
      <c r="P1" s="899"/>
      <c r="Q1" s="899"/>
      <c r="R1" s="899"/>
      <c r="S1" s="899"/>
      <c r="T1" s="899"/>
      <c r="U1" s="899"/>
      <c r="V1" s="899"/>
      <c r="W1" s="899"/>
      <c r="X1" s="899"/>
      <c r="Y1" s="899"/>
      <c r="Z1" s="899"/>
      <c r="AA1" s="899"/>
      <c r="AB1" s="899"/>
      <c r="AC1" s="899"/>
      <c r="AD1" s="899"/>
      <c r="AE1" s="899"/>
      <c r="AF1" s="899"/>
      <c r="AG1" s="899"/>
      <c r="AH1" s="899"/>
      <c r="AI1" s="899"/>
      <c r="AJ1" s="899"/>
      <c r="AK1" s="899"/>
      <c r="AL1" s="899"/>
      <c r="AM1" s="899"/>
      <c r="AN1" s="899"/>
      <c r="AO1" s="899"/>
      <c r="AP1" s="899"/>
      <c r="AQ1" s="899"/>
      <c r="AR1" s="899"/>
      <c r="AS1" s="899"/>
      <c r="AT1" s="899"/>
      <c r="AU1" s="899"/>
      <c r="AV1" s="899"/>
      <c r="AW1" s="899"/>
      <c r="AX1" s="899"/>
      <c r="AY1" s="899"/>
      <c r="AZ1" s="899"/>
      <c r="BA1" s="899"/>
      <c r="BB1" s="899"/>
      <c r="BC1" s="899"/>
      <c r="BD1" s="899"/>
      <c r="BE1" s="899"/>
      <c r="BF1" s="899"/>
      <c r="BG1" s="899"/>
      <c r="BH1" s="899"/>
      <c r="BI1" s="899"/>
      <c r="BJ1" s="899"/>
      <c r="BK1" s="899"/>
      <c r="BL1" s="899"/>
      <c r="BM1" s="899"/>
      <c r="BN1" s="899"/>
      <c r="BO1" s="899"/>
      <c r="BP1" s="899"/>
      <c r="BQ1" s="899"/>
      <c r="BR1" s="899"/>
      <c r="BS1" s="899"/>
      <c r="BT1" s="899"/>
      <c r="BU1" s="899"/>
      <c r="BV1" s="899"/>
      <c r="BW1" s="899"/>
      <c r="BX1" s="899"/>
      <c r="BY1" s="899"/>
      <c r="BZ1" s="899"/>
      <c r="CA1" s="899"/>
      <c r="CB1" s="899"/>
      <c r="CC1" s="899"/>
      <c r="CD1" s="899"/>
      <c r="CE1" s="899"/>
      <c r="CF1" s="899"/>
      <c r="CG1" s="899"/>
      <c r="CH1" s="899"/>
      <c r="CI1" s="899"/>
      <c r="CJ1" s="899"/>
      <c r="CK1" s="899"/>
      <c r="CL1" s="899"/>
      <c r="CM1" s="899"/>
      <c r="CN1" s="899"/>
      <c r="CO1" s="899"/>
      <c r="CP1" s="899"/>
      <c r="CQ1" s="899"/>
      <c r="CR1" s="899"/>
      <c r="CS1" s="899"/>
      <c r="CT1" s="899"/>
      <c r="CU1" s="899"/>
      <c r="CV1" s="899"/>
      <c r="CW1" s="899"/>
      <c r="CX1" s="899"/>
      <c r="CY1" s="899"/>
      <c r="CZ1" s="899"/>
      <c r="DA1" s="899"/>
      <c r="DB1" s="899"/>
      <c r="DH1" s="140"/>
    </row>
    <row r="2" spans="1:112" ht="15" customHeight="1" x14ac:dyDescent="0.3">
      <c r="A2" s="768"/>
      <c r="B2" s="768"/>
      <c r="C2" s="768"/>
      <c r="D2" s="768"/>
      <c r="E2" s="768"/>
      <c r="F2" s="768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  <c r="AF2" s="768"/>
      <c r="AG2" s="768"/>
      <c r="AH2" s="768"/>
      <c r="AI2" s="768"/>
      <c r="AJ2" s="768"/>
      <c r="AK2" s="768"/>
      <c r="AL2" s="768"/>
      <c r="AM2" s="768"/>
      <c r="AN2" s="768"/>
      <c r="BH2" s="706" t="str">
        <f>ФОРМА!G2</f>
        <v>Санкт-Петербург</v>
      </c>
      <c r="BI2" s="706"/>
      <c r="BJ2" s="706"/>
      <c r="BK2" s="706"/>
      <c r="BL2" s="706"/>
      <c r="BM2" s="706"/>
      <c r="BN2" s="706"/>
      <c r="BO2" s="706"/>
      <c r="BP2" s="706"/>
      <c r="BQ2" s="706"/>
      <c r="BR2" s="706"/>
      <c r="BS2" s="706"/>
      <c r="BT2" s="706"/>
      <c r="BU2" s="706"/>
      <c r="BV2" s="706"/>
      <c r="BW2" s="706"/>
      <c r="BX2" s="706"/>
      <c r="BY2" s="706"/>
      <c r="BZ2" s="706"/>
      <c r="CA2" s="706"/>
      <c r="CB2" s="706"/>
      <c r="CC2" s="706"/>
      <c r="CD2" s="706"/>
      <c r="CE2" s="706"/>
      <c r="CF2" s="706"/>
      <c r="CG2" s="706"/>
      <c r="CH2" s="706"/>
      <c r="CI2" s="706"/>
      <c r="CJ2" s="706"/>
      <c r="CK2" s="706"/>
      <c r="CL2" s="706"/>
      <c r="CM2" s="706"/>
      <c r="CN2" s="706"/>
      <c r="CO2" s="706"/>
      <c r="CP2" s="706"/>
      <c r="CQ2" s="706"/>
      <c r="CR2" s="706"/>
      <c r="CS2" s="706"/>
      <c r="CT2" s="706"/>
      <c r="CU2" s="706"/>
      <c r="CV2" s="706"/>
      <c r="CW2" s="706"/>
      <c r="CX2" s="706"/>
      <c r="CY2" s="706"/>
      <c r="CZ2" s="706"/>
      <c r="DA2" s="706"/>
      <c r="DB2" s="706"/>
      <c r="DC2"/>
      <c r="DD2"/>
      <c r="DE2"/>
      <c r="DF2"/>
      <c r="DG2"/>
      <c r="DH2" s="141"/>
    </row>
    <row r="3" spans="1:112" s="21" customFormat="1" ht="10.199999999999999" x14ac:dyDescent="0.2">
      <c r="A3" s="765"/>
      <c r="B3" s="765"/>
      <c r="C3" s="765"/>
      <c r="D3" s="765"/>
      <c r="E3" s="765"/>
      <c r="F3" s="765"/>
      <c r="G3" s="765"/>
      <c r="H3" s="765"/>
      <c r="I3" s="765"/>
      <c r="J3" s="765"/>
      <c r="K3" s="765"/>
      <c r="L3" s="765"/>
      <c r="M3" s="765"/>
      <c r="N3" s="765"/>
      <c r="O3" s="765"/>
      <c r="P3" s="765"/>
      <c r="Q3" s="765"/>
      <c r="R3" s="765"/>
      <c r="S3" s="765"/>
      <c r="T3" s="765"/>
      <c r="U3" s="765"/>
      <c r="V3" s="765"/>
      <c r="W3" s="765"/>
      <c r="X3" s="765"/>
      <c r="Y3" s="765"/>
      <c r="Z3" s="765"/>
      <c r="AA3" s="765"/>
      <c r="AB3" s="765"/>
      <c r="AC3" s="765"/>
      <c r="AD3" s="765"/>
      <c r="AE3" s="765"/>
      <c r="AF3" s="765"/>
      <c r="AG3" s="765"/>
      <c r="AH3" s="765"/>
      <c r="AI3" s="765"/>
      <c r="AJ3" s="765"/>
      <c r="AK3" s="765"/>
      <c r="AL3" s="765"/>
      <c r="AM3" s="765"/>
      <c r="AN3" s="765"/>
      <c r="BH3" s="765" t="s">
        <v>0</v>
      </c>
      <c r="BI3" s="765"/>
      <c r="BJ3" s="765"/>
      <c r="BK3" s="765"/>
      <c r="BL3" s="765"/>
      <c r="BM3" s="765"/>
      <c r="BN3" s="765"/>
      <c r="BO3" s="765"/>
      <c r="BP3" s="765"/>
      <c r="BQ3" s="765"/>
      <c r="BR3" s="765"/>
      <c r="BS3" s="765"/>
      <c r="BT3" s="765"/>
      <c r="BU3" s="765"/>
      <c r="BV3" s="765"/>
      <c r="BW3" s="765"/>
      <c r="BX3" s="765"/>
      <c r="BY3" s="765"/>
      <c r="BZ3" s="765"/>
      <c r="CA3" s="765"/>
      <c r="CB3" s="765"/>
      <c r="CC3" s="765"/>
      <c r="CD3" s="765"/>
      <c r="CE3" s="765"/>
      <c r="CF3" s="765"/>
      <c r="CG3" s="765"/>
      <c r="CH3" s="765"/>
      <c r="CI3" s="765"/>
      <c r="CJ3" s="765"/>
      <c r="CK3" s="765"/>
      <c r="CL3" s="765"/>
      <c r="CM3" s="765"/>
      <c r="CN3" s="765"/>
      <c r="CO3" s="765"/>
      <c r="CP3" s="765"/>
      <c r="CQ3" s="765"/>
      <c r="CR3" s="765"/>
      <c r="CS3" s="765"/>
      <c r="CT3" s="765"/>
      <c r="CU3" s="765"/>
      <c r="CV3" s="765"/>
      <c r="CW3" s="765"/>
      <c r="CX3" s="765"/>
      <c r="CY3" s="765"/>
      <c r="CZ3" s="765"/>
      <c r="DA3" s="765"/>
      <c r="DB3" s="765"/>
      <c r="DC3" s="1"/>
      <c r="DD3" s="1"/>
      <c r="DE3" s="1"/>
      <c r="DF3" s="1"/>
      <c r="DG3" s="1"/>
      <c r="DH3" s="142"/>
    </row>
    <row r="4" spans="1:112" ht="15" customHeight="1" x14ac:dyDescent="0.25">
      <c r="A4" s="706" t="str">
        <f>ФОРМА!B4</f>
        <v>ООО «СЭТ»</v>
      </c>
      <c r="B4" s="706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6"/>
      <c r="AI4" s="706"/>
      <c r="AJ4" s="706"/>
      <c r="AK4" s="706"/>
      <c r="AL4" s="706"/>
      <c r="AM4" s="706"/>
      <c r="AN4" s="706"/>
      <c r="BH4" s="706" t="str">
        <f>ФОРМА!B2</f>
        <v>ПАО "Россети Ленэнерго"</v>
      </c>
      <c r="BI4" s="706"/>
      <c r="BJ4" s="706"/>
      <c r="BK4" s="706"/>
      <c r="BL4" s="706"/>
      <c r="BM4" s="706"/>
      <c r="BN4" s="706"/>
      <c r="BO4" s="706"/>
      <c r="BP4" s="706"/>
      <c r="BQ4" s="706"/>
      <c r="BR4" s="706"/>
      <c r="BS4" s="706"/>
      <c r="BT4" s="706"/>
      <c r="BU4" s="706"/>
      <c r="BV4" s="706"/>
      <c r="BW4" s="706"/>
      <c r="BX4" s="706"/>
      <c r="BY4" s="706"/>
      <c r="BZ4" s="706"/>
      <c r="CA4" s="706"/>
      <c r="CB4" s="706"/>
      <c r="CC4" s="706"/>
      <c r="CD4" s="706"/>
      <c r="CE4" s="706"/>
      <c r="CF4" s="706"/>
      <c r="CG4" s="706"/>
      <c r="CH4" s="706"/>
      <c r="CI4" s="706"/>
      <c r="CJ4" s="706"/>
      <c r="CK4" s="706"/>
      <c r="CL4" s="706"/>
      <c r="CM4" s="706"/>
      <c r="CN4" s="706"/>
      <c r="CO4" s="706"/>
      <c r="CP4" s="706"/>
      <c r="CQ4" s="706"/>
      <c r="CR4" s="706"/>
      <c r="CS4" s="706"/>
      <c r="CT4" s="706"/>
      <c r="CU4" s="706"/>
      <c r="CV4" s="706"/>
      <c r="CW4" s="706"/>
      <c r="CX4" s="706"/>
      <c r="CY4" s="706"/>
      <c r="CZ4" s="706"/>
      <c r="DA4" s="706"/>
      <c r="DB4" s="706"/>
      <c r="DH4" s="143" t="str">
        <f>BH4</f>
        <v>ПАО "Россети Ленэнерго"</v>
      </c>
    </row>
    <row r="5" spans="1:112" s="24" customFormat="1" ht="10.199999999999999" x14ac:dyDescent="0.2">
      <c r="A5" s="725" t="s">
        <v>44</v>
      </c>
      <c r="B5" s="725"/>
      <c r="C5" s="725"/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5"/>
      <c r="P5" s="725"/>
      <c r="Q5" s="725"/>
      <c r="R5" s="725"/>
      <c r="S5" s="725"/>
      <c r="T5" s="725"/>
      <c r="U5" s="725"/>
      <c r="V5" s="725"/>
      <c r="W5" s="725"/>
      <c r="X5" s="725"/>
      <c r="Y5" s="725"/>
      <c r="Z5" s="725"/>
      <c r="AA5" s="725"/>
      <c r="AB5" s="725"/>
      <c r="AC5" s="725"/>
      <c r="AD5" s="725"/>
      <c r="AE5" s="725"/>
      <c r="AF5" s="725"/>
      <c r="AG5" s="725"/>
      <c r="AH5" s="725"/>
      <c r="AI5" s="725"/>
      <c r="AJ5" s="725"/>
      <c r="AK5" s="725"/>
      <c r="AL5" s="725"/>
      <c r="AM5" s="725"/>
      <c r="AN5" s="725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5" t="s">
        <v>2</v>
      </c>
      <c r="BI5" s="765"/>
      <c r="BJ5" s="765"/>
      <c r="BK5" s="765"/>
      <c r="BL5" s="765"/>
      <c r="BM5" s="765"/>
      <c r="BN5" s="765"/>
      <c r="BO5" s="765"/>
      <c r="BP5" s="765"/>
      <c r="BQ5" s="765"/>
      <c r="BR5" s="765"/>
      <c r="BS5" s="765"/>
      <c r="BT5" s="765"/>
      <c r="BU5" s="765"/>
      <c r="BV5" s="765"/>
      <c r="BW5" s="765"/>
      <c r="BX5" s="765"/>
      <c r="BY5" s="765"/>
      <c r="BZ5" s="765"/>
      <c r="CA5" s="765"/>
      <c r="CB5" s="765"/>
      <c r="CC5" s="765"/>
      <c r="CD5" s="765"/>
      <c r="CE5" s="765"/>
      <c r="CF5" s="765"/>
      <c r="CG5" s="765"/>
      <c r="CH5" s="765"/>
      <c r="CI5" s="765"/>
      <c r="CJ5" s="765"/>
      <c r="CK5" s="765"/>
      <c r="CL5" s="765"/>
      <c r="CM5" s="765"/>
      <c r="CN5" s="765"/>
      <c r="CO5" s="765"/>
      <c r="CP5" s="765"/>
      <c r="CQ5" s="765"/>
      <c r="CR5" s="765"/>
      <c r="CS5" s="765"/>
      <c r="CT5" s="765"/>
      <c r="CU5" s="765"/>
      <c r="CV5" s="765"/>
      <c r="CW5" s="765"/>
      <c r="CX5" s="765"/>
      <c r="CY5" s="765"/>
      <c r="CZ5" s="765"/>
      <c r="DA5" s="765"/>
      <c r="DB5" s="765"/>
      <c r="DH5" s="142"/>
    </row>
    <row r="6" spans="1:112" ht="69" x14ac:dyDescent="0.25">
      <c r="A6" s="706"/>
      <c r="B6" s="706"/>
      <c r="C6" s="706"/>
      <c r="D6" s="706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6"/>
      <c r="AD6" s="706"/>
      <c r="AE6" s="706"/>
      <c r="AF6" s="706"/>
      <c r="AG6" s="706"/>
      <c r="AH6" s="706"/>
      <c r="AI6" s="706"/>
      <c r="AJ6" s="706"/>
      <c r="AK6" s="706"/>
      <c r="AL6" s="706"/>
      <c r="AM6" s="706"/>
      <c r="AN6" s="70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I6" s="766"/>
      <c r="BJ6" s="766"/>
      <c r="BK6" s="766"/>
      <c r="BL6" s="766"/>
      <c r="BM6" s="766"/>
      <c r="BN6" s="766"/>
      <c r="BO6" s="766"/>
      <c r="BP6" s="766"/>
      <c r="BQ6" s="766"/>
      <c r="BR6" s="766"/>
      <c r="BS6" s="766"/>
      <c r="BT6" s="766"/>
      <c r="BU6" s="766"/>
      <c r="BV6" s="766"/>
      <c r="BW6" s="766"/>
      <c r="BX6" s="766"/>
      <c r="BY6" s="766"/>
      <c r="BZ6" s="766"/>
      <c r="CA6" s="766"/>
      <c r="CB6" s="766"/>
      <c r="CC6" s="766"/>
      <c r="CD6" s="766"/>
      <c r="CE6" s="766"/>
      <c r="CF6" s="766"/>
      <c r="CG6" s="766"/>
      <c r="CH6" s="766"/>
      <c r="CI6" s="766"/>
      <c r="CJ6" s="766"/>
      <c r="CK6" s="766"/>
      <c r="CL6" s="766"/>
      <c r="CM6" s="766"/>
      <c r="CN6" s="766"/>
      <c r="CO6" s="766"/>
      <c r="CP6" s="766"/>
      <c r="CQ6" s="766"/>
      <c r="CR6" s="766"/>
      <c r="CS6" s="766"/>
      <c r="CT6" s="766"/>
      <c r="CU6" s="766"/>
      <c r="CV6" s="766"/>
      <c r="CW6" s="766"/>
      <c r="CX6" s="766"/>
      <c r="CY6" s="766"/>
      <c r="CZ6" s="766"/>
      <c r="DA6" s="766"/>
      <c r="DB6" s="766"/>
      <c r="DH6" s="143" t="str">
        <f>BH6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7" spans="1:112" s="24" customFormat="1" ht="10.199999999999999" x14ac:dyDescent="0.2">
      <c r="A7" s="765" t="s">
        <v>45</v>
      </c>
      <c r="B7" s="765"/>
      <c r="C7" s="765"/>
      <c r="D7" s="765"/>
      <c r="E7" s="765"/>
      <c r="F7" s="765"/>
      <c r="G7" s="765"/>
      <c r="H7" s="765"/>
      <c r="I7" s="765"/>
      <c r="J7" s="765"/>
      <c r="K7" s="765"/>
      <c r="L7" s="765"/>
      <c r="M7" s="765"/>
      <c r="N7" s="765"/>
      <c r="O7" s="765"/>
      <c r="P7" s="765"/>
      <c r="Q7" s="765"/>
      <c r="R7" s="765"/>
      <c r="S7" s="765"/>
      <c r="T7" s="765"/>
      <c r="U7" s="765"/>
      <c r="V7" s="765"/>
      <c r="W7" s="765"/>
      <c r="X7" s="765"/>
      <c r="Y7" s="765"/>
      <c r="Z7" s="765"/>
      <c r="AA7" s="765"/>
      <c r="AB7" s="765"/>
      <c r="AC7" s="765"/>
      <c r="AD7" s="765"/>
      <c r="AE7" s="765"/>
      <c r="AF7" s="765"/>
      <c r="AG7" s="765"/>
      <c r="AH7" s="765"/>
      <c r="AI7" s="765"/>
      <c r="AJ7" s="765"/>
      <c r="AK7" s="765"/>
      <c r="AL7" s="765"/>
      <c r="AM7" s="765"/>
      <c r="AN7" s="765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5" t="s">
        <v>38</v>
      </c>
      <c r="BI7" s="765"/>
      <c r="BJ7" s="765"/>
      <c r="BK7" s="765"/>
      <c r="BL7" s="765"/>
      <c r="BM7" s="765"/>
      <c r="BN7" s="765"/>
      <c r="BO7" s="765"/>
      <c r="BP7" s="765"/>
      <c r="BQ7" s="765"/>
      <c r="BR7" s="765"/>
      <c r="BS7" s="765"/>
      <c r="BT7" s="765"/>
      <c r="BU7" s="765"/>
      <c r="BV7" s="765"/>
      <c r="BW7" s="765"/>
      <c r="BX7" s="765"/>
      <c r="BY7" s="765"/>
      <c r="BZ7" s="765"/>
      <c r="CA7" s="765"/>
      <c r="CB7" s="765"/>
      <c r="CC7" s="765"/>
      <c r="CD7" s="765"/>
      <c r="CE7" s="765"/>
      <c r="CF7" s="765"/>
      <c r="CG7" s="765"/>
      <c r="CH7" s="765"/>
      <c r="CI7" s="765"/>
      <c r="CJ7" s="765"/>
      <c r="CK7" s="765"/>
      <c r="CL7" s="765"/>
      <c r="CM7" s="765"/>
      <c r="CN7" s="765"/>
      <c r="CO7" s="765"/>
      <c r="CP7" s="765"/>
      <c r="CQ7" s="765"/>
      <c r="CR7" s="765"/>
      <c r="CS7" s="765"/>
      <c r="CT7" s="765"/>
      <c r="CU7" s="765"/>
      <c r="CV7" s="765"/>
      <c r="CW7" s="765"/>
      <c r="CX7" s="765"/>
      <c r="CY7" s="765"/>
      <c r="CZ7" s="765"/>
      <c r="DA7" s="765"/>
      <c r="DB7" s="765"/>
      <c r="DH7" s="229"/>
    </row>
    <row r="8" spans="1:112" x14ac:dyDescent="0.3">
      <c r="A8" s="706"/>
      <c r="B8" s="706"/>
      <c r="C8" s="706"/>
      <c r="D8" s="706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6"/>
      <c r="Q8" s="706"/>
      <c r="R8" s="706"/>
      <c r="S8" s="706"/>
      <c r="T8" s="706"/>
      <c r="U8" s="706"/>
      <c r="V8" s="706"/>
      <c r="W8" s="706"/>
      <c r="X8" s="706"/>
      <c r="Y8" s="706"/>
      <c r="Z8" s="706"/>
      <c r="AA8" s="706"/>
      <c r="AB8" s="706"/>
      <c r="AC8" s="706"/>
      <c r="AD8" s="706"/>
      <c r="AE8" s="706"/>
      <c r="AF8" s="706"/>
      <c r="AG8" s="706"/>
      <c r="AH8" s="706"/>
      <c r="AI8" s="706"/>
      <c r="AJ8" s="706"/>
      <c r="AK8" s="706"/>
      <c r="AL8" s="706"/>
      <c r="AM8" s="706"/>
      <c r="AN8" s="706"/>
      <c r="BH8" s="724">
        <f>ФОРМА!B13</f>
        <v>45649</v>
      </c>
      <c r="BI8" s="706"/>
      <c r="BJ8" s="706"/>
      <c r="BK8" s="706"/>
      <c r="BL8" s="706"/>
      <c r="BM8" s="706"/>
      <c r="BN8" s="706"/>
      <c r="BO8" s="706"/>
      <c r="BP8" s="706"/>
      <c r="BQ8" s="706"/>
      <c r="BR8" s="706"/>
      <c r="BS8" s="706"/>
      <c r="BT8" s="706"/>
      <c r="BU8" s="706"/>
      <c r="BV8" s="706"/>
      <c r="BW8" s="706"/>
      <c r="BX8" s="706"/>
      <c r="BY8" s="706"/>
      <c r="BZ8" s="706"/>
      <c r="CA8" s="706"/>
      <c r="CB8" s="706"/>
      <c r="CC8" s="706"/>
      <c r="CD8" s="706"/>
      <c r="CE8" s="706"/>
      <c r="CF8" s="706"/>
      <c r="CG8" s="706"/>
      <c r="CH8" s="706"/>
      <c r="CI8" s="706"/>
      <c r="CJ8" s="706"/>
      <c r="CK8" s="706"/>
      <c r="CL8" s="706"/>
      <c r="CM8" s="706"/>
      <c r="CN8" s="706"/>
      <c r="CO8" s="706"/>
      <c r="CP8" s="706"/>
      <c r="CQ8" s="706"/>
      <c r="CR8" s="706"/>
      <c r="CS8" s="706"/>
      <c r="CT8" s="706"/>
      <c r="CU8" s="706"/>
      <c r="CV8" s="706"/>
      <c r="CW8" s="706"/>
      <c r="CX8" s="706"/>
      <c r="CY8" s="706"/>
      <c r="CZ8" s="706"/>
      <c r="DA8" s="706"/>
      <c r="DB8" s="706"/>
      <c r="DC8" s="51"/>
    </row>
    <row r="9" spans="1:112" s="24" customFormat="1" ht="10.199999999999999" x14ac:dyDescent="0.2">
      <c r="A9" s="725" t="s">
        <v>1</v>
      </c>
      <c r="B9" s="725"/>
      <c r="C9" s="725"/>
      <c r="D9" s="725"/>
      <c r="E9" s="725"/>
      <c r="F9" s="725"/>
      <c r="G9" s="725"/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  <c r="T9" s="725"/>
      <c r="U9" s="725"/>
      <c r="V9" s="725"/>
      <c r="W9" s="725"/>
      <c r="X9" s="725"/>
      <c r="Y9" s="725"/>
      <c r="Z9" s="725"/>
      <c r="AA9" s="725"/>
      <c r="AB9" s="725"/>
      <c r="AC9" s="725"/>
      <c r="AD9" s="725"/>
      <c r="AE9" s="725"/>
      <c r="AF9" s="725"/>
      <c r="AG9" s="725"/>
      <c r="AH9" s="725"/>
      <c r="AI9" s="725"/>
      <c r="AJ9" s="725"/>
      <c r="AK9" s="725"/>
      <c r="AL9" s="725"/>
      <c r="AM9" s="725"/>
      <c r="AN9" s="72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25" t="s">
        <v>3</v>
      </c>
      <c r="BI9" s="725"/>
      <c r="BJ9" s="725"/>
      <c r="BK9" s="725"/>
      <c r="BL9" s="725"/>
      <c r="BM9" s="725"/>
      <c r="BN9" s="725"/>
      <c r="BO9" s="725"/>
      <c r="BP9" s="725"/>
      <c r="BQ9" s="725"/>
      <c r="BR9" s="725"/>
      <c r="BS9" s="725"/>
      <c r="BT9" s="725"/>
      <c r="BU9" s="725"/>
      <c r="BV9" s="725"/>
      <c r="BW9" s="725"/>
      <c r="BX9" s="725"/>
      <c r="BY9" s="725"/>
      <c r="BZ9" s="725"/>
      <c r="CA9" s="725"/>
      <c r="CB9" s="725"/>
      <c r="CC9" s="725"/>
      <c r="CD9" s="725"/>
      <c r="CE9" s="725"/>
      <c r="CF9" s="725"/>
      <c r="CG9" s="725"/>
      <c r="CH9" s="725"/>
      <c r="CI9" s="725"/>
      <c r="CJ9" s="725"/>
      <c r="CK9" s="725"/>
      <c r="CL9" s="725"/>
      <c r="CM9" s="725"/>
      <c r="CN9" s="725"/>
      <c r="CO9" s="725"/>
      <c r="CP9" s="725"/>
      <c r="CQ9" s="725"/>
      <c r="CR9" s="725"/>
      <c r="CS9" s="725"/>
      <c r="CT9" s="725"/>
      <c r="CU9" s="725"/>
      <c r="CV9" s="725"/>
      <c r="CW9" s="725"/>
      <c r="CX9" s="725"/>
      <c r="CY9" s="725"/>
      <c r="CZ9" s="725"/>
      <c r="DA9" s="725"/>
      <c r="DB9" s="725"/>
      <c r="DH9" s="229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727" t="s">
        <v>67</v>
      </c>
      <c r="B11" s="727"/>
      <c r="C11" s="727"/>
      <c r="D11" s="727"/>
      <c r="E11" s="727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  <c r="BX11" s="727"/>
      <c r="BY11" s="727"/>
      <c r="BZ11" s="727"/>
      <c r="CA11" s="727"/>
      <c r="CB11" s="727"/>
      <c r="CC11" s="727"/>
      <c r="CD11" s="727"/>
      <c r="CE11" s="727"/>
      <c r="CF11" s="727"/>
      <c r="CG11" s="727"/>
      <c r="CH11" s="727"/>
      <c r="CI11" s="727"/>
      <c r="CJ11" s="727"/>
      <c r="CK11" s="727"/>
      <c r="CL11" s="727"/>
      <c r="CM11" s="727"/>
      <c r="CN11" s="727"/>
      <c r="CO11" s="727"/>
      <c r="CP11" s="727"/>
      <c r="CQ11" s="727"/>
      <c r="CR11" s="727"/>
      <c r="CS11" s="727"/>
      <c r="CT11" s="727"/>
      <c r="CU11" s="727"/>
      <c r="CV11" s="727"/>
      <c r="CW11" s="727"/>
      <c r="CX11" s="727"/>
      <c r="CY11" s="727"/>
      <c r="CZ11" s="727"/>
      <c r="DA11" s="727"/>
      <c r="DB11" s="727"/>
      <c r="DH11" s="223"/>
    </row>
    <row r="12" spans="1:112" x14ac:dyDescent="0.3">
      <c r="A12" s="727" t="s">
        <v>828</v>
      </c>
      <c r="B12" s="727"/>
      <c r="C12" s="727"/>
      <c r="D12" s="727"/>
      <c r="E12" s="727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  <c r="BR12" s="727"/>
      <c r="BS12" s="727"/>
      <c r="BT12" s="727"/>
      <c r="BU12" s="727"/>
      <c r="BV12" s="727"/>
      <c r="BW12" s="727"/>
      <c r="BX12" s="727"/>
      <c r="BY12" s="727"/>
      <c r="BZ12" s="727"/>
      <c r="CA12" s="727"/>
      <c r="CB12" s="727"/>
      <c r="CC12" s="727"/>
      <c r="CD12" s="727"/>
      <c r="CE12" s="727"/>
      <c r="CF12" s="727"/>
      <c r="CG12" s="727"/>
      <c r="CH12" s="727"/>
      <c r="CI12" s="727"/>
      <c r="CJ12" s="727"/>
      <c r="CK12" s="727"/>
      <c r="CL12" s="727"/>
      <c r="CM12" s="727"/>
      <c r="CN12" s="727"/>
      <c r="CO12" s="727"/>
      <c r="CP12" s="727"/>
      <c r="CQ12" s="727"/>
      <c r="CR12" s="727"/>
      <c r="CS12" s="727"/>
      <c r="CT12" s="727"/>
      <c r="CU12" s="727"/>
      <c r="CV12" s="727"/>
      <c r="CW12" s="727"/>
      <c r="CX12" s="727"/>
      <c r="CY12" s="727"/>
      <c r="CZ12" s="727"/>
      <c r="DA12" s="727"/>
      <c r="DB12" s="727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71" t="s">
        <v>4</v>
      </c>
      <c r="B14" s="771"/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1"/>
      <c r="P14" s="771"/>
      <c r="Q14" s="771"/>
      <c r="R14" s="771"/>
      <c r="S14" s="771"/>
      <c r="T14" s="771"/>
      <c r="U14" s="771"/>
      <c r="V14" s="771"/>
      <c r="W14" s="771"/>
      <c r="X14" s="771"/>
      <c r="Y14" s="771"/>
      <c r="DH14" s="223"/>
    </row>
    <row r="15" spans="1:112" ht="30" customHeight="1" x14ac:dyDescent="0.25">
      <c r="A15" s="770" t="s">
        <v>116</v>
      </c>
      <c r="B15" s="770"/>
      <c r="C15" s="770"/>
      <c r="D15" s="770"/>
      <c r="E15" s="770"/>
      <c r="F15" s="770"/>
      <c r="G15" s="770"/>
      <c r="H15" s="770"/>
      <c r="I15" s="770"/>
      <c r="J15" s="770"/>
      <c r="K15" s="770"/>
      <c r="L15" s="770"/>
      <c r="M15" s="770"/>
      <c r="N15" s="770"/>
      <c r="O15" s="770"/>
      <c r="P15" s="770"/>
      <c r="Q15" s="770"/>
      <c r="R15" s="770"/>
      <c r="S15" s="770"/>
      <c r="T15" s="770"/>
      <c r="U15" s="770"/>
      <c r="V15" s="770"/>
      <c r="W15" s="770"/>
      <c r="X15" s="770"/>
      <c r="Y15" s="770"/>
      <c r="Z15" s="770"/>
      <c r="AA15" s="770"/>
      <c r="AB15" s="770"/>
      <c r="AC15" s="770"/>
      <c r="AD15" s="770"/>
      <c r="AE15" s="770"/>
      <c r="AF15" s="767" t="str">
        <f>ПОДПИСИ!B5</f>
        <v xml:space="preserve">Старший мастер Ломоносовского РЭС филиала ПАО "Россети Ленэнерго", "ГтЭС" </v>
      </c>
      <c r="AG15" s="767"/>
      <c r="AH15" s="767"/>
      <c r="AI15" s="767"/>
      <c r="AJ15" s="767"/>
      <c r="AK15" s="767"/>
      <c r="AL15" s="767"/>
      <c r="AM15" s="767"/>
      <c r="AN15" s="767"/>
      <c r="AO15" s="767"/>
      <c r="AP15" s="767"/>
      <c r="AQ15" s="767"/>
      <c r="AR15" s="767"/>
      <c r="AS15" s="767"/>
      <c r="AT15" s="767"/>
      <c r="AU15" s="767"/>
      <c r="AV15" s="767"/>
      <c r="AW15" s="767"/>
      <c r="AX15" s="767"/>
      <c r="AY15" s="767"/>
      <c r="AZ15" s="767"/>
      <c r="BA15" s="767"/>
      <c r="BB15" s="767"/>
      <c r="BC15" s="767"/>
      <c r="BD15" s="767"/>
      <c r="BE15" s="767"/>
      <c r="BF15" s="767"/>
      <c r="BG15" s="767"/>
      <c r="BH15" s="767"/>
      <c r="BI15" s="767"/>
      <c r="BJ15" s="767"/>
      <c r="BK15" s="767"/>
      <c r="BL15" s="767"/>
      <c r="BM15" s="767"/>
      <c r="BN15" s="767"/>
      <c r="BO15" s="767"/>
      <c r="BP15" s="767"/>
      <c r="BQ15" s="767"/>
      <c r="BR15" s="767"/>
      <c r="BS15" s="767"/>
      <c r="BT15" s="767"/>
      <c r="BU15" s="767"/>
      <c r="BV15" s="767"/>
      <c r="BW15" s="767"/>
      <c r="BX15" s="767"/>
      <c r="BY15" s="767"/>
      <c r="BZ15" s="767"/>
      <c r="CA15" s="767"/>
      <c r="CB15" s="767"/>
      <c r="CC15" s="767"/>
      <c r="CD15" s="767"/>
      <c r="CE15" s="767"/>
      <c r="CF15" s="767"/>
      <c r="CG15" s="767"/>
      <c r="CH15" s="767"/>
      <c r="CI15" s="767"/>
      <c r="CJ15" s="767"/>
      <c r="CK15" s="767"/>
      <c r="CL15" s="767"/>
      <c r="CM15" s="767"/>
      <c r="CN15" s="767"/>
      <c r="CO15" s="767"/>
      <c r="CP15" s="767"/>
      <c r="CQ15" s="767"/>
      <c r="CR15" s="767"/>
      <c r="CS15" s="767"/>
      <c r="CT15" s="767"/>
      <c r="CU15" s="767"/>
      <c r="CV15" s="767"/>
      <c r="CW15" s="767"/>
      <c r="CX15" s="767"/>
      <c r="CY15" s="767"/>
      <c r="CZ15" s="767"/>
      <c r="DA15" s="767"/>
      <c r="DB15" s="767"/>
      <c r="DH15" s="147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5" t="s">
        <v>5</v>
      </c>
      <c r="AH16" s="765"/>
      <c r="AI16" s="765"/>
      <c r="AJ16" s="765"/>
      <c r="AK16" s="765"/>
      <c r="AL16" s="765"/>
      <c r="AM16" s="765"/>
      <c r="AN16" s="765"/>
      <c r="AO16" s="765"/>
      <c r="AP16" s="765"/>
      <c r="AQ16" s="765"/>
      <c r="AR16" s="765"/>
      <c r="AS16" s="765"/>
      <c r="AT16" s="765"/>
      <c r="AU16" s="765"/>
      <c r="AV16" s="765"/>
      <c r="AW16" s="765"/>
      <c r="AX16" s="765"/>
      <c r="AY16" s="765"/>
      <c r="AZ16" s="765"/>
      <c r="BA16" s="765"/>
      <c r="BB16" s="765"/>
      <c r="BC16" s="765"/>
      <c r="BD16" s="765"/>
      <c r="BE16" s="765"/>
      <c r="BF16" s="765"/>
      <c r="BG16" s="765"/>
      <c r="BH16" s="765"/>
      <c r="BI16" s="765"/>
      <c r="BJ16" s="765"/>
      <c r="BK16" s="765"/>
      <c r="BL16" s="765"/>
      <c r="BM16" s="765"/>
      <c r="BN16" s="765"/>
      <c r="BO16" s="765"/>
      <c r="BP16" s="765"/>
      <c r="BQ16" s="765"/>
      <c r="BR16" s="765"/>
      <c r="BS16" s="765"/>
      <c r="BT16" s="765"/>
      <c r="BU16" s="765"/>
      <c r="BV16" s="765"/>
      <c r="BW16" s="765"/>
      <c r="BX16" s="765"/>
      <c r="BY16" s="765"/>
      <c r="BZ16" s="765"/>
      <c r="CA16" s="765"/>
      <c r="CB16" s="765"/>
      <c r="CC16" s="765"/>
      <c r="CD16" s="765"/>
      <c r="CE16" s="765"/>
      <c r="CF16" s="765"/>
      <c r="CG16" s="765"/>
      <c r="CH16" s="765"/>
      <c r="CI16" s="765"/>
      <c r="CJ16" s="765"/>
      <c r="CK16" s="765"/>
      <c r="CL16" s="765"/>
      <c r="CM16" s="765"/>
      <c r="CN16" s="765"/>
      <c r="CO16" s="765"/>
      <c r="CP16" s="765"/>
      <c r="CQ16" s="765"/>
      <c r="CR16" s="765"/>
      <c r="CS16" s="765"/>
      <c r="CT16" s="765"/>
      <c r="CU16" s="765"/>
      <c r="CV16" s="765"/>
      <c r="CW16" s="765"/>
      <c r="CX16" s="765"/>
      <c r="CY16" s="765"/>
      <c r="CZ16" s="765"/>
      <c r="DA16" s="765"/>
      <c r="DB16" s="765"/>
    </row>
    <row r="17" spans="1:112" ht="15" customHeight="1" x14ac:dyDescent="0.3">
      <c r="A17" s="920" t="str">
        <f>ПОДПИСИ!C5</f>
        <v>Ширяев Е.М.</v>
      </c>
      <c r="B17" s="920"/>
      <c r="C17" s="920"/>
      <c r="D17" s="920"/>
      <c r="E17" s="920"/>
      <c r="F17" s="920"/>
      <c r="G17" s="920"/>
      <c r="H17" s="920"/>
      <c r="I17" s="920"/>
      <c r="J17" s="920"/>
      <c r="K17" s="920"/>
      <c r="L17" s="920"/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20"/>
      <c r="X17" s="920"/>
      <c r="Y17" s="920"/>
      <c r="Z17" s="920"/>
      <c r="AA17" s="920"/>
      <c r="AB17" s="920"/>
      <c r="AC17" s="920"/>
      <c r="AD17" s="920"/>
      <c r="AE17" s="920"/>
      <c r="AF17" s="920"/>
      <c r="AG17" s="920"/>
      <c r="AH17" s="920"/>
      <c r="AI17" s="920"/>
      <c r="AJ17" s="920"/>
      <c r="AK17" s="920"/>
      <c r="AL17" s="920"/>
      <c r="AM17" s="920"/>
      <c r="AN17" s="920"/>
      <c r="AO17" s="920"/>
      <c r="AP17" s="920"/>
      <c r="AQ17" s="920"/>
      <c r="AR17" s="920"/>
      <c r="AS17" s="920"/>
      <c r="AT17" s="920"/>
      <c r="AU17" s="920"/>
      <c r="AV17" s="920"/>
      <c r="AW17" s="920"/>
      <c r="AX17" s="920"/>
      <c r="AY17" s="920"/>
      <c r="AZ17" s="920"/>
      <c r="BA17" s="920"/>
      <c r="BB17" s="920"/>
      <c r="BC17" s="920"/>
      <c r="BD17" s="920"/>
      <c r="BE17" s="920"/>
      <c r="BF17" s="920"/>
      <c r="BG17" s="920"/>
      <c r="BH17" s="920"/>
      <c r="BI17" s="920"/>
      <c r="BJ17" s="920"/>
      <c r="BK17" s="920"/>
      <c r="BL17" s="920"/>
      <c r="BM17" s="920"/>
      <c r="BN17" s="920"/>
      <c r="BO17" s="920"/>
      <c r="BP17" s="920"/>
      <c r="BQ17" s="920"/>
      <c r="BR17" s="920"/>
      <c r="BS17" s="920"/>
      <c r="BT17" s="920"/>
      <c r="BU17" s="920"/>
      <c r="BV17" s="920"/>
      <c r="BW17" s="920"/>
      <c r="BX17" s="920"/>
      <c r="BY17" s="920"/>
      <c r="BZ17" s="920"/>
      <c r="CA17" s="920"/>
      <c r="CB17" s="920"/>
      <c r="CC17" s="920"/>
      <c r="CD17" s="920"/>
      <c r="CE17" s="920"/>
      <c r="CF17" s="920"/>
      <c r="CG17" s="920"/>
      <c r="CH17" s="920"/>
      <c r="CI17" s="920"/>
      <c r="CJ17" s="920"/>
      <c r="CK17" s="920"/>
      <c r="CL17" s="920"/>
      <c r="CM17" s="920"/>
      <c r="CN17" s="920"/>
      <c r="CO17" s="920"/>
      <c r="CP17" s="920"/>
      <c r="CQ17" s="920"/>
      <c r="CR17" s="920"/>
      <c r="CS17" s="920"/>
      <c r="CT17" s="920"/>
      <c r="CU17" s="920"/>
      <c r="CV17" s="920"/>
      <c r="CW17" s="920"/>
      <c r="CX17" s="920"/>
      <c r="CY17" s="920"/>
      <c r="CZ17" s="920"/>
      <c r="DA17" s="920"/>
      <c r="DB17" s="920"/>
    </row>
    <row r="18" spans="1:112" ht="15" customHeight="1" x14ac:dyDescent="0.3">
      <c r="A18" s="272"/>
      <c r="B18" s="272"/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272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272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272"/>
      <c r="BV18" s="272"/>
      <c r="BW18" s="272"/>
      <c r="BX18" s="272"/>
      <c r="BY18" s="272"/>
      <c r="BZ18" s="272"/>
      <c r="CA18" s="272"/>
      <c r="CB18" s="272"/>
      <c r="CC18" s="272"/>
      <c r="CD18" s="272"/>
      <c r="CE18" s="272"/>
      <c r="CF18" s="272"/>
      <c r="CG18" s="272"/>
      <c r="CH18" s="272"/>
      <c r="CI18" s="272"/>
      <c r="CJ18" s="272"/>
      <c r="CK18" s="272"/>
      <c r="CL18" s="272"/>
      <c r="CM18" s="272"/>
      <c r="CN18" s="272"/>
      <c r="CO18" s="272"/>
      <c r="CP18" s="272"/>
      <c r="CQ18" s="272"/>
      <c r="CR18" s="272"/>
      <c r="CS18" s="272"/>
      <c r="CT18" s="272"/>
      <c r="CU18" s="272"/>
      <c r="CV18" s="272"/>
      <c r="CW18" s="272"/>
      <c r="CX18" s="272"/>
      <c r="CY18" s="272"/>
      <c r="CZ18" s="272"/>
      <c r="DA18" s="272"/>
      <c r="DB18" s="272"/>
    </row>
    <row r="19" spans="1:112" ht="30" customHeight="1" x14ac:dyDescent="0.25">
      <c r="A19" s="770" t="s">
        <v>708</v>
      </c>
      <c r="B19" s="770"/>
      <c r="C19" s="770"/>
      <c r="D19" s="770"/>
      <c r="E19" s="770"/>
      <c r="F19" s="770"/>
      <c r="G19" s="770"/>
      <c r="H19" s="770"/>
      <c r="I19" s="770"/>
      <c r="J19" s="770"/>
      <c r="K19" s="770"/>
      <c r="L19" s="770"/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70"/>
      <c r="X19" s="770"/>
      <c r="Y19" s="770"/>
      <c r="Z19" s="770"/>
      <c r="AA19" s="770"/>
      <c r="AB19" s="770"/>
      <c r="AC19" s="770"/>
      <c r="AD19" s="770"/>
      <c r="AE19" s="770"/>
      <c r="AF19" s="770"/>
      <c r="AG19" s="770"/>
      <c r="AH19" s="770"/>
      <c r="AI19" s="770"/>
      <c r="AJ19" s="770"/>
      <c r="AK19" s="770"/>
      <c r="AL19" s="770"/>
      <c r="AM19" s="770"/>
      <c r="AN19" s="770"/>
      <c r="AO19" s="767" t="str">
        <f>ПОДПИСИ!B12</f>
        <v>Начальник участка ООО «СЭТ»</v>
      </c>
      <c r="AP19" s="767"/>
      <c r="AQ19" s="767"/>
      <c r="AR19" s="767"/>
      <c r="AS19" s="767"/>
      <c r="AT19" s="767"/>
      <c r="AU19" s="767"/>
      <c r="AV19" s="767"/>
      <c r="AW19" s="767"/>
      <c r="AX19" s="767"/>
      <c r="AY19" s="767"/>
      <c r="AZ19" s="767"/>
      <c r="BA19" s="767"/>
      <c r="BB19" s="767"/>
      <c r="BC19" s="767"/>
      <c r="BD19" s="767"/>
      <c r="BE19" s="767"/>
      <c r="BF19" s="767"/>
      <c r="BG19" s="767"/>
      <c r="BH19" s="767"/>
      <c r="BI19" s="767"/>
      <c r="BJ19" s="767"/>
      <c r="BK19" s="767"/>
      <c r="BL19" s="767"/>
      <c r="BM19" s="767"/>
      <c r="BN19" s="767"/>
      <c r="BO19" s="767"/>
      <c r="BP19" s="767"/>
      <c r="BQ19" s="767"/>
      <c r="BR19" s="767"/>
      <c r="BS19" s="767"/>
      <c r="BT19" s="767"/>
      <c r="BU19" s="767"/>
      <c r="BV19" s="767"/>
      <c r="BW19" s="767"/>
      <c r="BX19" s="767"/>
      <c r="BY19" s="767"/>
      <c r="BZ19" s="767"/>
      <c r="CA19" s="767"/>
      <c r="CB19" s="767"/>
      <c r="CC19" s="767"/>
      <c r="CD19" s="767"/>
      <c r="CE19" s="767"/>
      <c r="CF19" s="767"/>
      <c r="CG19" s="767"/>
      <c r="CH19" s="767"/>
      <c r="CI19" s="767"/>
      <c r="CJ19" s="767"/>
      <c r="CK19" s="767"/>
      <c r="CL19" s="767"/>
      <c r="CM19" s="767"/>
      <c r="CN19" s="767"/>
      <c r="CO19" s="767"/>
      <c r="CP19" s="767"/>
      <c r="CQ19" s="767"/>
      <c r="CR19" s="767"/>
      <c r="CS19" s="767"/>
      <c r="CT19" s="767"/>
      <c r="CU19" s="767"/>
      <c r="CV19" s="767"/>
      <c r="CW19" s="767"/>
      <c r="CX19" s="767"/>
      <c r="CY19" s="767"/>
      <c r="CZ19" s="767"/>
      <c r="DA19" s="767"/>
      <c r="DB19" s="767"/>
      <c r="DH19" s="223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5" t="s">
        <v>5</v>
      </c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765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765"/>
      <c r="BV20" s="765"/>
      <c r="BW20" s="765"/>
      <c r="BX20" s="765"/>
      <c r="BY20" s="765"/>
      <c r="BZ20" s="765"/>
      <c r="CA20" s="765"/>
      <c r="CB20" s="765"/>
      <c r="CC20" s="765"/>
      <c r="CD20" s="765"/>
      <c r="CE20" s="765"/>
      <c r="CF20" s="765"/>
      <c r="CG20" s="765"/>
      <c r="CH20" s="765"/>
      <c r="CI20" s="765"/>
      <c r="CJ20" s="765"/>
      <c r="CK20" s="765"/>
      <c r="CL20" s="765"/>
      <c r="CM20" s="765"/>
      <c r="CN20" s="765"/>
      <c r="CO20" s="765"/>
      <c r="CP20" s="765"/>
      <c r="CQ20" s="765"/>
      <c r="CR20" s="765"/>
      <c r="CS20" s="765"/>
      <c r="CT20" s="765"/>
      <c r="CU20" s="765"/>
      <c r="CV20" s="765"/>
      <c r="CW20" s="765"/>
      <c r="CX20" s="765"/>
      <c r="CY20" s="765"/>
      <c r="CZ20" s="765"/>
      <c r="DA20" s="765"/>
      <c r="DB20" s="765"/>
    </row>
    <row r="21" spans="1:112" ht="15" customHeight="1" x14ac:dyDescent="0.25">
      <c r="A21" s="763" t="str">
        <f>ПОДПИСИ!C12</f>
        <v>Нугуманов М.А.</v>
      </c>
      <c r="B21" s="763"/>
      <c r="C21" s="763"/>
      <c r="D21" s="763"/>
      <c r="E21" s="763"/>
      <c r="F21" s="763"/>
      <c r="G21" s="763"/>
      <c r="H21" s="763"/>
      <c r="I21" s="763"/>
      <c r="J21" s="763"/>
      <c r="K21" s="763"/>
      <c r="L21" s="763"/>
      <c r="M21" s="763"/>
      <c r="N21" s="763"/>
      <c r="O21" s="763"/>
      <c r="P21" s="763"/>
      <c r="Q21" s="763"/>
      <c r="R21" s="763"/>
      <c r="S21" s="763"/>
      <c r="T21" s="763"/>
      <c r="U21" s="763"/>
      <c r="V21" s="763"/>
      <c r="W21" s="763"/>
      <c r="X21" s="763"/>
      <c r="Y21" s="763"/>
      <c r="Z21" s="763"/>
      <c r="AA21" s="763"/>
      <c r="AB21" s="763"/>
      <c r="AC21" s="763"/>
      <c r="AD21" s="763"/>
      <c r="AE21" s="763"/>
      <c r="AF21" s="763"/>
      <c r="AG21" s="763"/>
      <c r="AH21" s="763"/>
      <c r="AI21" s="763"/>
      <c r="AJ21" s="763"/>
      <c r="AK21" s="763"/>
      <c r="AL21" s="763"/>
      <c r="AM21" s="763"/>
      <c r="AN21" s="763"/>
      <c r="AO21" s="763"/>
      <c r="AP21" s="763"/>
      <c r="AQ21" s="763"/>
      <c r="AR21" s="763"/>
      <c r="AS21" s="763"/>
      <c r="AT21" s="763"/>
      <c r="AU21" s="763"/>
      <c r="AV21" s="763"/>
      <c r="AW21" s="763"/>
      <c r="AX21" s="763"/>
      <c r="AY21" s="763"/>
      <c r="AZ21" s="763"/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  <c r="DH21" s="140"/>
    </row>
    <row r="22" spans="1:112" x14ac:dyDescent="0.3">
      <c r="A22" s="19" t="s">
        <v>829</v>
      </c>
      <c r="DD22" s="19" t="s">
        <v>830</v>
      </c>
    </row>
    <row r="23" spans="1:112" ht="29.25" customHeight="1" x14ac:dyDescent="0.3">
      <c r="A23" s="921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921"/>
      <c r="C23" s="921"/>
      <c r="D23" s="921"/>
      <c r="E23" s="921"/>
      <c r="F23" s="921"/>
      <c r="G23" s="921"/>
      <c r="H23" s="921"/>
      <c r="I23" s="921"/>
      <c r="J23" s="921"/>
      <c r="K23" s="921"/>
      <c r="L23" s="921"/>
      <c r="M23" s="921"/>
      <c r="N23" s="921"/>
      <c r="O23" s="921"/>
      <c r="P23" s="921"/>
      <c r="Q23" s="921"/>
      <c r="R23" s="921"/>
      <c r="S23" s="921"/>
      <c r="T23" s="921"/>
      <c r="U23" s="921"/>
      <c r="V23" s="921"/>
      <c r="W23" s="921"/>
      <c r="X23" s="921"/>
      <c r="Y23" s="921"/>
      <c r="Z23" s="921"/>
      <c r="AA23" s="921"/>
      <c r="AB23" s="921"/>
      <c r="AC23" s="921"/>
      <c r="AD23" s="921"/>
      <c r="AE23" s="921"/>
      <c r="AF23" s="921"/>
      <c r="AG23" s="921"/>
      <c r="AH23" s="921"/>
      <c r="AI23" s="921"/>
      <c r="AJ23" s="921"/>
      <c r="AK23" s="921"/>
      <c r="AL23" s="921"/>
      <c r="AM23" s="921"/>
      <c r="AN23" s="921"/>
      <c r="AO23" s="921"/>
      <c r="AP23" s="921"/>
      <c r="AQ23" s="921"/>
      <c r="AR23" s="921"/>
      <c r="AS23" s="921"/>
      <c r="AT23" s="921"/>
      <c r="AU23" s="921"/>
      <c r="AV23" s="921"/>
      <c r="AW23" s="921"/>
      <c r="AX23" s="921"/>
      <c r="AY23" s="921"/>
      <c r="AZ23" s="921"/>
      <c r="BA23" s="921"/>
      <c r="BB23" s="921"/>
      <c r="BC23" s="921"/>
      <c r="BD23" s="921"/>
      <c r="BE23" s="921"/>
      <c r="BF23" s="921"/>
      <c r="BG23" s="921"/>
      <c r="BH23" s="921"/>
      <c r="BI23" s="921"/>
      <c r="BJ23" s="921"/>
      <c r="BK23" s="921"/>
      <c r="BL23" s="921"/>
      <c r="BM23" s="921"/>
      <c r="BN23" s="921"/>
      <c r="BO23" s="921"/>
      <c r="BP23" s="921"/>
      <c r="BQ23" s="921"/>
      <c r="BR23" s="921"/>
      <c r="BS23" s="921"/>
      <c r="BT23" s="921"/>
      <c r="BU23" s="921"/>
      <c r="BV23" s="921"/>
      <c r="BW23" s="921"/>
      <c r="BX23" s="921"/>
      <c r="BY23" s="921"/>
      <c r="BZ23" s="921"/>
      <c r="CA23" s="921"/>
      <c r="CB23" s="921"/>
      <c r="CC23" s="921"/>
      <c r="CD23" s="921"/>
      <c r="CE23" s="921"/>
      <c r="CF23" s="921"/>
      <c r="CG23" s="921"/>
      <c r="CH23" s="921"/>
      <c r="CI23" s="921"/>
      <c r="CJ23" s="921"/>
      <c r="CK23" s="921"/>
      <c r="CL23" s="921"/>
      <c r="CM23" s="921"/>
      <c r="CN23" s="921"/>
      <c r="CO23" s="921"/>
      <c r="CP23" s="921"/>
      <c r="CQ23" s="921"/>
      <c r="CR23" s="921"/>
      <c r="CS23" s="921"/>
      <c r="CT23" s="921"/>
      <c r="CU23" s="921"/>
      <c r="CV23" s="921"/>
      <c r="CW23" s="921"/>
      <c r="CX23" s="921"/>
      <c r="CY23" s="921"/>
      <c r="CZ23" s="921"/>
      <c r="DA23" s="921"/>
      <c r="DB23" s="921"/>
      <c r="DD23" s="366">
        <v>22</v>
      </c>
    </row>
    <row r="24" spans="1:112" ht="13.5" customHeight="1" x14ac:dyDescent="0.3">
      <c r="A24" s="760" t="s">
        <v>831</v>
      </c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  <c r="R24" s="760"/>
      <c r="S24" s="760"/>
      <c r="T24" s="760"/>
      <c r="U24" s="760"/>
      <c r="V24" s="760"/>
      <c r="W24" s="760"/>
      <c r="X24" s="760"/>
      <c r="Y24" s="760"/>
      <c r="Z24" s="760"/>
      <c r="AA24" s="760"/>
      <c r="AB24" s="760"/>
      <c r="AC24" s="760"/>
      <c r="AD24" s="760"/>
      <c r="AE24" s="760"/>
      <c r="AF24" s="760"/>
      <c r="AG24" s="760"/>
      <c r="AH24" s="760"/>
      <c r="AI24" s="760"/>
      <c r="AJ24" s="760"/>
      <c r="AK24" s="760"/>
      <c r="AL24" s="760"/>
      <c r="AM24" s="760"/>
      <c r="AN24" s="760"/>
      <c r="AO24" s="760"/>
      <c r="AP24" s="760"/>
      <c r="AQ24" s="760"/>
      <c r="AR24" s="760"/>
      <c r="AS24" s="760"/>
      <c r="AT24" s="760"/>
      <c r="AU24" s="760"/>
      <c r="AV24" s="760"/>
      <c r="AW24" s="760"/>
      <c r="AX24" s="760"/>
      <c r="AY24" s="760"/>
      <c r="AZ24" s="760"/>
      <c r="BA24" s="760"/>
      <c r="BB24" s="760"/>
      <c r="BC24" s="760"/>
      <c r="BD24" s="760"/>
      <c r="BE24" s="760"/>
      <c r="BF24" s="760"/>
      <c r="BG24" s="760"/>
      <c r="BH24" s="760"/>
      <c r="BI24" s="760"/>
      <c r="BJ24" s="760"/>
      <c r="BK24" s="760"/>
      <c r="BL24" s="760"/>
      <c r="BM24" s="760"/>
      <c r="BN24" s="760"/>
      <c r="BO24" s="760"/>
      <c r="BP24" s="760"/>
      <c r="BQ24" s="760"/>
      <c r="BR24" s="760"/>
      <c r="BS24" s="760"/>
      <c r="BT24" s="760"/>
      <c r="BU24" s="760"/>
      <c r="BV24" s="760"/>
      <c r="BW24" s="760"/>
      <c r="BX24" s="760"/>
      <c r="BY24" s="760"/>
      <c r="BZ24" s="760"/>
      <c r="CA24" s="760"/>
      <c r="CB24" s="760"/>
      <c r="CC24" s="760"/>
      <c r="CD24" s="760"/>
      <c r="CE24" s="760"/>
      <c r="CF24" s="760"/>
      <c r="CG24" s="760"/>
      <c r="CH24" s="760"/>
      <c r="CI24" s="760"/>
      <c r="CJ24" s="760"/>
      <c r="CK24" s="760"/>
      <c r="CL24" s="760"/>
      <c r="CM24" s="760"/>
      <c r="CN24" s="760"/>
      <c r="CO24" s="760"/>
      <c r="CP24" s="760"/>
      <c r="CQ24" s="760"/>
      <c r="CR24" s="760"/>
      <c r="CS24" s="760"/>
      <c r="CT24" s="760"/>
      <c r="CU24" s="760"/>
      <c r="CV24" s="760"/>
      <c r="CW24" s="760"/>
      <c r="CX24" s="760"/>
      <c r="CY24" s="760"/>
      <c r="CZ24" s="760"/>
      <c r="DA24" s="760"/>
      <c r="DB24" s="760"/>
    </row>
    <row r="25" spans="1:112" x14ac:dyDescent="0.3">
      <c r="A25" s="19" t="s">
        <v>832</v>
      </c>
      <c r="DD25" s="19" t="s">
        <v>833</v>
      </c>
    </row>
    <row r="26" spans="1:112" x14ac:dyDescent="0.3">
      <c r="A26" s="19" t="s">
        <v>834</v>
      </c>
    </row>
    <row r="27" spans="1:112" x14ac:dyDescent="0.3">
      <c r="A27" s="19" t="s">
        <v>835</v>
      </c>
    </row>
    <row r="28" spans="1:112" x14ac:dyDescent="0.3">
      <c r="A28" s="19" t="s">
        <v>836</v>
      </c>
    </row>
    <row r="29" spans="1:112" x14ac:dyDescent="0.3">
      <c r="A29" s="19" t="s">
        <v>837</v>
      </c>
    </row>
    <row r="30" spans="1:112" ht="29.25" customHeight="1" x14ac:dyDescent="0.3">
      <c r="A30" s="796" t="s">
        <v>838</v>
      </c>
      <c r="B30" s="796"/>
      <c r="C30" s="796"/>
      <c r="D30" s="796"/>
      <c r="E30" s="796"/>
      <c r="F30" s="796"/>
      <c r="G30" s="796"/>
      <c r="H30" s="796"/>
      <c r="I30" s="796"/>
      <c r="J30" s="796"/>
      <c r="K30" s="796"/>
      <c r="L30" s="796"/>
      <c r="M30" s="796"/>
      <c r="N30" s="796"/>
      <c r="O30" s="796"/>
      <c r="P30" s="796"/>
      <c r="Q30" s="796"/>
      <c r="R30" s="796"/>
      <c r="S30" s="796"/>
      <c r="T30" s="796"/>
      <c r="U30" s="796"/>
      <c r="V30" s="796"/>
      <c r="W30" s="796"/>
      <c r="X30" s="796"/>
      <c r="Y30" s="796"/>
      <c r="Z30" s="796"/>
      <c r="AA30" s="796"/>
      <c r="AB30" s="796"/>
      <c r="AC30" s="796"/>
      <c r="AD30" s="796"/>
      <c r="AE30" s="796"/>
      <c r="AF30" s="796"/>
      <c r="AG30" s="796"/>
      <c r="AH30" s="796"/>
      <c r="AI30" s="796"/>
      <c r="AJ30" s="796"/>
      <c r="AK30" s="796"/>
      <c r="AL30" s="796"/>
      <c r="AM30" s="796"/>
      <c r="AN30" s="796"/>
      <c r="AO30" s="796"/>
      <c r="AP30" s="796"/>
      <c r="AQ30" s="796"/>
      <c r="AR30" s="796"/>
      <c r="AS30" s="796"/>
      <c r="AT30" s="796"/>
      <c r="AU30" s="796"/>
      <c r="AV30" s="796"/>
      <c r="AW30" s="796"/>
      <c r="AX30" s="796"/>
      <c r="AY30" s="796"/>
      <c r="AZ30" s="796"/>
      <c r="BA30" s="796"/>
      <c r="BB30" s="796"/>
      <c r="BC30" s="796"/>
      <c r="BD30" s="796"/>
      <c r="BE30" s="796"/>
      <c r="BF30" s="796"/>
      <c r="BG30" s="796"/>
      <c r="BH30" s="796"/>
      <c r="BI30" s="796"/>
      <c r="BJ30" s="796"/>
      <c r="BK30" s="796"/>
      <c r="BL30" s="796"/>
      <c r="BM30" s="796"/>
      <c r="BN30" s="796"/>
      <c r="BO30" s="796"/>
      <c r="BP30" s="796"/>
      <c r="BQ30" s="796"/>
      <c r="BR30" s="796"/>
      <c r="BS30" s="796"/>
      <c r="BT30" s="796"/>
      <c r="BU30" s="796"/>
      <c r="BV30" s="796"/>
      <c r="BW30" s="796"/>
      <c r="BX30" s="796"/>
      <c r="BY30" s="796"/>
      <c r="BZ30" s="796"/>
      <c r="CA30" s="796"/>
      <c r="CB30" s="796"/>
      <c r="CC30" s="796"/>
      <c r="CD30" s="796"/>
      <c r="CE30" s="796"/>
      <c r="CF30" s="796"/>
      <c r="CG30" s="796"/>
      <c r="CH30" s="796"/>
      <c r="CI30" s="796"/>
      <c r="CJ30" s="796"/>
      <c r="CK30" s="796"/>
      <c r="CL30" s="796"/>
      <c r="CM30" s="796"/>
      <c r="CN30" s="796"/>
      <c r="CO30" s="796"/>
      <c r="CP30" s="796"/>
      <c r="CQ30" s="796"/>
      <c r="CR30" s="796"/>
      <c r="CS30" s="796"/>
      <c r="CT30" s="796"/>
      <c r="CU30" s="796"/>
      <c r="CV30" s="796"/>
      <c r="CW30" s="796"/>
      <c r="CX30" s="796"/>
      <c r="CY30" s="796"/>
      <c r="CZ30" s="796"/>
      <c r="DA30" s="796"/>
      <c r="DB30" s="796"/>
    </row>
    <row r="31" spans="1:112" ht="9" customHeight="1" x14ac:dyDescent="0.3"/>
    <row r="32" spans="1:112" ht="25.2" customHeight="1" x14ac:dyDescent="0.25">
      <c r="A32" s="30" t="s">
        <v>839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0"/>
    </row>
    <row r="33" spans="1:112" customFormat="1" ht="37.5" customHeight="1" x14ac:dyDescent="0.3">
      <c r="A33" s="770" t="s">
        <v>713</v>
      </c>
      <c r="B33" s="771"/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1"/>
      <c r="P33" s="771"/>
      <c r="Q33" s="771"/>
      <c r="R33" s="771"/>
      <c r="S33" s="771"/>
      <c r="T33" s="771"/>
      <c r="U33" s="771"/>
      <c r="V33" s="771"/>
      <c r="W33" s="771"/>
      <c r="X33" s="771"/>
      <c r="Y33" s="771"/>
      <c r="Z33" s="771"/>
      <c r="AA33" s="771"/>
      <c r="AB33" s="771"/>
      <c r="AC33" s="771"/>
      <c r="AD33" s="771"/>
      <c r="AE33" s="771"/>
      <c r="AF33" s="771"/>
      <c r="AG33" s="771"/>
      <c r="AH33" s="771"/>
      <c r="AI33" s="771"/>
      <c r="AJ33" s="771"/>
      <c r="AK33" s="771"/>
      <c r="AL33" s="771"/>
      <c r="AM33" s="771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69"/>
      <c r="BJ33" s="769"/>
      <c r="BK33" s="769"/>
      <c r="BL33" s="769"/>
      <c r="BM33" s="769"/>
      <c r="BN33" s="769"/>
      <c r="BO33" s="769"/>
      <c r="BP33" s="769"/>
      <c r="BQ33" s="769"/>
      <c r="BR33" s="769"/>
      <c r="BS33" s="769"/>
      <c r="BT33" s="769"/>
      <c r="BU33" s="769"/>
      <c r="BV33" s="769"/>
      <c r="BW33" s="769"/>
      <c r="BX33" s="769"/>
      <c r="BY33" s="769"/>
      <c r="BZ33" s="769"/>
      <c r="CA33" s="769"/>
      <c r="CB33" s="769"/>
      <c r="CC33" s="769"/>
      <c r="CD33" s="769"/>
      <c r="CE33" s="769"/>
      <c r="CF33" s="769"/>
      <c r="CG33" s="23"/>
      <c r="CH33" s="23"/>
      <c r="CI33" s="23"/>
      <c r="CJ33" s="706" t="str">
        <f>ПОДПИСИ!E5</f>
        <v>Е.М. Ширяев</v>
      </c>
      <c r="CK33" s="706"/>
      <c r="CL33" s="706"/>
      <c r="CM33" s="706"/>
      <c r="CN33" s="706"/>
      <c r="CO33" s="706"/>
      <c r="CP33" s="706"/>
      <c r="CQ33" s="706"/>
      <c r="CR33" s="706"/>
      <c r="CS33" s="706"/>
      <c r="CT33" s="706"/>
      <c r="CU33" s="706"/>
      <c r="CV33" s="706"/>
      <c r="CW33" s="706"/>
      <c r="CX33" s="706"/>
      <c r="CY33" s="706"/>
      <c r="CZ33" s="706"/>
      <c r="DA33" s="706"/>
      <c r="DB33" s="706"/>
      <c r="DH33" s="140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25" t="s">
        <v>11</v>
      </c>
      <c r="BJ34" s="725"/>
      <c r="BK34" s="725"/>
      <c r="BL34" s="725"/>
      <c r="BM34" s="725"/>
      <c r="BN34" s="725"/>
      <c r="BO34" s="725"/>
      <c r="BP34" s="725"/>
      <c r="BQ34" s="725"/>
      <c r="BR34" s="725"/>
      <c r="BS34" s="725"/>
      <c r="BT34" s="725"/>
      <c r="BU34" s="725"/>
      <c r="BV34" s="725"/>
      <c r="BW34" s="725"/>
      <c r="BX34" s="725"/>
      <c r="BY34" s="725"/>
      <c r="BZ34" s="725"/>
      <c r="CA34" s="725"/>
      <c r="CB34" s="725"/>
      <c r="CC34" s="725"/>
      <c r="CD34" s="725"/>
      <c r="CE34" s="725"/>
      <c r="CF34" s="725"/>
      <c r="CG34" s="21"/>
      <c r="CH34" s="21"/>
      <c r="CI34" s="21"/>
      <c r="CJ34" s="916" t="s">
        <v>50</v>
      </c>
      <c r="CK34" s="916"/>
      <c r="CL34" s="916"/>
      <c r="CM34" s="916"/>
      <c r="CN34" s="916"/>
      <c r="CO34" s="916"/>
      <c r="CP34" s="916"/>
      <c r="CQ34" s="916"/>
      <c r="CR34" s="916"/>
      <c r="CS34" s="916"/>
      <c r="CT34" s="916"/>
      <c r="CU34" s="916"/>
      <c r="CV34" s="916"/>
      <c r="CW34" s="916"/>
      <c r="CX34" s="916"/>
      <c r="CY34" s="916"/>
      <c r="CZ34" s="916"/>
      <c r="DA34" s="916"/>
      <c r="DB34" s="916"/>
      <c r="DH34" s="147"/>
    </row>
    <row r="35" spans="1:112" customFormat="1" ht="33" customHeight="1" x14ac:dyDescent="0.3">
      <c r="A35" s="770" t="s">
        <v>707</v>
      </c>
      <c r="B35" s="771"/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1"/>
      <c r="P35" s="771"/>
      <c r="Q35" s="771"/>
      <c r="R35" s="771"/>
      <c r="S35" s="771"/>
      <c r="T35" s="771"/>
      <c r="U35" s="771"/>
      <c r="V35" s="771"/>
      <c r="W35" s="771"/>
      <c r="X35" s="771"/>
      <c r="Y35" s="771"/>
      <c r="Z35" s="771"/>
      <c r="AA35" s="771"/>
      <c r="AB35" s="771"/>
      <c r="AC35" s="771"/>
      <c r="AD35" s="771"/>
      <c r="AE35" s="771"/>
      <c r="AF35" s="771"/>
      <c r="AG35" s="771"/>
      <c r="AH35" s="771"/>
      <c r="AI35" s="771"/>
      <c r="AJ35" s="771"/>
      <c r="AK35" s="771"/>
      <c r="AL35" s="771"/>
      <c r="AM35" s="771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69"/>
      <c r="BJ35" s="769"/>
      <c r="BK35" s="769"/>
      <c r="BL35" s="769"/>
      <c r="BM35" s="769"/>
      <c r="BN35" s="769"/>
      <c r="BO35" s="769"/>
      <c r="BP35" s="769"/>
      <c r="BQ35" s="769"/>
      <c r="BR35" s="769"/>
      <c r="BS35" s="769"/>
      <c r="BT35" s="769"/>
      <c r="BU35" s="769"/>
      <c r="BV35" s="769"/>
      <c r="BW35" s="769"/>
      <c r="BX35" s="769"/>
      <c r="BY35" s="769"/>
      <c r="BZ35" s="769"/>
      <c r="CA35" s="769"/>
      <c r="CB35" s="769"/>
      <c r="CC35" s="769"/>
      <c r="CD35" s="769"/>
      <c r="CE35" s="769"/>
      <c r="CF35" s="769"/>
      <c r="CG35" s="19"/>
      <c r="CH35" s="19"/>
      <c r="CI35" s="19"/>
      <c r="CJ35" s="706" t="str">
        <f>ПОДПИСИ!E12</f>
        <v xml:space="preserve">М.А. Нугуманов </v>
      </c>
      <c r="CK35" s="706"/>
      <c r="CL35" s="706"/>
      <c r="CM35" s="706"/>
      <c r="CN35" s="706"/>
      <c r="CO35" s="706"/>
      <c r="CP35" s="706"/>
      <c r="CQ35" s="706"/>
      <c r="CR35" s="706"/>
      <c r="CS35" s="706"/>
      <c r="CT35" s="706"/>
      <c r="CU35" s="706"/>
      <c r="CV35" s="706"/>
      <c r="CW35" s="706"/>
      <c r="CX35" s="706"/>
      <c r="CY35" s="706"/>
      <c r="CZ35" s="706"/>
      <c r="DA35" s="706"/>
      <c r="DB35" s="706"/>
      <c r="DH35" s="222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25" t="s">
        <v>11</v>
      </c>
      <c r="BJ36" s="725"/>
      <c r="BK36" s="725"/>
      <c r="BL36" s="725"/>
      <c r="BM36" s="725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  <c r="BX36" s="725"/>
      <c r="BY36" s="725"/>
      <c r="BZ36" s="725"/>
      <c r="CA36" s="725"/>
      <c r="CB36" s="725"/>
      <c r="CC36" s="725"/>
      <c r="CD36" s="725"/>
      <c r="CE36" s="725"/>
      <c r="CF36" s="725"/>
      <c r="CG36" s="21"/>
      <c r="CH36" s="21"/>
      <c r="CI36" s="21"/>
      <c r="CJ36" s="916" t="s">
        <v>50</v>
      </c>
      <c r="CK36" s="916"/>
      <c r="CL36" s="916"/>
      <c r="CM36" s="916"/>
      <c r="CN36" s="916"/>
      <c r="CO36" s="916"/>
      <c r="CP36" s="916"/>
      <c r="CQ36" s="916"/>
      <c r="CR36" s="916"/>
      <c r="CS36" s="916"/>
      <c r="CT36" s="916"/>
      <c r="CU36" s="916"/>
      <c r="CV36" s="916"/>
      <c r="CW36" s="916"/>
      <c r="CX36" s="916"/>
      <c r="CY36" s="916"/>
      <c r="CZ36" s="916"/>
      <c r="DA36" s="916"/>
      <c r="DB36" s="916"/>
      <c r="DH36" s="147"/>
    </row>
    <row r="37" spans="1:112" ht="13.8" x14ac:dyDescent="0.25">
      <c r="DH37" s="225"/>
    </row>
    <row r="38" spans="1:112" ht="13.8" x14ac:dyDescent="0.25">
      <c r="DH38" s="140"/>
    </row>
    <row r="39" spans="1:112" ht="13.8" x14ac:dyDescent="0.25">
      <c r="DH39" s="150"/>
    </row>
    <row r="40" spans="1:112" ht="13.8" x14ac:dyDescent="0.25">
      <c r="DH40" s="140"/>
    </row>
    <row r="41" spans="1:112" ht="13.8" x14ac:dyDescent="0.25">
      <c r="DH41" s="151"/>
    </row>
    <row r="42" spans="1:112" ht="13.8" x14ac:dyDescent="0.25">
      <c r="DH42" s="140"/>
    </row>
    <row r="43" spans="1:112" ht="13.8" x14ac:dyDescent="0.25">
      <c r="DH43" s="152"/>
    </row>
    <row r="44" spans="1:112" ht="13.8" x14ac:dyDescent="0.25">
      <c r="DH44" s="140"/>
    </row>
    <row r="45" spans="1:112" ht="13.8" x14ac:dyDescent="0.25">
      <c r="DH45" s="151"/>
    </row>
    <row r="46" spans="1:112" ht="13.8" x14ac:dyDescent="0.25">
      <c r="DH46" s="140"/>
    </row>
    <row r="47" spans="1:112" ht="13.8" x14ac:dyDescent="0.25">
      <c r="DH47" s="150"/>
    </row>
    <row r="48" spans="1:112" ht="13.8" x14ac:dyDescent="0.25">
      <c r="DH48" s="140"/>
    </row>
    <row r="49" spans="112:112" ht="13.8" x14ac:dyDescent="0.25">
      <c r="DH49" s="150"/>
    </row>
    <row r="50" spans="112:112" ht="13.8" x14ac:dyDescent="0.25">
      <c r="DH50" s="140"/>
    </row>
    <row r="52" spans="112:112" ht="13.8" x14ac:dyDescent="0.25">
      <c r="DH52" s="140"/>
    </row>
    <row r="54" spans="112:112" ht="13.8" x14ac:dyDescent="0.25">
      <c r="DH54" s="140"/>
    </row>
    <row r="55" spans="112:112" ht="13.8" x14ac:dyDescent="0.25">
      <c r="DH55" s="140"/>
    </row>
    <row r="57" spans="112:112" ht="13.8" x14ac:dyDescent="0.25">
      <c r="DH57" s="140"/>
    </row>
    <row r="58" spans="112:112" ht="13.8" x14ac:dyDescent="0.25">
      <c r="DH58" s="140"/>
    </row>
    <row r="59" spans="112:112" ht="13.8" x14ac:dyDescent="0.25">
      <c r="DH59" s="140"/>
    </row>
    <row r="60" spans="112:112" ht="13.8" x14ac:dyDescent="0.25">
      <c r="DH60" s="140"/>
    </row>
    <row r="61" spans="112:112" ht="13.8" x14ac:dyDescent="0.25">
      <c r="DH61" s="140"/>
    </row>
    <row r="62" spans="112:112" ht="13.8" x14ac:dyDescent="0.25">
      <c r="DH62" s="140"/>
    </row>
    <row r="63" spans="112:112" ht="13.8" x14ac:dyDescent="0.25">
      <c r="DH63" s="140"/>
    </row>
    <row r="64" spans="112:112" ht="13.8" x14ac:dyDescent="0.25">
      <c r="DH64" s="140"/>
    </row>
    <row r="65" spans="112:112" ht="13.8" x14ac:dyDescent="0.25">
      <c r="DH65" s="140"/>
    </row>
    <row r="66" spans="112:112" ht="13.8" x14ac:dyDescent="0.25">
      <c r="DH66" s="140"/>
    </row>
    <row r="67" spans="112:112" ht="13.8" x14ac:dyDescent="0.25">
      <c r="DH67" s="140"/>
    </row>
    <row r="68" spans="112:112" ht="13.8" x14ac:dyDescent="0.25">
      <c r="DH68" s="140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1" priority="3" operator="equal">
      <formula>0</formula>
    </cfRule>
  </conditionalFormatting>
  <conditionalFormatting sqref="BH10:DB10">
    <cfRule type="cellIs" dxfId="10" priority="2" operator="equal">
      <formula>0</formula>
    </cfRule>
  </conditionalFormatting>
  <conditionalFormatting sqref="DH2:DH6">
    <cfRule type="cellIs" dxfId="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Лист53">
    <tabColor rgb="FFFF0000"/>
    <pageSetUpPr fitToPage="1"/>
  </sheetPr>
  <dimension ref="A1:Q34"/>
  <sheetViews>
    <sheetView view="pageBreakPreview" zoomScale="60" zoomScaleNormal="100" workbookViewId="0">
      <selection sqref="A1:AN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8"/>
      <c r="B1" s="768"/>
      <c r="C1" s="768"/>
      <c r="D1" s="768"/>
      <c r="G1" s="706" t="str">
        <f>ФОРМА!G2</f>
        <v>Санкт-Петербург</v>
      </c>
      <c r="H1" s="706"/>
      <c r="I1" s="706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5"/>
      <c r="B2" s="765"/>
      <c r="C2" s="765"/>
      <c r="D2" s="765"/>
      <c r="E2" s="21"/>
      <c r="F2" s="21"/>
      <c r="G2" s="765" t="s">
        <v>0</v>
      </c>
      <c r="H2" s="765"/>
      <c r="I2" s="765"/>
      <c r="J2"/>
      <c r="K2"/>
      <c r="L2"/>
      <c r="M2"/>
      <c r="O2" s="145"/>
      <c r="P2" s="21"/>
      <c r="Q2" s="21"/>
    </row>
    <row r="3" spans="1:17" outlineLevel="1" x14ac:dyDescent="0.25">
      <c r="A3" s="706" t="str">
        <f>ФОРМА!B4</f>
        <v>ООО «СЭТ»</v>
      </c>
      <c r="B3" s="706"/>
      <c r="C3" s="706"/>
      <c r="D3" s="706"/>
      <c r="G3" s="766" t="str">
        <f>ФОРМА!B2</f>
        <v>ПАО "Россети Ленэнерго"</v>
      </c>
      <c r="H3" s="766"/>
      <c r="I3" s="766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25" t="s">
        <v>44</v>
      </c>
      <c r="B4" s="725"/>
      <c r="C4" s="725"/>
      <c r="D4" s="725"/>
      <c r="E4" s="21"/>
      <c r="F4" s="21"/>
      <c r="G4" s="765" t="s">
        <v>2</v>
      </c>
      <c r="H4" s="765"/>
      <c r="I4" s="765"/>
      <c r="O4" s="145"/>
      <c r="P4" s="21"/>
      <c r="Q4" s="21"/>
    </row>
    <row r="5" spans="1:17" ht="69" outlineLevel="1" x14ac:dyDescent="0.25">
      <c r="A5" s="764"/>
      <c r="B5" s="764"/>
      <c r="C5" s="764"/>
      <c r="D5" s="764"/>
      <c r="E5" s="21"/>
      <c r="F5" s="21"/>
      <c r="G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66"/>
      <c r="I5" s="766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5" t="s">
        <v>45</v>
      </c>
      <c r="B6" s="765"/>
      <c r="C6" s="765"/>
      <c r="D6" s="765"/>
      <c r="E6" s="21"/>
      <c r="F6" s="21"/>
      <c r="G6" s="765" t="s">
        <v>38</v>
      </c>
      <c r="H6" s="765"/>
      <c r="I6" s="765"/>
      <c r="O6" s="145"/>
      <c r="P6" s="21"/>
      <c r="Q6" s="21"/>
    </row>
    <row r="7" spans="1:17" outlineLevel="1" x14ac:dyDescent="0.25">
      <c r="A7" s="706"/>
      <c r="B7" s="706"/>
      <c r="C7" s="706"/>
      <c r="D7" s="706"/>
      <c r="G7" s="724">
        <f>ФОРМА!B13</f>
        <v>45649</v>
      </c>
      <c r="H7" s="706"/>
      <c r="I7" s="706"/>
      <c r="J7" s="51"/>
      <c r="O7" s="166"/>
      <c r="P7" s="23"/>
      <c r="Q7" s="23"/>
    </row>
    <row r="8" spans="1:17" ht="10.5" customHeight="1" outlineLevel="1" x14ac:dyDescent="0.25">
      <c r="A8" s="725" t="s">
        <v>1</v>
      </c>
      <c r="B8" s="725"/>
      <c r="C8" s="725"/>
      <c r="D8" s="725"/>
      <c r="E8" s="21"/>
      <c r="F8" s="21"/>
      <c r="G8" s="923"/>
      <c r="H8" s="923"/>
      <c r="I8" s="923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4"/>
      <c r="H9" s="924"/>
      <c r="I9" s="924"/>
      <c r="O9" s="145"/>
      <c r="P9" s="21"/>
      <c r="Q9" s="21"/>
    </row>
    <row r="10" spans="1:17" ht="26.25" customHeight="1" x14ac:dyDescent="0.25">
      <c r="A10" s="777" t="s">
        <v>840</v>
      </c>
      <c r="B10" s="778"/>
      <c r="C10" s="778"/>
      <c r="D10" s="778"/>
      <c r="E10" s="778"/>
      <c r="F10" s="778"/>
      <c r="G10" s="778"/>
      <c r="H10" s="778"/>
      <c r="I10" s="778"/>
    </row>
    <row r="11" spans="1:17" x14ac:dyDescent="0.25">
      <c r="A11" s="777" t="s">
        <v>884</v>
      </c>
      <c r="B11" s="777"/>
      <c r="C11" s="777"/>
      <c r="D11" s="777"/>
      <c r="E11" s="777"/>
      <c r="F11" s="777"/>
      <c r="G11" s="777"/>
      <c r="H11" s="777"/>
      <c r="I11" s="777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116</v>
      </c>
      <c r="B13" s="30"/>
      <c r="C13" s="30"/>
      <c r="D13" s="767" t="str">
        <f>ПОДПИСИ!B6</f>
        <v xml:space="preserve">Старший мастер Ломоносовского РЭС филиала ПАО "Россети Ленэнерго", "ГтЭС" </v>
      </c>
      <c r="E13" s="767"/>
      <c r="F13" s="767"/>
      <c r="G13" s="767"/>
      <c r="H13" s="767"/>
      <c r="I13" s="767"/>
    </row>
    <row r="14" spans="1:17" ht="11.25" customHeight="1" x14ac:dyDescent="0.25">
      <c r="A14" s="922"/>
      <c r="B14" s="922"/>
      <c r="C14" s="922"/>
      <c r="D14" s="922"/>
      <c r="E14" s="922"/>
      <c r="F14" s="765" t="s">
        <v>5</v>
      </c>
      <c r="G14" s="765"/>
      <c r="H14" s="765"/>
      <c r="I14" s="765"/>
    </row>
    <row r="15" spans="1:17" ht="15" customHeight="1" x14ac:dyDescent="0.25">
      <c r="A15" s="763" t="str">
        <f>ПОДПИСИ!C6</f>
        <v>Ширяев Е.М.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39"/>
      <c r="B16" s="139"/>
      <c r="C16" s="139"/>
      <c r="D16" s="139"/>
      <c r="E16" s="139"/>
      <c r="F16" s="139"/>
      <c r="G16" s="139"/>
      <c r="H16" s="139"/>
      <c r="I16" s="139"/>
    </row>
    <row r="17" spans="1:17" ht="29.25" customHeight="1" x14ac:dyDescent="0.25">
      <c r="A17" s="770" t="s">
        <v>708</v>
      </c>
      <c r="B17" s="770"/>
      <c r="C17" s="770"/>
      <c r="D17" s="770"/>
      <c r="E17" s="770"/>
      <c r="F17" s="767" t="str">
        <f>ПОДПИСИ!B12</f>
        <v>Начальник участка ООО «СЭТ»</v>
      </c>
      <c r="G17" s="767"/>
      <c r="H17" s="767"/>
      <c r="I17" s="767"/>
    </row>
    <row r="18" spans="1:17" ht="9.75" customHeight="1" x14ac:dyDescent="0.25">
      <c r="A18" s="765"/>
      <c r="B18" s="765"/>
      <c r="C18" s="765"/>
      <c r="D18" s="765" t="s">
        <v>5</v>
      </c>
      <c r="E18" s="765"/>
      <c r="F18" s="765"/>
      <c r="G18" s="765"/>
      <c r="H18" s="765"/>
      <c r="I18" s="765"/>
    </row>
    <row r="19" spans="1:17" ht="15" customHeight="1" x14ac:dyDescent="0.25">
      <c r="A19" s="763" t="str">
        <f>ПОДПИСИ!C12</f>
        <v>Нугуманов М.А.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2" t="s">
        <v>842</v>
      </c>
      <c r="B20" s="762"/>
      <c r="C20" s="762"/>
      <c r="D20" s="762"/>
      <c r="E20" s="762"/>
      <c r="F20" s="762"/>
      <c r="G20" s="762"/>
      <c r="H20" s="762"/>
      <c r="I20" s="762"/>
    </row>
    <row r="21" spans="1:17" x14ac:dyDescent="0.25">
      <c r="A21" s="860" t="s">
        <v>1038</v>
      </c>
      <c r="B21" s="860"/>
      <c r="C21" s="860"/>
      <c r="D21" s="860"/>
      <c r="E21" s="860"/>
      <c r="F21" s="860"/>
      <c r="G21" s="860"/>
      <c r="H21" s="860"/>
      <c r="I21" s="860"/>
    </row>
    <row r="22" spans="1:17" ht="12.75" customHeight="1" x14ac:dyDescent="0.25">
      <c r="A22" s="760" t="s">
        <v>844</v>
      </c>
      <c r="B22" s="760"/>
      <c r="C22" s="760"/>
      <c r="D22" s="760"/>
      <c r="E22" s="760"/>
      <c r="F22" s="760"/>
      <c r="G22" s="760"/>
      <c r="H22" s="760"/>
      <c r="I22" s="760"/>
    </row>
    <row r="23" spans="1:17" x14ac:dyDescent="0.25">
      <c r="A23" s="860" t="s">
        <v>872</v>
      </c>
      <c r="B23" s="860"/>
      <c r="C23" s="860"/>
      <c r="D23" s="860"/>
      <c r="E23" s="860"/>
      <c r="F23" s="860"/>
      <c r="G23" s="860"/>
      <c r="H23" s="860"/>
      <c r="I23" s="860"/>
    </row>
    <row r="24" spans="1:17" ht="12.75" customHeight="1" x14ac:dyDescent="0.25">
      <c r="A24" s="760" t="s">
        <v>845</v>
      </c>
      <c r="B24" s="760"/>
      <c r="C24" s="760"/>
      <c r="D24" s="760"/>
      <c r="E24" s="760"/>
      <c r="F24" s="760"/>
      <c r="G24" s="760"/>
      <c r="H24" s="760"/>
      <c r="I24" s="760"/>
    </row>
    <row r="25" spans="1:17" x14ac:dyDescent="0.25">
      <c r="A25" s="762" t="str">
        <f>CONCATENATE("3. Объем выполненных работ ",K25,"м2")</f>
        <v>3. Объем выполненных работ 0,03м2</v>
      </c>
      <c r="B25" s="762"/>
      <c r="C25" s="762"/>
      <c r="D25" s="762"/>
      <c r="E25" s="762"/>
      <c r="F25" s="762"/>
      <c r="G25" s="762"/>
      <c r="H25" s="762"/>
      <c r="I25" s="762"/>
      <c r="K25" s="366">
        <v>0.03</v>
      </c>
    </row>
    <row r="26" spans="1:17" x14ac:dyDescent="0.25">
      <c r="A26" s="47" t="s">
        <v>846</v>
      </c>
      <c r="B26" s="47"/>
      <c r="C26" s="47"/>
      <c r="D26" s="699"/>
      <c r="E26" s="699"/>
      <c r="F26" s="47"/>
      <c r="G26" s="47"/>
      <c r="H26" s="47"/>
      <c r="I26" s="47"/>
    </row>
    <row r="27" spans="1:17" x14ac:dyDescent="0.25">
      <c r="A27" s="47" t="s">
        <v>847</v>
      </c>
      <c r="B27" s="47"/>
      <c r="C27" s="47"/>
      <c r="D27" s="699"/>
      <c r="E27" s="699"/>
      <c r="F27" s="47"/>
      <c r="G27" s="47"/>
      <c r="H27" s="47"/>
      <c r="I27" s="47"/>
    </row>
    <row r="28" spans="1:17" x14ac:dyDescent="0.25">
      <c r="A28" s="47" t="s">
        <v>848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2" t="s">
        <v>839</v>
      </c>
      <c r="B30" s="768"/>
      <c r="C30" s="768"/>
      <c r="D30" s="768"/>
      <c r="E30" s="768"/>
      <c r="F30" s="768"/>
      <c r="G30" s="768"/>
      <c r="H30" s="768"/>
      <c r="I30" s="768"/>
    </row>
    <row r="31" spans="1:17" customFormat="1" ht="32.25" customHeight="1" x14ac:dyDescent="0.3">
      <c r="A31" s="771" t="s">
        <v>706</v>
      </c>
      <c r="B31" s="771"/>
      <c r="C31" s="771"/>
      <c r="D31" s="771"/>
      <c r="E31" s="771"/>
      <c r="F31" s="19"/>
      <c r="G31" s="53"/>
      <c r="H31" s="23"/>
      <c r="I31" s="48" t="str">
        <f>ПОДПИСИ!E6</f>
        <v>Е.М. Ширяев</v>
      </c>
      <c r="O31" s="140"/>
      <c r="P31" s="23"/>
      <c r="Q31" s="139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2"/>
      <c r="P32" s="21"/>
      <c r="Q32" s="27"/>
    </row>
    <row r="33" spans="1:17" customFormat="1" ht="47.25" customHeight="1" x14ac:dyDescent="0.3">
      <c r="A33" s="770" t="s">
        <v>707</v>
      </c>
      <c r="B33" s="771"/>
      <c r="C33" s="771"/>
      <c r="D33" s="771"/>
      <c r="E33" s="771"/>
      <c r="F33" s="19"/>
      <c r="G33" s="53"/>
      <c r="H33" s="19"/>
      <c r="I33" s="48" t="str">
        <f>ПОДПИСИ!E12</f>
        <v xml:space="preserve">М.А. Нугуманов </v>
      </c>
      <c r="O33" s="140"/>
      <c r="P33" s="19"/>
      <c r="Q33" s="139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2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8" priority="2" operator="equal">
      <formula>0</formula>
    </cfRule>
  </conditionalFormatting>
  <conditionalFormatting sqref="O1:O6 O8:O9">
    <cfRule type="cellIs" dxfId="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Лист54">
    <tabColor rgb="FFFF0000"/>
    <pageSetUpPr fitToPage="1"/>
  </sheetPr>
  <dimension ref="A1:Q34"/>
  <sheetViews>
    <sheetView view="pageBreakPreview" zoomScale="60" zoomScaleNormal="100" workbookViewId="0">
      <selection sqref="A1:AN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8"/>
      <c r="B1" s="768"/>
      <c r="C1" s="768"/>
      <c r="D1" s="768"/>
      <c r="G1" s="706" t="str">
        <f>ФОРМА!G2</f>
        <v>Санкт-Петербург</v>
      </c>
      <c r="H1" s="706"/>
      <c r="I1" s="706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5"/>
      <c r="B2" s="765"/>
      <c r="C2" s="765"/>
      <c r="D2" s="765"/>
      <c r="E2" s="21"/>
      <c r="F2" s="21"/>
      <c r="G2" s="765" t="s">
        <v>0</v>
      </c>
      <c r="H2" s="765"/>
      <c r="I2" s="765"/>
      <c r="J2"/>
      <c r="K2"/>
      <c r="L2"/>
      <c r="M2"/>
      <c r="O2" s="145"/>
      <c r="P2" s="21"/>
      <c r="Q2" s="21"/>
    </row>
    <row r="3" spans="1:17" outlineLevel="1" x14ac:dyDescent="0.25">
      <c r="A3" s="706" t="str">
        <f>ФОРМА!B4</f>
        <v>ООО «СЭТ»</v>
      </c>
      <c r="B3" s="706"/>
      <c r="C3" s="706"/>
      <c r="D3" s="706"/>
      <c r="G3" s="766" t="str">
        <f>ФОРМА!B2</f>
        <v>ПАО "Россети Ленэнерго"</v>
      </c>
      <c r="H3" s="766"/>
      <c r="I3" s="766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25" t="s">
        <v>44</v>
      </c>
      <c r="B4" s="725"/>
      <c r="C4" s="725"/>
      <c r="D4" s="725"/>
      <c r="E4" s="21"/>
      <c r="F4" s="21"/>
      <c r="G4" s="765" t="s">
        <v>2</v>
      </c>
      <c r="H4" s="765"/>
      <c r="I4" s="765"/>
      <c r="O4" s="145"/>
      <c r="P4" s="21"/>
      <c r="Q4" s="21"/>
    </row>
    <row r="5" spans="1:17" ht="55.2" outlineLevel="1" x14ac:dyDescent="0.25">
      <c r="A5" s="764"/>
      <c r="B5" s="764"/>
      <c r="C5" s="764"/>
      <c r="D5" s="764"/>
      <c r="E5" s="21"/>
      <c r="F5" s="21"/>
      <c r="G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66"/>
      <c r="I5" s="766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5" t="s">
        <v>45</v>
      </c>
      <c r="B6" s="765"/>
      <c r="C6" s="765"/>
      <c r="D6" s="765"/>
      <c r="E6" s="21"/>
      <c r="F6" s="21"/>
      <c r="G6" s="765" t="s">
        <v>38</v>
      </c>
      <c r="H6" s="765"/>
      <c r="I6" s="765"/>
      <c r="O6" s="145"/>
      <c r="P6" s="21"/>
      <c r="Q6" s="21"/>
    </row>
    <row r="7" spans="1:17" outlineLevel="1" x14ac:dyDescent="0.25">
      <c r="A7" s="706"/>
      <c r="B7" s="706"/>
      <c r="C7" s="706"/>
      <c r="D7" s="706"/>
      <c r="G7" s="724">
        <f>ФОРМА!B13</f>
        <v>45649</v>
      </c>
      <c r="H7" s="706"/>
      <c r="I7" s="706"/>
      <c r="J7" s="51"/>
      <c r="O7" s="166"/>
      <c r="P7" s="23"/>
      <c r="Q7" s="23"/>
    </row>
    <row r="8" spans="1:17" ht="10.5" customHeight="1" outlineLevel="1" x14ac:dyDescent="0.25">
      <c r="A8" s="725" t="s">
        <v>1</v>
      </c>
      <c r="B8" s="725"/>
      <c r="C8" s="725"/>
      <c r="D8" s="725"/>
      <c r="E8" s="21"/>
      <c r="F8" s="21"/>
      <c r="G8" s="923"/>
      <c r="H8" s="923"/>
      <c r="I8" s="923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4"/>
      <c r="H9" s="924"/>
      <c r="I9" s="924"/>
      <c r="O9" s="145"/>
      <c r="P9" s="21"/>
      <c r="Q9" s="21"/>
    </row>
    <row r="10" spans="1:17" ht="26.25" customHeight="1" x14ac:dyDescent="0.25">
      <c r="A10" s="777" t="s">
        <v>840</v>
      </c>
      <c r="B10" s="778"/>
      <c r="C10" s="778"/>
      <c r="D10" s="778"/>
      <c r="E10" s="778"/>
      <c r="F10" s="778"/>
      <c r="G10" s="778"/>
      <c r="H10" s="778"/>
      <c r="I10" s="778"/>
    </row>
    <row r="11" spans="1:17" x14ac:dyDescent="0.25">
      <c r="A11" s="777" t="s">
        <v>1165</v>
      </c>
      <c r="B11" s="777"/>
      <c r="C11" s="777"/>
      <c r="D11" s="777"/>
      <c r="E11" s="777"/>
      <c r="F11" s="777"/>
      <c r="G11" s="777"/>
      <c r="H11" s="777"/>
      <c r="I11" s="777"/>
    </row>
    <row r="12" spans="1:17" ht="15" customHeight="1" x14ac:dyDescent="0.25">
      <c r="A12" s="771" t="s">
        <v>4</v>
      </c>
      <c r="B12" s="771"/>
      <c r="C12" s="771"/>
      <c r="D12" s="771"/>
      <c r="E12" s="771"/>
      <c r="F12" s="771"/>
      <c r="G12" s="771"/>
      <c r="H12" s="771"/>
      <c r="I12" s="771"/>
    </row>
    <row r="13" spans="1:17" ht="30" customHeight="1" x14ac:dyDescent="0.25">
      <c r="A13" s="30" t="s">
        <v>116</v>
      </c>
      <c r="B13" s="30"/>
      <c r="C13" s="30"/>
      <c r="D13" s="767" t="str">
        <f>ПОДПИСИ!B5</f>
        <v xml:space="preserve">Старший мастер Ломоносовского РЭС филиала ПАО "Россети Ленэнерго", "ГтЭС" </v>
      </c>
      <c r="E13" s="767"/>
      <c r="F13" s="767"/>
      <c r="G13" s="767"/>
      <c r="H13" s="767"/>
      <c r="I13" s="767"/>
    </row>
    <row r="14" spans="1:17" ht="11.25" customHeight="1" x14ac:dyDescent="0.25">
      <c r="A14" s="922"/>
      <c r="B14" s="922"/>
      <c r="C14" s="922"/>
      <c r="D14" s="922"/>
      <c r="E14" s="922"/>
      <c r="F14" s="765" t="s">
        <v>5</v>
      </c>
      <c r="G14" s="765"/>
      <c r="H14" s="765"/>
      <c r="I14" s="765"/>
    </row>
    <row r="15" spans="1:17" ht="15" customHeight="1" x14ac:dyDescent="0.25">
      <c r="A15" s="763" t="str">
        <f>ПОДПИСИ!C5</f>
        <v>Ширяев Е.М.</v>
      </c>
      <c r="B15" s="763"/>
      <c r="C15" s="763"/>
      <c r="D15" s="763"/>
      <c r="E15" s="763"/>
      <c r="F15" s="763"/>
      <c r="G15" s="763"/>
      <c r="H15" s="763"/>
      <c r="I15" s="763"/>
    </row>
    <row r="16" spans="1:17" ht="15" customHeight="1" x14ac:dyDescent="0.25">
      <c r="A16" s="139"/>
      <c r="B16" s="139"/>
      <c r="C16" s="139"/>
      <c r="D16" s="139"/>
      <c r="E16" s="139"/>
      <c r="F16" s="139"/>
      <c r="G16" s="139"/>
      <c r="H16" s="139"/>
      <c r="I16" s="139"/>
    </row>
    <row r="17" spans="1:17" ht="29.25" customHeight="1" x14ac:dyDescent="0.25">
      <c r="A17" s="770" t="s">
        <v>708</v>
      </c>
      <c r="B17" s="770"/>
      <c r="C17" s="770"/>
      <c r="D17" s="770"/>
      <c r="E17" s="770"/>
      <c r="F17" s="767" t="str">
        <f>ПОДПИСИ!B12</f>
        <v>Начальник участка ООО «СЭТ»</v>
      </c>
      <c r="G17" s="767"/>
      <c r="H17" s="767"/>
      <c r="I17" s="767"/>
    </row>
    <row r="18" spans="1:17" ht="9.75" customHeight="1" x14ac:dyDescent="0.25">
      <c r="A18" s="765"/>
      <c r="B18" s="765"/>
      <c r="C18" s="765"/>
      <c r="D18" s="765" t="s">
        <v>5</v>
      </c>
      <c r="E18" s="765"/>
      <c r="F18" s="765"/>
      <c r="G18" s="765"/>
      <c r="H18" s="765"/>
      <c r="I18" s="765"/>
    </row>
    <row r="19" spans="1:17" ht="15" customHeight="1" x14ac:dyDescent="0.25">
      <c r="A19" s="763" t="str">
        <f>ПОДПИСИ!C12</f>
        <v>Нугуманов М.А.</v>
      </c>
      <c r="B19" s="763"/>
      <c r="C19" s="763"/>
      <c r="D19" s="763"/>
      <c r="E19" s="763"/>
      <c r="F19" s="763"/>
      <c r="G19" s="763"/>
      <c r="H19" s="763"/>
      <c r="I19" s="763"/>
    </row>
    <row r="20" spans="1:17" x14ac:dyDescent="0.25">
      <c r="A20" s="762" t="s">
        <v>842</v>
      </c>
      <c r="B20" s="762"/>
      <c r="C20" s="762"/>
      <c r="D20" s="762"/>
      <c r="E20" s="762"/>
      <c r="F20" s="762"/>
      <c r="G20" s="762"/>
      <c r="H20" s="762"/>
      <c r="I20" s="762"/>
    </row>
    <row r="21" spans="1:17" x14ac:dyDescent="0.25">
      <c r="A21" s="860" t="str">
        <f>CONCATENATE("1. Металлоконструкции контура заземления ",A11)</f>
        <v>1. Металлоконструкции контура заземления КТП</v>
      </c>
      <c r="B21" s="860"/>
      <c r="C21" s="860"/>
      <c r="D21" s="860"/>
      <c r="E21" s="860"/>
      <c r="F21" s="860"/>
      <c r="G21" s="860"/>
      <c r="H21" s="860"/>
      <c r="I21" s="860"/>
    </row>
    <row r="22" spans="1:17" ht="12.75" customHeight="1" x14ac:dyDescent="0.25">
      <c r="A22" s="760" t="s">
        <v>844</v>
      </c>
      <c r="B22" s="760"/>
      <c r="C22" s="760"/>
      <c r="D22" s="760"/>
      <c r="E22" s="760"/>
      <c r="F22" s="760"/>
      <c r="G22" s="760"/>
      <c r="H22" s="760"/>
      <c r="I22" s="760"/>
    </row>
    <row r="23" spans="1:17" x14ac:dyDescent="0.25">
      <c r="A23" s="860" t="s">
        <v>872</v>
      </c>
      <c r="B23" s="860"/>
      <c r="C23" s="860"/>
      <c r="D23" s="860"/>
      <c r="E23" s="860"/>
      <c r="F23" s="860"/>
      <c r="G23" s="860"/>
      <c r="H23" s="860"/>
      <c r="I23" s="860"/>
    </row>
    <row r="24" spans="1:17" ht="12.75" customHeight="1" x14ac:dyDescent="0.25">
      <c r="A24" s="760" t="s">
        <v>845</v>
      </c>
      <c r="B24" s="760"/>
      <c r="C24" s="760"/>
      <c r="D24" s="760"/>
      <c r="E24" s="760"/>
      <c r="F24" s="760"/>
      <c r="G24" s="760"/>
      <c r="H24" s="760"/>
      <c r="I24" s="760"/>
    </row>
    <row r="25" spans="1:17" x14ac:dyDescent="0.25">
      <c r="A25" s="762" t="str">
        <f>CONCATENATE("3. Объем выполненных работ ",K25,"м2")</f>
        <v>3. Объем выполненных работ 0,16м2</v>
      </c>
      <c r="B25" s="762"/>
      <c r="C25" s="762"/>
      <c r="D25" s="762"/>
      <c r="E25" s="762"/>
      <c r="F25" s="762"/>
      <c r="G25" s="762"/>
      <c r="H25" s="762"/>
      <c r="I25" s="762"/>
      <c r="K25" s="366">
        <v>0.16</v>
      </c>
    </row>
    <row r="26" spans="1:17" x14ac:dyDescent="0.25">
      <c r="A26" s="47" t="s">
        <v>846</v>
      </c>
      <c r="B26" s="47"/>
      <c r="C26" s="47"/>
      <c r="D26" s="699"/>
      <c r="E26" s="699"/>
      <c r="F26" s="47"/>
      <c r="G26" s="47"/>
      <c r="H26" s="47"/>
      <c r="I26" s="47"/>
    </row>
    <row r="27" spans="1:17" x14ac:dyDescent="0.25">
      <c r="A27" s="47" t="s">
        <v>847</v>
      </c>
      <c r="B27" s="47"/>
      <c r="C27" s="47"/>
      <c r="D27" s="699"/>
      <c r="E27" s="699"/>
      <c r="F27" s="47"/>
      <c r="G27" s="47"/>
      <c r="H27" s="47"/>
      <c r="I27" s="47"/>
    </row>
    <row r="28" spans="1:17" x14ac:dyDescent="0.25">
      <c r="A28" s="47" t="s">
        <v>848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2" t="s">
        <v>839</v>
      </c>
      <c r="B30" s="768"/>
      <c r="C30" s="768"/>
      <c r="D30" s="768"/>
      <c r="E30" s="768"/>
      <c r="F30" s="768"/>
      <c r="G30" s="768"/>
      <c r="H30" s="768"/>
      <c r="I30" s="768"/>
    </row>
    <row r="31" spans="1:17" customFormat="1" ht="32.25" customHeight="1" x14ac:dyDescent="0.3">
      <c r="A31" s="771" t="s">
        <v>706</v>
      </c>
      <c r="B31" s="771"/>
      <c r="C31" s="771"/>
      <c r="D31" s="771"/>
      <c r="E31" s="771"/>
      <c r="F31" s="19"/>
      <c r="G31" s="53"/>
      <c r="H31" s="23"/>
      <c r="I31" s="113" t="str">
        <f>ПОДПИСИ!E5</f>
        <v>Е.М. Ширяев</v>
      </c>
      <c r="O31" s="140"/>
      <c r="P31" s="23"/>
      <c r="Q31" s="139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2"/>
      <c r="P32" s="21"/>
      <c r="Q32" s="27"/>
    </row>
    <row r="33" spans="1:17" customFormat="1" ht="47.25" customHeight="1" x14ac:dyDescent="0.3">
      <c r="A33" s="770" t="s">
        <v>707</v>
      </c>
      <c r="B33" s="771"/>
      <c r="C33" s="771"/>
      <c r="D33" s="771"/>
      <c r="E33" s="771"/>
      <c r="F33" s="19"/>
      <c r="G33" s="53"/>
      <c r="H33" s="19"/>
      <c r="I33" s="113" t="str">
        <f>ПОДПИСИ!E12</f>
        <v xml:space="preserve">М.А. Нугуманов </v>
      </c>
      <c r="O33" s="140"/>
      <c r="P33" s="19"/>
      <c r="Q33" s="139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2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6" priority="2" operator="equal">
      <formula>0</formula>
    </cfRule>
  </conditionalFormatting>
  <conditionalFormatting sqref="O1:O6 O8:O9">
    <cfRule type="cellIs" dxfId="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Лист55">
    <tabColor rgb="FFFF0000"/>
    <pageSetUpPr fitToPage="1"/>
  </sheetPr>
  <dimension ref="A1:Q30"/>
  <sheetViews>
    <sheetView view="pageBreakPreview" zoomScale="60" zoomScaleNormal="100" workbookViewId="0">
      <selection sqref="A1:AN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0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68"/>
      <c r="B1" s="768"/>
      <c r="C1" s="768"/>
      <c r="D1" s="768"/>
      <c r="G1" s="706" t="str">
        <f>ФОРМА!G2</f>
        <v>Санкт-Петербург</v>
      </c>
      <c r="H1" s="706"/>
      <c r="I1" s="706"/>
      <c r="J1"/>
      <c r="K1"/>
      <c r="L1"/>
      <c r="M1"/>
      <c r="O1" s="165"/>
      <c r="P1" s="23"/>
      <c r="Q1" s="23"/>
    </row>
    <row r="2" spans="1:17" s="50" customFormat="1" ht="15" customHeight="1" outlineLevel="1" x14ac:dyDescent="0.3">
      <c r="A2" s="765"/>
      <c r="B2" s="765"/>
      <c r="C2" s="765"/>
      <c r="D2" s="765"/>
      <c r="E2" s="21"/>
      <c r="F2" s="21"/>
      <c r="G2" s="765" t="s">
        <v>0</v>
      </c>
      <c r="H2" s="765"/>
      <c r="I2" s="765"/>
      <c r="J2"/>
      <c r="K2"/>
      <c r="L2"/>
      <c r="M2"/>
      <c r="O2" s="145"/>
      <c r="P2" s="21"/>
      <c r="Q2" s="21"/>
    </row>
    <row r="3" spans="1:17" outlineLevel="1" x14ac:dyDescent="0.25">
      <c r="A3" s="706" t="str">
        <f>ФОРМА!B4</f>
        <v>ООО «СЭТ»</v>
      </c>
      <c r="B3" s="706"/>
      <c r="C3" s="706"/>
      <c r="D3" s="706"/>
      <c r="G3" s="766" t="str">
        <f>ФОРМА!B2</f>
        <v>ПАО "Россети Ленэнерго"</v>
      </c>
      <c r="H3" s="766"/>
      <c r="I3" s="766"/>
      <c r="O3" s="154" t="str">
        <f>G3</f>
        <v>ПАО "Россети Ленэнерго"</v>
      </c>
      <c r="P3" s="104"/>
      <c r="Q3" s="104"/>
    </row>
    <row r="4" spans="1:17" ht="15" customHeight="1" outlineLevel="1" x14ac:dyDescent="0.25">
      <c r="A4" s="725" t="s">
        <v>44</v>
      </c>
      <c r="B4" s="725"/>
      <c r="C4" s="725"/>
      <c r="D4" s="725"/>
      <c r="E4" s="21"/>
      <c r="F4" s="21"/>
      <c r="G4" s="765" t="s">
        <v>2</v>
      </c>
      <c r="H4" s="765"/>
      <c r="I4" s="765"/>
      <c r="O4" s="145"/>
      <c r="P4" s="21"/>
      <c r="Q4" s="21"/>
    </row>
    <row r="5" spans="1:17" ht="55.2" outlineLevel="1" x14ac:dyDescent="0.25">
      <c r="A5" s="764"/>
      <c r="B5" s="764"/>
      <c r="C5" s="764"/>
      <c r="D5" s="764"/>
      <c r="E5" s="21"/>
      <c r="F5" s="21"/>
      <c r="G5" s="792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H5" s="792"/>
      <c r="I5" s="792"/>
      <c r="O5" s="154" t="str">
        <f>G5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P5" s="104"/>
      <c r="Q5" s="104"/>
    </row>
    <row r="6" spans="1:17" ht="12.75" customHeight="1" outlineLevel="1" x14ac:dyDescent="0.25">
      <c r="A6" s="765" t="s">
        <v>45</v>
      </c>
      <c r="B6" s="765"/>
      <c r="C6" s="765"/>
      <c r="D6" s="765"/>
      <c r="E6" s="21"/>
      <c r="F6" s="21"/>
      <c r="G6" s="765" t="s">
        <v>38</v>
      </c>
      <c r="H6" s="765"/>
      <c r="I6" s="765"/>
      <c r="O6" s="145"/>
      <c r="P6" s="21"/>
      <c r="Q6" s="21"/>
    </row>
    <row r="7" spans="1:17" outlineLevel="1" x14ac:dyDescent="0.25">
      <c r="A7" s="706"/>
      <c r="B7" s="706"/>
      <c r="C7" s="706"/>
      <c r="D7" s="706"/>
      <c r="G7" s="724">
        <f>ФОРМА!B13</f>
        <v>45649</v>
      </c>
      <c r="H7" s="706"/>
      <c r="I7" s="706"/>
      <c r="J7" s="51"/>
      <c r="O7" s="166"/>
      <c r="P7" s="23"/>
      <c r="Q7" s="23"/>
    </row>
    <row r="8" spans="1:17" ht="10.5" customHeight="1" outlineLevel="1" x14ac:dyDescent="0.25">
      <c r="A8" s="725" t="s">
        <v>1</v>
      </c>
      <c r="B8" s="725"/>
      <c r="C8" s="725"/>
      <c r="D8" s="725"/>
      <c r="E8" s="21"/>
      <c r="F8" s="21"/>
      <c r="G8" s="923"/>
      <c r="H8" s="923"/>
      <c r="I8" s="923"/>
      <c r="O8" s="145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924"/>
      <c r="H9" s="924"/>
      <c r="I9" s="924"/>
      <c r="O9" s="145"/>
      <c r="P9" s="21"/>
      <c r="Q9" s="21"/>
    </row>
    <row r="10" spans="1:17" ht="26.25" customHeight="1" x14ac:dyDescent="0.25">
      <c r="A10" s="777" t="s">
        <v>849</v>
      </c>
      <c r="B10" s="778"/>
      <c r="C10" s="778"/>
      <c r="D10" s="778"/>
      <c r="E10" s="778"/>
      <c r="F10" s="778"/>
      <c r="G10" s="778"/>
      <c r="H10" s="778"/>
      <c r="I10" s="778"/>
    </row>
    <row r="11" spans="1:17" ht="15" customHeight="1" x14ac:dyDescent="0.25">
      <c r="A11" s="771" t="s">
        <v>4</v>
      </c>
      <c r="B11" s="771"/>
      <c r="C11" s="771"/>
      <c r="D11" s="771"/>
      <c r="E11" s="771"/>
      <c r="F11" s="771"/>
      <c r="G11" s="771"/>
      <c r="H11" s="771"/>
      <c r="I11" s="771"/>
    </row>
    <row r="12" spans="1:17" ht="30" customHeight="1" x14ac:dyDescent="0.25">
      <c r="A12" s="30" t="s">
        <v>116</v>
      </c>
      <c r="B12" s="30"/>
      <c r="C12" s="30"/>
      <c r="D12" s="767" t="str">
        <f>ПОДПИСИ!B6</f>
        <v xml:space="preserve">Старший мастер Ломоносовского РЭС филиала ПАО "Россети Ленэнерго", "ГтЭС" </v>
      </c>
      <c r="E12" s="767"/>
      <c r="F12" s="767"/>
      <c r="G12" s="767"/>
      <c r="H12" s="767"/>
      <c r="I12" s="767"/>
    </row>
    <row r="13" spans="1:17" ht="11.25" customHeight="1" x14ac:dyDescent="0.25">
      <c r="A13" s="922"/>
      <c r="B13" s="922"/>
      <c r="C13" s="922"/>
      <c r="D13" s="922"/>
      <c r="E13" s="922"/>
      <c r="F13" s="765" t="s">
        <v>5</v>
      </c>
      <c r="G13" s="765"/>
      <c r="H13" s="765"/>
      <c r="I13" s="765"/>
    </row>
    <row r="14" spans="1:17" ht="15" customHeight="1" x14ac:dyDescent="0.25">
      <c r="A14" s="763" t="str">
        <f>ПОДПИСИ!C6</f>
        <v>Ширяев Е.М.</v>
      </c>
      <c r="B14" s="763"/>
      <c r="C14" s="763"/>
      <c r="D14" s="763"/>
      <c r="E14" s="763"/>
      <c r="F14" s="763"/>
      <c r="G14" s="763"/>
      <c r="H14" s="763"/>
      <c r="I14" s="763"/>
    </row>
    <row r="15" spans="1:17" ht="15" customHeight="1" x14ac:dyDescent="0.25">
      <c r="A15" s="139"/>
      <c r="B15" s="139"/>
      <c r="C15" s="139"/>
      <c r="D15" s="139"/>
      <c r="E15" s="139"/>
      <c r="F15" s="139"/>
      <c r="G15" s="139"/>
      <c r="H15" s="139"/>
      <c r="I15" s="139"/>
    </row>
    <row r="16" spans="1:17" ht="29.25" customHeight="1" x14ac:dyDescent="0.25">
      <c r="A16" s="770" t="s">
        <v>708</v>
      </c>
      <c r="B16" s="770"/>
      <c r="C16" s="770"/>
      <c r="D16" s="770"/>
      <c r="E16" s="770"/>
      <c r="F16" s="767" t="str">
        <f>ПОДПИСИ!B12</f>
        <v>Начальник участка ООО «СЭТ»</v>
      </c>
      <c r="G16" s="767"/>
      <c r="H16" s="767"/>
      <c r="I16" s="767"/>
    </row>
    <row r="17" spans="1:17" ht="9.75" customHeight="1" x14ac:dyDescent="0.25">
      <c r="A17" s="765"/>
      <c r="B17" s="765"/>
      <c r="C17" s="765"/>
      <c r="D17" s="765" t="s">
        <v>5</v>
      </c>
      <c r="E17" s="765"/>
      <c r="F17" s="765"/>
      <c r="G17" s="765"/>
      <c r="H17" s="765"/>
      <c r="I17" s="765"/>
    </row>
    <row r="18" spans="1:17" ht="15" customHeight="1" x14ac:dyDescent="0.25">
      <c r="A18" s="763" t="str">
        <f>ПОДПИСИ!C12</f>
        <v>Нугуманов М.А.</v>
      </c>
      <c r="B18" s="763"/>
      <c r="C18" s="763"/>
      <c r="D18" s="763"/>
      <c r="E18" s="763"/>
      <c r="F18" s="763"/>
      <c r="G18" s="763"/>
      <c r="H18" s="763"/>
      <c r="I18" s="763"/>
    </row>
    <row r="19" spans="1:17" x14ac:dyDescent="0.25">
      <c r="A19" s="762" t="s">
        <v>842</v>
      </c>
      <c r="B19" s="762"/>
      <c r="C19" s="762"/>
      <c r="D19" s="762"/>
      <c r="E19" s="762"/>
      <c r="F19" s="762"/>
      <c r="G19" s="762"/>
      <c r="H19" s="762"/>
      <c r="I19" s="762"/>
    </row>
    <row r="20" spans="1:17" x14ac:dyDescent="0.25">
      <c r="A20" s="860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860"/>
      <c r="C20" s="860"/>
      <c r="D20" s="860"/>
      <c r="E20" s="860"/>
      <c r="F20" s="860"/>
      <c r="G20" s="860"/>
      <c r="H20" s="860"/>
      <c r="I20" s="860"/>
      <c r="K20" s="366">
        <v>12</v>
      </c>
    </row>
    <row r="21" spans="1:17" ht="12.75" customHeight="1" x14ac:dyDescent="0.25">
      <c r="A21" s="760" t="s">
        <v>844</v>
      </c>
      <c r="B21" s="760"/>
      <c r="C21" s="760"/>
      <c r="D21" s="760"/>
      <c r="E21" s="760"/>
      <c r="F21" s="760"/>
      <c r="G21" s="760"/>
      <c r="H21" s="760"/>
      <c r="I21" s="760"/>
    </row>
    <row r="22" spans="1:17" x14ac:dyDescent="0.25">
      <c r="A22" s="47" t="s">
        <v>846</v>
      </c>
      <c r="B22" s="47"/>
      <c r="C22" s="47"/>
      <c r="D22" s="699"/>
      <c r="E22" s="699"/>
      <c r="F22" s="47"/>
      <c r="G22" s="47"/>
      <c r="H22" s="47"/>
      <c r="I22" s="47"/>
    </row>
    <row r="23" spans="1:17" x14ac:dyDescent="0.25">
      <c r="A23" s="47" t="s">
        <v>847</v>
      </c>
      <c r="B23" s="47"/>
      <c r="C23" s="47"/>
      <c r="D23" s="699"/>
      <c r="E23" s="699"/>
      <c r="F23" s="47"/>
      <c r="G23" s="47"/>
      <c r="H23" s="47"/>
      <c r="I23" s="47"/>
    </row>
    <row r="24" spans="1:17" x14ac:dyDescent="0.25">
      <c r="A24" s="47" t="s">
        <v>848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2" t="s">
        <v>839</v>
      </c>
      <c r="B26" s="768"/>
      <c r="C26" s="768"/>
      <c r="D26" s="768"/>
      <c r="E26" s="768"/>
      <c r="F26" s="768"/>
      <c r="G26" s="768"/>
      <c r="H26" s="768"/>
      <c r="I26" s="768"/>
    </row>
    <row r="27" spans="1:17" customFormat="1" ht="32.25" customHeight="1" x14ac:dyDescent="0.3">
      <c r="A27" s="771" t="s">
        <v>706</v>
      </c>
      <c r="B27" s="771"/>
      <c r="C27" s="771"/>
      <c r="D27" s="771"/>
      <c r="E27" s="771"/>
      <c r="F27" s="19"/>
      <c r="G27" s="53"/>
      <c r="H27" s="23"/>
      <c r="I27" s="48" t="str">
        <f>ПОДПИСИ!E6</f>
        <v>Е.М. Ширяев</v>
      </c>
      <c r="O27" s="140"/>
      <c r="P27" s="23"/>
      <c r="Q27" s="139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2"/>
      <c r="P28" s="21"/>
      <c r="Q28" s="27"/>
    </row>
    <row r="29" spans="1:17" customFormat="1" ht="47.25" customHeight="1" x14ac:dyDescent="0.3">
      <c r="A29" s="770" t="s">
        <v>707</v>
      </c>
      <c r="B29" s="771"/>
      <c r="C29" s="771"/>
      <c r="D29" s="771"/>
      <c r="E29" s="771"/>
      <c r="F29" s="19"/>
      <c r="G29" s="53"/>
      <c r="H29" s="19"/>
      <c r="I29" s="48" t="str">
        <f>ПОДПИСИ!E12</f>
        <v xml:space="preserve">М.А. Нугуманов </v>
      </c>
      <c r="O29" s="140"/>
      <c r="P29" s="19"/>
      <c r="Q29" s="139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2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4" priority="2" operator="equal">
      <formula>0</formula>
    </cfRule>
  </conditionalFormatting>
  <conditionalFormatting sqref="O1:O6 O8:O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Лист56">
    <tabColor rgb="FFFF000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7" customWidth="1"/>
    <col min="113" max="16384" width="9.109375" style="19"/>
  </cols>
  <sheetData>
    <row r="1" spans="1:112" ht="15" customHeight="1" outlineLevel="1" x14ac:dyDescent="0.3">
      <c r="A1" s="768"/>
      <c r="B1" s="768"/>
      <c r="C1" s="768"/>
      <c r="D1" s="768"/>
      <c r="E1" s="768"/>
      <c r="F1" s="768"/>
      <c r="G1" s="768"/>
      <c r="H1" s="768"/>
      <c r="I1" s="768"/>
      <c r="J1" s="768"/>
      <c r="K1" s="768"/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68"/>
      <c r="AA1" s="768"/>
      <c r="AB1" s="768"/>
      <c r="AC1" s="768"/>
      <c r="AD1" s="768"/>
      <c r="AE1" s="768"/>
      <c r="AF1" s="768"/>
      <c r="AG1" s="768"/>
      <c r="AH1" s="768"/>
      <c r="AI1" s="768"/>
      <c r="AJ1" s="768"/>
      <c r="AK1" s="768"/>
      <c r="AL1" s="768"/>
      <c r="AM1" s="768"/>
      <c r="AN1" s="768"/>
      <c r="BH1" s="706" t="str">
        <f>ФОРМА!G2</f>
        <v>Санкт-Петербург</v>
      </c>
      <c r="BI1" s="706"/>
      <c r="BJ1" s="706"/>
      <c r="BK1" s="706"/>
      <c r="BL1" s="706"/>
      <c r="BM1" s="706"/>
      <c r="BN1" s="706"/>
      <c r="BO1" s="706"/>
      <c r="BP1" s="706"/>
      <c r="BQ1" s="706"/>
      <c r="BR1" s="706"/>
      <c r="BS1" s="706"/>
      <c r="BT1" s="706"/>
      <c r="BU1" s="706"/>
      <c r="BV1" s="706"/>
      <c r="BW1" s="706"/>
      <c r="BX1" s="706"/>
      <c r="BY1" s="706"/>
      <c r="BZ1" s="706"/>
      <c r="CA1" s="706"/>
      <c r="CB1" s="706"/>
      <c r="CC1" s="706"/>
      <c r="CD1" s="706"/>
      <c r="CE1" s="706"/>
      <c r="CF1" s="706"/>
      <c r="CG1" s="706"/>
      <c r="CH1" s="706"/>
      <c r="CI1" s="706"/>
      <c r="CJ1" s="706"/>
      <c r="CK1" s="706"/>
      <c r="CL1" s="706"/>
      <c r="CM1" s="706"/>
      <c r="CN1" s="706"/>
      <c r="CO1" s="706"/>
      <c r="CP1" s="706"/>
      <c r="CQ1" s="706"/>
      <c r="CR1" s="706"/>
      <c r="CS1" s="706"/>
      <c r="CT1" s="706"/>
      <c r="CU1" s="706"/>
      <c r="CV1" s="706"/>
      <c r="CW1" s="706"/>
      <c r="CX1" s="706"/>
      <c r="CY1" s="706"/>
      <c r="CZ1" s="706"/>
      <c r="DA1" s="706"/>
      <c r="DB1" s="706"/>
      <c r="DC1"/>
      <c r="DD1"/>
      <c r="DE1"/>
      <c r="DF1"/>
      <c r="DH1" s="154"/>
    </row>
    <row r="2" spans="1:112" s="50" customFormat="1" ht="15" customHeight="1" outlineLevel="1" x14ac:dyDescent="0.3">
      <c r="A2" s="765"/>
      <c r="B2" s="765"/>
      <c r="C2" s="765"/>
      <c r="D2" s="765"/>
      <c r="E2" s="765"/>
      <c r="F2" s="765"/>
      <c r="G2" s="765"/>
      <c r="H2" s="765"/>
      <c r="I2" s="765"/>
      <c r="J2" s="765"/>
      <c r="K2" s="765"/>
      <c r="L2" s="765"/>
      <c r="M2" s="765"/>
      <c r="N2" s="765"/>
      <c r="O2" s="765"/>
      <c r="P2" s="765"/>
      <c r="Q2" s="765"/>
      <c r="R2" s="765"/>
      <c r="S2" s="765"/>
      <c r="T2" s="765"/>
      <c r="U2" s="765"/>
      <c r="V2" s="765"/>
      <c r="W2" s="765"/>
      <c r="X2" s="765"/>
      <c r="Y2" s="765"/>
      <c r="Z2" s="765"/>
      <c r="AA2" s="765"/>
      <c r="AB2" s="765"/>
      <c r="AC2" s="765"/>
      <c r="AD2" s="765"/>
      <c r="AE2" s="765"/>
      <c r="AF2" s="765"/>
      <c r="AG2" s="765"/>
      <c r="AH2" s="765"/>
      <c r="AI2" s="765"/>
      <c r="AJ2" s="765"/>
      <c r="AK2" s="765"/>
      <c r="AL2" s="765"/>
      <c r="AM2" s="765"/>
      <c r="AN2" s="765"/>
      <c r="AO2" s="765"/>
      <c r="AP2" s="765"/>
      <c r="AQ2" s="765"/>
      <c r="AR2" s="765"/>
      <c r="AS2" s="765"/>
      <c r="AT2" s="765"/>
      <c r="AU2" s="765"/>
      <c r="AV2" s="21"/>
      <c r="AW2" s="21"/>
      <c r="AX2" s="21"/>
      <c r="AY2" s="21"/>
      <c r="AZ2" s="21"/>
      <c r="BA2" s="21"/>
      <c r="BB2" s="21"/>
      <c r="BC2" s="765" t="s">
        <v>0</v>
      </c>
      <c r="BD2" s="765"/>
      <c r="BE2" s="765"/>
      <c r="BF2" s="765"/>
      <c r="BG2" s="765"/>
      <c r="BH2" s="765"/>
      <c r="BI2" s="765"/>
      <c r="BJ2" s="765"/>
      <c r="BK2" s="765"/>
      <c r="BL2" s="765"/>
      <c r="BM2" s="765"/>
      <c r="BN2" s="765"/>
      <c r="BO2" s="765"/>
      <c r="BP2" s="765"/>
      <c r="BQ2" s="765"/>
      <c r="BR2" s="765"/>
      <c r="BS2" s="765"/>
      <c r="BT2" s="765"/>
      <c r="BU2" s="765"/>
      <c r="BV2" s="765"/>
      <c r="BW2" s="765"/>
      <c r="BX2" s="765"/>
      <c r="BY2" s="765"/>
      <c r="BZ2" s="765"/>
      <c r="CA2" s="765"/>
      <c r="CB2" s="765"/>
      <c r="CC2" s="765"/>
      <c r="CD2" s="765"/>
      <c r="CE2" s="765"/>
      <c r="CF2" s="765"/>
      <c r="CG2" s="765"/>
      <c r="CH2" s="765"/>
      <c r="CI2" s="765"/>
      <c r="CJ2" s="765"/>
      <c r="CK2" s="765"/>
      <c r="CL2" s="765"/>
      <c r="CM2" s="765"/>
      <c r="CN2" s="765"/>
      <c r="CO2" s="765"/>
      <c r="CP2" s="765"/>
      <c r="CQ2" s="765"/>
      <c r="CR2" s="765"/>
      <c r="CS2" s="765"/>
      <c r="CT2" s="765"/>
      <c r="CU2" s="765"/>
      <c r="CV2" s="765"/>
      <c r="CW2" s="765"/>
      <c r="CX2" s="765"/>
      <c r="CY2" s="765"/>
      <c r="CZ2" s="765"/>
      <c r="DA2" s="765"/>
      <c r="DB2" s="765"/>
      <c r="DC2"/>
      <c r="DD2"/>
      <c r="DE2"/>
      <c r="DF2"/>
      <c r="DH2" s="143"/>
    </row>
    <row r="3" spans="1:112" ht="15" customHeight="1" outlineLevel="1" x14ac:dyDescent="0.25">
      <c r="A3" s="706" t="str">
        <f>ФОРМА!B4</f>
        <v>ООО «СЭТ»</v>
      </c>
      <c r="B3" s="706"/>
      <c r="C3" s="706"/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706"/>
      <c r="X3" s="706"/>
      <c r="Y3" s="706"/>
      <c r="Z3" s="706"/>
      <c r="AA3" s="706"/>
      <c r="AB3" s="706"/>
      <c r="AC3" s="706"/>
      <c r="AD3" s="706"/>
      <c r="AE3" s="706"/>
      <c r="AF3" s="706"/>
      <c r="AG3" s="706"/>
      <c r="AH3" s="706"/>
      <c r="AI3" s="706"/>
      <c r="AJ3" s="706"/>
      <c r="AK3" s="706"/>
      <c r="AL3" s="706"/>
      <c r="AM3" s="706"/>
      <c r="AN3" s="706"/>
      <c r="AO3" s="706"/>
      <c r="AP3" s="706"/>
      <c r="AQ3" s="706"/>
      <c r="AR3" s="706"/>
      <c r="AS3" s="706"/>
      <c r="AT3" s="706"/>
      <c r="AU3" s="706"/>
      <c r="BC3" s="766" t="str">
        <f>ФОРМА!B2</f>
        <v>ПАО "Россети Ленэнерго"</v>
      </c>
      <c r="BD3" s="766"/>
      <c r="BE3" s="766"/>
      <c r="BF3" s="766"/>
      <c r="BG3" s="766"/>
      <c r="BH3" s="766"/>
      <c r="BI3" s="766"/>
      <c r="BJ3" s="766"/>
      <c r="BK3" s="766"/>
      <c r="BL3" s="766"/>
      <c r="BM3" s="766"/>
      <c r="BN3" s="766"/>
      <c r="BO3" s="766"/>
      <c r="BP3" s="766"/>
      <c r="BQ3" s="766"/>
      <c r="BR3" s="766"/>
      <c r="BS3" s="766"/>
      <c r="BT3" s="766"/>
      <c r="BU3" s="766"/>
      <c r="BV3" s="766"/>
      <c r="BW3" s="766"/>
      <c r="BX3" s="766"/>
      <c r="BY3" s="766"/>
      <c r="BZ3" s="766"/>
      <c r="CA3" s="766"/>
      <c r="CB3" s="766"/>
      <c r="CC3" s="766"/>
      <c r="CD3" s="766"/>
      <c r="CE3" s="766"/>
      <c r="CF3" s="766"/>
      <c r="CG3" s="766"/>
      <c r="CH3" s="766"/>
      <c r="CI3" s="766"/>
      <c r="CJ3" s="766"/>
      <c r="CK3" s="766"/>
      <c r="CL3" s="766"/>
      <c r="CM3" s="766"/>
      <c r="CN3" s="766"/>
      <c r="CO3" s="766"/>
      <c r="CP3" s="766"/>
      <c r="CQ3" s="766"/>
      <c r="CR3" s="766"/>
      <c r="CS3" s="766"/>
      <c r="CT3" s="766"/>
      <c r="CU3" s="766"/>
      <c r="CV3" s="766"/>
      <c r="CW3" s="766"/>
      <c r="CX3" s="766"/>
      <c r="CY3" s="766"/>
      <c r="CZ3" s="766"/>
      <c r="DA3" s="766"/>
      <c r="DB3" s="766"/>
      <c r="DH3" s="155" t="str">
        <f>BC3</f>
        <v>ПАО "Россети Ленэнерго"</v>
      </c>
    </row>
    <row r="4" spans="1:112" ht="15" customHeight="1" outlineLevel="1" x14ac:dyDescent="0.25">
      <c r="A4" s="765" t="s">
        <v>44</v>
      </c>
      <c r="B4" s="765"/>
      <c r="C4" s="765"/>
      <c r="D4" s="765"/>
      <c r="E4" s="765"/>
      <c r="F4" s="765"/>
      <c r="G4" s="765"/>
      <c r="H4" s="765"/>
      <c r="I4" s="765"/>
      <c r="J4" s="765"/>
      <c r="K4" s="765"/>
      <c r="L4" s="765"/>
      <c r="M4" s="765"/>
      <c r="N4" s="765"/>
      <c r="O4" s="765"/>
      <c r="P4" s="765"/>
      <c r="Q4" s="765"/>
      <c r="R4" s="765"/>
      <c r="S4" s="765"/>
      <c r="T4" s="765"/>
      <c r="U4" s="765"/>
      <c r="V4" s="765"/>
      <c r="W4" s="765"/>
      <c r="X4" s="765"/>
      <c r="Y4" s="765"/>
      <c r="Z4" s="765"/>
      <c r="AA4" s="765"/>
      <c r="AB4" s="765"/>
      <c r="AC4" s="765"/>
      <c r="AD4" s="765"/>
      <c r="AE4" s="765"/>
      <c r="AF4" s="765"/>
      <c r="AG4" s="765"/>
      <c r="AH4" s="765"/>
      <c r="AI4" s="765"/>
      <c r="AJ4" s="765"/>
      <c r="AK4" s="765"/>
      <c r="AL4" s="765"/>
      <c r="AM4" s="765"/>
      <c r="AN4" s="765"/>
      <c r="AO4" s="765"/>
      <c r="AP4" s="765"/>
      <c r="AQ4" s="765"/>
      <c r="AR4" s="765"/>
      <c r="AS4" s="765"/>
      <c r="AT4" s="765"/>
      <c r="AU4" s="765"/>
      <c r="AV4" s="21"/>
      <c r="AW4" s="21"/>
      <c r="AX4" s="21"/>
      <c r="AY4" s="21"/>
      <c r="AZ4" s="21"/>
      <c r="BA4" s="21"/>
      <c r="BB4" s="21"/>
      <c r="BC4" s="765" t="s">
        <v>2</v>
      </c>
      <c r="BD4" s="765"/>
      <c r="BE4" s="765"/>
      <c r="BF4" s="765"/>
      <c r="BG4" s="765"/>
      <c r="BH4" s="765"/>
      <c r="BI4" s="765"/>
      <c r="BJ4" s="765"/>
      <c r="BK4" s="765"/>
      <c r="BL4" s="765"/>
      <c r="BM4" s="765"/>
      <c r="BN4" s="765"/>
      <c r="BO4" s="765"/>
      <c r="BP4" s="765"/>
      <c r="BQ4" s="765"/>
      <c r="BR4" s="765"/>
      <c r="BS4" s="765"/>
      <c r="BT4" s="765"/>
      <c r="BU4" s="765"/>
      <c r="BV4" s="765"/>
      <c r="BW4" s="765"/>
      <c r="BX4" s="765"/>
      <c r="BY4" s="765"/>
      <c r="BZ4" s="765"/>
      <c r="CA4" s="765"/>
      <c r="CB4" s="765"/>
      <c r="CC4" s="765"/>
      <c r="CD4" s="765"/>
      <c r="CE4" s="765"/>
      <c r="CF4" s="765"/>
      <c r="CG4" s="765"/>
      <c r="CH4" s="765"/>
      <c r="CI4" s="765"/>
      <c r="CJ4" s="765"/>
      <c r="CK4" s="765"/>
      <c r="CL4" s="765"/>
      <c r="CM4" s="765"/>
      <c r="CN4" s="765"/>
      <c r="CO4" s="765"/>
      <c r="CP4" s="765"/>
      <c r="CQ4" s="765"/>
      <c r="CR4" s="765"/>
      <c r="CS4" s="765"/>
      <c r="CT4" s="765"/>
      <c r="CU4" s="765"/>
      <c r="CV4" s="765"/>
      <c r="CW4" s="765"/>
      <c r="CX4" s="765"/>
      <c r="CY4" s="765"/>
      <c r="CZ4" s="765"/>
      <c r="DA4" s="765"/>
      <c r="DB4" s="765"/>
      <c r="DH4" s="143"/>
    </row>
    <row r="5" spans="1:112" ht="55.2" outlineLevel="1" x14ac:dyDescent="0.25">
      <c r="A5" s="764"/>
      <c r="B5" s="764"/>
      <c r="C5" s="764"/>
      <c r="D5" s="764"/>
      <c r="E5" s="764"/>
      <c r="F5" s="764"/>
      <c r="G5" s="764"/>
      <c r="H5" s="764"/>
      <c r="I5" s="764"/>
      <c r="J5" s="764"/>
      <c r="K5" s="764"/>
      <c r="L5" s="764"/>
      <c r="M5" s="764"/>
      <c r="N5" s="764"/>
      <c r="O5" s="764"/>
      <c r="P5" s="764"/>
      <c r="Q5" s="764"/>
      <c r="R5" s="764"/>
      <c r="S5" s="764"/>
      <c r="T5" s="764"/>
      <c r="U5" s="764"/>
      <c r="V5" s="764"/>
      <c r="W5" s="764"/>
      <c r="X5" s="764"/>
      <c r="Y5" s="764"/>
      <c r="Z5" s="764"/>
      <c r="AA5" s="764"/>
      <c r="AB5" s="764"/>
      <c r="AC5" s="764"/>
      <c r="AD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764"/>
      <c r="AP5" s="764"/>
      <c r="AQ5" s="764"/>
      <c r="AR5" s="764"/>
      <c r="AS5" s="764"/>
      <c r="AT5" s="764"/>
      <c r="AU5" s="764"/>
      <c r="AV5" s="21"/>
      <c r="AW5" s="21"/>
      <c r="AX5" s="21"/>
      <c r="AY5" s="21"/>
      <c r="AZ5" s="21"/>
      <c r="BA5" s="21"/>
      <c r="BB5" s="21"/>
      <c r="BC5" s="766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D5" s="766"/>
      <c r="BE5" s="766"/>
      <c r="BF5" s="766"/>
      <c r="BG5" s="766"/>
      <c r="BH5" s="766"/>
      <c r="BI5" s="766"/>
      <c r="BJ5" s="766"/>
      <c r="BK5" s="766"/>
      <c r="BL5" s="766"/>
      <c r="BM5" s="766"/>
      <c r="BN5" s="766"/>
      <c r="BO5" s="766"/>
      <c r="BP5" s="766"/>
      <c r="BQ5" s="766"/>
      <c r="BR5" s="766"/>
      <c r="BS5" s="766"/>
      <c r="BT5" s="766"/>
      <c r="BU5" s="766"/>
      <c r="BV5" s="766"/>
      <c r="BW5" s="766"/>
      <c r="BX5" s="766"/>
      <c r="BY5" s="766"/>
      <c r="BZ5" s="766"/>
      <c r="CA5" s="766"/>
      <c r="CB5" s="766"/>
      <c r="CC5" s="766"/>
      <c r="CD5" s="766"/>
      <c r="CE5" s="766"/>
      <c r="CF5" s="766"/>
      <c r="CG5" s="766"/>
      <c r="CH5" s="766"/>
      <c r="CI5" s="766"/>
      <c r="CJ5" s="766"/>
      <c r="CK5" s="766"/>
      <c r="CL5" s="766"/>
      <c r="CM5" s="766"/>
      <c r="CN5" s="766"/>
      <c r="CO5" s="766"/>
      <c r="CP5" s="766"/>
      <c r="CQ5" s="766"/>
      <c r="CR5" s="766"/>
      <c r="CS5" s="766"/>
      <c r="CT5" s="766"/>
      <c r="CU5" s="766"/>
      <c r="CV5" s="766"/>
      <c r="CW5" s="766"/>
      <c r="CX5" s="766"/>
      <c r="CY5" s="766"/>
      <c r="CZ5" s="766"/>
      <c r="DA5" s="766"/>
      <c r="DB5" s="766"/>
      <c r="DH5" s="155" t="str">
        <f>BC5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</row>
    <row r="6" spans="1:112" ht="12.75" customHeight="1" outlineLevel="1" x14ac:dyDescent="0.25">
      <c r="A6" s="765" t="s">
        <v>45</v>
      </c>
      <c r="B6" s="765"/>
      <c r="C6" s="765"/>
      <c r="D6" s="765"/>
      <c r="E6" s="765"/>
      <c r="F6" s="765"/>
      <c r="G6" s="765"/>
      <c r="H6" s="765"/>
      <c r="I6" s="765"/>
      <c r="J6" s="765"/>
      <c r="K6" s="765"/>
      <c r="L6" s="765"/>
      <c r="M6" s="765"/>
      <c r="N6" s="765"/>
      <c r="O6" s="765"/>
      <c r="P6" s="765"/>
      <c r="Q6" s="765"/>
      <c r="R6" s="765"/>
      <c r="S6" s="765"/>
      <c r="T6" s="765"/>
      <c r="U6" s="765"/>
      <c r="V6" s="765"/>
      <c r="W6" s="765"/>
      <c r="X6" s="765"/>
      <c r="Y6" s="765"/>
      <c r="Z6" s="765"/>
      <c r="AA6" s="765"/>
      <c r="AB6" s="765"/>
      <c r="AC6" s="765"/>
      <c r="AD6" s="765"/>
      <c r="AE6" s="765"/>
      <c r="AF6" s="765"/>
      <c r="AG6" s="765"/>
      <c r="AH6" s="765"/>
      <c r="AI6" s="765"/>
      <c r="AJ6" s="765"/>
      <c r="AK6" s="765"/>
      <c r="AL6" s="765"/>
      <c r="AM6" s="765"/>
      <c r="AN6" s="765"/>
      <c r="AO6" s="765"/>
      <c r="AP6" s="765"/>
      <c r="AQ6" s="765"/>
      <c r="AR6" s="765"/>
      <c r="AS6" s="765"/>
      <c r="AT6" s="765"/>
      <c r="AU6" s="765"/>
      <c r="AV6" s="21"/>
      <c r="AW6" s="21"/>
      <c r="AX6" s="21"/>
      <c r="AY6" s="21"/>
      <c r="AZ6" s="21"/>
      <c r="BA6" s="21"/>
      <c r="BB6" s="21"/>
      <c r="BC6" s="765" t="s">
        <v>38</v>
      </c>
      <c r="BD6" s="765"/>
      <c r="BE6" s="765"/>
      <c r="BF6" s="765"/>
      <c r="BG6" s="765"/>
      <c r="BH6" s="765"/>
      <c r="BI6" s="765"/>
      <c r="BJ6" s="765"/>
      <c r="BK6" s="765"/>
      <c r="BL6" s="765"/>
      <c r="BM6" s="765"/>
      <c r="BN6" s="765"/>
      <c r="BO6" s="765"/>
      <c r="BP6" s="765"/>
      <c r="BQ6" s="765"/>
      <c r="BR6" s="765"/>
      <c r="BS6" s="765"/>
      <c r="BT6" s="765"/>
      <c r="BU6" s="765"/>
      <c r="BV6" s="765"/>
      <c r="BW6" s="765"/>
      <c r="BX6" s="765"/>
      <c r="BY6" s="765"/>
      <c r="BZ6" s="765"/>
      <c r="CA6" s="765"/>
      <c r="CB6" s="765"/>
      <c r="CC6" s="765"/>
      <c r="CD6" s="765"/>
      <c r="CE6" s="765"/>
      <c r="CF6" s="765"/>
      <c r="CG6" s="765"/>
      <c r="CH6" s="765"/>
      <c r="CI6" s="765"/>
      <c r="CJ6" s="765"/>
      <c r="CK6" s="765"/>
      <c r="CL6" s="765"/>
      <c r="CM6" s="765"/>
      <c r="CN6" s="765"/>
      <c r="CO6" s="765"/>
      <c r="CP6" s="765"/>
      <c r="CQ6" s="765"/>
      <c r="CR6" s="765"/>
      <c r="CS6" s="765"/>
      <c r="CT6" s="765"/>
      <c r="CU6" s="765"/>
      <c r="CV6" s="765"/>
      <c r="CW6" s="765"/>
      <c r="CX6" s="765"/>
      <c r="CY6" s="765"/>
      <c r="CZ6" s="765"/>
      <c r="DA6" s="765"/>
      <c r="DB6" s="765"/>
      <c r="DH6" s="143"/>
    </row>
    <row r="7" spans="1:112" ht="13.8" outlineLevel="1" x14ac:dyDescent="0.25">
      <c r="A7" s="706"/>
      <c r="B7" s="706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6"/>
      <c r="AD7" s="706"/>
      <c r="AE7" s="706"/>
      <c r="AF7" s="706"/>
      <c r="AG7" s="706"/>
      <c r="AH7" s="706"/>
      <c r="AI7" s="706"/>
      <c r="AJ7" s="706"/>
      <c r="AK7" s="706"/>
      <c r="AL7" s="706"/>
      <c r="AM7" s="706"/>
      <c r="AN7" s="706"/>
      <c r="AO7" s="706"/>
      <c r="AP7" s="706"/>
      <c r="AQ7" s="706"/>
      <c r="AR7" s="706"/>
      <c r="AS7" s="706"/>
      <c r="AT7" s="706"/>
      <c r="AU7" s="706"/>
      <c r="BC7" s="724">
        <f>ФОРМА!B13</f>
        <v>45649</v>
      </c>
      <c r="BD7" s="724"/>
      <c r="BE7" s="724"/>
      <c r="BF7" s="724"/>
      <c r="BG7" s="724"/>
      <c r="BH7" s="724"/>
      <c r="BI7" s="724"/>
      <c r="BJ7" s="724"/>
      <c r="BK7" s="724"/>
      <c r="BL7" s="724"/>
      <c r="BM7" s="724"/>
      <c r="BN7" s="724"/>
      <c r="BO7" s="724"/>
      <c r="BP7" s="724"/>
      <c r="BQ7" s="724"/>
      <c r="BR7" s="724"/>
      <c r="BS7" s="724"/>
      <c r="BT7" s="724"/>
      <c r="BU7" s="724"/>
      <c r="BV7" s="724"/>
      <c r="BW7" s="724"/>
      <c r="BX7" s="724"/>
      <c r="BY7" s="724"/>
      <c r="BZ7" s="724"/>
      <c r="CA7" s="724"/>
      <c r="CB7" s="724"/>
      <c r="CC7" s="724"/>
      <c r="CD7" s="724"/>
      <c r="CE7" s="724"/>
      <c r="CF7" s="724"/>
      <c r="CG7" s="724"/>
      <c r="CH7" s="724"/>
      <c r="CI7" s="724"/>
      <c r="CJ7" s="724"/>
      <c r="CK7" s="724"/>
      <c r="CL7" s="724"/>
      <c r="CM7" s="724"/>
      <c r="CN7" s="724"/>
      <c r="CO7" s="724"/>
      <c r="CP7" s="724"/>
      <c r="CQ7" s="724"/>
      <c r="CR7" s="724"/>
      <c r="CS7" s="724"/>
      <c r="CT7" s="724"/>
      <c r="CU7" s="724"/>
      <c r="CV7" s="724"/>
      <c r="CW7" s="724"/>
      <c r="CX7" s="724"/>
      <c r="CY7" s="724"/>
      <c r="CZ7" s="724"/>
      <c r="DA7" s="724"/>
      <c r="DB7" s="724"/>
      <c r="DC7" s="51"/>
      <c r="DH7" s="155"/>
    </row>
    <row r="8" spans="1:112" ht="10.5" customHeight="1" outlineLevel="1" x14ac:dyDescent="0.25">
      <c r="A8" s="765" t="s">
        <v>1</v>
      </c>
      <c r="B8" s="765"/>
      <c r="C8" s="765"/>
      <c r="D8" s="765"/>
      <c r="E8" s="765"/>
      <c r="F8" s="765"/>
      <c r="G8" s="765"/>
      <c r="H8" s="765"/>
      <c r="I8" s="765"/>
      <c r="J8" s="765"/>
      <c r="K8" s="765"/>
      <c r="L8" s="765"/>
      <c r="M8" s="765"/>
      <c r="N8" s="765"/>
      <c r="O8" s="765"/>
      <c r="P8" s="765"/>
      <c r="Q8" s="765"/>
      <c r="R8" s="765"/>
      <c r="S8" s="765"/>
      <c r="T8" s="765"/>
      <c r="U8" s="765"/>
      <c r="V8" s="765"/>
      <c r="W8" s="765"/>
      <c r="X8" s="765"/>
      <c r="Y8" s="765"/>
      <c r="Z8" s="765"/>
      <c r="AA8" s="765"/>
      <c r="AB8" s="765"/>
      <c r="AC8" s="765"/>
      <c r="AD8" s="765"/>
      <c r="AE8" s="765"/>
      <c r="AF8" s="765"/>
      <c r="AG8" s="765"/>
      <c r="AH8" s="765"/>
      <c r="AI8" s="765"/>
      <c r="AJ8" s="765"/>
      <c r="AK8" s="765"/>
      <c r="AL8" s="765"/>
      <c r="AM8" s="765"/>
      <c r="AN8" s="765"/>
      <c r="AO8" s="765"/>
      <c r="AP8" s="765"/>
      <c r="AQ8" s="765"/>
      <c r="AR8" s="765"/>
      <c r="AS8" s="765"/>
      <c r="AT8" s="765"/>
      <c r="AU8" s="765"/>
      <c r="AV8" s="21"/>
      <c r="AW8" s="21"/>
      <c r="AX8" s="21"/>
      <c r="AY8" s="21"/>
      <c r="AZ8" s="21"/>
      <c r="BA8" s="21"/>
      <c r="BB8" s="21"/>
      <c r="BC8" s="765" t="s">
        <v>3</v>
      </c>
      <c r="BD8" s="765"/>
      <c r="BE8" s="765"/>
      <c r="BF8" s="765"/>
      <c r="BG8" s="765"/>
      <c r="BH8" s="765"/>
      <c r="BI8" s="765"/>
      <c r="BJ8" s="765"/>
      <c r="BK8" s="765"/>
      <c r="BL8" s="765"/>
      <c r="BM8" s="765"/>
      <c r="BN8" s="765"/>
      <c r="BO8" s="765"/>
      <c r="BP8" s="765"/>
      <c r="BQ8" s="765"/>
      <c r="BR8" s="765"/>
      <c r="BS8" s="765"/>
      <c r="BT8" s="765"/>
      <c r="BU8" s="765"/>
      <c r="BV8" s="765"/>
      <c r="BW8" s="765"/>
      <c r="BX8" s="765"/>
      <c r="BY8" s="765"/>
      <c r="BZ8" s="765"/>
      <c r="CA8" s="765"/>
      <c r="CB8" s="765"/>
      <c r="CC8" s="765"/>
      <c r="CD8" s="765"/>
      <c r="CE8" s="765"/>
      <c r="CF8" s="765"/>
      <c r="CG8" s="765"/>
      <c r="CH8" s="765"/>
      <c r="CI8" s="765"/>
      <c r="CJ8" s="765"/>
      <c r="CK8" s="765"/>
      <c r="CL8" s="765"/>
      <c r="CM8" s="765"/>
      <c r="CN8" s="765"/>
      <c r="CO8" s="765"/>
      <c r="CP8" s="765"/>
      <c r="CQ8" s="765"/>
      <c r="CR8" s="765"/>
      <c r="CS8" s="765"/>
      <c r="CT8" s="765"/>
      <c r="CU8" s="765"/>
      <c r="CV8" s="765"/>
      <c r="CW8" s="765"/>
      <c r="CX8" s="765"/>
      <c r="CY8" s="765"/>
      <c r="CZ8" s="765"/>
      <c r="DA8" s="765"/>
      <c r="DB8" s="765"/>
      <c r="DH8" s="153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6"/>
    </row>
    <row r="10" spans="1:112" ht="30.75" customHeight="1" x14ac:dyDescent="0.3">
      <c r="A10" s="777" t="s">
        <v>500</v>
      </c>
      <c r="B10" s="778"/>
      <c r="C10" s="778"/>
      <c r="D10" s="778"/>
      <c r="E10" s="778"/>
      <c r="F10" s="778"/>
      <c r="G10" s="778"/>
      <c r="H10" s="778"/>
      <c r="I10" s="778"/>
      <c r="J10" s="778"/>
      <c r="K10" s="778"/>
      <c r="L10" s="778"/>
      <c r="M10" s="778"/>
      <c r="N10" s="778"/>
      <c r="O10" s="778"/>
      <c r="P10" s="778"/>
      <c r="Q10" s="778"/>
      <c r="R10" s="778"/>
      <c r="S10" s="778"/>
      <c r="T10" s="778"/>
      <c r="U10" s="778"/>
      <c r="V10" s="778"/>
      <c r="W10" s="778"/>
      <c r="X10" s="778"/>
      <c r="Y10" s="778"/>
      <c r="Z10" s="778"/>
      <c r="AA10" s="778"/>
      <c r="AB10" s="778"/>
      <c r="AC10" s="778"/>
      <c r="AD10" s="778"/>
      <c r="AE10" s="778"/>
      <c r="AF10" s="778"/>
      <c r="AG10" s="778"/>
      <c r="AH10" s="778"/>
      <c r="AI10" s="778"/>
      <c r="AJ10" s="778"/>
      <c r="AK10" s="778"/>
      <c r="AL10" s="778"/>
      <c r="AM10" s="778"/>
      <c r="AN10" s="778"/>
      <c r="AO10" s="778"/>
      <c r="AP10" s="778"/>
      <c r="AQ10" s="778"/>
      <c r="AR10" s="778"/>
      <c r="AS10" s="778"/>
      <c r="AT10" s="778"/>
      <c r="AU10" s="778"/>
      <c r="AV10" s="778"/>
      <c r="AW10" s="778"/>
      <c r="AX10" s="778"/>
      <c r="AY10" s="778"/>
      <c r="AZ10" s="778"/>
      <c r="BA10" s="778"/>
      <c r="BB10" s="778"/>
      <c r="BC10" s="778"/>
      <c r="BD10" s="778"/>
      <c r="BE10" s="778"/>
      <c r="BF10" s="778"/>
      <c r="BG10" s="778"/>
      <c r="BH10" s="778"/>
      <c r="BI10" s="778"/>
      <c r="BJ10" s="778"/>
      <c r="BK10" s="778"/>
      <c r="BL10" s="778"/>
      <c r="BM10" s="778"/>
      <c r="BN10" s="778"/>
      <c r="BO10" s="778"/>
      <c r="BP10" s="778"/>
      <c r="BQ10" s="778"/>
      <c r="BR10" s="778"/>
      <c r="BS10" s="778"/>
      <c r="BT10" s="778"/>
      <c r="BU10" s="778"/>
      <c r="BV10" s="778"/>
      <c r="BW10" s="778"/>
      <c r="BX10" s="778"/>
      <c r="BY10" s="778"/>
      <c r="BZ10" s="778"/>
      <c r="CA10" s="778"/>
      <c r="CB10" s="778"/>
      <c r="CC10" s="778"/>
      <c r="CD10" s="778"/>
      <c r="CE10" s="778"/>
      <c r="CF10" s="778"/>
      <c r="CG10" s="778"/>
      <c r="CH10" s="778"/>
      <c r="CI10" s="778"/>
      <c r="CJ10" s="778"/>
      <c r="CK10" s="778"/>
      <c r="CL10" s="778"/>
      <c r="CM10" s="778"/>
      <c r="CN10" s="778"/>
      <c r="CO10" s="778"/>
      <c r="CP10" s="778"/>
      <c r="CQ10" s="778"/>
      <c r="CR10" s="778"/>
      <c r="CS10" s="778"/>
      <c r="CT10" s="778"/>
      <c r="CU10" s="778"/>
      <c r="CV10" s="778"/>
      <c r="CW10" s="778"/>
      <c r="CX10" s="778"/>
      <c r="CY10" s="778"/>
      <c r="CZ10" s="778"/>
      <c r="DA10" s="778"/>
      <c r="DB10" s="778"/>
    </row>
    <row r="11" spans="1:112" ht="18" customHeight="1" x14ac:dyDescent="0.25">
      <c r="A11" s="928" t="s">
        <v>429</v>
      </c>
      <c r="B11" s="928"/>
      <c r="C11" s="928"/>
      <c r="D11" s="928"/>
      <c r="E11" s="928"/>
      <c r="F11" s="928"/>
      <c r="G11" s="928"/>
      <c r="H11" s="928"/>
      <c r="I11" s="928"/>
      <c r="J11" s="928"/>
      <c r="K11" s="928"/>
      <c r="L11" s="928"/>
      <c r="M11" s="928"/>
      <c r="N11" s="928"/>
      <c r="O11" s="928"/>
      <c r="P11" s="928"/>
      <c r="Q11" s="928"/>
      <c r="R11" s="928"/>
      <c r="S11" s="928"/>
      <c r="T11" s="928"/>
      <c r="U11" s="928"/>
      <c r="V11" s="928"/>
      <c r="W11" s="928"/>
      <c r="X11" s="928"/>
      <c r="Y11" s="928"/>
      <c r="Z11" s="928"/>
      <c r="AA11" s="928"/>
      <c r="AB11" s="928"/>
      <c r="AC11" s="928"/>
      <c r="AD11" s="928"/>
      <c r="AE11" s="928"/>
      <c r="AF11" s="928"/>
      <c r="AG11" s="928"/>
      <c r="AH11" s="928"/>
      <c r="AI11" s="928"/>
      <c r="AJ11" s="928"/>
      <c r="AK11" s="928"/>
      <c r="AL11" s="928"/>
      <c r="AM11" s="928"/>
      <c r="AN11" s="928"/>
      <c r="AO11" s="928"/>
      <c r="AP11" s="928"/>
      <c r="AQ11" s="928"/>
      <c r="AR11" s="928"/>
      <c r="AS11" s="928"/>
      <c r="AT11" s="928"/>
      <c r="AU11" s="928"/>
      <c r="AV11" s="928"/>
      <c r="AW11" s="928"/>
      <c r="AX11" s="928"/>
      <c r="AY11" s="928"/>
      <c r="AZ11" s="928"/>
      <c r="BA11" s="928"/>
      <c r="BB11" s="928"/>
      <c r="BC11" s="928"/>
      <c r="BD11" s="928"/>
      <c r="BE11" s="928"/>
      <c r="BF11" s="928"/>
      <c r="BG11" s="928"/>
      <c r="BH11" s="928"/>
      <c r="BI11" s="928"/>
      <c r="BJ11" s="928"/>
      <c r="BK11" s="928"/>
      <c r="BL11" s="928"/>
      <c r="BM11" s="928"/>
      <c r="BN11" s="928"/>
      <c r="BO11" s="928"/>
      <c r="BP11" s="928"/>
      <c r="BQ11" s="928"/>
      <c r="BR11" s="928"/>
      <c r="BS11" s="928"/>
      <c r="BT11" s="928"/>
      <c r="BU11" s="928"/>
      <c r="BV11" s="928"/>
      <c r="BW11" s="928"/>
      <c r="BX11" s="928"/>
      <c r="BY11" s="928"/>
      <c r="BZ11" s="928"/>
      <c r="CA11" s="928"/>
      <c r="CB11" s="928"/>
      <c r="CC11" s="928"/>
      <c r="CD11" s="928"/>
      <c r="CE11" s="928"/>
      <c r="CF11" s="928"/>
      <c r="CG11" s="928"/>
      <c r="CH11" s="928"/>
      <c r="CI11" s="928"/>
      <c r="CJ11" s="928"/>
      <c r="CK11" s="928"/>
      <c r="CL11" s="928"/>
      <c r="CM11" s="928"/>
      <c r="CN11" s="928"/>
      <c r="CO11" s="928"/>
      <c r="CP11" s="928"/>
      <c r="CQ11" s="928"/>
      <c r="CR11" s="928"/>
      <c r="CS11" s="928"/>
      <c r="CT11" s="928"/>
      <c r="CU11" s="928"/>
      <c r="CV11" s="928"/>
      <c r="CW11" s="928"/>
      <c r="CX11" s="928"/>
      <c r="CY11" s="928"/>
      <c r="CZ11" s="928"/>
      <c r="DA11" s="928"/>
      <c r="DB11" s="928"/>
      <c r="DH11" s="154"/>
    </row>
    <row r="12" spans="1:112" ht="18" customHeight="1" x14ac:dyDescent="0.3">
      <c r="A12" s="19" t="s">
        <v>428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06" t="s">
        <v>333</v>
      </c>
      <c r="BA12" s="706"/>
      <c r="BB12" s="706"/>
      <c r="BC12" s="706"/>
      <c r="BD12" s="706"/>
      <c r="BE12" s="706"/>
      <c r="BF12" s="706"/>
      <c r="BG12" s="706"/>
      <c r="BH12" s="706"/>
      <c r="BI12" s="706"/>
      <c r="BJ12" s="706"/>
      <c r="BK12" s="706"/>
      <c r="BL12" s="706"/>
      <c r="BM12" s="706"/>
      <c r="BN12" s="706"/>
      <c r="BO12" s="706"/>
      <c r="BP12" s="706"/>
      <c r="BQ12" s="706"/>
      <c r="BR12" s="706"/>
      <c r="BS12" s="706"/>
      <c r="BT12" s="706"/>
      <c r="BU12" s="706"/>
      <c r="BV12" s="706"/>
      <c r="BW12" s="706"/>
      <c r="BX12" s="706"/>
      <c r="BY12" s="706"/>
      <c r="BZ12" s="706"/>
      <c r="CA12" s="706"/>
      <c r="CB12" s="706"/>
      <c r="CC12" s="706"/>
      <c r="CD12" s="706"/>
      <c r="CE12" s="706"/>
      <c r="CF12" s="706"/>
      <c r="CG12" s="706"/>
      <c r="CH12" s="706"/>
      <c r="CI12" s="706"/>
      <c r="CJ12" s="706"/>
      <c r="CK12" s="706"/>
      <c r="CL12" s="706"/>
      <c r="CM12" s="706"/>
      <c r="CN12" s="706"/>
      <c r="CO12" s="706"/>
      <c r="CP12" s="706"/>
      <c r="CQ12" s="706"/>
      <c r="CR12" s="706"/>
      <c r="CS12" s="706"/>
      <c r="CT12" s="706"/>
      <c r="CU12" s="706"/>
      <c r="CV12" s="706"/>
      <c r="CW12" s="706"/>
      <c r="CX12" s="706"/>
      <c r="CY12" s="706"/>
      <c r="CZ12" s="706"/>
      <c r="DA12" s="706"/>
      <c r="DB12" s="706"/>
    </row>
    <row r="13" spans="1:112" ht="18" customHeight="1" x14ac:dyDescent="0.3">
      <c r="A13" s="19" t="s">
        <v>427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919" t="s">
        <v>613</v>
      </c>
      <c r="BA13" s="919"/>
      <c r="BB13" s="919"/>
      <c r="BC13" s="919"/>
      <c r="BD13" s="919"/>
      <c r="BE13" s="919"/>
      <c r="BF13" s="919"/>
      <c r="BG13" s="919"/>
      <c r="BH13" s="919"/>
      <c r="BI13" s="919"/>
      <c r="BJ13" s="919"/>
      <c r="BK13" s="919"/>
      <c r="BL13" s="919"/>
      <c r="BM13" s="919"/>
      <c r="BN13" s="919"/>
      <c r="BO13" s="919"/>
      <c r="BP13" s="919"/>
      <c r="BQ13" s="919"/>
      <c r="BR13" s="919"/>
      <c r="BS13" s="919"/>
      <c r="BT13" s="919"/>
      <c r="BU13" s="919"/>
      <c r="BV13" s="919"/>
      <c r="BW13" s="919"/>
      <c r="BX13" s="919"/>
      <c r="BY13" s="919"/>
      <c r="BZ13" s="919"/>
      <c r="CA13" s="919"/>
      <c r="CB13" s="919"/>
      <c r="CC13" s="919"/>
      <c r="CD13" s="919"/>
      <c r="CE13" s="919"/>
      <c r="CF13" s="919"/>
      <c r="CG13" s="919"/>
      <c r="CH13" s="919"/>
      <c r="CI13" s="919"/>
      <c r="CJ13" s="919"/>
      <c r="CK13" s="919"/>
      <c r="CL13" s="919"/>
      <c r="CM13" s="919"/>
      <c r="CN13" s="919"/>
      <c r="CO13" s="919"/>
      <c r="CP13" s="919"/>
      <c r="CQ13" s="919"/>
      <c r="CR13" s="919"/>
      <c r="CS13" s="919"/>
      <c r="CT13" s="919"/>
      <c r="CU13" s="919"/>
      <c r="CV13" s="919"/>
      <c r="CW13" s="919"/>
      <c r="CX13" s="919"/>
      <c r="CY13" s="919"/>
      <c r="CZ13" s="919"/>
      <c r="DA13" s="919"/>
      <c r="DB13" s="919"/>
    </row>
    <row r="14" spans="1:112" ht="18" customHeight="1" x14ac:dyDescent="0.3">
      <c r="A14" s="19" t="s">
        <v>426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919" t="s">
        <v>65</v>
      </c>
      <c r="BA14" s="919"/>
      <c r="BB14" s="919"/>
      <c r="BC14" s="919"/>
      <c r="BD14" s="919"/>
      <c r="BE14" s="919"/>
      <c r="BF14" s="919"/>
      <c r="BG14" s="919"/>
      <c r="BH14" s="919"/>
      <c r="BI14" s="919"/>
      <c r="BJ14" s="919"/>
      <c r="BK14" s="919"/>
      <c r="BL14" s="919"/>
      <c r="BM14" s="919"/>
      <c r="BN14" s="919"/>
      <c r="BO14" s="919"/>
      <c r="BP14" s="919"/>
      <c r="BQ14" s="919"/>
      <c r="BR14" s="919"/>
      <c r="BS14" s="919"/>
      <c r="BT14" s="919"/>
      <c r="BU14" s="919"/>
      <c r="BV14" s="919"/>
      <c r="BW14" s="919"/>
      <c r="BX14" s="919"/>
      <c r="BY14" s="919"/>
      <c r="BZ14" s="919"/>
      <c r="CA14" s="919"/>
      <c r="CB14" s="919"/>
      <c r="CC14" s="919"/>
      <c r="CD14" s="919"/>
      <c r="CE14" s="919"/>
      <c r="CF14" s="919"/>
      <c r="CG14" s="919"/>
      <c r="CH14" s="919"/>
      <c r="CI14" s="919"/>
      <c r="CJ14" s="919"/>
      <c r="CK14" s="919"/>
      <c r="CL14" s="919"/>
      <c r="CM14" s="919"/>
      <c r="CN14" s="919"/>
      <c r="CO14" s="919"/>
      <c r="CP14" s="919"/>
      <c r="CQ14" s="919"/>
      <c r="CR14" s="919"/>
      <c r="CS14" s="919"/>
      <c r="CT14" s="919"/>
      <c r="CU14" s="919"/>
      <c r="CV14" s="919"/>
      <c r="CW14" s="919"/>
      <c r="CX14" s="919"/>
      <c r="CY14" s="919"/>
      <c r="CZ14" s="919"/>
      <c r="DA14" s="919"/>
      <c r="DB14" s="919"/>
    </row>
    <row r="15" spans="1:112" ht="18" customHeight="1" x14ac:dyDescent="0.3">
      <c r="A15" s="19" t="s">
        <v>425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919" t="s">
        <v>725</v>
      </c>
      <c r="BA15" s="919"/>
      <c r="BB15" s="919"/>
      <c r="BC15" s="919"/>
      <c r="BD15" s="919"/>
      <c r="BE15" s="919"/>
      <c r="BF15" s="919"/>
      <c r="BG15" s="919"/>
      <c r="BH15" s="919"/>
      <c r="BI15" s="919"/>
      <c r="BJ15" s="919"/>
      <c r="BK15" s="919"/>
      <c r="BL15" s="919"/>
      <c r="BM15" s="919"/>
      <c r="BN15" s="919"/>
      <c r="BO15" s="919"/>
      <c r="BP15" s="919"/>
      <c r="BQ15" s="919"/>
      <c r="BR15" s="919"/>
      <c r="BS15" s="919"/>
      <c r="BT15" s="919"/>
      <c r="BU15" s="919"/>
      <c r="BV15" s="919"/>
      <c r="BW15" s="919"/>
      <c r="BX15" s="919"/>
      <c r="BY15" s="919"/>
      <c r="BZ15" s="919"/>
      <c r="CA15" s="919"/>
      <c r="CB15" s="919"/>
      <c r="CC15" s="919"/>
      <c r="CD15" s="919"/>
      <c r="CE15" s="919"/>
      <c r="CF15" s="919"/>
      <c r="CG15" s="919"/>
      <c r="CH15" s="919"/>
      <c r="CI15" s="919"/>
      <c r="CJ15" s="919"/>
      <c r="CK15" s="919"/>
      <c r="CL15" s="919"/>
      <c r="CM15" s="919"/>
      <c r="CN15" s="919"/>
      <c r="CO15" s="919"/>
      <c r="CP15" s="919"/>
      <c r="CQ15" s="919"/>
      <c r="CR15" s="919"/>
      <c r="CS15" s="919"/>
      <c r="CT15" s="919"/>
      <c r="CU15" s="919"/>
      <c r="CV15" s="919"/>
      <c r="CW15" s="919"/>
      <c r="CX15" s="919"/>
      <c r="CY15" s="919"/>
      <c r="CZ15" s="919"/>
      <c r="DA15" s="919"/>
      <c r="DB15" s="919"/>
    </row>
    <row r="16" spans="1:112" ht="18" customHeight="1" x14ac:dyDescent="0.3">
      <c r="A16" s="19" t="s">
        <v>424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919" t="s">
        <v>614</v>
      </c>
      <c r="BA16" s="919"/>
      <c r="BB16" s="919"/>
      <c r="BC16" s="919"/>
      <c r="BD16" s="919"/>
      <c r="BE16" s="919"/>
      <c r="BF16" s="919"/>
      <c r="BG16" s="919"/>
      <c r="BH16" s="919"/>
      <c r="BI16" s="919"/>
      <c r="BJ16" s="919"/>
      <c r="BK16" s="919"/>
      <c r="BL16" s="919"/>
      <c r="BM16" s="919"/>
      <c r="BN16" s="919"/>
      <c r="BO16" s="919"/>
      <c r="BP16" s="919"/>
      <c r="BQ16" s="919"/>
      <c r="BR16" s="919"/>
      <c r="BS16" s="919"/>
      <c r="BT16" s="919"/>
      <c r="BU16" s="919"/>
      <c r="BV16" s="919"/>
      <c r="BW16" s="919"/>
      <c r="BX16" s="919"/>
      <c r="BY16" s="919"/>
      <c r="BZ16" s="919"/>
      <c r="CA16" s="919"/>
      <c r="CB16" s="919"/>
      <c r="CC16" s="919"/>
      <c r="CD16" s="919"/>
      <c r="CE16" s="919"/>
      <c r="CF16" s="919"/>
      <c r="CG16" s="919"/>
      <c r="CH16" s="919"/>
      <c r="CI16" s="919"/>
      <c r="CJ16" s="919"/>
      <c r="CK16" s="919"/>
      <c r="CL16" s="919"/>
      <c r="CM16" s="919"/>
      <c r="CN16" s="919"/>
      <c r="CO16" s="919"/>
      <c r="CP16" s="919"/>
      <c r="CQ16" s="919"/>
      <c r="CR16" s="919"/>
      <c r="CS16" s="919"/>
      <c r="CT16" s="919"/>
      <c r="CU16" s="919"/>
      <c r="CV16" s="919"/>
      <c r="CW16" s="919"/>
      <c r="CX16" s="919"/>
      <c r="CY16" s="919"/>
      <c r="CZ16" s="919"/>
      <c r="DA16" s="919"/>
      <c r="DB16" s="919"/>
    </row>
    <row r="17" spans="1:112" ht="19.5" customHeight="1" x14ac:dyDescent="0.3">
      <c r="A17" s="19" t="s">
        <v>423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926">
        <v>621</v>
      </c>
      <c r="BA17" s="926"/>
      <c r="BB17" s="926"/>
      <c r="BC17" s="926"/>
      <c r="BD17" s="926"/>
      <c r="BE17" s="926"/>
      <c r="BF17" s="926"/>
      <c r="BG17" s="926"/>
      <c r="BH17" s="926"/>
      <c r="BI17" s="926"/>
      <c r="BJ17" s="926"/>
      <c r="BK17" s="926"/>
      <c r="BL17" s="926"/>
      <c r="BM17" s="926"/>
      <c r="BN17" s="926"/>
      <c r="BO17" s="926"/>
      <c r="BP17" s="926"/>
      <c r="BQ17" s="926"/>
      <c r="BR17" s="926"/>
      <c r="BS17" s="926"/>
      <c r="BT17" s="926"/>
      <c r="BU17" s="926"/>
      <c r="BV17" s="926"/>
      <c r="BW17" s="926"/>
      <c r="BX17" s="926"/>
      <c r="BY17" s="926"/>
      <c r="BZ17" s="926"/>
      <c r="CA17" s="926"/>
      <c r="CB17" s="926"/>
      <c r="CC17" s="926"/>
      <c r="CD17" s="926"/>
      <c r="CE17" s="926"/>
      <c r="CF17" s="926"/>
      <c r="CG17" s="926"/>
      <c r="CH17" s="926"/>
      <c r="CI17" s="926"/>
      <c r="CJ17" s="926"/>
      <c r="CK17" s="926"/>
      <c r="CL17" s="926"/>
      <c r="CM17" s="926"/>
      <c r="CN17" s="926"/>
      <c r="CO17" s="926"/>
      <c r="CP17" s="926"/>
      <c r="CQ17" s="926"/>
      <c r="CR17" s="926"/>
      <c r="CS17" s="926"/>
      <c r="CT17" s="926"/>
      <c r="CU17" s="926"/>
      <c r="CV17" s="926"/>
      <c r="CW17" s="926"/>
      <c r="CX17" s="926"/>
      <c r="CY17" s="926"/>
      <c r="CZ17" s="926"/>
      <c r="DA17" s="926"/>
      <c r="DB17" s="926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927"/>
      <c r="BA18" s="927"/>
      <c r="BB18" s="927"/>
      <c r="BC18" s="927"/>
      <c r="BD18" s="927"/>
      <c r="BE18" s="927"/>
      <c r="BF18" s="927"/>
      <c r="BG18" s="927"/>
      <c r="BH18" s="927"/>
      <c r="BI18" s="927"/>
      <c r="BJ18" s="927"/>
      <c r="BK18" s="927"/>
      <c r="BL18" s="927"/>
      <c r="BM18" s="927"/>
      <c r="BN18" s="927"/>
      <c r="BO18" s="927"/>
      <c r="BP18" s="927"/>
      <c r="BQ18" s="927"/>
      <c r="BR18" s="927"/>
      <c r="BS18" s="927"/>
      <c r="BT18" s="927"/>
      <c r="BU18" s="927"/>
      <c r="BV18" s="927"/>
      <c r="BW18" s="927"/>
      <c r="BX18" s="927"/>
      <c r="BY18" s="927"/>
      <c r="BZ18" s="927"/>
      <c r="CA18" s="927"/>
      <c r="CB18" s="927"/>
      <c r="CC18" s="927"/>
      <c r="CD18" s="927"/>
      <c r="CE18" s="927"/>
      <c r="CF18" s="927"/>
      <c r="CG18" s="927"/>
      <c r="CH18" s="927"/>
      <c r="CI18" s="927"/>
      <c r="CJ18" s="927"/>
      <c r="CK18" s="927"/>
      <c r="CL18" s="927"/>
      <c r="CM18" s="927"/>
      <c r="CN18" s="927"/>
      <c r="CO18" s="927"/>
      <c r="CP18" s="927"/>
      <c r="CQ18" s="927"/>
      <c r="CR18" s="927"/>
      <c r="CS18" s="927"/>
      <c r="CT18" s="927"/>
      <c r="CU18" s="927"/>
      <c r="CV18" s="927"/>
      <c r="CW18" s="927"/>
      <c r="CX18" s="927"/>
      <c r="CY18" s="927"/>
      <c r="CZ18" s="927"/>
      <c r="DA18" s="927"/>
      <c r="DB18" s="927"/>
    </row>
    <row r="19" spans="1:112" ht="18" customHeight="1" x14ac:dyDescent="0.3">
      <c r="A19" s="30" t="s">
        <v>422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927"/>
      <c r="BA19" s="927"/>
      <c r="BB19" s="927"/>
      <c r="BC19" s="927"/>
      <c r="BD19" s="927"/>
      <c r="BE19" s="927"/>
      <c r="BF19" s="927"/>
      <c r="BG19" s="927"/>
      <c r="BH19" s="927"/>
      <c r="BI19" s="927"/>
      <c r="BJ19" s="927"/>
      <c r="BK19" s="927"/>
      <c r="BL19" s="927"/>
      <c r="BM19" s="927"/>
      <c r="BN19" s="927"/>
      <c r="BO19" s="927"/>
      <c r="BP19" s="927"/>
      <c r="BQ19" s="927"/>
      <c r="BR19" s="927"/>
      <c r="BS19" s="927"/>
      <c r="BT19" s="927"/>
      <c r="BU19" s="927"/>
      <c r="BV19" s="927"/>
      <c r="BW19" s="927"/>
      <c r="BX19" s="927"/>
      <c r="BY19" s="927"/>
      <c r="BZ19" s="927"/>
      <c r="CA19" s="927"/>
      <c r="CB19" s="927"/>
      <c r="CC19" s="927"/>
      <c r="CD19" s="927"/>
      <c r="CE19" s="927"/>
      <c r="CF19" s="927"/>
      <c r="CG19" s="927"/>
      <c r="CH19" s="927"/>
      <c r="CI19" s="927"/>
      <c r="CJ19" s="927"/>
      <c r="CK19" s="927"/>
      <c r="CL19" s="927"/>
      <c r="CM19" s="927"/>
      <c r="CN19" s="927"/>
      <c r="CO19" s="927"/>
      <c r="CP19" s="927"/>
      <c r="CQ19" s="927"/>
      <c r="CR19" s="927"/>
      <c r="CS19" s="927"/>
      <c r="CT19" s="927"/>
      <c r="CU19" s="927"/>
      <c r="CV19" s="927"/>
      <c r="CW19" s="927"/>
      <c r="CX19" s="927"/>
      <c r="CY19" s="927"/>
      <c r="CZ19" s="927"/>
      <c r="DA19" s="927"/>
      <c r="DB19" s="927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927"/>
      <c r="BA20" s="927"/>
      <c r="BB20" s="927"/>
      <c r="BC20" s="927"/>
      <c r="BD20" s="927"/>
      <c r="BE20" s="927"/>
      <c r="BF20" s="927"/>
      <c r="BG20" s="927"/>
      <c r="BH20" s="927"/>
      <c r="BI20" s="927"/>
      <c r="BJ20" s="927"/>
      <c r="BK20" s="927"/>
      <c r="BL20" s="927"/>
      <c r="BM20" s="927"/>
      <c r="BN20" s="927"/>
      <c r="BO20" s="927"/>
      <c r="BP20" s="927"/>
      <c r="BQ20" s="927"/>
      <c r="BR20" s="927"/>
      <c r="BS20" s="927"/>
      <c r="BT20" s="927"/>
      <c r="BU20" s="927"/>
      <c r="BV20" s="927"/>
      <c r="BW20" s="927"/>
      <c r="BX20" s="927"/>
      <c r="BY20" s="927"/>
      <c r="BZ20" s="927"/>
      <c r="CA20" s="927"/>
      <c r="CB20" s="927"/>
      <c r="CC20" s="927"/>
      <c r="CD20" s="927"/>
      <c r="CE20" s="927"/>
      <c r="CF20" s="927"/>
      <c r="CG20" s="927"/>
      <c r="CH20" s="927"/>
      <c r="CI20" s="927"/>
      <c r="CJ20" s="927"/>
      <c r="CK20" s="927"/>
      <c r="CL20" s="927"/>
      <c r="CM20" s="927"/>
      <c r="CN20" s="927"/>
      <c r="CO20" s="927"/>
      <c r="CP20" s="927"/>
      <c r="CQ20" s="927"/>
      <c r="CR20" s="927"/>
      <c r="CS20" s="927"/>
      <c r="CT20" s="927"/>
      <c r="CU20" s="927"/>
      <c r="CV20" s="927"/>
      <c r="CW20" s="927"/>
      <c r="CX20" s="927"/>
      <c r="CY20" s="927"/>
      <c r="CZ20" s="927"/>
      <c r="DA20" s="927"/>
      <c r="DB20" s="927"/>
    </row>
    <row r="21" spans="1:112" ht="18" customHeight="1" x14ac:dyDescent="0.3">
      <c r="A21" s="19" t="s">
        <v>421</v>
      </c>
      <c r="B21" s="23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706" t="s">
        <v>418</v>
      </c>
      <c r="BA21" s="706"/>
      <c r="BB21" s="706"/>
      <c r="BC21" s="706"/>
      <c r="BD21" s="706"/>
      <c r="BE21" s="706"/>
      <c r="BF21" s="706"/>
      <c r="BG21" s="706"/>
      <c r="BH21" s="706"/>
      <c r="BI21" s="706"/>
      <c r="BJ21" s="706"/>
      <c r="BK21" s="706"/>
      <c r="BL21" s="706"/>
      <c r="BM21" s="706"/>
      <c r="BN21" s="706"/>
      <c r="BO21" s="706"/>
      <c r="BP21" s="706"/>
      <c r="BQ21" s="706"/>
      <c r="BR21" s="706"/>
      <c r="BS21" s="706"/>
      <c r="BT21" s="706"/>
      <c r="BU21" s="706"/>
      <c r="BV21" s="706"/>
      <c r="BW21" s="706"/>
      <c r="BX21" s="706"/>
      <c r="BY21" s="706"/>
      <c r="BZ21" s="706"/>
      <c r="CA21" s="706"/>
      <c r="CB21" s="706"/>
      <c r="CC21" s="706"/>
      <c r="CD21" s="706"/>
      <c r="CE21" s="706"/>
      <c r="CF21" s="706"/>
      <c r="CG21" s="706"/>
      <c r="CH21" s="706"/>
      <c r="CI21" s="706"/>
      <c r="CJ21" s="706"/>
      <c r="CK21" s="706"/>
      <c r="CL21" s="706"/>
      <c r="CM21" s="706"/>
      <c r="CN21" s="706"/>
      <c r="CO21" s="706"/>
      <c r="CP21" s="706"/>
      <c r="CQ21" s="706"/>
      <c r="CR21" s="706"/>
      <c r="CS21" s="706"/>
      <c r="CT21" s="706"/>
      <c r="CU21" s="706"/>
      <c r="CV21" s="706"/>
      <c r="CW21" s="706"/>
      <c r="CX21" s="706"/>
      <c r="CY21" s="706"/>
      <c r="CZ21" s="706"/>
      <c r="DA21" s="706"/>
      <c r="DB21" s="706"/>
    </row>
    <row r="22" spans="1:112" ht="18" customHeight="1" x14ac:dyDescent="0.3">
      <c r="A22" s="19" t="s">
        <v>420</v>
      </c>
      <c r="B22" s="23"/>
      <c r="AZ22" s="919" t="s">
        <v>65</v>
      </c>
      <c r="BA22" s="919"/>
      <c r="BB22" s="919"/>
      <c r="BC22" s="919"/>
      <c r="BD22" s="919"/>
      <c r="BE22" s="919"/>
      <c r="BF22" s="919"/>
      <c r="BG22" s="919"/>
      <c r="BH22" s="919"/>
      <c r="BI22" s="919"/>
      <c r="BJ22" s="919"/>
      <c r="BK22" s="919"/>
      <c r="BL22" s="919"/>
      <c r="BM22" s="919"/>
      <c r="BN22" s="919"/>
      <c r="BO22" s="919"/>
      <c r="BP22" s="919"/>
      <c r="BQ22" s="919"/>
      <c r="BR22" s="919"/>
      <c r="BS22" s="919"/>
      <c r="BT22" s="919"/>
      <c r="BU22" s="919"/>
      <c r="BV22" s="919"/>
      <c r="BW22" s="919"/>
      <c r="BX22" s="919"/>
      <c r="BY22" s="919"/>
      <c r="BZ22" s="919"/>
      <c r="CA22" s="919"/>
      <c r="CB22" s="919"/>
      <c r="CC22" s="919"/>
      <c r="CD22" s="919"/>
      <c r="CE22" s="919"/>
      <c r="CF22" s="919"/>
      <c r="CG22" s="919"/>
      <c r="CH22" s="919"/>
      <c r="CI22" s="919"/>
      <c r="CJ22" s="919"/>
      <c r="CK22" s="919"/>
      <c r="CL22" s="919"/>
      <c r="CM22" s="919"/>
      <c r="CN22" s="919"/>
      <c r="CO22" s="919"/>
      <c r="CP22" s="919"/>
      <c r="CQ22" s="919"/>
      <c r="CR22" s="919"/>
      <c r="CS22" s="919"/>
      <c r="CT22" s="919"/>
      <c r="CU22" s="919"/>
      <c r="CV22" s="919"/>
      <c r="CW22" s="919"/>
      <c r="CX22" s="919"/>
      <c r="CY22" s="919"/>
      <c r="CZ22" s="919"/>
      <c r="DA22" s="919"/>
      <c r="DB22" s="919"/>
    </row>
    <row r="23" spans="1:112" ht="18" customHeight="1" x14ac:dyDescent="0.3">
      <c r="A23" s="19" t="s">
        <v>419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919" t="s">
        <v>418</v>
      </c>
      <c r="BA23" s="919"/>
      <c r="BB23" s="919"/>
      <c r="BC23" s="919"/>
      <c r="BD23" s="919"/>
      <c r="BE23" s="919"/>
      <c r="BF23" s="919"/>
      <c r="BG23" s="919"/>
      <c r="BH23" s="919"/>
      <c r="BI23" s="919"/>
      <c r="BJ23" s="919"/>
      <c r="BK23" s="919"/>
      <c r="BL23" s="919"/>
      <c r="BM23" s="919"/>
      <c r="BN23" s="919"/>
      <c r="BO23" s="919"/>
      <c r="BP23" s="919"/>
      <c r="BQ23" s="919"/>
      <c r="BR23" s="919"/>
      <c r="BS23" s="919"/>
      <c r="BT23" s="919"/>
      <c r="BU23" s="919"/>
      <c r="BV23" s="919"/>
      <c r="BW23" s="919"/>
      <c r="BX23" s="919"/>
      <c r="BY23" s="919"/>
      <c r="BZ23" s="919"/>
      <c r="CA23" s="919"/>
      <c r="CB23" s="919"/>
      <c r="CC23" s="919"/>
      <c r="CD23" s="919"/>
      <c r="CE23" s="919"/>
      <c r="CF23" s="919"/>
      <c r="CG23" s="919"/>
      <c r="CH23" s="919"/>
      <c r="CI23" s="919"/>
      <c r="CJ23" s="919"/>
      <c r="CK23" s="919"/>
      <c r="CL23" s="919"/>
      <c r="CM23" s="919"/>
      <c r="CN23" s="919"/>
      <c r="CO23" s="919"/>
      <c r="CP23" s="919"/>
      <c r="CQ23" s="919"/>
      <c r="CR23" s="919"/>
      <c r="CS23" s="919"/>
      <c r="CT23" s="919"/>
      <c r="CU23" s="919"/>
      <c r="CV23" s="919"/>
      <c r="CW23" s="919"/>
      <c r="CX23" s="919"/>
      <c r="CY23" s="919"/>
      <c r="CZ23" s="919"/>
      <c r="DA23" s="919"/>
      <c r="DB23" s="919"/>
    </row>
    <row r="24" spans="1:112" ht="18" customHeight="1" x14ac:dyDescent="0.3">
      <c r="A24" s="19" t="s">
        <v>417</v>
      </c>
      <c r="B24" s="23"/>
      <c r="AZ24" s="919" t="s">
        <v>65</v>
      </c>
      <c r="BA24" s="919"/>
      <c r="BB24" s="919"/>
      <c r="BC24" s="919"/>
      <c r="BD24" s="919"/>
      <c r="BE24" s="919"/>
      <c r="BF24" s="919"/>
      <c r="BG24" s="919"/>
      <c r="BH24" s="919"/>
      <c r="BI24" s="919"/>
      <c r="BJ24" s="919"/>
      <c r="BK24" s="919"/>
      <c r="BL24" s="919"/>
      <c r="BM24" s="919"/>
      <c r="BN24" s="919"/>
      <c r="BO24" s="919"/>
      <c r="BP24" s="919"/>
      <c r="BQ24" s="919"/>
      <c r="BR24" s="919"/>
      <c r="BS24" s="919"/>
      <c r="BT24" s="919"/>
      <c r="BU24" s="919"/>
      <c r="BV24" s="919"/>
      <c r="BW24" s="919"/>
      <c r="BX24" s="919"/>
      <c r="BY24" s="919"/>
      <c r="BZ24" s="919"/>
      <c r="CA24" s="919"/>
      <c r="CB24" s="919"/>
      <c r="CC24" s="919"/>
      <c r="CD24" s="919"/>
      <c r="CE24" s="919"/>
      <c r="CF24" s="919"/>
      <c r="CG24" s="919"/>
      <c r="CH24" s="919"/>
      <c r="CI24" s="919"/>
      <c r="CJ24" s="919"/>
      <c r="CK24" s="919"/>
      <c r="CL24" s="919"/>
      <c r="CM24" s="919"/>
      <c r="CN24" s="919"/>
      <c r="CO24" s="919"/>
      <c r="CP24" s="919"/>
      <c r="CQ24" s="919"/>
      <c r="CR24" s="919"/>
      <c r="CS24" s="919"/>
      <c r="CT24" s="919"/>
      <c r="CU24" s="919"/>
      <c r="CV24" s="919"/>
      <c r="CW24" s="919"/>
      <c r="CX24" s="919"/>
      <c r="CY24" s="919"/>
      <c r="CZ24" s="919"/>
      <c r="DA24" s="919"/>
      <c r="DB24" s="919"/>
    </row>
    <row r="25" spans="1:112" ht="15" customHeight="1" x14ac:dyDescent="0.25">
      <c r="DH25" s="154"/>
    </row>
    <row r="26" spans="1:112" ht="25.2" customHeight="1" x14ac:dyDescent="0.3">
      <c r="A26" s="30" t="s">
        <v>223</v>
      </c>
      <c r="R26" s="706" t="s">
        <v>416</v>
      </c>
      <c r="S26" s="706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AF26" s="706"/>
      <c r="AG26" s="706"/>
      <c r="AH26" s="706"/>
      <c r="AI26" s="706"/>
      <c r="AJ26" s="706"/>
      <c r="AK26" s="706"/>
      <c r="AL26" s="706"/>
      <c r="AM26" s="706"/>
      <c r="AN26" s="706"/>
      <c r="AO26" s="706"/>
      <c r="AP26" s="706"/>
      <c r="AQ26" s="706"/>
      <c r="AR26" s="706"/>
      <c r="AS26" s="706"/>
      <c r="AT26" s="706"/>
      <c r="AU26" s="706"/>
      <c r="AV26" s="706"/>
      <c r="AW26" s="706"/>
      <c r="AX26" s="706"/>
      <c r="AY26" s="706"/>
      <c r="AZ26" s="706"/>
      <c r="BA26" s="706"/>
      <c r="BB26" s="706"/>
      <c r="BC26" s="706"/>
      <c r="BD26" s="706"/>
      <c r="BE26" s="706"/>
      <c r="BF26" s="706"/>
      <c r="BG26" s="706"/>
      <c r="BH26" s="706"/>
      <c r="BI26" s="706"/>
      <c r="BJ26" s="706"/>
      <c r="BK26" s="706"/>
      <c r="BL26" s="706"/>
      <c r="BM26" s="706"/>
      <c r="BN26" s="706"/>
      <c r="BO26" s="706"/>
      <c r="BP26" s="706"/>
      <c r="BQ26" s="706"/>
      <c r="BR26" s="706"/>
      <c r="BS26" s="706"/>
      <c r="BT26" s="706"/>
      <c r="BU26" s="706"/>
      <c r="BV26" s="706"/>
      <c r="BW26" s="706"/>
      <c r="BX26" s="706"/>
      <c r="BY26" s="706"/>
      <c r="BZ26" s="706"/>
      <c r="CA26" s="706"/>
      <c r="CB26" s="706"/>
      <c r="CC26" s="706"/>
      <c r="CD26" s="706"/>
      <c r="CE26" s="706"/>
      <c r="CF26" s="706"/>
      <c r="CG26" s="706"/>
      <c r="CH26" s="706"/>
      <c r="CI26" s="706"/>
      <c r="CJ26" s="706"/>
      <c r="CK26" s="706"/>
      <c r="CL26" s="706"/>
      <c r="CM26" s="706"/>
      <c r="CN26" s="706"/>
      <c r="CO26" s="706"/>
      <c r="CP26" s="706"/>
      <c r="CQ26" s="706"/>
      <c r="CR26" s="706"/>
      <c r="CS26" s="706"/>
      <c r="CT26" s="706"/>
      <c r="CU26" s="706"/>
      <c r="CV26" s="706"/>
      <c r="CW26" s="706"/>
      <c r="CX26" s="706"/>
      <c r="CY26" s="706"/>
      <c r="CZ26" s="706"/>
      <c r="DA26" s="706"/>
      <c r="DB26" s="706"/>
    </row>
    <row r="27" spans="1:112" ht="7.5" customHeight="1" x14ac:dyDescent="0.3"/>
    <row r="28" spans="1:112" customFormat="1" ht="45.75" customHeight="1" x14ac:dyDescent="0.3">
      <c r="A28" s="770" t="s">
        <v>713</v>
      </c>
      <c r="B28" s="771"/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1"/>
      <c r="P28" s="771"/>
      <c r="Q28" s="771"/>
      <c r="R28" s="771"/>
      <c r="S28" s="771"/>
      <c r="T28" s="771"/>
      <c r="U28" s="771"/>
      <c r="V28" s="771"/>
      <c r="W28" s="771"/>
      <c r="X28" s="771"/>
      <c r="Y28" s="771"/>
      <c r="Z28" s="771"/>
      <c r="AA28" s="771"/>
      <c r="AB28" s="771"/>
      <c r="AC28" s="771"/>
      <c r="AD28" s="771"/>
      <c r="AE28" s="771"/>
      <c r="AF28" s="771"/>
      <c r="AG28" s="771"/>
      <c r="AH28" s="771"/>
      <c r="AI28" s="771"/>
      <c r="AJ28" s="771"/>
      <c r="AK28" s="771"/>
      <c r="AL28" s="771"/>
      <c r="AM28" s="771"/>
      <c r="AN28" s="771"/>
      <c r="AO28" s="771"/>
      <c r="AP28" s="771"/>
      <c r="AQ28" s="771"/>
      <c r="AR28" s="771"/>
      <c r="AS28" s="771"/>
      <c r="AT28" s="771"/>
      <c r="AU28" s="771"/>
      <c r="AV28" s="771"/>
      <c r="AW28" s="771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69"/>
      <c r="BJ28" s="769"/>
      <c r="BK28" s="769"/>
      <c r="BL28" s="769"/>
      <c r="BM28" s="769"/>
      <c r="BN28" s="769"/>
      <c r="BO28" s="769"/>
      <c r="BP28" s="769"/>
      <c r="BQ28" s="769"/>
      <c r="BR28" s="769"/>
      <c r="BS28" s="769"/>
      <c r="BT28" s="769"/>
      <c r="BU28" s="769"/>
      <c r="BV28" s="769"/>
      <c r="BW28" s="769"/>
      <c r="BX28" s="769"/>
      <c r="BY28" s="769"/>
      <c r="BZ28" s="769"/>
      <c r="CA28" s="769"/>
      <c r="CB28" s="769"/>
      <c r="CC28" s="769"/>
      <c r="CD28" s="769"/>
      <c r="CE28" s="769"/>
      <c r="CF28" s="769"/>
      <c r="CG28" s="23"/>
      <c r="CH28" s="23"/>
      <c r="CI28" s="23"/>
      <c r="CJ28" s="706" t="str">
        <f>ПОДПИСИ!E6</f>
        <v>Е.М. Ширяев</v>
      </c>
      <c r="CK28" s="706"/>
      <c r="CL28" s="706"/>
      <c r="CM28" s="706"/>
      <c r="CN28" s="706"/>
      <c r="CO28" s="706"/>
      <c r="CP28" s="706"/>
      <c r="CQ28" s="706"/>
      <c r="CR28" s="706"/>
      <c r="CS28" s="706"/>
      <c r="CT28" s="706"/>
      <c r="CU28" s="706"/>
      <c r="CV28" s="706"/>
      <c r="CW28" s="706"/>
      <c r="CX28" s="706"/>
      <c r="CY28" s="706"/>
      <c r="CZ28" s="706"/>
      <c r="DA28" s="706"/>
      <c r="DB28" s="706"/>
      <c r="DH28" s="157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25" t="s">
        <v>11</v>
      </c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21"/>
      <c r="CH29" s="21"/>
      <c r="CI29" s="21"/>
      <c r="CJ29" s="765" t="s">
        <v>50</v>
      </c>
      <c r="CK29" s="765"/>
      <c r="CL29" s="765"/>
      <c r="CM29" s="765"/>
      <c r="CN29" s="765"/>
      <c r="CO29" s="765"/>
      <c r="CP29" s="765"/>
      <c r="CQ29" s="765"/>
      <c r="CR29" s="765"/>
      <c r="CS29" s="765"/>
      <c r="CT29" s="765"/>
      <c r="CU29" s="765"/>
      <c r="CV29" s="765"/>
      <c r="CW29" s="765"/>
      <c r="CX29" s="765"/>
      <c r="CY29" s="765"/>
      <c r="CZ29" s="765"/>
      <c r="DA29" s="765"/>
      <c r="DB29" s="765"/>
      <c r="DH29" s="157"/>
    </row>
    <row r="30" spans="1:112" customFormat="1" ht="43.5" customHeight="1" x14ac:dyDescent="0.3">
      <c r="A30" s="770" t="s">
        <v>707</v>
      </c>
      <c r="B30" s="771"/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1"/>
      <c r="P30" s="771"/>
      <c r="Q30" s="771"/>
      <c r="R30" s="771"/>
      <c r="S30" s="771"/>
      <c r="T30" s="771"/>
      <c r="U30" s="771"/>
      <c r="V30" s="771"/>
      <c r="W30" s="771"/>
      <c r="X30" s="771"/>
      <c r="Y30" s="771"/>
      <c r="Z30" s="771"/>
      <c r="AA30" s="771"/>
      <c r="AB30" s="771"/>
      <c r="AC30" s="771"/>
      <c r="AD30" s="771"/>
      <c r="AE30" s="771"/>
      <c r="AF30" s="771"/>
      <c r="AG30" s="771"/>
      <c r="AH30" s="771"/>
      <c r="AI30" s="771"/>
      <c r="AJ30" s="771"/>
      <c r="AK30" s="771"/>
      <c r="AL30" s="771"/>
      <c r="AM30" s="771"/>
      <c r="AN30" s="771"/>
      <c r="AO30" s="771"/>
      <c r="AP30" s="771"/>
      <c r="AQ30" s="771"/>
      <c r="AR30" s="771"/>
      <c r="AS30" s="771"/>
      <c r="AT30" s="771"/>
      <c r="AU30" s="771"/>
      <c r="AV30" s="771"/>
      <c r="AW30" s="771"/>
      <c r="AX30" s="771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19"/>
      <c r="CH30" s="19"/>
      <c r="CI30" s="19"/>
      <c r="CJ30" s="706" t="str">
        <f>ПОДПИСИ!E12</f>
        <v xml:space="preserve">М.А. Нугуманов </v>
      </c>
      <c r="CK30" s="706"/>
      <c r="CL30" s="706"/>
      <c r="CM30" s="706"/>
      <c r="CN30" s="706"/>
      <c r="CO30" s="706"/>
      <c r="CP30" s="706"/>
      <c r="CQ30" s="706"/>
      <c r="CR30" s="706"/>
      <c r="CS30" s="706"/>
      <c r="CT30" s="706"/>
      <c r="CU30" s="706"/>
      <c r="CV30" s="706"/>
      <c r="CW30" s="706"/>
      <c r="CX30" s="706"/>
      <c r="CY30" s="706"/>
      <c r="CZ30" s="706"/>
      <c r="DA30" s="706"/>
      <c r="DB30" s="706"/>
      <c r="DH30" s="154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25" t="s">
        <v>11</v>
      </c>
      <c r="BJ31" s="725"/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5"/>
      <c r="BV31" s="725"/>
      <c r="BW31" s="725"/>
      <c r="BX31" s="725"/>
      <c r="BY31" s="725"/>
      <c r="BZ31" s="725"/>
      <c r="CA31" s="725"/>
      <c r="CB31" s="725"/>
      <c r="CC31" s="725"/>
      <c r="CD31" s="725"/>
      <c r="CE31" s="725"/>
      <c r="CF31" s="725"/>
      <c r="CG31" s="21"/>
      <c r="CH31" s="21"/>
      <c r="CI31" s="21"/>
      <c r="CJ31" s="765" t="s">
        <v>50</v>
      </c>
      <c r="CK31" s="765"/>
      <c r="CL31" s="765"/>
      <c r="CM31" s="765"/>
      <c r="CN31" s="765"/>
      <c r="CO31" s="765"/>
      <c r="CP31" s="765"/>
      <c r="CQ31" s="765"/>
      <c r="CR31" s="765"/>
      <c r="CS31" s="765"/>
      <c r="CT31" s="765"/>
      <c r="CU31" s="765"/>
      <c r="CV31" s="765"/>
      <c r="CW31" s="765"/>
      <c r="CX31" s="765"/>
      <c r="CY31" s="765"/>
      <c r="CZ31" s="765"/>
      <c r="DA31" s="765"/>
      <c r="DB31" s="765"/>
      <c r="DH31" s="154"/>
    </row>
    <row r="33" spans="112:112" ht="13.8" x14ac:dyDescent="0.25">
      <c r="DH33" s="154"/>
    </row>
    <row r="36" spans="112:112" ht="13.8" x14ac:dyDescent="0.25">
      <c r="DH36" s="158"/>
    </row>
    <row r="37" spans="112:112" ht="13.8" x14ac:dyDescent="0.25">
      <c r="DH37" s="154"/>
    </row>
    <row r="38" spans="112:112" ht="13.8" x14ac:dyDescent="0.25">
      <c r="DH38" s="154"/>
    </row>
    <row r="41" spans="112:112" ht="13.8" x14ac:dyDescent="0.25">
      <c r="DH41" s="154"/>
    </row>
    <row r="42" spans="112:112" ht="13.8" x14ac:dyDescent="0.25">
      <c r="DH42" s="154"/>
    </row>
    <row r="44" spans="112:112" ht="13.8" x14ac:dyDescent="0.25">
      <c r="DH44" s="154"/>
    </row>
    <row r="45" spans="112:112" ht="13.8" x14ac:dyDescent="0.25">
      <c r="DH45" s="154"/>
    </row>
    <row r="46" spans="112:112" ht="13.8" x14ac:dyDescent="0.25">
      <c r="DH46" s="154"/>
    </row>
    <row r="47" spans="112:112" ht="13.8" x14ac:dyDescent="0.25">
      <c r="DH47" s="154"/>
    </row>
    <row r="48" spans="112:112" ht="13.8" x14ac:dyDescent="0.25">
      <c r="DH48" s="154"/>
    </row>
    <row r="50" spans="112:112" ht="13.8" x14ac:dyDescent="0.25">
      <c r="DH50" s="154"/>
    </row>
    <row r="51" spans="112:112" ht="13.8" x14ac:dyDescent="0.25">
      <c r="DH51" s="159"/>
    </row>
    <row r="52" spans="112:112" ht="13.8" x14ac:dyDescent="0.25">
      <c r="DH52" s="154"/>
    </row>
    <row r="53" spans="112:112" ht="13.8" x14ac:dyDescent="0.25">
      <c r="DH53" s="160"/>
    </row>
    <row r="54" spans="112:112" ht="13.8" x14ac:dyDescent="0.25">
      <c r="DH54" s="154"/>
    </row>
    <row r="55" spans="112:112" x14ac:dyDescent="0.3">
      <c r="DH55" s="161"/>
    </row>
    <row r="56" spans="112:112" ht="13.8" x14ac:dyDescent="0.25">
      <c r="DH56" s="154"/>
    </row>
    <row r="57" spans="112:112" ht="13.8" x14ac:dyDescent="0.25">
      <c r="DH57" s="160"/>
    </row>
    <row r="58" spans="112:112" ht="13.8" x14ac:dyDescent="0.25">
      <c r="DH58" s="154"/>
    </row>
    <row r="59" spans="112:112" ht="13.8" x14ac:dyDescent="0.25">
      <c r="DH59" s="159"/>
    </row>
    <row r="60" spans="112:112" ht="13.8" x14ac:dyDescent="0.25">
      <c r="DH60" s="154"/>
    </row>
    <row r="61" spans="112:112" ht="13.8" x14ac:dyDescent="0.25">
      <c r="DH61" s="159"/>
    </row>
    <row r="62" spans="112:112" ht="13.8" x14ac:dyDescent="0.25">
      <c r="DH62" s="154"/>
    </row>
    <row r="64" spans="112:112" ht="13.8" x14ac:dyDescent="0.25">
      <c r="DH64" s="154"/>
    </row>
    <row r="66" spans="112:112" ht="13.8" x14ac:dyDescent="0.25">
      <c r="DH66" s="154"/>
    </row>
    <row r="67" spans="112:112" ht="13.8" x14ac:dyDescent="0.25">
      <c r="DH67" s="154"/>
    </row>
    <row r="69" spans="112:112" ht="13.8" x14ac:dyDescent="0.25">
      <c r="DH69" s="154"/>
    </row>
    <row r="70" spans="112:112" ht="13.8" x14ac:dyDescent="0.25">
      <c r="DH70" s="154"/>
    </row>
    <row r="71" spans="112:112" ht="13.8" x14ac:dyDescent="0.25">
      <c r="DH71" s="154"/>
    </row>
    <row r="72" spans="112:112" ht="13.8" x14ac:dyDescent="0.25">
      <c r="DH72" s="154"/>
    </row>
    <row r="73" spans="112:112" ht="13.8" x14ac:dyDescent="0.25">
      <c r="DH73" s="154"/>
    </row>
    <row r="74" spans="112:112" ht="13.8" x14ac:dyDescent="0.25">
      <c r="DH74" s="154"/>
    </row>
    <row r="75" spans="112:112" ht="13.8" x14ac:dyDescent="0.25">
      <c r="DH75" s="154"/>
    </row>
    <row r="76" spans="112:112" ht="13.8" x14ac:dyDescent="0.25">
      <c r="DH76" s="154"/>
    </row>
    <row r="77" spans="112:112" ht="13.8" x14ac:dyDescent="0.25">
      <c r="DH77" s="154"/>
    </row>
    <row r="78" spans="112:112" ht="13.8" x14ac:dyDescent="0.25">
      <c r="DH78" s="154"/>
    </row>
    <row r="79" spans="112:112" ht="13.8" x14ac:dyDescent="0.25">
      <c r="DH79" s="154"/>
    </row>
    <row r="80" spans="112:112" ht="13.8" x14ac:dyDescent="0.25">
      <c r="DH80" s="154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Лист57"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0" t="s">
        <v>566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</row>
    <row r="2" spans="1:63" ht="12" customHeight="1" x14ac:dyDescent="0.25">
      <c r="A2" s="973" t="s">
        <v>72</v>
      </c>
      <c r="B2" s="973"/>
      <c r="C2" s="973"/>
      <c r="D2" s="973"/>
      <c r="E2" s="973"/>
      <c r="F2" s="973"/>
      <c r="G2" s="973"/>
      <c r="H2" s="973"/>
      <c r="I2" s="973"/>
      <c r="J2" s="973"/>
      <c r="K2" s="973"/>
      <c r="L2" s="973"/>
      <c r="M2" s="973"/>
      <c r="N2" s="973"/>
      <c r="O2" s="973"/>
      <c r="P2" s="973"/>
      <c r="Q2" s="973"/>
      <c r="R2" s="973"/>
      <c r="S2" s="973"/>
      <c r="T2" s="973"/>
      <c r="U2" s="973"/>
      <c r="V2" s="973"/>
      <c r="W2" s="973"/>
      <c r="X2" s="973"/>
      <c r="Y2" s="973"/>
      <c r="Z2" s="973"/>
      <c r="AA2" s="973"/>
      <c r="AB2" s="973"/>
      <c r="AC2" s="973"/>
      <c r="AD2" s="973"/>
      <c r="AE2" s="973"/>
      <c r="AF2" s="973"/>
      <c r="AG2" s="973"/>
      <c r="AH2" s="973"/>
      <c r="AI2" s="973"/>
      <c r="AJ2" s="973"/>
      <c r="AK2" s="973"/>
      <c r="AL2" s="973"/>
      <c r="AM2" s="973"/>
      <c r="AN2" s="973"/>
      <c r="AO2" s="973"/>
      <c r="AP2" s="973"/>
      <c r="AQ2" s="973"/>
      <c r="AR2" s="973"/>
      <c r="AS2" s="973"/>
      <c r="AT2" s="973"/>
      <c r="AU2" s="973"/>
      <c r="AV2" s="973"/>
      <c r="AW2" s="973"/>
      <c r="AX2" s="973"/>
      <c r="AY2" s="973"/>
      <c r="AZ2" s="973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1"/>
      <c r="C3" s="1001"/>
      <c r="D3" s="1001"/>
      <c r="E3" s="1001"/>
      <c r="F3" s="1001"/>
      <c r="G3" s="1001"/>
      <c r="H3" s="1001"/>
      <c r="I3" s="1001"/>
      <c r="J3" s="1001"/>
      <c r="K3" s="1001"/>
      <c r="L3" s="1001"/>
      <c r="M3" s="1001"/>
      <c r="N3" s="1001"/>
      <c r="O3" s="1001"/>
      <c r="P3" s="1001"/>
      <c r="Q3" s="1001"/>
      <c r="R3" s="1001"/>
      <c r="S3" s="1001"/>
      <c r="T3" s="1001"/>
      <c r="U3" s="1001"/>
      <c r="V3" s="1001"/>
      <c r="W3" s="1001"/>
      <c r="X3" s="1001"/>
      <c r="Y3" s="1001"/>
      <c r="Z3" s="1001"/>
      <c r="AA3" s="1001"/>
      <c r="AB3" s="1001"/>
      <c r="AC3" s="1001"/>
      <c r="AD3" s="1001"/>
      <c r="AE3" s="1001"/>
      <c r="AF3" s="1001"/>
      <c r="AG3" s="1001"/>
      <c r="AH3" s="1001"/>
      <c r="AI3" s="1001"/>
      <c r="AJ3" s="1001"/>
      <c r="AK3" s="1001"/>
      <c r="AL3" s="1001"/>
      <c r="AM3" s="1001"/>
      <c r="AN3" s="1001"/>
      <c r="AO3" s="1001"/>
      <c r="AP3" s="1001"/>
      <c r="AQ3" s="1001"/>
      <c r="AR3" s="1001"/>
      <c r="AS3" s="1001"/>
      <c r="AT3" s="1001"/>
      <c r="AU3" s="1001"/>
      <c r="AV3" s="1001"/>
      <c r="AW3" s="1001"/>
      <c r="AX3" s="1001"/>
      <c r="AY3" s="1001"/>
      <c r="AZ3" s="1001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68" t="s">
        <v>515</v>
      </c>
      <c r="B4" s="968"/>
      <c r="C4" s="968"/>
      <c r="D4" s="968"/>
      <c r="E4" s="968"/>
      <c r="F4" s="968"/>
      <c r="G4" s="968"/>
      <c r="H4" s="968"/>
      <c r="I4" s="968"/>
      <c r="J4" s="968"/>
      <c r="K4" s="968"/>
      <c r="L4" s="968"/>
      <c r="M4" s="968"/>
      <c r="N4" s="968"/>
      <c r="O4" s="968"/>
      <c r="P4" s="968"/>
      <c r="Q4" s="968"/>
      <c r="R4" s="968"/>
      <c r="S4" s="968"/>
      <c r="T4" s="968"/>
      <c r="U4" s="968"/>
      <c r="V4" s="968"/>
      <c r="W4" s="968"/>
      <c r="X4" s="968"/>
      <c r="Y4" s="968"/>
      <c r="Z4" s="968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68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69" t="s">
        <v>761</v>
      </c>
      <c r="B5" s="969"/>
      <c r="C5" s="969"/>
      <c r="D5" s="969"/>
      <c r="E5" s="969"/>
      <c r="F5" s="969"/>
      <c r="G5" s="969"/>
      <c r="H5" s="969"/>
      <c r="I5" s="969"/>
      <c r="J5" s="969"/>
      <c r="K5" s="969"/>
      <c r="L5" s="969"/>
      <c r="M5" s="969"/>
      <c r="N5" s="969"/>
      <c r="O5" s="969"/>
      <c r="P5" s="969"/>
      <c r="Q5" s="969"/>
      <c r="R5" s="969"/>
      <c r="S5" s="969"/>
      <c r="T5" s="969"/>
      <c r="U5" s="969"/>
      <c r="V5" s="969"/>
      <c r="W5" s="969"/>
      <c r="X5" s="969"/>
      <c r="Y5" s="969"/>
      <c r="Z5" s="969"/>
      <c r="AA5" s="969"/>
      <c r="AB5" s="969"/>
      <c r="AC5" s="969"/>
      <c r="AD5" s="969"/>
      <c r="AE5" s="969"/>
      <c r="AF5" s="969"/>
      <c r="AG5" s="969"/>
      <c r="AH5" s="969"/>
      <c r="AI5" s="969"/>
      <c r="AJ5" s="969"/>
      <c r="AK5" s="969"/>
      <c r="AL5" s="969"/>
      <c r="AM5" s="969"/>
      <c r="AN5" s="969"/>
      <c r="AO5" s="969"/>
      <c r="AP5" s="969"/>
      <c r="AQ5" s="969"/>
      <c r="AR5" s="969"/>
      <c r="AS5" s="969"/>
      <c r="AT5" s="969"/>
      <c r="AU5" s="969"/>
      <c r="AV5" s="969"/>
      <c r="AW5" s="969"/>
      <c r="AX5" s="969"/>
      <c r="AY5" s="969"/>
      <c r="AZ5" s="969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1" t="str">
        <f>ФОРМА!B2</f>
        <v>ПАО "Россети Ленэнерго"</v>
      </c>
      <c r="B6" s="1001"/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  <c r="P6" s="1001"/>
      <c r="Q6" s="1001"/>
      <c r="R6" s="1001"/>
      <c r="S6" s="1001"/>
      <c r="T6" s="1001"/>
      <c r="U6" s="1001"/>
      <c r="V6" s="1001"/>
      <c r="W6" s="1001"/>
      <c r="X6" s="1001"/>
      <c r="Y6" s="1001"/>
      <c r="Z6" s="1001"/>
      <c r="AA6" s="1001"/>
      <c r="AB6" s="1001"/>
      <c r="AC6" s="1001"/>
      <c r="AD6" s="1001"/>
      <c r="AE6" s="1001"/>
      <c r="AF6" s="1001"/>
      <c r="AG6" s="1001"/>
      <c r="AH6" s="1001"/>
      <c r="AI6" s="1001"/>
      <c r="AJ6" s="1001"/>
      <c r="AK6" s="1001"/>
      <c r="AL6" s="1001"/>
      <c r="AM6" s="1001"/>
      <c r="AN6" s="1001"/>
      <c r="AO6" s="1001"/>
      <c r="AP6" s="1001"/>
      <c r="AQ6" s="1001"/>
      <c r="AR6" s="1001"/>
      <c r="AS6" s="1001"/>
      <c r="AT6" s="1001"/>
      <c r="AU6" s="1001"/>
      <c r="AV6" s="1001"/>
      <c r="AW6" s="1001"/>
      <c r="AX6" s="1001"/>
      <c r="AY6" s="1001"/>
      <c r="AZ6" s="1001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68" t="s">
        <v>762</v>
      </c>
      <c r="B7" s="968"/>
      <c r="C7" s="968"/>
      <c r="D7" s="968"/>
      <c r="E7" s="968"/>
      <c r="F7" s="968"/>
      <c r="G7" s="968"/>
      <c r="H7" s="968"/>
      <c r="I7" s="968"/>
      <c r="J7" s="968"/>
      <c r="K7" s="968"/>
      <c r="L7" s="968"/>
      <c r="M7" s="968"/>
      <c r="N7" s="968"/>
      <c r="O7" s="968"/>
      <c r="P7" s="968"/>
      <c r="Q7" s="968"/>
      <c r="R7" s="968"/>
      <c r="S7" s="968"/>
      <c r="T7" s="968"/>
      <c r="U7" s="968"/>
      <c r="V7" s="968"/>
      <c r="W7" s="968"/>
      <c r="X7" s="968"/>
      <c r="Y7" s="968"/>
      <c r="Z7" s="968"/>
      <c r="AA7" s="968"/>
      <c r="AB7" s="968"/>
      <c r="AC7" s="968"/>
      <c r="AD7" s="968"/>
      <c r="AE7" s="968"/>
      <c r="AF7" s="968"/>
      <c r="AG7" s="968"/>
      <c r="AH7" s="968"/>
      <c r="AI7" s="968"/>
      <c r="AJ7" s="968"/>
      <c r="AK7" s="968"/>
      <c r="AL7" s="968"/>
      <c r="AM7" s="968"/>
      <c r="AN7" s="968"/>
      <c r="AO7" s="968"/>
      <c r="AP7" s="968"/>
      <c r="AQ7" s="968"/>
      <c r="AR7" s="968"/>
      <c r="AS7" s="968"/>
      <c r="AT7" s="968"/>
      <c r="AU7" s="968"/>
      <c r="AV7" s="968"/>
      <c r="AW7" s="968"/>
      <c r="AX7" s="968"/>
      <c r="AY7" s="968"/>
      <c r="AZ7" s="968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48.6" customHeight="1" x14ac:dyDescent="0.25">
      <c r="A8" s="100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1"/>
      <c r="C8" s="1001"/>
      <c r="D8" s="1001"/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6" t="s">
        <v>763</v>
      </c>
      <c r="B9" s="986"/>
      <c r="C9" s="986"/>
      <c r="D9" s="986"/>
      <c r="E9" s="986"/>
      <c r="F9" s="986"/>
      <c r="G9" s="986"/>
      <c r="H9" s="986"/>
      <c r="I9" s="986"/>
      <c r="J9" s="986"/>
      <c r="K9" s="986"/>
      <c r="L9" s="986"/>
      <c r="M9" s="986"/>
      <c r="N9" s="986"/>
      <c r="O9" s="986"/>
      <c r="P9" s="986"/>
      <c r="Q9" s="986"/>
      <c r="R9" s="986"/>
      <c r="S9" s="986"/>
      <c r="T9" s="986"/>
      <c r="U9" s="986"/>
      <c r="V9" s="986"/>
      <c r="W9" s="986"/>
      <c r="X9" s="986"/>
      <c r="Y9" s="986"/>
      <c r="Z9" s="986"/>
      <c r="AA9" s="986"/>
      <c r="AB9" s="986"/>
      <c r="AC9" s="986"/>
      <c r="AD9" s="986"/>
      <c r="AE9" s="986"/>
      <c r="AF9" s="986"/>
      <c r="AG9" s="986"/>
      <c r="AH9" s="986"/>
      <c r="AI9" s="986"/>
      <c r="AJ9" s="986"/>
      <c r="AK9" s="986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86"/>
      <c r="AX9" s="986"/>
      <c r="AY9" s="986"/>
      <c r="AZ9" s="986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94"/>
      <c r="B10" s="994"/>
      <c r="C10" s="994"/>
      <c r="D10" s="994"/>
      <c r="E10" s="994"/>
      <c r="F10" s="994"/>
      <c r="G10" s="994"/>
      <c r="H10" s="994"/>
      <c r="I10" s="994"/>
      <c r="J10" s="994"/>
      <c r="K10" s="994"/>
      <c r="L10" s="994"/>
      <c r="M10" s="994"/>
      <c r="N10" s="994"/>
      <c r="O10" s="994"/>
      <c r="P10" s="994"/>
      <c r="Q10" s="994"/>
      <c r="R10" s="994"/>
      <c r="S10" s="994"/>
      <c r="T10" s="994"/>
      <c r="U10" s="994"/>
      <c r="V10" s="994"/>
      <c r="W10" s="994"/>
      <c r="X10" s="994"/>
      <c r="Y10" s="994"/>
      <c r="Z10" s="994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3" t="s">
        <v>765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98" t="str">
        <f>ФОРМА!B3</f>
        <v>ООО «СЭТ»</v>
      </c>
      <c r="B13" s="998"/>
      <c r="C13" s="998"/>
      <c r="D13" s="998"/>
      <c r="E13" s="998"/>
      <c r="F13" s="998"/>
      <c r="G13" s="998"/>
      <c r="H13" s="998"/>
      <c r="I13" s="998"/>
      <c r="J13" s="998"/>
      <c r="K13" s="998"/>
      <c r="L13" s="998"/>
      <c r="M13" s="998"/>
      <c r="N13" s="998"/>
      <c r="O13" s="998"/>
      <c r="P13" s="998"/>
      <c r="Q13" s="998"/>
      <c r="R13" s="998"/>
      <c r="S13" s="998"/>
      <c r="T13" s="998"/>
      <c r="U13" s="998"/>
      <c r="V13" s="998"/>
      <c r="W13" s="998"/>
      <c r="X13" s="998"/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</row>
    <row r="14" spans="1:63" s="297" customFormat="1" ht="6" customHeight="1" x14ac:dyDescent="0.3">
      <c r="A14" s="968" t="s">
        <v>766</v>
      </c>
      <c r="B14" s="968"/>
      <c r="C14" s="968"/>
      <c r="D14" s="968"/>
      <c r="E14" s="968"/>
      <c r="F14" s="968"/>
      <c r="G14" s="968"/>
      <c r="H14" s="968"/>
      <c r="I14" s="968"/>
      <c r="J14" s="968"/>
      <c r="K14" s="968"/>
      <c r="L14" s="968"/>
      <c r="M14" s="968"/>
      <c r="N14" s="968"/>
      <c r="O14" s="968"/>
      <c r="P14" s="968"/>
      <c r="Q14" s="968"/>
      <c r="R14" s="968"/>
      <c r="S14" s="968"/>
      <c r="T14" s="968"/>
      <c r="U14" s="968"/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8"/>
      <c r="AJ14" s="968"/>
      <c r="AK14" s="968"/>
      <c r="AL14" s="968"/>
      <c r="AM14" s="968"/>
      <c r="AN14" s="968"/>
      <c r="AO14" s="968"/>
      <c r="AP14" s="968"/>
      <c r="AQ14" s="968"/>
      <c r="AR14" s="968"/>
      <c r="AS14" s="968"/>
      <c r="AT14" s="968"/>
      <c r="AU14" s="968"/>
      <c r="AV14" s="968"/>
      <c r="AW14" s="968"/>
      <c r="AX14" s="968"/>
      <c r="AY14" s="968"/>
      <c r="AZ14" s="968"/>
      <c r="BA14" s="296"/>
    </row>
    <row r="15" spans="1:63" ht="23.4" customHeight="1" x14ac:dyDescent="0.25">
      <c r="A15" s="998" t="str">
        <f>ФОРМА!D3</f>
        <v>ОГРН 1089847302225, ИНН 7842391090, КПП 780101001, 199004, город Санкт-Петербург, пр-кт Средний В.О., д. 4 литер а, пом/ком 6н/177</v>
      </c>
      <c r="B15" s="998"/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998"/>
      <c r="N15" s="998"/>
      <c r="O15" s="998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</row>
    <row r="16" spans="1:63" s="297" customFormat="1" ht="6" customHeight="1" x14ac:dyDescent="0.3">
      <c r="A16" s="986" t="s">
        <v>767</v>
      </c>
      <c r="B16" s="986"/>
      <c r="C16" s="986"/>
      <c r="D16" s="986"/>
      <c r="E16" s="986"/>
      <c r="F16" s="986"/>
      <c r="G16" s="986"/>
      <c r="H16" s="986"/>
      <c r="I16" s="986"/>
      <c r="J16" s="986"/>
      <c r="K16" s="986"/>
      <c r="L16" s="986"/>
      <c r="M16" s="986"/>
      <c r="N16" s="986"/>
      <c r="O16" s="986"/>
      <c r="P16" s="986"/>
      <c r="Q16" s="986"/>
      <c r="R16" s="986"/>
      <c r="S16" s="986"/>
      <c r="T16" s="986"/>
      <c r="U16" s="986"/>
      <c r="V16" s="986"/>
      <c r="W16" s="986"/>
      <c r="X16" s="986"/>
      <c r="Y16" s="986"/>
      <c r="Z16" s="986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296"/>
    </row>
    <row r="17" spans="1:53" s="297" customFormat="1" ht="9.6" x14ac:dyDescent="0.3">
      <c r="A17" s="987"/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3" t="s">
        <v>74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295"/>
    </row>
    <row r="20" spans="1:53" ht="12" customHeight="1" x14ac:dyDescent="0.25">
      <c r="A20" s="998" t="str">
        <f>ФОРМА!B8</f>
        <v>ООО «СЭТ»</v>
      </c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998"/>
    </row>
    <row r="21" spans="1:53" s="300" customFormat="1" ht="6" customHeight="1" x14ac:dyDescent="0.2">
      <c r="A21" s="968" t="s">
        <v>766</v>
      </c>
      <c r="B21" s="968"/>
      <c r="C21" s="968"/>
      <c r="D21" s="968"/>
      <c r="E21" s="968"/>
      <c r="F21" s="968"/>
      <c r="G21" s="968"/>
      <c r="H21" s="968"/>
      <c r="I21" s="968"/>
      <c r="J21" s="968"/>
      <c r="K21" s="968"/>
      <c r="L21" s="968"/>
      <c r="M21" s="968"/>
      <c r="N21" s="968"/>
      <c r="O21" s="968"/>
      <c r="P21" s="968"/>
      <c r="Q21" s="968"/>
      <c r="R21" s="968"/>
      <c r="S21" s="968"/>
      <c r="T21" s="968"/>
      <c r="U21" s="968"/>
      <c r="V21" s="968"/>
      <c r="W21" s="968"/>
      <c r="X21" s="968"/>
      <c r="Y21" s="968"/>
      <c r="Z21" s="968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68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68"/>
      <c r="AX21" s="968"/>
      <c r="AY21" s="968"/>
      <c r="AZ21" s="968"/>
      <c r="BA21" s="299"/>
    </row>
    <row r="22" spans="1:53" ht="21.6" customHeight="1" x14ac:dyDescent="0.25">
      <c r="A22" s="998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98"/>
      <c r="C22" s="998"/>
      <c r="D22" s="998"/>
      <c r="E22" s="998"/>
      <c r="F22" s="998"/>
      <c r="G22" s="998"/>
      <c r="H22" s="998"/>
      <c r="I22" s="998"/>
      <c r="J22" s="998"/>
      <c r="K22" s="998"/>
      <c r="L22" s="998"/>
      <c r="M22" s="998"/>
      <c r="N22" s="998"/>
      <c r="O22" s="998"/>
      <c r="P22" s="998"/>
      <c r="Q22" s="998"/>
      <c r="R22" s="998"/>
      <c r="S22" s="998"/>
      <c r="T22" s="998"/>
      <c r="U22" s="998"/>
      <c r="V22" s="998"/>
      <c r="W22" s="998"/>
      <c r="X22" s="998"/>
      <c r="Y22" s="998"/>
      <c r="Z22" s="998"/>
      <c r="AA22" s="998"/>
      <c r="AB22" s="998"/>
      <c r="AC22" s="998"/>
      <c r="AD22" s="998"/>
      <c r="AE22" s="998"/>
      <c r="AF22" s="998"/>
      <c r="AG22" s="998"/>
      <c r="AH22" s="998"/>
      <c r="AI22" s="998"/>
      <c r="AJ22" s="998"/>
      <c r="AK22" s="998"/>
      <c r="AL22" s="998"/>
      <c r="AM22" s="998"/>
      <c r="AN22" s="998"/>
      <c r="AO22" s="998"/>
      <c r="AP22" s="998"/>
      <c r="AQ22" s="998"/>
      <c r="AR22" s="998"/>
      <c r="AS22" s="998"/>
      <c r="AT22" s="998"/>
      <c r="AU22" s="998"/>
      <c r="AV22" s="998"/>
      <c r="AW22" s="998"/>
      <c r="AX22" s="998"/>
      <c r="AY22" s="998"/>
      <c r="AZ22" s="998"/>
      <c r="BA22" s="295"/>
    </row>
    <row r="23" spans="1:53" s="300" customFormat="1" ht="9.6" x14ac:dyDescent="0.2">
      <c r="A23" s="986" t="s">
        <v>763</v>
      </c>
      <c r="B23" s="986"/>
      <c r="C23" s="986"/>
      <c r="D23" s="986"/>
      <c r="E23" s="986"/>
      <c r="F23" s="986"/>
      <c r="G23" s="986"/>
      <c r="H23" s="986"/>
      <c r="I23" s="986"/>
      <c r="J23" s="986"/>
      <c r="K23" s="986"/>
      <c r="L23" s="986"/>
      <c r="M23" s="986"/>
      <c r="N23" s="986"/>
      <c r="O23" s="986"/>
      <c r="P23" s="986"/>
      <c r="Q23" s="986"/>
      <c r="R23" s="986"/>
      <c r="S23" s="986"/>
      <c r="T23" s="986"/>
      <c r="U23" s="986"/>
      <c r="V23" s="986"/>
      <c r="W23" s="986"/>
      <c r="X23" s="986"/>
      <c r="Y23" s="986"/>
      <c r="Z23" s="986"/>
      <c r="AA23" s="986"/>
      <c r="AB23" s="986"/>
      <c r="AC23" s="986"/>
      <c r="AD23" s="986"/>
      <c r="AE23" s="986"/>
      <c r="AF23" s="986"/>
      <c r="AG23" s="986"/>
      <c r="AH23" s="986"/>
      <c r="AI23" s="986"/>
      <c r="AJ23" s="986"/>
      <c r="AK23" s="986"/>
      <c r="AL23" s="986"/>
      <c r="AM23" s="986"/>
      <c r="AN23" s="986"/>
      <c r="AO23" s="986"/>
      <c r="AP23" s="986"/>
      <c r="AQ23" s="986"/>
      <c r="AR23" s="986"/>
      <c r="AS23" s="986"/>
      <c r="AT23" s="986"/>
      <c r="AU23" s="986"/>
      <c r="AV23" s="986"/>
      <c r="AW23" s="986"/>
      <c r="AX23" s="986"/>
      <c r="AY23" s="986"/>
      <c r="AZ23" s="986"/>
      <c r="BA23" s="299"/>
    </row>
    <row r="24" spans="1:53" s="300" customFormat="1" ht="10.5" customHeight="1" x14ac:dyDescent="0.2">
      <c r="A24" s="987"/>
      <c r="B24" s="987"/>
      <c r="C24" s="987"/>
      <c r="D24" s="987"/>
      <c r="E24" s="987"/>
      <c r="F24" s="987"/>
      <c r="G24" s="987"/>
      <c r="H24" s="987"/>
      <c r="I24" s="987"/>
      <c r="J24" s="987"/>
      <c r="K24" s="987"/>
      <c r="L24" s="987"/>
      <c r="M24" s="987"/>
      <c r="N24" s="987"/>
      <c r="O24" s="987"/>
      <c r="P24" s="987"/>
      <c r="Q24" s="987"/>
      <c r="R24" s="987"/>
      <c r="S24" s="987"/>
      <c r="T24" s="987"/>
      <c r="U24" s="987"/>
      <c r="V24" s="987"/>
      <c r="W24" s="987"/>
      <c r="X24" s="987"/>
      <c r="Y24" s="987"/>
      <c r="Z24" s="987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95" t="s">
        <v>591</v>
      </c>
      <c r="B27" s="996"/>
      <c r="C27" s="996"/>
      <c r="D27" s="996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  <c r="AA27" s="996"/>
      <c r="AB27" s="996"/>
      <c r="AC27" s="996"/>
      <c r="AD27" s="996"/>
      <c r="AE27" s="996"/>
      <c r="AF27" s="996"/>
      <c r="AG27" s="996"/>
      <c r="AH27" s="996"/>
      <c r="AI27" s="996"/>
      <c r="AJ27" s="996"/>
      <c r="AK27" s="996"/>
      <c r="AL27" s="996"/>
      <c r="AM27" s="996"/>
      <c r="AN27" s="996"/>
      <c r="AO27" s="996"/>
      <c r="AP27" s="996"/>
      <c r="AQ27" s="996"/>
      <c r="AR27" s="996"/>
      <c r="AS27" s="996"/>
      <c r="AT27" s="996"/>
      <c r="AU27" s="996"/>
      <c r="AV27" s="996"/>
      <c r="AW27" s="996"/>
      <c r="AX27" s="996"/>
      <c r="AY27" s="996"/>
      <c r="AZ27" s="996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76" t="s">
        <v>19</v>
      </c>
      <c r="B29" s="976"/>
      <c r="C29" s="980">
        <f>ФОРМА!B18</f>
        <v>0</v>
      </c>
      <c r="D29" s="980"/>
      <c r="E29" s="980"/>
      <c r="F29" s="980"/>
      <c r="G29" s="980"/>
      <c r="H29" s="980"/>
      <c r="I29" s="980"/>
      <c r="J29" s="980"/>
      <c r="K29" s="980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78"/>
      <c r="AH29" s="978"/>
      <c r="AI29" s="978"/>
      <c r="AJ29" s="302"/>
      <c r="AK29" s="302"/>
      <c r="AL29" s="997">
        <f>ФОРМА!C18</f>
        <v>45354</v>
      </c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78"/>
      <c r="AX29" s="978"/>
      <c r="AY29" s="978"/>
      <c r="AZ29" s="97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68" t="s">
        <v>454</v>
      </c>
      <c r="AM30" s="968"/>
      <c r="AN30" s="968"/>
      <c r="AO30" s="968"/>
      <c r="AP30" s="968"/>
      <c r="AQ30" s="968"/>
      <c r="AR30" s="968"/>
      <c r="AS30" s="968"/>
      <c r="AT30" s="968"/>
      <c r="AU30" s="968"/>
      <c r="AV30" s="968"/>
      <c r="AW30" s="299"/>
      <c r="AX30" s="299"/>
      <c r="AY30" s="299"/>
      <c r="AZ30" s="299"/>
      <c r="BA30" s="299"/>
    </row>
    <row r="31" spans="1:53" ht="21" customHeight="1" x14ac:dyDescent="0.25">
      <c r="A31" s="969" t="s">
        <v>770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69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69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295"/>
    </row>
    <row r="32" spans="1:53" ht="12" customHeight="1" x14ac:dyDescent="0.25">
      <c r="A32" s="993" t="str">
        <f>IF(ПОДПИСИ!B9="",ПОДПИСИ!B7,ПОДПИСИ!B9)</f>
        <v>Ведущий инженер отдела строительного контроля АО "ЛЭСР"</v>
      </c>
      <c r="B32" s="993"/>
      <c r="C32" s="993"/>
      <c r="D32" s="993"/>
      <c r="E32" s="993"/>
      <c r="F32" s="993"/>
      <c r="G32" s="993"/>
      <c r="H32" s="993"/>
      <c r="I32" s="993"/>
      <c r="J32" s="993"/>
      <c r="K32" s="993"/>
      <c r="L32" s="993"/>
      <c r="M32" s="993"/>
      <c r="N32" s="993"/>
      <c r="O32" s="993"/>
      <c r="P32" s="993"/>
      <c r="Q32" s="993"/>
      <c r="R32" s="993"/>
      <c r="S32" s="993"/>
      <c r="T32" s="993"/>
      <c r="U32" s="993"/>
      <c r="V32" s="993"/>
      <c r="W32" s="993"/>
      <c r="X32" s="993"/>
      <c r="Y32" s="993"/>
      <c r="Z32" s="993"/>
      <c r="AA32" s="993"/>
      <c r="AB32" s="993"/>
      <c r="AC32" s="993"/>
      <c r="AD32" s="993"/>
      <c r="AE32" s="993"/>
      <c r="AF32" s="993"/>
      <c r="AG32" s="993"/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/>
      <c r="AX32" s="993"/>
      <c r="AY32" s="993"/>
      <c r="AZ32" s="993"/>
      <c r="BA32" s="295"/>
    </row>
    <row r="33" spans="1:53" ht="12" customHeight="1" x14ac:dyDescent="0.25">
      <c r="A33" s="985" t="str">
        <f>IF(ПОДПИСИ!C9="",ПОДПИСИ!C7,CONCATENATE(ПОДПИСИ!C9,", ",ПОДПИСИ!F9))</f>
        <v>Сафуанова В.А., Приказ №205 от 12.02.2024</v>
      </c>
      <c r="B33" s="985"/>
      <c r="C33" s="985"/>
      <c r="D33" s="985"/>
      <c r="E33" s="985"/>
      <c r="F33" s="985"/>
      <c r="G33" s="985"/>
      <c r="H33" s="985"/>
      <c r="I33" s="985"/>
      <c r="J33" s="985"/>
      <c r="K33" s="985"/>
      <c r="L33" s="985"/>
      <c r="M33" s="985"/>
      <c r="N33" s="985"/>
      <c r="O33" s="985"/>
      <c r="P33" s="985"/>
      <c r="Q33" s="985"/>
      <c r="R33" s="985"/>
      <c r="S33" s="985"/>
      <c r="T33" s="985"/>
      <c r="U33" s="985"/>
      <c r="V33" s="985"/>
      <c r="W33" s="985"/>
      <c r="X33" s="985"/>
      <c r="Y33" s="985"/>
      <c r="Z33" s="985"/>
      <c r="AA33" s="985"/>
      <c r="AB33" s="985"/>
      <c r="AC33" s="985"/>
      <c r="AD33" s="985"/>
      <c r="AE33" s="985"/>
      <c r="AF33" s="985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85"/>
      <c r="BA33" s="295"/>
    </row>
    <row r="34" spans="1:53" ht="15" customHeight="1" x14ac:dyDescent="0.25">
      <c r="A34" s="986" t="s">
        <v>771</v>
      </c>
      <c r="B34" s="986"/>
      <c r="C34" s="986"/>
      <c r="D34" s="986"/>
      <c r="E34" s="986"/>
      <c r="F34" s="986"/>
      <c r="G34" s="986"/>
      <c r="H34" s="986"/>
      <c r="I34" s="986"/>
      <c r="J34" s="986"/>
      <c r="K34" s="986"/>
      <c r="L34" s="986"/>
      <c r="M34" s="986"/>
      <c r="N34" s="986"/>
      <c r="O34" s="986"/>
      <c r="P34" s="986"/>
      <c r="Q34" s="986"/>
      <c r="R34" s="986"/>
      <c r="S34" s="986"/>
      <c r="T34" s="986"/>
      <c r="U34" s="986"/>
      <c r="V34" s="986"/>
      <c r="W34" s="986"/>
      <c r="X34" s="986"/>
      <c r="Y34" s="986"/>
      <c r="Z34" s="986"/>
      <c r="AA34" s="986"/>
      <c r="AB34" s="986"/>
      <c r="AC34" s="986"/>
      <c r="AD34" s="986"/>
      <c r="AE34" s="986"/>
      <c r="AF34" s="986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6"/>
      <c r="BA34" s="295"/>
    </row>
    <row r="35" spans="1:53" ht="15" customHeight="1" x14ac:dyDescent="0.25">
      <c r="A35" s="987"/>
      <c r="B35" s="987"/>
      <c r="C35" s="987"/>
      <c r="D35" s="987"/>
      <c r="E35" s="987"/>
      <c r="F35" s="987"/>
      <c r="G35" s="987"/>
      <c r="H35" s="987"/>
      <c r="I35" s="987"/>
      <c r="J35" s="987"/>
      <c r="K35" s="987"/>
      <c r="L35" s="987"/>
      <c r="M35" s="987"/>
      <c r="N35" s="987"/>
      <c r="O35" s="987"/>
      <c r="P35" s="987"/>
      <c r="Q35" s="987"/>
      <c r="R35" s="987"/>
      <c r="S35" s="987"/>
      <c r="T35" s="987"/>
      <c r="U35" s="987"/>
      <c r="V35" s="987"/>
      <c r="W35" s="987"/>
      <c r="X35" s="987"/>
      <c r="Y35" s="987"/>
      <c r="Z35" s="987"/>
      <c r="AA35" s="987"/>
      <c r="AB35" s="987"/>
      <c r="AC35" s="987"/>
      <c r="AD35" s="987"/>
      <c r="AE35" s="987"/>
      <c r="AF35" s="987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7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3" t="s">
        <v>773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295"/>
    </row>
    <row r="38" spans="1:53" ht="12" customHeight="1" x14ac:dyDescent="0.25">
      <c r="A38" s="985" t="str">
        <f>ПОДПИСИ!B15</f>
        <v>Директор по строительству ООО «СЭТ»</v>
      </c>
      <c r="B38" s="985"/>
      <c r="C38" s="985"/>
      <c r="D38" s="985"/>
      <c r="E38" s="985"/>
      <c r="F38" s="985"/>
      <c r="G38" s="985"/>
      <c r="H38" s="985"/>
      <c r="I38" s="985"/>
      <c r="J38" s="985"/>
      <c r="K38" s="985"/>
      <c r="L38" s="985"/>
      <c r="M38" s="985"/>
      <c r="N38" s="985"/>
      <c r="O38" s="985"/>
      <c r="P38" s="985"/>
      <c r="Q38" s="985"/>
      <c r="R38" s="985"/>
      <c r="S38" s="985"/>
      <c r="T38" s="985"/>
      <c r="U38" s="985"/>
      <c r="V38" s="985"/>
      <c r="W38" s="985"/>
      <c r="X38" s="985"/>
      <c r="Y38" s="985"/>
      <c r="Z38" s="985"/>
      <c r="AA38" s="985"/>
      <c r="AB38" s="985"/>
      <c r="AC38" s="985"/>
      <c r="AD38" s="985"/>
      <c r="AE38" s="985"/>
      <c r="AF38" s="985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85"/>
      <c r="AX38" s="985"/>
      <c r="AY38" s="985"/>
      <c r="AZ38" s="985"/>
      <c r="BA38" s="295"/>
    </row>
    <row r="39" spans="1:53" ht="12" customHeight="1" x14ac:dyDescent="0.25">
      <c r="A39" s="985" t="str">
        <f>CONCATENATE(ПОДПИСИ!C15,", ",ПОДПИСИ!F15)</f>
        <v>Потоцкий А.А., Приказ №23/10/24-8 от 23.10.2024</v>
      </c>
      <c r="B39" s="985"/>
      <c r="C39" s="985"/>
      <c r="D39" s="985"/>
      <c r="E39" s="985"/>
      <c r="F39" s="985"/>
      <c r="G39" s="985"/>
      <c r="H39" s="985"/>
      <c r="I39" s="985"/>
      <c r="J39" s="985"/>
      <c r="K39" s="985"/>
      <c r="L39" s="985"/>
      <c r="M39" s="985"/>
      <c r="N39" s="985"/>
      <c r="O39" s="985"/>
      <c r="P39" s="985"/>
      <c r="Q39" s="985"/>
      <c r="R39" s="985"/>
      <c r="S39" s="985"/>
      <c r="T39" s="985"/>
      <c r="U39" s="985"/>
      <c r="V39" s="985"/>
      <c r="W39" s="985"/>
      <c r="X39" s="985"/>
      <c r="Y39" s="985"/>
      <c r="Z39" s="985"/>
      <c r="AA39" s="985"/>
      <c r="AB39" s="985"/>
      <c r="AC39" s="985"/>
      <c r="AD39" s="985"/>
      <c r="AE39" s="985"/>
      <c r="AF39" s="985"/>
      <c r="AG39" s="985"/>
      <c r="AH39" s="985"/>
      <c r="AI39" s="985"/>
      <c r="AJ39" s="985"/>
      <c r="AK39" s="985"/>
      <c r="AL39" s="985"/>
      <c r="AM39" s="985"/>
      <c r="AN39" s="985"/>
      <c r="AO39" s="985"/>
      <c r="AP39" s="985"/>
      <c r="AQ39" s="985"/>
      <c r="AR39" s="985"/>
      <c r="AS39" s="985"/>
      <c r="AT39" s="985"/>
      <c r="AU39" s="985"/>
      <c r="AV39" s="985"/>
      <c r="AW39" s="985"/>
      <c r="AX39" s="985"/>
      <c r="AY39" s="985"/>
      <c r="AZ39" s="985"/>
      <c r="BA39" s="295"/>
    </row>
    <row r="40" spans="1:53" ht="15" customHeight="1" x14ac:dyDescent="0.25">
      <c r="A40" s="986" t="s">
        <v>774</v>
      </c>
      <c r="B40" s="986"/>
      <c r="C40" s="986"/>
      <c r="D40" s="986"/>
      <c r="E40" s="986"/>
      <c r="F40" s="986"/>
      <c r="G40" s="986"/>
      <c r="H40" s="986"/>
      <c r="I40" s="986"/>
      <c r="J40" s="986"/>
      <c r="K40" s="986"/>
      <c r="L40" s="986"/>
      <c r="M40" s="986"/>
      <c r="N40" s="986"/>
      <c r="O40" s="986"/>
      <c r="P40" s="986"/>
      <c r="Q40" s="986"/>
      <c r="R40" s="986"/>
      <c r="S40" s="986"/>
      <c r="T40" s="986"/>
      <c r="U40" s="986"/>
      <c r="V40" s="986"/>
      <c r="W40" s="986"/>
      <c r="X40" s="986"/>
      <c r="Y40" s="986"/>
      <c r="Z40" s="986"/>
      <c r="AA40" s="986"/>
      <c r="AB40" s="986"/>
      <c r="AC40" s="986"/>
      <c r="AD40" s="986"/>
      <c r="AE40" s="986"/>
      <c r="AF40" s="986"/>
      <c r="AG40" s="986"/>
      <c r="AH40" s="986"/>
      <c r="AI40" s="986"/>
      <c r="AJ40" s="986"/>
      <c r="AK40" s="986"/>
      <c r="AL40" s="986"/>
      <c r="AM40" s="986"/>
      <c r="AN40" s="986"/>
      <c r="AO40" s="986"/>
      <c r="AP40" s="986"/>
      <c r="AQ40" s="986"/>
      <c r="AR40" s="986"/>
      <c r="AS40" s="986"/>
      <c r="AT40" s="986"/>
      <c r="AU40" s="986"/>
      <c r="AV40" s="986"/>
      <c r="AW40" s="986"/>
      <c r="AX40" s="986"/>
      <c r="AY40" s="986"/>
      <c r="AZ40" s="986"/>
      <c r="BA40" s="295"/>
    </row>
    <row r="41" spans="1:53" ht="11.25" customHeight="1" x14ac:dyDescent="0.25">
      <c r="A41" s="988"/>
      <c r="B41" s="988"/>
      <c r="C41" s="988"/>
      <c r="D41" s="988"/>
      <c r="E41" s="988"/>
      <c r="F41" s="988"/>
      <c r="G41" s="988"/>
      <c r="H41" s="988"/>
      <c r="I41" s="988"/>
      <c r="J41" s="988"/>
      <c r="K41" s="988"/>
      <c r="L41" s="988"/>
      <c r="M41" s="988"/>
      <c r="N41" s="988"/>
      <c r="O41" s="988"/>
      <c r="P41" s="988"/>
      <c r="Q41" s="988"/>
      <c r="R41" s="988"/>
      <c r="S41" s="988"/>
      <c r="T41" s="988"/>
      <c r="U41" s="988"/>
      <c r="V41" s="988"/>
      <c r="W41" s="988"/>
      <c r="X41" s="988"/>
      <c r="Y41" s="988"/>
      <c r="Z41" s="988"/>
      <c r="AA41" s="988"/>
      <c r="AB41" s="988"/>
      <c r="AC41" s="988"/>
      <c r="AD41" s="988"/>
      <c r="AE41" s="988"/>
      <c r="AF41" s="988"/>
      <c r="AG41" s="988"/>
      <c r="AH41" s="988"/>
      <c r="AI41" s="988"/>
      <c r="AJ41" s="988"/>
      <c r="AK41" s="988"/>
      <c r="AL41" s="988"/>
      <c r="AM41" s="988"/>
      <c r="AN41" s="988"/>
      <c r="AO41" s="988"/>
      <c r="AP41" s="988"/>
      <c r="AQ41" s="988"/>
      <c r="AR41" s="988"/>
      <c r="AS41" s="988"/>
      <c r="AT41" s="988"/>
      <c r="AU41" s="988"/>
      <c r="AV41" s="988"/>
      <c r="AW41" s="988"/>
      <c r="AX41" s="988"/>
      <c r="AY41" s="988"/>
      <c r="AZ41" s="988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2.5" customHeight="1" x14ac:dyDescent="0.25">
      <c r="A43" s="1002" t="s">
        <v>801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  <c r="BA43" s="295"/>
    </row>
    <row r="44" spans="1:53" ht="13.5" customHeight="1" x14ac:dyDescent="0.25">
      <c r="A44" s="1003" t="str">
        <f>ПОДПИСИ!B17</f>
        <v>Ведущий инженер строительного контроля ООО «СЭТ»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  <c r="BA44" s="295"/>
    </row>
    <row r="45" spans="1:53" ht="15" customHeight="1" x14ac:dyDescent="0.25">
      <c r="A45" s="1003" t="str">
        <f>CONCATENATE(ПОДПИСИ!C17,", ",ПОДПИСИ!F17)</f>
        <v>Кольцов А.Г., Приказ №23/10/24-5 от 23.10.2024; НРС  №С-78-189445 от 05.04.2019г.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  <c r="BA45" s="295"/>
    </row>
    <row r="46" spans="1:53" ht="15" customHeight="1" x14ac:dyDescent="0.25">
      <c r="A46" s="991" t="s">
        <v>771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295"/>
    </row>
    <row r="47" spans="1:53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  <c r="BA47" s="295"/>
    </row>
    <row r="48" spans="1:53" ht="7.5" customHeight="1" x14ac:dyDescent="0.25">
      <c r="A48" s="991" t="s">
        <v>802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295"/>
    </row>
    <row r="49" spans="1:54" ht="39" customHeight="1" x14ac:dyDescent="0.25">
      <c r="A49" s="969" t="s">
        <v>776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69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69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295"/>
    </row>
    <row r="50" spans="1:54" ht="12" customHeight="1" x14ac:dyDescent="0.25">
      <c r="A50" s="988" t="str">
        <f>ПОДПИСИ!B19</f>
        <v xml:space="preserve"> </v>
      </c>
      <c r="B50" s="988"/>
      <c r="C50" s="988"/>
      <c r="D50" s="988"/>
      <c r="E50" s="988"/>
      <c r="F50" s="988"/>
      <c r="G50" s="988"/>
      <c r="H50" s="988"/>
      <c r="I50" s="988"/>
      <c r="J50" s="988"/>
      <c r="K50" s="988"/>
      <c r="L50" s="988"/>
      <c r="M50" s="988"/>
      <c r="N50" s="988"/>
      <c r="O50" s="988"/>
      <c r="P50" s="988"/>
      <c r="Q50" s="988"/>
      <c r="R50" s="988"/>
      <c r="S50" s="988"/>
      <c r="T50" s="988"/>
      <c r="U50" s="988"/>
      <c r="V50" s="988"/>
      <c r="W50" s="988"/>
      <c r="X50" s="988"/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295"/>
    </row>
    <row r="51" spans="1:54" ht="11.25" customHeight="1" x14ac:dyDescent="0.25">
      <c r="A51" s="989" t="str">
        <f>CONCATENATE(ПОДПИСИ!C19," ",ПОДПИСИ!F19)</f>
        <v xml:space="preserve">  </v>
      </c>
      <c r="B51" s="989"/>
      <c r="C51" s="989"/>
      <c r="D51" s="989"/>
      <c r="E51" s="989"/>
      <c r="F51" s="989"/>
      <c r="G51" s="989"/>
      <c r="H51" s="989"/>
      <c r="I51" s="989"/>
      <c r="J51" s="989"/>
      <c r="K51" s="989"/>
      <c r="L51" s="989"/>
      <c r="M51" s="989"/>
      <c r="N51" s="989"/>
      <c r="O51" s="989"/>
      <c r="P51" s="989"/>
      <c r="Q51" s="989"/>
      <c r="R51" s="989"/>
      <c r="S51" s="989"/>
      <c r="T51" s="989"/>
      <c r="U51" s="989"/>
      <c r="V51" s="989"/>
      <c r="W51" s="989"/>
      <c r="X51" s="989"/>
      <c r="Y51" s="989"/>
      <c r="Z51" s="989"/>
      <c r="AA51" s="989"/>
      <c r="AB51" s="989"/>
      <c r="AC51" s="989"/>
      <c r="AD51" s="989"/>
      <c r="AE51" s="989"/>
      <c r="AF51" s="989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9"/>
      <c r="AX51" s="989"/>
      <c r="AY51" s="989"/>
      <c r="AZ51" s="989"/>
      <c r="BA51" s="295"/>
    </row>
    <row r="52" spans="1:54" ht="6" customHeight="1" x14ac:dyDescent="0.25">
      <c r="A52" s="981" t="s">
        <v>777</v>
      </c>
      <c r="B52" s="981"/>
      <c r="C52" s="981"/>
      <c r="D52" s="981"/>
      <c r="E52" s="981"/>
      <c r="F52" s="981"/>
      <c r="G52" s="981"/>
      <c r="H52" s="981"/>
      <c r="I52" s="981"/>
      <c r="J52" s="981"/>
      <c r="K52" s="981"/>
      <c r="L52" s="981"/>
      <c r="M52" s="981"/>
      <c r="N52" s="981"/>
      <c r="O52" s="981"/>
      <c r="P52" s="981"/>
      <c r="Q52" s="981"/>
      <c r="R52" s="981"/>
      <c r="S52" s="981"/>
      <c r="T52" s="981"/>
      <c r="U52" s="981"/>
      <c r="V52" s="981"/>
      <c r="W52" s="981"/>
      <c r="X52" s="981"/>
      <c r="Y52" s="981"/>
      <c r="Z52" s="981"/>
      <c r="AA52" s="981"/>
      <c r="AB52" s="981"/>
      <c r="AC52" s="981"/>
      <c r="AD52" s="981"/>
      <c r="AE52" s="981"/>
      <c r="AF52" s="981"/>
      <c r="AG52" s="981"/>
      <c r="AH52" s="981"/>
      <c r="AI52" s="981"/>
      <c r="AJ52" s="981"/>
      <c r="AK52" s="981"/>
      <c r="AL52" s="981"/>
      <c r="AM52" s="981"/>
      <c r="AN52" s="981"/>
      <c r="AO52" s="981"/>
      <c r="AP52" s="981"/>
      <c r="AQ52" s="981"/>
      <c r="AR52" s="981"/>
      <c r="AS52" s="981"/>
      <c r="AT52" s="981"/>
      <c r="AU52" s="981"/>
      <c r="AV52" s="981"/>
      <c r="AW52" s="981"/>
      <c r="AX52" s="981"/>
      <c r="AY52" s="981"/>
      <c r="AZ52" s="981"/>
      <c r="BA52" s="295"/>
    </row>
    <row r="53" spans="1:54" ht="11.25" customHeight="1" x14ac:dyDescent="0.25">
      <c r="A53" s="990"/>
      <c r="B53" s="990"/>
      <c r="C53" s="990"/>
      <c r="D53" s="990"/>
      <c r="E53" s="990"/>
      <c r="F53" s="990"/>
      <c r="G53" s="990"/>
      <c r="H53" s="990"/>
      <c r="I53" s="990"/>
      <c r="J53" s="990"/>
      <c r="K53" s="990"/>
      <c r="L53" s="990"/>
      <c r="M53" s="990"/>
      <c r="N53" s="990"/>
      <c r="O53" s="990"/>
      <c r="P53" s="990"/>
      <c r="Q53" s="990"/>
      <c r="R53" s="990"/>
      <c r="S53" s="990"/>
      <c r="T53" s="990"/>
      <c r="U53" s="990"/>
      <c r="V53" s="990"/>
      <c r="W53" s="990"/>
      <c r="X53" s="990"/>
      <c r="Y53" s="990"/>
      <c r="Z53" s="990"/>
      <c r="AA53" s="990"/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/>
      <c r="AX53" s="990"/>
      <c r="AY53" s="990"/>
      <c r="AZ53" s="990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69" t="s">
        <v>779</v>
      </c>
      <c r="B55" s="969"/>
      <c r="C55" s="969"/>
      <c r="D55" s="969"/>
      <c r="E55" s="969"/>
      <c r="F55" s="969"/>
      <c r="G55" s="969"/>
      <c r="H55" s="969"/>
      <c r="I55" s="969"/>
      <c r="J55" s="969"/>
      <c r="K55" s="969"/>
      <c r="L55" s="969"/>
      <c r="M55" s="969"/>
      <c r="N55" s="969"/>
      <c r="O55" s="969"/>
      <c r="P55" s="969"/>
      <c r="Q55" s="969"/>
      <c r="R55" s="969"/>
      <c r="S55" s="969"/>
      <c r="T55" s="969"/>
      <c r="U55" s="969"/>
      <c r="V55" s="969"/>
      <c r="W55" s="969"/>
      <c r="X55" s="969"/>
      <c r="Y55" s="969"/>
      <c r="Z55" s="969"/>
      <c r="AA55" s="969"/>
      <c r="AB55" s="969"/>
      <c r="AC55" s="969"/>
      <c r="AD55" s="969"/>
      <c r="AE55" s="969"/>
      <c r="AF55" s="969"/>
      <c r="AG55" s="969"/>
      <c r="AH55" s="969"/>
      <c r="AI55" s="969"/>
      <c r="AJ55" s="969"/>
      <c r="AK55" s="969"/>
      <c r="AL55" s="969"/>
      <c r="AM55" s="969"/>
      <c r="AN55" s="969"/>
      <c r="AO55" s="969"/>
      <c r="AP55" s="969"/>
      <c r="AQ55" s="969"/>
      <c r="AR55" s="969"/>
      <c r="AS55" s="969"/>
      <c r="AT55" s="969"/>
      <c r="AU55" s="969"/>
      <c r="AV55" s="969"/>
      <c r="AW55" s="969"/>
      <c r="AX55" s="969"/>
      <c r="AY55" s="969"/>
      <c r="AZ55" s="969"/>
      <c r="BA55" s="295"/>
    </row>
    <row r="56" spans="1:54" ht="12" customHeight="1" x14ac:dyDescent="0.3">
      <c r="A56" s="984" t="str">
        <f>ПОДПИСИ!B14</f>
        <v>Инженер-геодезист ООО «СЭТ»</v>
      </c>
      <c r="B56" s="984"/>
      <c r="C56" s="984"/>
      <c r="D56" s="984"/>
      <c r="E56" s="984"/>
      <c r="F56" s="984"/>
      <c r="G56" s="984"/>
      <c r="H56" s="984"/>
      <c r="I56" s="984"/>
      <c r="J56" s="984"/>
      <c r="K56" s="984"/>
      <c r="L56" s="984"/>
      <c r="M56" s="984"/>
      <c r="N56" s="984"/>
      <c r="O56" s="984"/>
      <c r="P56" s="984"/>
      <c r="Q56" s="984"/>
      <c r="R56" s="984"/>
      <c r="S56" s="984"/>
      <c r="T56" s="984"/>
      <c r="U56" s="984"/>
      <c r="V56" s="984"/>
      <c r="W56" s="984"/>
      <c r="X56" s="984"/>
      <c r="Y56" s="984"/>
      <c r="Z56" s="984"/>
      <c r="AA56" s="984"/>
      <c r="AB56" s="984"/>
      <c r="AC56" s="984"/>
      <c r="AD56" s="984"/>
      <c r="AE56" s="984"/>
      <c r="AF56" s="984"/>
      <c r="AG56" s="984"/>
      <c r="AH56" s="984"/>
      <c r="AI56" s="984"/>
      <c r="AJ56" s="984"/>
      <c r="AK56" s="984"/>
      <c r="AL56" s="984"/>
      <c r="AM56" s="984"/>
      <c r="AN56" s="984"/>
      <c r="AO56" s="984"/>
      <c r="AP56" s="984"/>
      <c r="AQ56" s="984"/>
      <c r="AR56" s="984"/>
      <c r="AS56" s="984"/>
      <c r="AT56" s="984"/>
      <c r="AU56" s="984"/>
      <c r="AV56" s="984"/>
      <c r="AW56" s="984"/>
      <c r="AX56" s="984"/>
      <c r="AY56" s="984"/>
      <c r="AZ56" s="984"/>
      <c r="BA56" s="303"/>
      <c r="BB56" s="289"/>
    </row>
    <row r="57" spans="1:54" ht="12" customHeight="1" x14ac:dyDescent="0.25">
      <c r="A57" s="985" t="str">
        <f>CONCATENATE(ПОДПИСИ!C14,", ",ПОДПИСИ!F14)</f>
        <v>Попов А.В., Приказ №23/10/24-9 от 23.10.2024</v>
      </c>
      <c r="B57" s="985"/>
      <c r="C57" s="985"/>
      <c r="D57" s="985"/>
      <c r="E57" s="985"/>
      <c r="F57" s="985"/>
      <c r="G57" s="985"/>
      <c r="H57" s="985"/>
      <c r="I57" s="985"/>
      <c r="J57" s="985"/>
      <c r="K57" s="985"/>
      <c r="L57" s="985"/>
      <c r="M57" s="985"/>
      <c r="N57" s="985"/>
      <c r="O57" s="985"/>
      <c r="P57" s="985"/>
      <c r="Q57" s="985"/>
      <c r="R57" s="985"/>
      <c r="S57" s="985"/>
      <c r="T57" s="985"/>
      <c r="U57" s="985"/>
      <c r="V57" s="985"/>
      <c r="W57" s="985"/>
      <c r="X57" s="985"/>
      <c r="Y57" s="985"/>
      <c r="Z57" s="985"/>
      <c r="AA57" s="985"/>
      <c r="AB57" s="985"/>
      <c r="AC57" s="985"/>
      <c r="AD57" s="985"/>
      <c r="AE57" s="985"/>
      <c r="AF57" s="985"/>
      <c r="AG57" s="985"/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/>
      <c r="AX57" s="985"/>
      <c r="AY57" s="985"/>
      <c r="AZ57" s="985"/>
      <c r="BA57" s="295"/>
    </row>
    <row r="58" spans="1:54" ht="6" customHeight="1" x14ac:dyDescent="0.25">
      <c r="A58" s="986" t="s">
        <v>777</v>
      </c>
      <c r="B58" s="986"/>
      <c r="C58" s="986"/>
      <c r="D58" s="986"/>
      <c r="E58" s="986"/>
      <c r="F58" s="986"/>
      <c r="G58" s="986"/>
      <c r="H58" s="986"/>
      <c r="I58" s="986"/>
      <c r="J58" s="986"/>
      <c r="K58" s="986"/>
      <c r="L58" s="986"/>
      <c r="M58" s="986"/>
      <c r="N58" s="986"/>
      <c r="O58" s="986"/>
      <c r="P58" s="986"/>
      <c r="Q58" s="986"/>
      <c r="R58" s="986"/>
      <c r="S58" s="986"/>
      <c r="T58" s="986"/>
      <c r="U58" s="986"/>
      <c r="V58" s="986"/>
      <c r="W58" s="986"/>
      <c r="X58" s="986"/>
      <c r="Y58" s="986"/>
      <c r="Z58" s="986"/>
      <c r="AA58" s="986"/>
      <c r="AB58" s="986"/>
      <c r="AC58" s="986"/>
      <c r="AD58" s="986"/>
      <c r="AE58" s="986"/>
      <c r="AF58" s="986"/>
      <c r="AG58" s="986"/>
      <c r="AH58" s="986"/>
      <c r="AI58" s="986"/>
      <c r="AJ58" s="986"/>
      <c r="AK58" s="986"/>
      <c r="AL58" s="986"/>
      <c r="AM58" s="986"/>
      <c r="AN58" s="986"/>
      <c r="AO58" s="986"/>
      <c r="AP58" s="986"/>
      <c r="AQ58" s="986"/>
      <c r="AR58" s="986"/>
      <c r="AS58" s="986"/>
      <c r="AT58" s="986"/>
      <c r="AU58" s="986"/>
      <c r="AV58" s="986"/>
      <c r="AW58" s="986"/>
      <c r="AX58" s="986"/>
      <c r="AY58" s="986"/>
      <c r="AZ58" s="986"/>
      <c r="BA58" s="295"/>
    </row>
    <row r="59" spans="1:54" ht="10.5" customHeight="1" x14ac:dyDescent="0.25">
      <c r="A59" s="987"/>
      <c r="B59" s="987"/>
      <c r="C59" s="987"/>
      <c r="D59" s="987"/>
      <c r="E59" s="987"/>
      <c r="F59" s="987"/>
      <c r="G59" s="987"/>
      <c r="H59" s="987"/>
      <c r="I59" s="987"/>
      <c r="J59" s="987"/>
      <c r="K59" s="987"/>
      <c r="L59" s="987"/>
      <c r="M59" s="987"/>
      <c r="N59" s="987"/>
      <c r="O59" s="987"/>
      <c r="P59" s="987"/>
      <c r="Q59" s="987"/>
      <c r="R59" s="987"/>
      <c r="S59" s="987"/>
      <c r="T59" s="987"/>
      <c r="U59" s="987"/>
      <c r="V59" s="987"/>
      <c r="W59" s="987"/>
      <c r="X59" s="987"/>
      <c r="Y59" s="987"/>
      <c r="Z59" s="987"/>
      <c r="AA59" s="987"/>
      <c r="AB59" s="987"/>
      <c r="AC59" s="987"/>
      <c r="AD59" s="987"/>
      <c r="AE59" s="987"/>
      <c r="AF59" s="987"/>
      <c r="AG59" s="987"/>
      <c r="AH59" s="987"/>
      <c r="AI59" s="987"/>
      <c r="AJ59" s="987"/>
      <c r="AK59" s="987"/>
      <c r="AL59" s="987"/>
      <c r="AM59" s="987"/>
      <c r="AN59" s="987"/>
      <c r="AO59" s="987"/>
      <c r="AP59" s="987"/>
      <c r="AQ59" s="987"/>
      <c r="AR59" s="987"/>
      <c r="AS59" s="987"/>
      <c r="AT59" s="987"/>
      <c r="AU59" s="987"/>
      <c r="AV59" s="987"/>
      <c r="AW59" s="987"/>
      <c r="AX59" s="987"/>
      <c r="AY59" s="987"/>
      <c r="AZ59" s="987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3.5" customHeight="1" outlineLevel="1" x14ac:dyDescent="0.25">
      <c r="A61" s="959" t="s">
        <v>79</v>
      </c>
      <c r="B61" s="959"/>
      <c r="C61" s="959"/>
      <c r="D61" s="959"/>
      <c r="E61" s="959"/>
      <c r="F61" s="959"/>
      <c r="G61" s="959"/>
      <c r="H61" s="959"/>
      <c r="I61" s="959"/>
      <c r="J61" s="959"/>
      <c r="K61" s="959"/>
      <c r="L61" s="959"/>
      <c r="M61" s="959"/>
      <c r="N61" s="959"/>
      <c r="O61" s="959"/>
      <c r="P61" s="959"/>
      <c r="Q61" s="959"/>
      <c r="R61" s="959"/>
      <c r="S61" s="959"/>
      <c r="T61" s="959"/>
      <c r="U61" s="959"/>
      <c r="V61" s="959"/>
      <c r="W61" s="959"/>
      <c r="X61" s="959"/>
      <c r="Y61" s="959"/>
      <c r="Z61" s="959"/>
      <c r="AA61" s="959"/>
      <c r="AB61" s="959"/>
      <c r="AC61" s="959"/>
      <c r="AD61" s="959"/>
      <c r="AE61" s="959"/>
      <c r="AF61" s="959"/>
      <c r="AG61" s="959"/>
      <c r="AH61" s="959"/>
      <c r="AI61" s="959"/>
      <c r="AJ61" s="959"/>
      <c r="AK61" s="959"/>
    </row>
    <row r="62" spans="1:54" ht="24" customHeight="1" outlineLevel="1" x14ac:dyDescent="0.25">
      <c r="A62" s="955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62" s="955"/>
      <c r="C62" s="955"/>
      <c r="D62" s="955"/>
      <c r="E62" s="955"/>
      <c r="F62" s="955"/>
      <c r="G62" s="955"/>
      <c r="H62" s="955"/>
      <c r="I62" s="955"/>
      <c r="J62" s="955"/>
      <c r="K62" s="955"/>
      <c r="L62" s="955"/>
      <c r="M62" s="955"/>
      <c r="N62" s="955"/>
      <c r="O62" s="955"/>
      <c r="P62" s="955"/>
      <c r="Q62" s="955"/>
      <c r="R62" s="955"/>
      <c r="S62" s="955"/>
      <c r="T62" s="955"/>
      <c r="U62" s="955"/>
      <c r="V62" s="955"/>
      <c r="W62" s="955"/>
      <c r="X62" s="955"/>
      <c r="Y62" s="955"/>
      <c r="Z62" s="955"/>
      <c r="AA62" s="955"/>
      <c r="AB62" s="955"/>
      <c r="AC62" s="955"/>
      <c r="AD62" s="955"/>
      <c r="AE62" s="955"/>
      <c r="AF62" s="955"/>
      <c r="AG62" s="955"/>
      <c r="AH62" s="955"/>
      <c r="AI62" s="955"/>
      <c r="AJ62" s="955"/>
      <c r="AK62" s="955"/>
      <c r="AL62" s="955"/>
      <c r="AM62" s="955"/>
      <c r="AN62" s="955"/>
      <c r="AO62" s="955"/>
      <c r="AP62" s="955"/>
      <c r="AQ62" s="955"/>
      <c r="AR62" s="955"/>
      <c r="AS62" s="955"/>
      <c r="AT62" s="955"/>
      <c r="AU62" s="955"/>
      <c r="AV62" s="955"/>
      <c r="AW62" s="955"/>
      <c r="AX62" s="955"/>
      <c r="AY62" s="955"/>
      <c r="AZ62" s="955"/>
      <c r="BA62" s="384"/>
      <c r="BB62" s="385"/>
    </row>
    <row r="63" spans="1:54" ht="9.75" customHeight="1" outlineLevel="1" x14ac:dyDescent="0.25">
      <c r="A63" s="931" t="s">
        <v>523</v>
      </c>
      <c r="B63" s="931"/>
      <c r="C63" s="931"/>
      <c r="D63" s="931"/>
      <c r="E63" s="931"/>
      <c r="F63" s="931"/>
      <c r="G63" s="931"/>
      <c r="H63" s="931"/>
      <c r="I63" s="931"/>
      <c r="J63" s="931"/>
      <c r="K63" s="931"/>
      <c r="L63" s="931"/>
      <c r="M63" s="931"/>
      <c r="N63" s="931"/>
      <c r="O63" s="931"/>
      <c r="P63" s="931"/>
      <c r="Q63" s="931"/>
      <c r="R63" s="931"/>
      <c r="S63" s="931"/>
      <c r="T63" s="931"/>
      <c r="U63" s="931"/>
      <c r="V63" s="931"/>
      <c r="W63" s="931"/>
      <c r="X63" s="931"/>
      <c r="Y63" s="931"/>
      <c r="Z63" s="931"/>
      <c r="AA63" s="931"/>
      <c r="AB63" s="931"/>
      <c r="AC63" s="931"/>
      <c r="AD63" s="931"/>
      <c r="AE63" s="931"/>
      <c r="AF63" s="931"/>
      <c r="AG63" s="931"/>
      <c r="AH63" s="931"/>
      <c r="AI63" s="931"/>
      <c r="AJ63" s="931"/>
      <c r="AK63" s="931"/>
      <c r="AL63" s="931"/>
      <c r="AM63" s="931"/>
      <c r="AN63" s="931"/>
      <c r="AO63" s="931"/>
      <c r="AP63" s="931"/>
      <c r="AQ63" s="931"/>
      <c r="AR63" s="931"/>
      <c r="AS63" s="931"/>
      <c r="AT63" s="931"/>
      <c r="AU63" s="931"/>
      <c r="AV63" s="931"/>
      <c r="AW63" s="931"/>
      <c r="AX63" s="931"/>
      <c r="AY63" s="931"/>
      <c r="AZ63" s="931"/>
      <c r="BA63" s="386"/>
      <c r="BB63" s="387"/>
    </row>
    <row r="64" spans="1:54" ht="21" customHeight="1" x14ac:dyDescent="0.25">
      <c r="A64" s="969" t="s">
        <v>781</v>
      </c>
      <c r="B64" s="969"/>
      <c r="C64" s="969"/>
      <c r="D64" s="969"/>
      <c r="E64" s="969"/>
      <c r="F64" s="969"/>
      <c r="G64" s="969"/>
      <c r="H64" s="969"/>
      <c r="I64" s="969"/>
      <c r="J64" s="969"/>
      <c r="K64" s="969"/>
      <c r="L64" s="969"/>
      <c r="M64" s="969"/>
      <c r="N64" s="969"/>
      <c r="O64" s="969"/>
      <c r="P64" s="969"/>
      <c r="Q64" s="969"/>
      <c r="R64" s="969"/>
      <c r="S64" s="969"/>
      <c r="T64" s="969"/>
      <c r="U64" s="969"/>
      <c r="V64" s="969"/>
      <c r="W64" s="969"/>
      <c r="X64" s="969"/>
      <c r="Y64" s="969"/>
      <c r="Z64" s="969"/>
      <c r="AA64" s="969"/>
      <c r="AB64" s="969"/>
      <c r="AC64" s="969"/>
      <c r="AD64" s="969"/>
      <c r="AE64" s="969"/>
      <c r="AF64" s="969"/>
      <c r="AG64" s="969"/>
      <c r="AH64" s="969"/>
      <c r="AI64" s="969"/>
      <c r="AJ64" s="969"/>
      <c r="AK64" s="969"/>
      <c r="AL64" s="969"/>
      <c r="AM64" s="969"/>
      <c r="AN64" s="969"/>
      <c r="AO64" s="969"/>
      <c r="AP64" s="969"/>
      <c r="AQ64" s="969"/>
      <c r="AR64" s="969"/>
      <c r="AS64" s="969"/>
      <c r="AT64" s="969"/>
      <c r="AU64" s="969"/>
      <c r="AV64" s="969"/>
      <c r="AW64" s="969"/>
      <c r="AX64" s="969"/>
      <c r="AY64" s="969"/>
      <c r="AZ64" s="969"/>
      <c r="BA64" s="295"/>
    </row>
    <row r="65" spans="1:53" ht="12" customHeight="1" x14ac:dyDescent="0.25">
      <c r="A65" s="980" t="str">
        <f>ФОРМА!D18</f>
        <v>кабельной линии 10кВ</v>
      </c>
      <c r="B65" s="980"/>
      <c r="C65" s="980"/>
      <c r="D65" s="980"/>
      <c r="E65" s="980"/>
      <c r="F65" s="980"/>
      <c r="G65" s="980"/>
      <c r="H65" s="980"/>
      <c r="I65" s="980"/>
      <c r="J65" s="980"/>
      <c r="K65" s="980"/>
      <c r="L65" s="980"/>
      <c r="M65" s="980"/>
      <c r="N65" s="980"/>
      <c r="O65" s="980"/>
      <c r="P65" s="980"/>
      <c r="Q65" s="980"/>
      <c r="R65" s="980"/>
      <c r="S65" s="980"/>
      <c r="T65" s="980"/>
      <c r="U65" s="980"/>
      <c r="V65" s="980"/>
      <c r="W65" s="980"/>
      <c r="X65" s="980"/>
      <c r="Y65" s="980"/>
      <c r="Z65" s="980"/>
      <c r="AA65" s="980"/>
      <c r="AB65" s="980"/>
      <c r="AC65" s="980"/>
      <c r="AD65" s="980"/>
      <c r="AE65" s="980"/>
      <c r="AF65" s="980"/>
      <c r="AG65" s="980"/>
      <c r="AH65" s="980"/>
      <c r="AI65" s="980"/>
      <c r="AJ65" s="980"/>
      <c r="AK65" s="980"/>
      <c r="AL65" s="980"/>
      <c r="AM65" s="980"/>
      <c r="AN65" s="980"/>
      <c r="AO65" s="980"/>
      <c r="AP65" s="980"/>
      <c r="AQ65" s="980"/>
      <c r="AR65" s="980"/>
      <c r="AS65" s="980"/>
      <c r="AT65" s="980"/>
      <c r="AU65" s="980"/>
      <c r="AV65" s="980"/>
      <c r="AW65" s="980"/>
      <c r="AX65" s="980"/>
      <c r="AY65" s="980"/>
      <c r="AZ65" s="980"/>
      <c r="BA65" s="295"/>
    </row>
    <row r="66" spans="1:53" s="300" customFormat="1" ht="6" customHeight="1" x14ac:dyDescent="0.2">
      <c r="A66" s="968" t="s">
        <v>432</v>
      </c>
      <c r="B66" s="968"/>
      <c r="C66" s="968"/>
      <c r="D66" s="968"/>
      <c r="E66" s="968"/>
      <c r="F66" s="968"/>
      <c r="G66" s="968"/>
      <c r="H66" s="968"/>
      <c r="I66" s="968"/>
      <c r="J66" s="968"/>
      <c r="K66" s="968"/>
      <c r="L66" s="968"/>
      <c r="M66" s="968"/>
      <c r="N66" s="968"/>
      <c r="O66" s="968"/>
      <c r="P66" s="968"/>
      <c r="Q66" s="968"/>
      <c r="R66" s="968"/>
      <c r="S66" s="968"/>
      <c r="T66" s="968"/>
      <c r="U66" s="968"/>
      <c r="V66" s="968"/>
      <c r="W66" s="968"/>
      <c r="X66" s="968"/>
      <c r="Y66" s="968"/>
      <c r="Z66" s="968"/>
      <c r="AA66" s="968"/>
      <c r="AB66" s="968"/>
      <c r="AC66" s="968"/>
      <c r="AD66" s="968"/>
      <c r="AE66" s="968"/>
      <c r="AF66" s="968"/>
      <c r="AG66" s="968"/>
      <c r="AH66" s="968"/>
      <c r="AI66" s="968"/>
      <c r="AJ66" s="968"/>
      <c r="AK66" s="968"/>
      <c r="AL66" s="968"/>
      <c r="AM66" s="968"/>
      <c r="AN66" s="968"/>
      <c r="AO66" s="968"/>
      <c r="AP66" s="968"/>
      <c r="AQ66" s="968"/>
      <c r="AR66" s="968"/>
      <c r="AS66" s="968"/>
      <c r="AT66" s="968"/>
      <c r="AU66" s="968"/>
      <c r="AV66" s="968"/>
      <c r="AW66" s="968"/>
      <c r="AX66" s="968"/>
      <c r="AY66" s="968"/>
      <c r="AZ66" s="968"/>
      <c r="BA66" s="299"/>
    </row>
    <row r="67" spans="1:53" ht="48" customHeight="1" x14ac:dyDescent="0.25">
      <c r="A67" s="983" t="s">
        <v>782</v>
      </c>
      <c r="B67" s="983"/>
      <c r="C67" s="983"/>
      <c r="D67" s="983"/>
      <c r="E67" s="983"/>
      <c r="F67" s="983"/>
      <c r="G67" s="983"/>
      <c r="H67" s="983"/>
      <c r="I67" s="983"/>
      <c r="J67" s="983"/>
      <c r="K67" s="983"/>
      <c r="L67" s="983"/>
      <c r="M67" s="983"/>
      <c r="N67" s="983"/>
      <c r="O67" s="983"/>
      <c r="P67" s="983"/>
      <c r="Q67" s="983"/>
      <c r="R67" s="983"/>
      <c r="S67" s="983"/>
      <c r="T67" s="983"/>
      <c r="U67" s="983"/>
      <c r="V67" s="983"/>
      <c r="W67" s="983"/>
      <c r="X67" s="983"/>
      <c r="Y67" s="983"/>
      <c r="Z67" s="983"/>
      <c r="AA67" s="983"/>
      <c r="AB67" s="983"/>
      <c r="AC67" s="983"/>
      <c r="AD67" s="983"/>
      <c r="AE67" s="983"/>
      <c r="AF67" s="983"/>
      <c r="AG67" s="983"/>
      <c r="AH67" s="983"/>
      <c r="AI67" s="983"/>
      <c r="AJ67" s="983"/>
      <c r="AK67" s="983"/>
      <c r="AL67" s="983"/>
      <c r="AM67" s="983"/>
      <c r="AN67" s="983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295"/>
    </row>
    <row r="68" spans="1:53" ht="11.25" customHeight="1" x14ac:dyDescent="0.25">
      <c r="A68" s="980" t="str">
        <f>ФОРМА!B9</f>
        <v>ГтЭС-ДТ-9</v>
      </c>
      <c r="B68" s="980"/>
      <c r="C68" s="980"/>
      <c r="D68" s="980"/>
      <c r="E68" s="980"/>
      <c r="F68" s="980"/>
      <c r="G68" s="980"/>
      <c r="H68" s="980"/>
      <c r="I68" s="980"/>
      <c r="J68" s="980"/>
      <c r="K68" s="980"/>
      <c r="L68" s="980"/>
      <c r="M68" s="980"/>
      <c r="N68" s="980"/>
      <c r="O68" s="980"/>
      <c r="P68" s="980"/>
      <c r="Q68" s="980"/>
      <c r="R68" s="980"/>
      <c r="S68" s="980"/>
      <c r="T68" s="980"/>
      <c r="U68" s="980"/>
      <c r="V68" s="980"/>
      <c r="W68" s="980"/>
      <c r="X68" s="980"/>
      <c r="Y68" s="980"/>
      <c r="Z68" s="980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295"/>
    </row>
    <row r="69" spans="1:53" s="300" customFormat="1" ht="6" customHeight="1" x14ac:dyDescent="0.2">
      <c r="A69" s="981" t="s">
        <v>783</v>
      </c>
      <c r="B69" s="981"/>
      <c r="C69" s="981"/>
      <c r="D69" s="981"/>
      <c r="E69" s="981"/>
      <c r="F69" s="981"/>
      <c r="G69" s="981"/>
      <c r="H69" s="981"/>
      <c r="I69" s="981"/>
      <c r="J69" s="981"/>
      <c r="K69" s="981"/>
      <c r="L69" s="981"/>
      <c r="M69" s="981"/>
      <c r="N69" s="981"/>
      <c r="O69" s="981"/>
      <c r="P69" s="981"/>
      <c r="Q69" s="981"/>
      <c r="R69" s="981"/>
      <c r="S69" s="981"/>
      <c r="T69" s="981"/>
      <c r="U69" s="981"/>
      <c r="V69" s="981"/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299"/>
    </row>
    <row r="70" spans="1:53" ht="13.2" customHeight="1" x14ac:dyDescent="0.25">
      <c r="A70" s="980" t="str">
        <f>ФОРМА!B8</f>
        <v>ООО «СЭТ»</v>
      </c>
      <c r="B70" s="980"/>
      <c r="C70" s="980"/>
      <c r="D70" s="980"/>
      <c r="E70" s="980"/>
      <c r="F70" s="980"/>
      <c r="G70" s="980"/>
      <c r="H70" s="980"/>
      <c r="I70" s="980"/>
      <c r="J70" s="980"/>
      <c r="K70" s="980"/>
      <c r="L70" s="980"/>
      <c r="M70" s="980"/>
      <c r="N70" s="980"/>
      <c r="O70" s="980"/>
      <c r="P70" s="980"/>
      <c r="Q70" s="980"/>
      <c r="R70" s="980"/>
      <c r="S70" s="980"/>
      <c r="T70" s="980"/>
      <c r="U70" s="980"/>
      <c r="V70" s="980"/>
      <c r="W70" s="980"/>
      <c r="X70" s="980"/>
      <c r="Y70" s="980"/>
      <c r="Z70" s="980"/>
      <c r="AA70" s="980"/>
      <c r="AB70" s="980"/>
      <c r="AC70" s="980"/>
      <c r="AD70" s="980"/>
      <c r="AE70" s="980"/>
      <c r="AF70" s="980"/>
      <c r="AG70" s="980"/>
      <c r="AH70" s="980"/>
      <c r="AI70" s="980"/>
      <c r="AJ70" s="980"/>
      <c r="AK70" s="980"/>
      <c r="AL70" s="980"/>
      <c r="AM70" s="980"/>
      <c r="AN70" s="980"/>
      <c r="AO70" s="980"/>
      <c r="AP70" s="980"/>
      <c r="AQ70" s="980"/>
      <c r="AR70" s="980"/>
      <c r="AS70" s="980"/>
      <c r="AT70" s="980"/>
      <c r="AU70" s="980"/>
      <c r="AV70" s="980"/>
      <c r="AW70" s="980"/>
      <c r="AX70" s="980"/>
      <c r="AY70" s="980"/>
      <c r="AZ70" s="980"/>
      <c r="BA70" s="295"/>
    </row>
    <row r="71" spans="1:53" s="300" customFormat="1" ht="6" customHeight="1" x14ac:dyDescent="0.2">
      <c r="A71" s="981" t="s">
        <v>784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</row>
    <row r="72" spans="1:53" ht="13.2" customHeight="1" x14ac:dyDescent="0.25">
      <c r="A72" s="980" t="s">
        <v>718</v>
      </c>
      <c r="B72" s="980"/>
      <c r="C72" s="980"/>
      <c r="D72" s="980"/>
      <c r="E72" s="980"/>
      <c r="F72" s="980"/>
      <c r="G72" s="980"/>
      <c r="H72" s="980"/>
      <c r="I72" s="980"/>
      <c r="J72" s="980"/>
      <c r="K72" s="980"/>
      <c r="L72" s="980"/>
      <c r="M72" s="980"/>
      <c r="N72" s="980"/>
      <c r="O72" s="980"/>
      <c r="P72" s="980"/>
      <c r="Q72" s="980"/>
      <c r="R72" s="980"/>
      <c r="S72" s="980"/>
      <c r="T72" s="980"/>
      <c r="U72" s="980"/>
      <c r="V72" s="980"/>
      <c r="W72" s="980"/>
      <c r="X72" s="980"/>
      <c r="Y72" s="980"/>
      <c r="Z72" s="980"/>
      <c r="AA72" s="980"/>
      <c r="AB72" s="980"/>
      <c r="AC72" s="980"/>
      <c r="AD72" s="980"/>
      <c r="AE72" s="980"/>
      <c r="AF72" s="980"/>
      <c r="AG72" s="980"/>
      <c r="AH72" s="980"/>
      <c r="AI72" s="980"/>
      <c r="AJ72" s="980"/>
      <c r="AK72" s="980"/>
      <c r="AL72" s="980"/>
      <c r="AM72" s="980"/>
      <c r="AN72" s="980"/>
      <c r="AO72" s="980"/>
      <c r="AP72" s="980"/>
      <c r="AQ72" s="980"/>
      <c r="AR72" s="980"/>
      <c r="AS72" s="980"/>
      <c r="AT72" s="980"/>
      <c r="AU72" s="980"/>
      <c r="AV72" s="980"/>
      <c r="AW72" s="980"/>
      <c r="AX72" s="980"/>
      <c r="AY72" s="980"/>
      <c r="AZ72" s="980"/>
      <c r="BA72" s="295"/>
    </row>
    <row r="73" spans="1:53" s="300" customFormat="1" ht="6" customHeight="1" x14ac:dyDescent="0.2">
      <c r="A73" s="981" t="s">
        <v>785</v>
      </c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</row>
    <row r="74" spans="1:53" ht="12" customHeight="1" x14ac:dyDescent="0.25">
      <c r="A74" s="969" t="s">
        <v>592</v>
      </c>
      <c r="B74" s="969"/>
      <c r="C74" s="969"/>
      <c r="D74" s="969"/>
      <c r="E74" s="969"/>
      <c r="F74" s="969"/>
      <c r="G74" s="969"/>
      <c r="H74" s="969"/>
      <c r="I74" s="969"/>
      <c r="J74" s="969"/>
      <c r="K74" s="969"/>
      <c r="L74" s="969"/>
      <c r="M74" s="969"/>
      <c r="N74" s="969"/>
      <c r="O74" s="969"/>
      <c r="P74" s="969"/>
      <c r="Q74" s="969"/>
      <c r="R74" s="969"/>
      <c r="S74" s="969"/>
      <c r="T74" s="969"/>
      <c r="U74" s="969"/>
      <c r="V74" s="969"/>
      <c r="W74" s="969"/>
      <c r="X74" s="969"/>
      <c r="Y74" s="969"/>
      <c r="Z74" s="969"/>
      <c r="AA74" s="969"/>
      <c r="AB74" s="969"/>
      <c r="AC74" s="969"/>
      <c r="AD74" s="969"/>
      <c r="AE74" s="969"/>
      <c r="AF74" s="969"/>
      <c r="AG74" s="969"/>
      <c r="AH74" s="969"/>
      <c r="AI74" s="969"/>
      <c r="AJ74" s="969"/>
      <c r="AK74" s="969"/>
      <c r="AL74" s="969"/>
      <c r="AM74" s="969"/>
      <c r="AN74" s="969"/>
      <c r="AO74" s="969"/>
      <c r="AP74" s="969"/>
      <c r="AQ74" s="969"/>
      <c r="AR74" s="969"/>
      <c r="AS74" s="969"/>
      <c r="AT74" s="969"/>
      <c r="AU74" s="969"/>
      <c r="AV74" s="969"/>
      <c r="AW74" s="969"/>
      <c r="AX74" s="969"/>
      <c r="AY74" s="969"/>
      <c r="AZ74" s="969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78"/>
      <c r="V75" s="978"/>
      <c r="W75" s="978"/>
      <c r="X75" s="978"/>
      <c r="Y75" s="978"/>
      <c r="Z75" s="978"/>
      <c r="AA75" s="978"/>
      <c r="AB75" s="978"/>
      <c r="AC75" s="978"/>
      <c r="AD75" s="978"/>
      <c r="AE75" s="978"/>
      <c r="AF75" s="978"/>
      <c r="AG75" s="978"/>
      <c r="AH75" s="978"/>
      <c r="AI75" s="978"/>
      <c r="AJ75" s="978"/>
      <c r="AK75" s="978"/>
      <c r="AL75" s="978"/>
      <c r="AM75" s="978"/>
      <c r="AN75" s="978"/>
      <c r="AO75" s="978"/>
      <c r="AP75" s="978"/>
      <c r="AQ75" s="978"/>
      <c r="AR75" s="978"/>
      <c r="AS75" s="978"/>
      <c r="AT75" s="978"/>
      <c r="AU75" s="978"/>
      <c r="AV75" s="978"/>
      <c r="AW75" s="978"/>
      <c r="AX75" s="978"/>
      <c r="AY75" s="978"/>
      <c r="AZ75" s="978"/>
      <c r="BA75" s="295"/>
    </row>
    <row r="76" spans="1:53" ht="11.25" customHeight="1" x14ac:dyDescent="0.25">
      <c r="A76" s="973" t="s">
        <v>86</v>
      </c>
      <c r="B76" s="973"/>
      <c r="C76" s="973"/>
      <c r="D76" s="973"/>
      <c r="E76" s="973"/>
      <c r="F76" s="973"/>
      <c r="G76" s="973"/>
      <c r="H76" s="973"/>
      <c r="I76" s="973"/>
      <c r="J76" s="973"/>
      <c r="K76" s="973"/>
      <c r="L76" s="973"/>
      <c r="M76" s="973"/>
      <c r="N76" s="973"/>
      <c r="O76" s="973"/>
      <c r="P76" s="979" t="s">
        <v>65</v>
      </c>
      <c r="Q76" s="979"/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3" t="s">
        <v>90</v>
      </c>
      <c r="B78" s="973"/>
      <c r="C78" s="973"/>
      <c r="D78" s="973"/>
      <c r="E78" s="973"/>
      <c r="F78" s="973"/>
      <c r="G78" s="973"/>
      <c r="H78" s="973"/>
      <c r="I78" s="973"/>
      <c r="J78" s="980">
        <f>ФОРМА!F5</f>
        <v>2</v>
      </c>
      <c r="K78" s="980"/>
      <c r="L78" s="980"/>
      <c r="M78" s="980"/>
      <c r="N78" s="980"/>
      <c r="O78" s="980"/>
      <c r="P78" s="969" t="s">
        <v>786</v>
      </c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76" t="s">
        <v>87</v>
      </c>
      <c r="B80" s="976"/>
      <c r="C80" s="976"/>
      <c r="D80" s="976"/>
      <c r="E80" s="976"/>
      <c r="F80" s="976"/>
      <c r="G80" s="976"/>
      <c r="H80" s="977" t="str">
        <f>ФОРМА!E18</f>
        <v>План строительства</v>
      </c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68" t="s">
        <v>787</v>
      </c>
      <c r="I81" s="968"/>
      <c r="J81" s="968"/>
      <c r="K81" s="968"/>
      <c r="L81" s="968"/>
      <c r="M81" s="968"/>
      <c r="N81" s="968"/>
      <c r="O81" s="968"/>
      <c r="P81" s="968"/>
      <c r="Q81" s="968"/>
      <c r="R81" s="968"/>
      <c r="S81" s="968"/>
      <c r="T81" s="968"/>
      <c r="U81" s="968"/>
      <c r="V81" s="968"/>
      <c r="W81" s="968"/>
      <c r="X81" s="968"/>
      <c r="Y81" s="968"/>
      <c r="Z81" s="968"/>
      <c r="AA81" s="968"/>
      <c r="AB81" s="968"/>
      <c r="AC81" s="968"/>
      <c r="AD81" s="968"/>
      <c r="AE81" s="968"/>
      <c r="AF81" s="968"/>
      <c r="AG81" s="968"/>
      <c r="AH81" s="968"/>
      <c r="AI81" s="968"/>
      <c r="AJ81" s="968"/>
      <c r="AK81" s="968"/>
      <c r="AL81" s="968"/>
      <c r="AM81" s="968"/>
      <c r="AN81" s="968"/>
      <c r="AO81" s="968"/>
      <c r="AP81" s="968"/>
      <c r="AQ81" s="968"/>
      <c r="AR81" s="968"/>
      <c r="AS81" s="968"/>
      <c r="AT81" s="968"/>
      <c r="AU81" s="968"/>
      <c r="AV81" s="968"/>
      <c r="AW81" s="968"/>
      <c r="AX81" s="968"/>
      <c r="AY81" s="968"/>
      <c r="AZ81" s="968"/>
      <c r="BA81" s="304"/>
    </row>
    <row r="82" spans="1:53" ht="21" customHeight="1" x14ac:dyDescent="0.25">
      <c r="A82" s="969" t="s">
        <v>788</v>
      </c>
      <c r="B82" s="969"/>
      <c r="C82" s="969"/>
      <c r="D82" s="969"/>
      <c r="E82" s="969"/>
      <c r="F82" s="969"/>
      <c r="G82" s="969"/>
      <c r="H82" s="969"/>
      <c r="I82" s="969"/>
      <c r="J82" s="969"/>
      <c r="K82" s="969"/>
      <c r="L82" s="969"/>
      <c r="M82" s="969"/>
      <c r="N82" s="969"/>
      <c r="O82" s="969"/>
      <c r="P82" s="969"/>
      <c r="Q82" s="969"/>
      <c r="R82" s="969"/>
      <c r="S82" s="969"/>
      <c r="T82" s="969"/>
      <c r="U82" s="969"/>
      <c r="V82" s="969"/>
      <c r="W82" s="969"/>
      <c r="X82" s="969"/>
      <c r="Y82" s="969"/>
      <c r="Z82" s="969"/>
      <c r="AA82" s="969"/>
      <c r="AB82" s="969"/>
      <c r="AC82" s="969"/>
      <c r="AD82" s="969"/>
      <c r="AE82" s="969"/>
      <c r="AF82" s="969"/>
      <c r="AG82" s="969"/>
      <c r="AH82" s="969"/>
      <c r="AI82" s="969"/>
      <c r="AJ82" s="969"/>
      <c r="AK82" s="969"/>
      <c r="AL82" s="969"/>
      <c r="AM82" s="969"/>
      <c r="AN82" s="969"/>
      <c r="AO82" s="969"/>
      <c r="AP82" s="969"/>
      <c r="AQ82" s="969"/>
      <c r="AR82" s="969"/>
      <c r="AS82" s="969"/>
      <c r="AT82" s="969"/>
      <c r="AU82" s="969"/>
      <c r="AV82" s="969"/>
      <c r="AW82" s="969"/>
      <c r="AX82" s="969"/>
      <c r="AY82" s="969"/>
      <c r="AZ82" s="969"/>
      <c r="BA82" s="295"/>
    </row>
    <row r="83" spans="1:53" ht="30" customHeight="1" x14ac:dyDescent="0.3">
      <c r="A83" s="970" t="str">
        <f>IF(ПОДПИСИ!B9="",ПОДПИСИ!D7,ПОДПИСИ!D9)</f>
        <v>Сафуанова В.А.</v>
      </c>
      <c r="B83" s="970"/>
      <c r="C83" s="970"/>
      <c r="D83" s="970"/>
      <c r="E83" s="970"/>
      <c r="F83" s="970"/>
      <c r="G83" s="970"/>
      <c r="H83" s="970"/>
      <c r="I83" s="970"/>
      <c r="J83" s="970"/>
      <c r="K83" s="970"/>
      <c r="L83" s="970"/>
      <c r="M83" s="970"/>
      <c r="N83" s="970"/>
      <c r="O83" s="970"/>
      <c r="P83" s="970"/>
      <c r="Q83" s="970"/>
      <c r="R83" s="970"/>
      <c r="S83" s="970"/>
      <c r="T83" s="970"/>
      <c r="U83" s="970"/>
      <c r="V83" s="970"/>
      <c r="W83" s="970"/>
      <c r="X83" s="970"/>
      <c r="Y83" s="970"/>
      <c r="Z83" s="971"/>
      <c r="AA83" s="971"/>
      <c r="AB83" s="971"/>
      <c r="AC83" s="971"/>
      <c r="AD83" s="971"/>
      <c r="AE83" s="971"/>
      <c r="AF83" s="971"/>
      <c r="AG83" s="971"/>
      <c r="AH83" s="971"/>
      <c r="AI83" s="971"/>
      <c r="AJ83" s="971"/>
      <c r="AK83" s="971"/>
      <c r="AL83" s="971"/>
      <c r="AM83" s="971"/>
      <c r="AN83" s="971"/>
      <c r="AO83" s="972"/>
      <c r="AP83" s="972"/>
      <c r="AQ83" s="972"/>
      <c r="AR83" s="972"/>
      <c r="AS83" s="972"/>
      <c r="AT83" s="972"/>
      <c r="AU83" s="972"/>
      <c r="AV83" s="972"/>
      <c r="AW83" s="972"/>
      <c r="AX83" s="972"/>
      <c r="AY83" s="972"/>
      <c r="AZ83" s="972"/>
      <c r="BA83" s="295"/>
    </row>
    <row r="84" spans="1:53" ht="6" customHeight="1" x14ac:dyDescent="0.25">
      <c r="A84" s="968" t="s">
        <v>789</v>
      </c>
      <c r="B84" s="968"/>
      <c r="C84" s="968"/>
      <c r="D84" s="968"/>
      <c r="E84" s="968"/>
      <c r="F84" s="968"/>
      <c r="G84" s="968"/>
      <c r="H84" s="968"/>
      <c r="I84" s="968"/>
      <c r="J84" s="968"/>
      <c r="K84" s="968"/>
      <c r="L84" s="968"/>
      <c r="M84" s="968"/>
      <c r="N84" s="968"/>
      <c r="O84" s="968"/>
      <c r="P84" s="968"/>
      <c r="Q84" s="968"/>
      <c r="R84" s="968"/>
      <c r="S84" s="968"/>
      <c r="T84" s="968"/>
      <c r="U84" s="968"/>
      <c r="V84" s="968"/>
      <c r="W84" s="968"/>
      <c r="X84" s="968"/>
      <c r="Y84" s="968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68" t="s">
        <v>49</v>
      </c>
      <c r="AP84" s="968"/>
      <c r="AQ84" s="968"/>
      <c r="AR84" s="968"/>
      <c r="AS84" s="968"/>
      <c r="AT84" s="968"/>
      <c r="AU84" s="968"/>
      <c r="AV84" s="968"/>
      <c r="AW84" s="968"/>
      <c r="AX84" s="968"/>
      <c r="AY84" s="968"/>
      <c r="AZ84" s="968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975" t="s">
        <v>773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75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75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295"/>
    </row>
    <row r="87" spans="1:53" ht="30" customHeight="1" x14ac:dyDescent="0.3">
      <c r="A87" s="970" t="str">
        <f>ПОДПИСИ!D15</f>
        <v>Потоцкий А.А.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970"/>
      <c r="X87" s="970"/>
      <c r="Y87" s="970"/>
      <c r="Z87" s="971"/>
      <c r="AA87" s="971"/>
      <c r="AB87" s="971"/>
      <c r="AC87" s="971"/>
      <c r="AD87" s="971"/>
      <c r="AE87" s="971"/>
      <c r="AF87" s="971"/>
      <c r="AG87" s="971"/>
      <c r="AH87" s="971"/>
      <c r="AI87" s="971"/>
      <c r="AJ87" s="971"/>
      <c r="AK87" s="971"/>
      <c r="AL87" s="971"/>
      <c r="AM87" s="971"/>
      <c r="AN87" s="971"/>
      <c r="AO87" s="972"/>
      <c r="AP87" s="972"/>
      <c r="AQ87" s="972"/>
      <c r="AR87" s="972"/>
      <c r="AS87" s="972"/>
      <c r="AT87" s="972"/>
      <c r="AU87" s="972"/>
      <c r="AV87" s="972"/>
      <c r="AW87" s="972"/>
      <c r="AX87" s="972"/>
      <c r="AY87" s="972"/>
      <c r="AZ87" s="972"/>
      <c r="BA87" s="295"/>
    </row>
    <row r="88" spans="1:53" ht="6" customHeight="1" x14ac:dyDescent="0.25">
      <c r="A88" s="968" t="s">
        <v>789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968"/>
      <c r="X88" s="968"/>
      <c r="Y88" s="968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68" t="s">
        <v>49</v>
      </c>
      <c r="AP88" s="968"/>
      <c r="AQ88" s="968"/>
      <c r="AR88" s="968"/>
      <c r="AS88" s="968"/>
      <c r="AT88" s="968"/>
      <c r="AU88" s="968"/>
      <c r="AV88" s="968"/>
      <c r="AW88" s="968"/>
      <c r="AX88" s="968"/>
      <c r="AY88" s="968"/>
      <c r="AZ88" s="968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69" t="s">
        <v>790</v>
      </c>
      <c r="B90" s="969"/>
      <c r="C90" s="969"/>
      <c r="D90" s="969"/>
      <c r="E90" s="969"/>
      <c r="F90" s="969"/>
      <c r="G90" s="969"/>
      <c r="H90" s="969"/>
      <c r="I90" s="969"/>
      <c r="J90" s="969"/>
      <c r="K90" s="969"/>
      <c r="L90" s="969"/>
      <c r="M90" s="969"/>
      <c r="N90" s="969"/>
      <c r="O90" s="969"/>
      <c r="P90" s="969"/>
      <c r="Q90" s="969"/>
      <c r="R90" s="969"/>
      <c r="S90" s="969"/>
      <c r="T90" s="969"/>
      <c r="U90" s="969"/>
      <c r="V90" s="969"/>
      <c r="W90" s="969"/>
      <c r="X90" s="969"/>
      <c r="Y90" s="969"/>
      <c r="Z90" s="969"/>
      <c r="AA90" s="969"/>
      <c r="AB90" s="969"/>
      <c r="AC90" s="969"/>
      <c r="AD90" s="969"/>
      <c r="AE90" s="969"/>
      <c r="AF90" s="969"/>
      <c r="AG90" s="969"/>
      <c r="AH90" s="969"/>
      <c r="AI90" s="969"/>
      <c r="AJ90" s="969"/>
      <c r="AK90" s="969"/>
      <c r="AL90" s="969"/>
      <c r="AM90" s="969"/>
      <c r="AN90" s="969"/>
      <c r="AO90" s="969"/>
      <c r="AP90" s="969"/>
      <c r="AQ90" s="969"/>
      <c r="AR90" s="969"/>
      <c r="AS90" s="969"/>
      <c r="AT90" s="969"/>
      <c r="AU90" s="969"/>
      <c r="AV90" s="969"/>
      <c r="AW90" s="969"/>
      <c r="AX90" s="969"/>
      <c r="AY90" s="969"/>
      <c r="AZ90" s="969"/>
      <c r="BA90" s="295"/>
    </row>
    <row r="91" spans="1:53" ht="27" customHeight="1" x14ac:dyDescent="0.3">
      <c r="A91" s="970" t="str">
        <f>ПОДПИСИ!D17</f>
        <v>Кольцов А.Г.</v>
      </c>
      <c r="B91" s="970"/>
      <c r="C91" s="970"/>
      <c r="D91" s="970"/>
      <c r="E91" s="970"/>
      <c r="F91" s="970"/>
      <c r="G91" s="970"/>
      <c r="H91" s="970"/>
      <c r="I91" s="970"/>
      <c r="J91" s="970"/>
      <c r="K91" s="970"/>
      <c r="L91" s="970"/>
      <c r="M91" s="970"/>
      <c r="N91" s="970"/>
      <c r="O91" s="970"/>
      <c r="P91" s="970"/>
      <c r="Q91" s="970"/>
      <c r="R91" s="970"/>
      <c r="S91" s="970"/>
      <c r="T91" s="970"/>
      <c r="U91" s="970"/>
      <c r="V91" s="970"/>
      <c r="W91" s="970"/>
      <c r="X91" s="970"/>
      <c r="Y91" s="970"/>
      <c r="Z91" s="971"/>
      <c r="AA91" s="971"/>
      <c r="AB91" s="971"/>
      <c r="AC91" s="971"/>
      <c r="AD91" s="971"/>
      <c r="AE91" s="971"/>
      <c r="AF91" s="971"/>
      <c r="AG91" s="971"/>
      <c r="AH91" s="971"/>
      <c r="AI91" s="971"/>
      <c r="AJ91" s="971"/>
      <c r="AK91" s="971"/>
      <c r="AL91" s="971"/>
      <c r="AM91" s="971"/>
      <c r="AN91" s="971"/>
      <c r="AO91" s="974" t="s">
        <v>64</v>
      </c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295"/>
    </row>
    <row r="92" spans="1:53" ht="6" customHeight="1" x14ac:dyDescent="0.25">
      <c r="A92" s="968" t="s">
        <v>789</v>
      </c>
      <c r="B92" s="968"/>
      <c r="C92" s="968"/>
      <c r="D92" s="968"/>
      <c r="E92" s="968"/>
      <c r="F92" s="968"/>
      <c r="G92" s="968"/>
      <c r="H92" s="968"/>
      <c r="I92" s="968"/>
      <c r="J92" s="968"/>
      <c r="K92" s="968"/>
      <c r="L92" s="968"/>
      <c r="M92" s="968"/>
      <c r="N92" s="968"/>
      <c r="O92" s="968"/>
      <c r="P92" s="968"/>
      <c r="Q92" s="968"/>
      <c r="R92" s="968"/>
      <c r="S92" s="968"/>
      <c r="T92" s="968"/>
      <c r="U92" s="968"/>
      <c r="V92" s="968"/>
      <c r="W92" s="968"/>
      <c r="X92" s="968"/>
      <c r="Y92" s="968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68" t="s">
        <v>49</v>
      </c>
      <c r="AP92" s="968"/>
      <c r="AQ92" s="968"/>
      <c r="AR92" s="968"/>
      <c r="AS92" s="968"/>
      <c r="AT92" s="968"/>
      <c r="AU92" s="968"/>
      <c r="AV92" s="968"/>
      <c r="AW92" s="968"/>
      <c r="AX92" s="968"/>
      <c r="AY92" s="968"/>
      <c r="AZ92" s="968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69" t="s">
        <v>791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295"/>
    </row>
    <row r="95" spans="1:53" ht="27.75" customHeight="1" x14ac:dyDescent="0.3">
      <c r="A95" s="970" t="str">
        <f>ПОДПИСИ!D19</f>
        <v xml:space="preserve"> </v>
      </c>
      <c r="B95" s="970"/>
      <c r="C95" s="970"/>
      <c r="D95" s="970"/>
      <c r="E95" s="970"/>
      <c r="F95" s="970"/>
      <c r="G95" s="970"/>
      <c r="H95" s="970"/>
      <c r="I95" s="970"/>
      <c r="J95" s="970"/>
      <c r="K95" s="970"/>
      <c r="L95" s="970"/>
      <c r="M95" s="970"/>
      <c r="N95" s="970"/>
      <c r="O95" s="970"/>
      <c r="P95" s="970"/>
      <c r="Q95" s="970"/>
      <c r="R95" s="970"/>
      <c r="S95" s="970"/>
      <c r="T95" s="970"/>
      <c r="U95" s="970"/>
      <c r="V95" s="970"/>
      <c r="W95" s="970"/>
      <c r="X95" s="970"/>
      <c r="Y95" s="970"/>
      <c r="Z95" s="971"/>
      <c r="AA95" s="971"/>
      <c r="AB95" s="971"/>
      <c r="AC95" s="971"/>
      <c r="AD95" s="971"/>
      <c r="AE95" s="971"/>
      <c r="AF95" s="971"/>
      <c r="AG95" s="971"/>
      <c r="AH95" s="971"/>
      <c r="AI95" s="971"/>
      <c r="AJ95" s="971"/>
      <c r="AK95" s="971"/>
      <c r="AL95" s="971"/>
      <c r="AM95" s="971"/>
      <c r="AN95" s="971"/>
      <c r="AO95" s="974" t="s">
        <v>64</v>
      </c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307"/>
    </row>
    <row r="96" spans="1:53" ht="6" customHeight="1" x14ac:dyDescent="0.25">
      <c r="A96" s="968" t="s">
        <v>789</v>
      </c>
      <c r="B96" s="968"/>
      <c r="C96" s="968"/>
      <c r="D96" s="968"/>
      <c r="E96" s="968"/>
      <c r="F96" s="968"/>
      <c r="G96" s="968"/>
      <c r="H96" s="968"/>
      <c r="I96" s="968"/>
      <c r="J96" s="968"/>
      <c r="K96" s="968"/>
      <c r="L96" s="968"/>
      <c r="M96" s="968"/>
      <c r="N96" s="968"/>
      <c r="O96" s="968"/>
      <c r="P96" s="968"/>
      <c r="Q96" s="968"/>
      <c r="R96" s="968"/>
      <c r="S96" s="968"/>
      <c r="T96" s="968"/>
      <c r="U96" s="968"/>
      <c r="V96" s="968"/>
      <c r="W96" s="968"/>
      <c r="X96" s="968"/>
      <c r="Y96" s="968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68" t="s">
        <v>49</v>
      </c>
      <c r="AP96" s="968"/>
      <c r="AQ96" s="968"/>
      <c r="AR96" s="968"/>
      <c r="AS96" s="968"/>
      <c r="AT96" s="968"/>
      <c r="AU96" s="968"/>
      <c r="AV96" s="968"/>
      <c r="AW96" s="968"/>
      <c r="AX96" s="968"/>
      <c r="AY96" s="968"/>
      <c r="AZ96" s="968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69" t="s">
        <v>779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08"/>
    </row>
    <row r="99" spans="1:55" ht="28.5" customHeight="1" x14ac:dyDescent="0.3">
      <c r="A99" s="970" t="str">
        <f>ПОДПИСИ!D14</f>
        <v>Попов А.В.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970"/>
      <c r="X99" s="970"/>
      <c r="Y99" s="970"/>
      <c r="Z99" s="971"/>
      <c r="AA99" s="971"/>
      <c r="AB99" s="971"/>
      <c r="AC99" s="971"/>
      <c r="AD99" s="971"/>
      <c r="AE99" s="971"/>
      <c r="AF99" s="971"/>
      <c r="AG99" s="971"/>
      <c r="AH99" s="971"/>
      <c r="AI99" s="971"/>
      <c r="AJ99" s="971"/>
      <c r="AK99" s="971"/>
      <c r="AL99" s="971"/>
      <c r="AM99" s="971"/>
      <c r="AN99" s="971"/>
      <c r="AO99" s="972"/>
      <c r="AP99" s="972"/>
      <c r="AQ99" s="972"/>
      <c r="AR99" s="972"/>
      <c r="AS99" s="972"/>
      <c r="AT99" s="972"/>
      <c r="AU99" s="972"/>
      <c r="AV99" s="972"/>
      <c r="AW99" s="972"/>
      <c r="AX99" s="972"/>
      <c r="AY99" s="972"/>
      <c r="AZ99" s="972"/>
      <c r="BA99" s="310"/>
      <c r="BB99" s="311"/>
      <c r="BC99" s="311"/>
    </row>
    <row r="100" spans="1:55" s="300" customFormat="1" ht="6" customHeight="1" x14ac:dyDescent="0.2">
      <c r="A100" s="968" t="s">
        <v>789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968"/>
      <c r="X100" s="968"/>
      <c r="Y100" s="968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68" t="s">
        <v>49</v>
      </c>
      <c r="AP100" s="968"/>
      <c r="AQ100" s="968"/>
      <c r="AR100" s="968"/>
      <c r="AS100" s="968"/>
      <c r="AT100" s="968"/>
      <c r="AU100" s="968"/>
      <c r="AV100" s="968"/>
      <c r="AW100" s="968"/>
      <c r="AX100" s="968"/>
      <c r="AY100" s="968"/>
      <c r="AZ100" s="968"/>
      <c r="BA100" s="299"/>
    </row>
    <row r="101" spans="1:55" ht="16.5" customHeight="1" x14ac:dyDescent="0.25">
      <c r="A101" s="999" t="s">
        <v>920</v>
      </c>
      <c r="B101" s="999"/>
      <c r="C101" s="999"/>
      <c r="D101" s="999"/>
      <c r="E101" s="999"/>
      <c r="F101" s="999"/>
      <c r="G101" s="999"/>
      <c r="H101" s="999"/>
      <c r="I101" s="999"/>
      <c r="J101" s="999"/>
      <c r="K101" s="999"/>
      <c r="L101" s="999"/>
      <c r="M101" s="999"/>
      <c r="N101" s="999"/>
      <c r="O101" s="999"/>
      <c r="P101" s="999"/>
      <c r="Q101" s="999"/>
      <c r="R101" s="999"/>
      <c r="S101" s="999"/>
      <c r="T101" s="999"/>
      <c r="U101" s="999"/>
      <c r="V101" s="999"/>
      <c r="W101" s="999"/>
      <c r="X101" s="999"/>
      <c r="Y101" s="999"/>
      <c r="Z101" s="999"/>
      <c r="AA101" s="999"/>
      <c r="AB101" s="999"/>
      <c r="AC101" s="999"/>
      <c r="AD101" s="999"/>
      <c r="AE101" s="999"/>
      <c r="AF101" s="999"/>
      <c r="AG101" s="999"/>
      <c r="AH101" s="999"/>
      <c r="AI101" s="999"/>
      <c r="AJ101" s="999"/>
      <c r="AK101" s="999"/>
      <c r="AL101" s="999"/>
      <c r="AM101" s="999"/>
      <c r="AN101" s="999"/>
      <c r="AO101" s="999"/>
      <c r="AP101" s="999"/>
      <c r="AQ101" s="999"/>
      <c r="AR101" s="999"/>
      <c r="AS101" s="999"/>
      <c r="AT101" s="999"/>
      <c r="AU101" s="999"/>
      <c r="AV101" s="999"/>
      <c r="AW101" s="999"/>
      <c r="AX101" s="999"/>
      <c r="AY101" s="999"/>
      <c r="AZ101" s="999"/>
    </row>
    <row r="102" spans="1:55" ht="33" customHeight="1" x14ac:dyDescent="0.3">
      <c r="A102" s="970" t="str">
        <f>IF(ПОДПИСИ!D9="","",ПОДПИСИ!D7)</f>
        <v>Ширяев Е.М.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970"/>
      <c r="X102" s="970"/>
      <c r="Y102" s="970"/>
      <c r="Z102" s="971"/>
      <c r="AA102" s="971"/>
      <c r="AB102" s="971"/>
      <c r="AC102" s="971"/>
      <c r="AD102" s="971"/>
      <c r="AE102" s="971"/>
      <c r="AF102" s="971"/>
      <c r="AG102" s="971"/>
      <c r="AH102" s="971"/>
      <c r="AI102" s="971"/>
      <c r="AJ102" s="971"/>
      <c r="AK102" s="971"/>
      <c r="AL102" s="971"/>
      <c r="AM102" s="971"/>
      <c r="AN102" s="971"/>
      <c r="AO102" s="972"/>
      <c r="AP102" s="972"/>
      <c r="AQ102" s="972"/>
      <c r="AR102" s="972"/>
      <c r="AS102" s="972"/>
      <c r="AT102" s="972"/>
      <c r="AU102" s="972"/>
      <c r="AV102" s="972"/>
      <c r="AW102" s="972"/>
      <c r="AX102" s="972"/>
      <c r="AY102" s="972"/>
      <c r="AZ102" s="972"/>
    </row>
    <row r="103" spans="1:55" x14ac:dyDescent="0.25">
      <c r="A103" s="968" t="s">
        <v>789</v>
      </c>
      <c r="B103" s="968"/>
      <c r="C103" s="968"/>
      <c r="D103" s="968"/>
      <c r="E103" s="968"/>
      <c r="F103" s="968"/>
      <c r="G103" s="968"/>
      <c r="H103" s="968"/>
      <c r="I103" s="968"/>
      <c r="J103" s="968"/>
      <c r="K103" s="968"/>
      <c r="L103" s="968"/>
      <c r="M103" s="968"/>
      <c r="N103" s="968"/>
      <c r="O103" s="968"/>
      <c r="P103" s="968"/>
      <c r="Q103" s="968"/>
      <c r="R103" s="968"/>
      <c r="S103" s="968"/>
      <c r="T103" s="968"/>
      <c r="U103" s="968"/>
      <c r="V103" s="968"/>
      <c r="W103" s="968"/>
      <c r="X103" s="968"/>
      <c r="Y103" s="968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68" t="s">
        <v>49</v>
      </c>
      <c r="AP103" s="968"/>
      <c r="AQ103" s="968"/>
      <c r="AR103" s="968"/>
      <c r="AS103" s="968"/>
      <c r="AT103" s="968"/>
      <c r="AU103" s="968"/>
      <c r="AV103" s="968"/>
      <c r="AW103" s="968"/>
      <c r="AX103" s="968"/>
      <c r="AY103" s="968"/>
      <c r="AZ103" s="968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Лист58"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0" t="s">
        <v>566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</row>
    <row r="2" spans="1:63" ht="12" customHeight="1" x14ac:dyDescent="0.25">
      <c r="A2" s="973" t="s">
        <v>72</v>
      </c>
      <c r="B2" s="973"/>
      <c r="C2" s="973"/>
      <c r="D2" s="973"/>
      <c r="E2" s="973"/>
      <c r="F2" s="973"/>
      <c r="G2" s="973"/>
      <c r="H2" s="973"/>
      <c r="I2" s="973"/>
      <c r="J2" s="973"/>
      <c r="K2" s="973"/>
      <c r="L2" s="973"/>
      <c r="M2" s="973"/>
      <c r="N2" s="973"/>
      <c r="O2" s="973"/>
      <c r="P2" s="973"/>
      <c r="Q2" s="973"/>
      <c r="R2" s="973"/>
      <c r="S2" s="973"/>
      <c r="T2" s="973"/>
      <c r="U2" s="973"/>
      <c r="V2" s="973"/>
      <c r="W2" s="973"/>
      <c r="X2" s="973"/>
      <c r="Y2" s="973"/>
      <c r="Z2" s="973"/>
      <c r="AA2" s="973"/>
      <c r="AB2" s="973"/>
      <c r="AC2" s="973"/>
      <c r="AD2" s="973"/>
      <c r="AE2" s="973"/>
      <c r="AF2" s="973"/>
      <c r="AG2" s="973"/>
      <c r="AH2" s="973"/>
      <c r="AI2" s="973"/>
      <c r="AJ2" s="973"/>
      <c r="AK2" s="973"/>
      <c r="AL2" s="973"/>
      <c r="AM2" s="973"/>
      <c r="AN2" s="973"/>
      <c r="AO2" s="973"/>
      <c r="AP2" s="973"/>
      <c r="AQ2" s="973"/>
      <c r="AR2" s="973"/>
      <c r="AS2" s="973"/>
      <c r="AT2" s="973"/>
      <c r="AU2" s="973"/>
      <c r="AV2" s="973"/>
      <c r="AW2" s="973"/>
      <c r="AX2" s="973"/>
      <c r="AY2" s="973"/>
      <c r="AZ2" s="973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1"/>
      <c r="C3" s="1001"/>
      <c r="D3" s="1001"/>
      <c r="E3" s="1001"/>
      <c r="F3" s="1001"/>
      <c r="G3" s="1001"/>
      <c r="H3" s="1001"/>
      <c r="I3" s="1001"/>
      <c r="J3" s="1001"/>
      <c r="K3" s="1001"/>
      <c r="L3" s="1001"/>
      <c r="M3" s="1001"/>
      <c r="N3" s="1001"/>
      <c r="O3" s="1001"/>
      <c r="P3" s="1001"/>
      <c r="Q3" s="1001"/>
      <c r="R3" s="1001"/>
      <c r="S3" s="1001"/>
      <c r="T3" s="1001"/>
      <c r="U3" s="1001"/>
      <c r="V3" s="1001"/>
      <c r="W3" s="1001"/>
      <c r="X3" s="1001"/>
      <c r="Y3" s="1001"/>
      <c r="Z3" s="1001"/>
      <c r="AA3" s="1001"/>
      <c r="AB3" s="1001"/>
      <c r="AC3" s="1001"/>
      <c r="AD3" s="1001"/>
      <c r="AE3" s="1001"/>
      <c r="AF3" s="1001"/>
      <c r="AG3" s="1001"/>
      <c r="AH3" s="1001"/>
      <c r="AI3" s="1001"/>
      <c r="AJ3" s="1001"/>
      <c r="AK3" s="1001"/>
      <c r="AL3" s="1001"/>
      <c r="AM3" s="1001"/>
      <c r="AN3" s="1001"/>
      <c r="AO3" s="1001"/>
      <c r="AP3" s="1001"/>
      <c r="AQ3" s="1001"/>
      <c r="AR3" s="1001"/>
      <c r="AS3" s="1001"/>
      <c r="AT3" s="1001"/>
      <c r="AU3" s="1001"/>
      <c r="AV3" s="1001"/>
      <c r="AW3" s="1001"/>
      <c r="AX3" s="1001"/>
      <c r="AY3" s="1001"/>
      <c r="AZ3" s="1001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68" t="s">
        <v>515</v>
      </c>
      <c r="B4" s="968"/>
      <c r="C4" s="968"/>
      <c r="D4" s="968"/>
      <c r="E4" s="968"/>
      <c r="F4" s="968"/>
      <c r="G4" s="968"/>
      <c r="H4" s="968"/>
      <c r="I4" s="968"/>
      <c r="J4" s="968"/>
      <c r="K4" s="968"/>
      <c r="L4" s="968"/>
      <c r="M4" s="968"/>
      <c r="N4" s="968"/>
      <c r="O4" s="968"/>
      <c r="P4" s="968"/>
      <c r="Q4" s="968"/>
      <c r="R4" s="968"/>
      <c r="S4" s="968"/>
      <c r="T4" s="968"/>
      <c r="U4" s="968"/>
      <c r="V4" s="968"/>
      <c r="W4" s="968"/>
      <c r="X4" s="968"/>
      <c r="Y4" s="968"/>
      <c r="Z4" s="968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68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69" t="s">
        <v>761</v>
      </c>
      <c r="B5" s="969"/>
      <c r="C5" s="969"/>
      <c r="D5" s="969"/>
      <c r="E5" s="969"/>
      <c r="F5" s="969"/>
      <c r="G5" s="969"/>
      <c r="H5" s="969"/>
      <c r="I5" s="969"/>
      <c r="J5" s="969"/>
      <c r="K5" s="969"/>
      <c r="L5" s="969"/>
      <c r="M5" s="969"/>
      <c r="N5" s="969"/>
      <c r="O5" s="969"/>
      <c r="P5" s="969"/>
      <c r="Q5" s="969"/>
      <c r="R5" s="969"/>
      <c r="S5" s="969"/>
      <c r="T5" s="969"/>
      <c r="U5" s="969"/>
      <c r="V5" s="969"/>
      <c r="W5" s="969"/>
      <c r="X5" s="969"/>
      <c r="Y5" s="969"/>
      <c r="Z5" s="969"/>
      <c r="AA5" s="969"/>
      <c r="AB5" s="969"/>
      <c r="AC5" s="969"/>
      <c r="AD5" s="969"/>
      <c r="AE5" s="969"/>
      <c r="AF5" s="969"/>
      <c r="AG5" s="969"/>
      <c r="AH5" s="969"/>
      <c r="AI5" s="969"/>
      <c r="AJ5" s="969"/>
      <c r="AK5" s="969"/>
      <c r="AL5" s="969"/>
      <c r="AM5" s="969"/>
      <c r="AN5" s="969"/>
      <c r="AO5" s="969"/>
      <c r="AP5" s="969"/>
      <c r="AQ5" s="969"/>
      <c r="AR5" s="969"/>
      <c r="AS5" s="969"/>
      <c r="AT5" s="969"/>
      <c r="AU5" s="969"/>
      <c r="AV5" s="969"/>
      <c r="AW5" s="969"/>
      <c r="AX5" s="969"/>
      <c r="AY5" s="969"/>
      <c r="AZ5" s="969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1" t="str">
        <f>ФОРМА!B2</f>
        <v>ПАО "Россети Ленэнерго"</v>
      </c>
      <c r="B6" s="1001"/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  <c r="P6" s="1001"/>
      <c r="Q6" s="1001"/>
      <c r="R6" s="1001"/>
      <c r="S6" s="1001"/>
      <c r="T6" s="1001"/>
      <c r="U6" s="1001"/>
      <c r="V6" s="1001"/>
      <c r="W6" s="1001"/>
      <c r="X6" s="1001"/>
      <c r="Y6" s="1001"/>
      <c r="Z6" s="1001"/>
      <c r="AA6" s="1001"/>
      <c r="AB6" s="1001"/>
      <c r="AC6" s="1001"/>
      <c r="AD6" s="1001"/>
      <c r="AE6" s="1001"/>
      <c r="AF6" s="1001"/>
      <c r="AG6" s="1001"/>
      <c r="AH6" s="1001"/>
      <c r="AI6" s="1001"/>
      <c r="AJ6" s="1001"/>
      <c r="AK6" s="1001"/>
      <c r="AL6" s="1001"/>
      <c r="AM6" s="1001"/>
      <c r="AN6" s="1001"/>
      <c r="AO6" s="1001"/>
      <c r="AP6" s="1001"/>
      <c r="AQ6" s="1001"/>
      <c r="AR6" s="1001"/>
      <c r="AS6" s="1001"/>
      <c r="AT6" s="1001"/>
      <c r="AU6" s="1001"/>
      <c r="AV6" s="1001"/>
      <c r="AW6" s="1001"/>
      <c r="AX6" s="1001"/>
      <c r="AY6" s="1001"/>
      <c r="AZ6" s="1001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68" t="s">
        <v>762</v>
      </c>
      <c r="B7" s="968"/>
      <c r="C7" s="968"/>
      <c r="D7" s="968"/>
      <c r="E7" s="968"/>
      <c r="F7" s="968"/>
      <c r="G7" s="968"/>
      <c r="H7" s="968"/>
      <c r="I7" s="968"/>
      <c r="J7" s="968"/>
      <c r="K7" s="968"/>
      <c r="L7" s="968"/>
      <c r="M7" s="968"/>
      <c r="N7" s="968"/>
      <c r="O7" s="968"/>
      <c r="P7" s="968"/>
      <c r="Q7" s="968"/>
      <c r="R7" s="968"/>
      <c r="S7" s="968"/>
      <c r="T7" s="968"/>
      <c r="U7" s="968"/>
      <c r="V7" s="968"/>
      <c r="W7" s="968"/>
      <c r="X7" s="968"/>
      <c r="Y7" s="968"/>
      <c r="Z7" s="968"/>
      <c r="AA7" s="968"/>
      <c r="AB7" s="968"/>
      <c r="AC7" s="968"/>
      <c r="AD7" s="968"/>
      <c r="AE7" s="968"/>
      <c r="AF7" s="968"/>
      <c r="AG7" s="968"/>
      <c r="AH7" s="968"/>
      <c r="AI7" s="968"/>
      <c r="AJ7" s="968"/>
      <c r="AK7" s="968"/>
      <c r="AL7" s="968"/>
      <c r="AM7" s="968"/>
      <c r="AN7" s="968"/>
      <c r="AO7" s="968"/>
      <c r="AP7" s="968"/>
      <c r="AQ7" s="968"/>
      <c r="AR7" s="968"/>
      <c r="AS7" s="968"/>
      <c r="AT7" s="968"/>
      <c r="AU7" s="968"/>
      <c r="AV7" s="968"/>
      <c r="AW7" s="968"/>
      <c r="AX7" s="968"/>
      <c r="AY7" s="968"/>
      <c r="AZ7" s="968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51" customHeight="1" x14ac:dyDescent="0.25">
      <c r="A8" s="100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1"/>
      <c r="C8" s="1001"/>
      <c r="D8" s="1001"/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6" t="s">
        <v>763</v>
      </c>
      <c r="B9" s="986"/>
      <c r="C9" s="986"/>
      <c r="D9" s="986"/>
      <c r="E9" s="986"/>
      <c r="F9" s="986"/>
      <c r="G9" s="986"/>
      <c r="H9" s="986"/>
      <c r="I9" s="986"/>
      <c r="J9" s="986"/>
      <c r="K9" s="986"/>
      <c r="L9" s="986"/>
      <c r="M9" s="986"/>
      <c r="N9" s="986"/>
      <c r="O9" s="986"/>
      <c r="P9" s="986"/>
      <c r="Q9" s="986"/>
      <c r="R9" s="986"/>
      <c r="S9" s="986"/>
      <c r="T9" s="986"/>
      <c r="U9" s="986"/>
      <c r="V9" s="986"/>
      <c r="W9" s="986"/>
      <c r="X9" s="986"/>
      <c r="Y9" s="986"/>
      <c r="Z9" s="986"/>
      <c r="AA9" s="986"/>
      <c r="AB9" s="986"/>
      <c r="AC9" s="986"/>
      <c r="AD9" s="986"/>
      <c r="AE9" s="986"/>
      <c r="AF9" s="986"/>
      <c r="AG9" s="986"/>
      <c r="AH9" s="986"/>
      <c r="AI9" s="986"/>
      <c r="AJ9" s="986"/>
      <c r="AK9" s="986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86"/>
      <c r="AX9" s="986"/>
      <c r="AY9" s="986"/>
      <c r="AZ9" s="986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94"/>
      <c r="B10" s="994"/>
      <c r="C10" s="994"/>
      <c r="D10" s="994"/>
      <c r="E10" s="994"/>
      <c r="F10" s="994"/>
      <c r="G10" s="994"/>
      <c r="H10" s="994"/>
      <c r="I10" s="994"/>
      <c r="J10" s="994"/>
      <c r="K10" s="994"/>
      <c r="L10" s="994"/>
      <c r="M10" s="994"/>
      <c r="N10" s="994"/>
      <c r="O10" s="994"/>
      <c r="P10" s="994"/>
      <c r="Q10" s="994"/>
      <c r="R10" s="994"/>
      <c r="S10" s="994"/>
      <c r="T10" s="994"/>
      <c r="U10" s="994"/>
      <c r="V10" s="994"/>
      <c r="W10" s="994"/>
      <c r="X10" s="994"/>
      <c r="Y10" s="994"/>
      <c r="Z10" s="994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3" t="s">
        <v>765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98" t="str">
        <f>ФОРМА!B3</f>
        <v>ООО «СЭТ»</v>
      </c>
      <c r="B13" s="998"/>
      <c r="C13" s="998"/>
      <c r="D13" s="998"/>
      <c r="E13" s="998"/>
      <c r="F13" s="998"/>
      <c r="G13" s="998"/>
      <c r="H13" s="998"/>
      <c r="I13" s="998"/>
      <c r="J13" s="998"/>
      <c r="K13" s="998"/>
      <c r="L13" s="998"/>
      <c r="M13" s="998"/>
      <c r="N13" s="998"/>
      <c r="O13" s="998"/>
      <c r="P13" s="998"/>
      <c r="Q13" s="998"/>
      <c r="R13" s="998"/>
      <c r="S13" s="998"/>
      <c r="T13" s="998"/>
      <c r="U13" s="998"/>
      <c r="V13" s="998"/>
      <c r="W13" s="998"/>
      <c r="X13" s="998"/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</row>
    <row r="14" spans="1:63" s="297" customFormat="1" ht="6" customHeight="1" x14ac:dyDescent="0.3">
      <c r="A14" s="968" t="s">
        <v>766</v>
      </c>
      <c r="B14" s="968"/>
      <c r="C14" s="968"/>
      <c r="D14" s="968"/>
      <c r="E14" s="968"/>
      <c r="F14" s="968"/>
      <c r="G14" s="968"/>
      <c r="H14" s="968"/>
      <c r="I14" s="968"/>
      <c r="J14" s="968"/>
      <c r="K14" s="968"/>
      <c r="L14" s="968"/>
      <c r="M14" s="968"/>
      <c r="N14" s="968"/>
      <c r="O14" s="968"/>
      <c r="P14" s="968"/>
      <c r="Q14" s="968"/>
      <c r="R14" s="968"/>
      <c r="S14" s="968"/>
      <c r="T14" s="968"/>
      <c r="U14" s="968"/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8"/>
      <c r="AJ14" s="968"/>
      <c r="AK14" s="968"/>
      <c r="AL14" s="968"/>
      <c r="AM14" s="968"/>
      <c r="AN14" s="968"/>
      <c r="AO14" s="968"/>
      <c r="AP14" s="968"/>
      <c r="AQ14" s="968"/>
      <c r="AR14" s="968"/>
      <c r="AS14" s="968"/>
      <c r="AT14" s="968"/>
      <c r="AU14" s="968"/>
      <c r="AV14" s="968"/>
      <c r="AW14" s="968"/>
      <c r="AX14" s="968"/>
      <c r="AY14" s="968"/>
      <c r="AZ14" s="968"/>
      <c r="BA14" s="296"/>
    </row>
    <row r="15" spans="1:63" ht="23.4" customHeight="1" x14ac:dyDescent="0.25">
      <c r="A15" s="998" t="str">
        <f>ФОРМА!D3</f>
        <v>ОГРН 1089847302225, ИНН 7842391090, КПП 780101001, 199004, город Санкт-Петербург, пр-кт Средний В.О., д. 4 литер а, пом/ком 6н/177</v>
      </c>
      <c r="B15" s="998"/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998"/>
      <c r="N15" s="998"/>
      <c r="O15" s="998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</row>
    <row r="16" spans="1:63" s="297" customFormat="1" ht="6" customHeight="1" x14ac:dyDescent="0.3">
      <c r="A16" s="986" t="s">
        <v>767</v>
      </c>
      <c r="B16" s="986"/>
      <c r="C16" s="986"/>
      <c r="D16" s="986"/>
      <c r="E16" s="986"/>
      <c r="F16" s="986"/>
      <c r="G16" s="986"/>
      <c r="H16" s="986"/>
      <c r="I16" s="986"/>
      <c r="J16" s="986"/>
      <c r="K16" s="986"/>
      <c r="L16" s="986"/>
      <c r="M16" s="986"/>
      <c r="N16" s="986"/>
      <c r="O16" s="986"/>
      <c r="P16" s="986"/>
      <c r="Q16" s="986"/>
      <c r="R16" s="986"/>
      <c r="S16" s="986"/>
      <c r="T16" s="986"/>
      <c r="U16" s="986"/>
      <c r="V16" s="986"/>
      <c r="W16" s="986"/>
      <c r="X16" s="986"/>
      <c r="Y16" s="986"/>
      <c r="Z16" s="986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296"/>
    </row>
    <row r="17" spans="1:53" s="297" customFormat="1" ht="9.6" x14ac:dyDescent="0.3">
      <c r="A17" s="987"/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3" t="s">
        <v>74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295"/>
    </row>
    <row r="20" spans="1:53" ht="12" customHeight="1" x14ac:dyDescent="0.25">
      <c r="A20" s="998" t="str">
        <f>ФОРМА!B8</f>
        <v>ООО «СЭТ»</v>
      </c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998"/>
    </row>
    <row r="21" spans="1:53" s="300" customFormat="1" ht="6" customHeight="1" x14ac:dyDescent="0.2">
      <c r="A21" s="968" t="s">
        <v>766</v>
      </c>
      <c r="B21" s="968"/>
      <c r="C21" s="968"/>
      <c r="D21" s="968"/>
      <c r="E21" s="968"/>
      <c r="F21" s="968"/>
      <c r="G21" s="968"/>
      <c r="H21" s="968"/>
      <c r="I21" s="968"/>
      <c r="J21" s="968"/>
      <c r="K21" s="968"/>
      <c r="L21" s="968"/>
      <c r="M21" s="968"/>
      <c r="N21" s="968"/>
      <c r="O21" s="968"/>
      <c r="P21" s="968"/>
      <c r="Q21" s="968"/>
      <c r="R21" s="968"/>
      <c r="S21" s="968"/>
      <c r="T21" s="968"/>
      <c r="U21" s="968"/>
      <c r="V21" s="968"/>
      <c r="W21" s="968"/>
      <c r="X21" s="968"/>
      <c r="Y21" s="968"/>
      <c r="Z21" s="968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68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68"/>
      <c r="AX21" s="968"/>
      <c r="AY21" s="968"/>
      <c r="AZ21" s="968"/>
      <c r="BA21" s="299"/>
    </row>
    <row r="22" spans="1:53" ht="21.6" customHeight="1" x14ac:dyDescent="0.25">
      <c r="A22" s="998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98"/>
      <c r="C22" s="998"/>
      <c r="D22" s="998"/>
      <c r="E22" s="998"/>
      <c r="F22" s="998"/>
      <c r="G22" s="998"/>
      <c r="H22" s="998"/>
      <c r="I22" s="998"/>
      <c r="J22" s="998"/>
      <c r="K22" s="998"/>
      <c r="L22" s="998"/>
      <c r="M22" s="998"/>
      <c r="N22" s="998"/>
      <c r="O22" s="998"/>
      <c r="P22" s="998"/>
      <c r="Q22" s="998"/>
      <c r="R22" s="998"/>
      <c r="S22" s="998"/>
      <c r="T22" s="998"/>
      <c r="U22" s="998"/>
      <c r="V22" s="998"/>
      <c r="W22" s="998"/>
      <c r="X22" s="998"/>
      <c r="Y22" s="998"/>
      <c r="Z22" s="998"/>
      <c r="AA22" s="998"/>
      <c r="AB22" s="998"/>
      <c r="AC22" s="998"/>
      <c r="AD22" s="998"/>
      <c r="AE22" s="998"/>
      <c r="AF22" s="998"/>
      <c r="AG22" s="998"/>
      <c r="AH22" s="998"/>
      <c r="AI22" s="998"/>
      <c r="AJ22" s="998"/>
      <c r="AK22" s="998"/>
      <c r="AL22" s="998"/>
      <c r="AM22" s="998"/>
      <c r="AN22" s="998"/>
      <c r="AO22" s="998"/>
      <c r="AP22" s="998"/>
      <c r="AQ22" s="998"/>
      <c r="AR22" s="998"/>
      <c r="AS22" s="998"/>
      <c r="AT22" s="998"/>
      <c r="AU22" s="998"/>
      <c r="AV22" s="998"/>
      <c r="AW22" s="998"/>
      <c r="AX22" s="998"/>
      <c r="AY22" s="998"/>
      <c r="AZ22" s="998"/>
      <c r="BA22" s="295"/>
    </row>
    <row r="23" spans="1:53" s="300" customFormat="1" ht="9.6" x14ac:dyDescent="0.2">
      <c r="A23" s="986" t="s">
        <v>763</v>
      </c>
      <c r="B23" s="986"/>
      <c r="C23" s="986"/>
      <c r="D23" s="986"/>
      <c r="E23" s="986"/>
      <c r="F23" s="986"/>
      <c r="G23" s="986"/>
      <c r="H23" s="986"/>
      <c r="I23" s="986"/>
      <c r="J23" s="986"/>
      <c r="K23" s="986"/>
      <c r="L23" s="986"/>
      <c r="M23" s="986"/>
      <c r="N23" s="986"/>
      <c r="O23" s="986"/>
      <c r="P23" s="986"/>
      <c r="Q23" s="986"/>
      <c r="R23" s="986"/>
      <c r="S23" s="986"/>
      <c r="T23" s="986"/>
      <c r="U23" s="986"/>
      <c r="V23" s="986"/>
      <c r="W23" s="986"/>
      <c r="X23" s="986"/>
      <c r="Y23" s="986"/>
      <c r="Z23" s="986"/>
      <c r="AA23" s="986"/>
      <c r="AB23" s="986"/>
      <c r="AC23" s="986"/>
      <c r="AD23" s="986"/>
      <c r="AE23" s="986"/>
      <c r="AF23" s="986"/>
      <c r="AG23" s="986"/>
      <c r="AH23" s="986"/>
      <c r="AI23" s="986"/>
      <c r="AJ23" s="986"/>
      <c r="AK23" s="986"/>
      <c r="AL23" s="986"/>
      <c r="AM23" s="986"/>
      <c r="AN23" s="986"/>
      <c r="AO23" s="986"/>
      <c r="AP23" s="986"/>
      <c r="AQ23" s="986"/>
      <c r="AR23" s="986"/>
      <c r="AS23" s="986"/>
      <c r="AT23" s="986"/>
      <c r="AU23" s="986"/>
      <c r="AV23" s="986"/>
      <c r="AW23" s="986"/>
      <c r="AX23" s="986"/>
      <c r="AY23" s="986"/>
      <c r="AZ23" s="986"/>
      <c r="BA23" s="299"/>
    </row>
    <row r="24" spans="1:53" s="300" customFormat="1" ht="10.5" customHeight="1" x14ac:dyDescent="0.2">
      <c r="A24" s="987"/>
      <c r="B24" s="987"/>
      <c r="C24" s="987"/>
      <c r="D24" s="987"/>
      <c r="E24" s="987"/>
      <c r="F24" s="987"/>
      <c r="G24" s="987"/>
      <c r="H24" s="987"/>
      <c r="I24" s="987"/>
      <c r="J24" s="987"/>
      <c r="K24" s="987"/>
      <c r="L24" s="987"/>
      <c r="M24" s="987"/>
      <c r="N24" s="987"/>
      <c r="O24" s="987"/>
      <c r="P24" s="987"/>
      <c r="Q24" s="987"/>
      <c r="R24" s="987"/>
      <c r="S24" s="987"/>
      <c r="T24" s="987"/>
      <c r="U24" s="987"/>
      <c r="V24" s="987"/>
      <c r="W24" s="987"/>
      <c r="X24" s="987"/>
      <c r="Y24" s="987"/>
      <c r="Z24" s="987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95" t="s">
        <v>591</v>
      </c>
      <c r="B27" s="996"/>
      <c r="C27" s="996"/>
      <c r="D27" s="996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  <c r="AA27" s="996"/>
      <c r="AB27" s="996"/>
      <c r="AC27" s="996"/>
      <c r="AD27" s="996"/>
      <c r="AE27" s="996"/>
      <c r="AF27" s="996"/>
      <c r="AG27" s="996"/>
      <c r="AH27" s="996"/>
      <c r="AI27" s="996"/>
      <c r="AJ27" s="996"/>
      <c r="AK27" s="996"/>
      <c r="AL27" s="996"/>
      <c r="AM27" s="996"/>
      <c r="AN27" s="996"/>
      <c r="AO27" s="996"/>
      <c r="AP27" s="996"/>
      <c r="AQ27" s="996"/>
      <c r="AR27" s="996"/>
      <c r="AS27" s="996"/>
      <c r="AT27" s="996"/>
      <c r="AU27" s="996"/>
      <c r="AV27" s="996"/>
      <c r="AW27" s="996"/>
      <c r="AX27" s="996"/>
      <c r="AY27" s="996"/>
      <c r="AZ27" s="996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76" t="s">
        <v>19</v>
      </c>
      <c r="B29" s="976"/>
      <c r="C29" s="980">
        <f>ФОРМА!B20</f>
        <v>0</v>
      </c>
      <c r="D29" s="980"/>
      <c r="E29" s="980"/>
      <c r="F29" s="980"/>
      <c r="G29" s="980"/>
      <c r="H29" s="980"/>
      <c r="I29" s="980"/>
      <c r="J29" s="980"/>
      <c r="K29" s="980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78"/>
      <c r="AH29" s="978"/>
      <c r="AI29" s="978"/>
      <c r="AJ29" s="302"/>
      <c r="AK29" s="302"/>
      <c r="AL29" s="997">
        <f>ФОРМА!C20</f>
        <v>45354</v>
      </c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78"/>
      <c r="AX29" s="978"/>
      <c r="AY29" s="978"/>
      <c r="AZ29" s="97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68" t="s">
        <v>454</v>
      </c>
      <c r="AM30" s="968"/>
      <c r="AN30" s="968"/>
      <c r="AO30" s="968"/>
      <c r="AP30" s="968"/>
      <c r="AQ30" s="968"/>
      <c r="AR30" s="968"/>
      <c r="AS30" s="968"/>
      <c r="AT30" s="968"/>
      <c r="AU30" s="968"/>
      <c r="AV30" s="968"/>
      <c r="AW30" s="299"/>
      <c r="AX30" s="299"/>
      <c r="AY30" s="299"/>
      <c r="AZ30" s="299"/>
      <c r="BA30" s="299"/>
    </row>
    <row r="31" spans="1:53" ht="21" customHeight="1" x14ac:dyDescent="0.25">
      <c r="A31" s="969" t="s">
        <v>770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69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69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295"/>
    </row>
    <row r="32" spans="1:53" ht="12" customHeight="1" x14ac:dyDescent="0.25">
      <c r="A32" s="993" t="str">
        <f>IF(ПОДПИСИ!B9="",ПОДПИСИ!B7,ПОДПИСИ!B9)</f>
        <v>Ведущий инженер отдела строительного контроля АО "ЛЭСР"</v>
      </c>
      <c r="B32" s="993"/>
      <c r="C32" s="993"/>
      <c r="D32" s="993"/>
      <c r="E32" s="993"/>
      <c r="F32" s="993"/>
      <c r="G32" s="993"/>
      <c r="H32" s="993"/>
      <c r="I32" s="993"/>
      <c r="J32" s="993"/>
      <c r="K32" s="993"/>
      <c r="L32" s="993"/>
      <c r="M32" s="993"/>
      <c r="N32" s="993"/>
      <c r="O32" s="993"/>
      <c r="P32" s="993"/>
      <c r="Q32" s="993"/>
      <c r="R32" s="993"/>
      <c r="S32" s="993"/>
      <c r="T32" s="993"/>
      <c r="U32" s="993"/>
      <c r="V32" s="993"/>
      <c r="W32" s="993"/>
      <c r="X32" s="993"/>
      <c r="Y32" s="993"/>
      <c r="Z32" s="993"/>
      <c r="AA32" s="993"/>
      <c r="AB32" s="993"/>
      <c r="AC32" s="993"/>
      <c r="AD32" s="993"/>
      <c r="AE32" s="993"/>
      <c r="AF32" s="993"/>
      <c r="AG32" s="993"/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/>
      <c r="AX32" s="993"/>
      <c r="AY32" s="993"/>
      <c r="AZ32" s="993"/>
      <c r="BA32" s="295"/>
    </row>
    <row r="33" spans="1:53" ht="12" customHeight="1" x14ac:dyDescent="0.25">
      <c r="A33" s="985" t="str">
        <f>IF(ПОДПИСИ!C9="",ПОДПИСИ!C7,CONCATENATE(ПОДПИСИ!C9,", ",ПОДПИСИ!F9))</f>
        <v>Сафуанова В.А., Приказ №205 от 12.02.2024</v>
      </c>
      <c r="B33" s="985"/>
      <c r="C33" s="985"/>
      <c r="D33" s="985"/>
      <c r="E33" s="985"/>
      <c r="F33" s="985"/>
      <c r="G33" s="985"/>
      <c r="H33" s="985"/>
      <c r="I33" s="985"/>
      <c r="J33" s="985"/>
      <c r="K33" s="985"/>
      <c r="L33" s="985"/>
      <c r="M33" s="985"/>
      <c r="N33" s="985"/>
      <c r="O33" s="985"/>
      <c r="P33" s="985"/>
      <c r="Q33" s="985"/>
      <c r="R33" s="985"/>
      <c r="S33" s="985"/>
      <c r="T33" s="985"/>
      <c r="U33" s="985"/>
      <c r="V33" s="985"/>
      <c r="W33" s="985"/>
      <c r="X33" s="985"/>
      <c r="Y33" s="985"/>
      <c r="Z33" s="985"/>
      <c r="AA33" s="985"/>
      <c r="AB33" s="985"/>
      <c r="AC33" s="985"/>
      <c r="AD33" s="985"/>
      <c r="AE33" s="985"/>
      <c r="AF33" s="985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85"/>
      <c r="BA33" s="295"/>
    </row>
    <row r="34" spans="1:53" ht="15" customHeight="1" x14ac:dyDescent="0.25">
      <c r="A34" s="986" t="s">
        <v>771</v>
      </c>
      <c r="B34" s="986"/>
      <c r="C34" s="986"/>
      <c r="D34" s="986"/>
      <c r="E34" s="986"/>
      <c r="F34" s="986"/>
      <c r="G34" s="986"/>
      <c r="H34" s="986"/>
      <c r="I34" s="986"/>
      <c r="J34" s="986"/>
      <c r="K34" s="986"/>
      <c r="L34" s="986"/>
      <c r="M34" s="986"/>
      <c r="N34" s="986"/>
      <c r="O34" s="986"/>
      <c r="P34" s="986"/>
      <c r="Q34" s="986"/>
      <c r="R34" s="986"/>
      <c r="S34" s="986"/>
      <c r="T34" s="986"/>
      <c r="U34" s="986"/>
      <c r="V34" s="986"/>
      <c r="W34" s="986"/>
      <c r="X34" s="986"/>
      <c r="Y34" s="986"/>
      <c r="Z34" s="986"/>
      <c r="AA34" s="986"/>
      <c r="AB34" s="986"/>
      <c r="AC34" s="986"/>
      <c r="AD34" s="986"/>
      <c r="AE34" s="986"/>
      <c r="AF34" s="986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6"/>
      <c r="BA34" s="295"/>
    </row>
    <row r="35" spans="1:53" ht="15" customHeight="1" x14ac:dyDescent="0.25">
      <c r="A35" s="987"/>
      <c r="B35" s="987"/>
      <c r="C35" s="987"/>
      <c r="D35" s="987"/>
      <c r="E35" s="987"/>
      <c r="F35" s="987"/>
      <c r="G35" s="987"/>
      <c r="H35" s="987"/>
      <c r="I35" s="987"/>
      <c r="J35" s="987"/>
      <c r="K35" s="987"/>
      <c r="L35" s="987"/>
      <c r="M35" s="987"/>
      <c r="N35" s="987"/>
      <c r="O35" s="987"/>
      <c r="P35" s="987"/>
      <c r="Q35" s="987"/>
      <c r="R35" s="987"/>
      <c r="S35" s="987"/>
      <c r="T35" s="987"/>
      <c r="U35" s="987"/>
      <c r="V35" s="987"/>
      <c r="W35" s="987"/>
      <c r="X35" s="987"/>
      <c r="Y35" s="987"/>
      <c r="Z35" s="987"/>
      <c r="AA35" s="987"/>
      <c r="AB35" s="987"/>
      <c r="AC35" s="987"/>
      <c r="AD35" s="987"/>
      <c r="AE35" s="987"/>
      <c r="AF35" s="987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7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3" t="s">
        <v>773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295"/>
    </row>
    <row r="38" spans="1:53" ht="12" customHeight="1" x14ac:dyDescent="0.25">
      <c r="A38" s="985" t="str">
        <f>ПОДПИСИ!B15</f>
        <v>Директор по строительству ООО «СЭТ»</v>
      </c>
      <c r="B38" s="985"/>
      <c r="C38" s="985"/>
      <c r="D38" s="985"/>
      <c r="E38" s="985"/>
      <c r="F38" s="985"/>
      <c r="G38" s="985"/>
      <c r="H38" s="985"/>
      <c r="I38" s="985"/>
      <c r="J38" s="985"/>
      <c r="K38" s="985"/>
      <c r="L38" s="985"/>
      <c r="M38" s="985"/>
      <c r="N38" s="985"/>
      <c r="O38" s="985"/>
      <c r="P38" s="985"/>
      <c r="Q38" s="985"/>
      <c r="R38" s="985"/>
      <c r="S38" s="985"/>
      <c r="T38" s="985"/>
      <c r="U38" s="985"/>
      <c r="V38" s="985"/>
      <c r="W38" s="985"/>
      <c r="X38" s="985"/>
      <c r="Y38" s="985"/>
      <c r="Z38" s="985"/>
      <c r="AA38" s="985"/>
      <c r="AB38" s="985"/>
      <c r="AC38" s="985"/>
      <c r="AD38" s="985"/>
      <c r="AE38" s="985"/>
      <c r="AF38" s="985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85"/>
      <c r="AX38" s="985"/>
      <c r="AY38" s="985"/>
      <c r="AZ38" s="985"/>
      <c r="BA38" s="295"/>
    </row>
    <row r="39" spans="1:53" ht="12" customHeight="1" x14ac:dyDescent="0.25">
      <c r="A39" s="985" t="str">
        <f>CONCATENATE(ПОДПИСИ!C15,", ",ПОДПИСИ!F15)</f>
        <v>Потоцкий А.А., Приказ №23/10/24-8 от 23.10.2024</v>
      </c>
      <c r="B39" s="985"/>
      <c r="C39" s="985"/>
      <c r="D39" s="985"/>
      <c r="E39" s="985"/>
      <c r="F39" s="985"/>
      <c r="G39" s="985"/>
      <c r="H39" s="985"/>
      <c r="I39" s="985"/>
      <c r="J39" s="985"/>
      <c r="K39" s="985"/>
      <c r="L39" s="985"/>
      <c r="M39" s="985"/>
      <c r="N39" s="985"/>
      <c r="O39" s="985"/>
      <c r="P39" s="985"/>
      <c r="Q39" s="985"/>
      <c r="R39" s="985"/>
      <c r="S39" s="985"/>
      <c r="T39" s="985"/>
      <c r="U39" s="985"/>
      <c r="V39" s="985"/>
      <c r="W39" s="985"/>
      <c r="X39" s="985"/>
      <c r="Y39" s="985"/>
      <c r="Z39" s="985"/>
      <c r="AA39" s="985"/>
      <c r="AB39" s="985"/>
      <c r="AC39" s="985"/>
      <c r="AD39" s="985"/>
      <c r="AE39" s="985"/>
      <c r="AF39" s="985"/>
      <c r="AG39" s="985"/>
      <c r="AH39" s="985"/>
      <c r="AI39" s="985"/>
      <c r="AJ39" s="985"/>
      <c r="AK39" s="985"/>
      <c r="AL39" s="985"/>
      <c r="AM39" s="985"/>
      <c r="AN39" s="985"/>
      <c r="AO39" s="985"/>
      <c r="AP39" s="985"/>
      <c r="AQ39" s="985"/>
      <c r="AR39" s="985"/>
      <c r="AS39" s="985"/>
      <c r="AT39" s="985"/>
      <c r="AU39" s="985"/>
      <c r="AV39" s="985"/>
      <c r="AW39" s="985"/>
      <c r="AX39" s="985"/>
      <c r="AY39" s="985"/>
      <c r="AZ39" s="985"/>
      <c r="BA39" s="295"/>
    </row>
    <row r="40" spans="1:53" ht="15" customHeight="1" x14ac:dyDescent="0.25">
      <c r="A40" s="986" t="s">
        <v>774</v>
      </c>
      <c r="B40" s="986"/>
      <c r="C40" s="986"/>
      <c r="D40" s="986"/>
      <c r="E40" s="986"/>
      <c r="F40" s="986"/>
      <c r="G40" s="986"/>
      <c r="H40" s="986"/>
      <c r="I40" s="986"/>
      <c r="J40" s="986"/>
      <c r="K40" s="986"/>
      <c r="L40" s="986"/>
      <c r="M40" s="986"/>
      <c r="N40" s="986"/>
      <c r="O40" s="986"/>
      <c r="P40" s="986"/>
      <c r="Q40" s="986"/>
      <c r="R40" s="986"/>
      <c r="S40" s="986"/>
      <c r="T40" s="986"/>
      <c r="U40" s="986"/>
      <c r="V40" s="986"/>
      <c r="W40" s="986"/>
      <c r="X40" s="986"/>
      <c r="Y40" s="986"/>
      <c r="Z40" s="986"/>
      <c r="AA40" s="986"/>
      <c r="AB40" s="986"/>
      <c r="AC40" s="986"/>
      <c r="AD40" s="986"/>
      <c r="AE40" s="986"/>
      <c r="AF40" s="986"/>
      <c r="AG40" s="986"/>
      <c r="AH40" s="986"/>
      <c r="AI40" s="986"/>
      <c r="AJ40" s="986"/>
      <c r="AK40" s="986"/>
      <c r="AL40" s="986"/>
      <c r="AM40" s="986"/>
      <c r="AN40" s="986"/>
      <c r="AO40" s="986"/>
      <c r="AP40" s="986"/>
      <c r="AQ40" s="986"/>
      <c r="AR40" s="986"/>
      <c r="AS40" s="986"/>
      <c r="AT40" s="986"/>
      <c r="AU40" s="986"/>
      <c r="AV40" s="986"/>
      <c r="AW40" s="986"/>
      <c r="AX40" s="986"/>
      <c r="AY40" s="986"/>
      <c r="AZ40" s="986"/>
      <c r="BA40" s="295"/>
    </row>
    <row r="41" spans="1:53" ht="11.25" customHeight="1" x14ac:dyDescent="0.25">
      <c r="A41" s="988"/>
      <c r="B41" s="988"/>
      <c r="C41" s="988"/>
      <c r="D41" s="988"/>
      <c r="E41" s="988"/>
      <c r="F41" s="988"/>
      <c r="G41" s="988"/>
      <c r="H41" s="988"/>
      <c r="I41" s="988"/>
      <c r="J41" s="988"/>
      <c r="K41" s="988"/>
      <c r="L41" s="988"/>
      <c r="M41" s="988"/>
      <c r="N41" s="988"/>
      <c r="O41" s="988"/>
      <c r="P41" s="988"/>
      <c r="Q41" s="988"/>
      <c r="R41" s="988"/>
      <c r="S41" s="988"/>
      <c r="T41" s="988"/>
      <c r="U41" s="988"/>
      <c r="V41" s="988"/>
      <c r="W41" s="988"/>
      <c r="X41" s="988"/>
      <c r="Y41" s="988"/>
      <c r="Z41" s="988"/>
      <c r="AA41" s="988"/>
      <c r="AB41" s="988"/>
      <c r="AC41" s="988"/>
      <c r="AD41" s="988"/>
      <c r="AE41" s="988"/>
      <c r="AF41" s="988"/>
      <c r="AG41" s="988"/>
      <c r="AH41" s="988"/>
      <c r="AI41" s="988"/>
      <c r="AJ41" s="988"/>
      <c r="AK41" s="988"/>
      <c r="AL41" s="988"/>
      <c r="AM41" s="988"/>
      <c r="AN41" s="988"/>
      <c r="AO41" s="988"/>
      <c r="AP41" s="988"/>
      <c r="AQ41" s="988"/>
      <c r="AR41" s="988"/>
      <c r="AS41" s="988"/>
      <c r="AT41" s="988"/>
      <c r="AU41" s="988"/>
      <c r="AV41" s="988"/>
      <c r="AW41" s="988"/>
      <c r="AX41" s="988"/>
      <c r="AY41" s="988"/>
      <c r="AZ41" s="988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2.5" customHeight="1" x14ac:dyDescent="0.25">
      <c r="A43" s="1002" t="s">
        <v>801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  <c r="BA43" s="295"/>
    </row>
    <row r="44" spans="1:53" ht="13.5" customHeight="1" x14ac:dyDescent="0.25">
      <c r="A44" s="1003" t="str">
        <f>ПОДПИСИ!B17</f>
        <v>Ведущий инженер строительного контроля ООО «СЭТ»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  <c r="BA44" s="295"/>
    </row>
    <row r="45" spans="1:53" ht="15" customHeight="1" x14ac:dyDescent="0.25">
      <c r="A45" s="1003" t="str">
        <f>CONCATENATE(ПОДПИСИ!C17,", ",ПОДПИСИ!F17)</f>
        <v>Кольцов А.Г., Приказ №23/10/24-5 от 23.10.2024; НРС  №С-78-189445 от 05.04.2019г.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  <c r="BA45" s="295"/>
    </row>
    <row r="46" spans="1:53" ht="15" customHeight="1" x14ac:dyDescent="0.25">
      <c r="A46" s="991" t="s">
        <v>771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295"/>
    </row>
    <row r="47" spans="1:53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  <c r="BA47" s="295"/>
    </row>
    <row r="48" spans="1:53" ht="7.5" customHeight="1" x14ac:dyDescent="0.25">
      <c r="A48" s="991" t="s">
        <v>802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295"/>
    </row>
    <row r="49" spans="1:54" ht="39" customHeight="1" x14ac:dyDescent="0.25">
      <c r="A49" s="969" t="s">
        <v>776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69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69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295"/>
    </row>
    <row r="50" spans="1:54" ht="12" customHeight="1" x14ac:dyDescent="0.25">
      <c r="A50" s="988" t="str">
        <f>ПОДПИСИ!B19</f>
        <v xml:space="preserve"> </v>
      </c>
      <c r="B50" s="988"/>
      <c r="C50" s="988"/>
      <c r="D50" s="988"/>
      <c r="E50" s="988"/>
      <c r="F50" s="988"/>
      <c r="G50" s="988"/>
      <c r="H50" s="988"/>
      <c r="I50" s="988"/>
      <c r="J50" s="988"/>
      <c r="K50" s="988"/>
      <c r="L50" s="988"/>
      <c r="M50" s="988"/>
      <c r="N50" s="988"/>
      <c r="O50" s="988"/>
      <c r="P50" s="988"/>
      <c r="Q50" s="988"/>
      <c r="R50" s="988"/>
      <c r="S50" s="988"/>
      <c r="T50" s="988"/>
      <c r="U50" s="988"/>
      <c r="V50" s="988"/>
      <c r="W50" s="988"/>
      <c r="X50" s="988"/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295"/>
    </row>
    <row r="51" spans="1:54" ht="14.25" customHeight="1" x14ac:dyDescent="0.25">
      <c r="A51" s="989" t="str">
        <f>CONCATENATE(ПОДПИСИ!C19," ",ПОДПИСИ!F19)</f>
        <v xml:space="preserve">  </v>
      </c>
      <c r="B51" s="989"/>
      <c r="C51" s="989"/>
      <c r="D51" s="989"/>
      <c r="E51" s="989"/>
      <c r="F51" s="989"/>
      <c r="G51" s="989"/>
      <c r="H51" s="989"/>
      <c r="I51" s="989"/>
      <c r="J51" s="989"/>
      <c r="K51" s="989"/>
      <c r="L51" s="989"/>
      <c r="M51" s="989"/>
      <c r="N51" s="989"/>
      <c r="O51" s="989"/>
      <c r="P51" s="989"/>
      <c r="Q51" s="989"/>
      <c r="R51" s="989"/>
      <c r="S51" s="989"/>
      <c r="T51" s="989"/>
      <c r="U51" s="989"/>
      <c r="V51" s="989"/>
      <c r="W51" s="989"/>
      <c r="X51" s="989"/>
      <c r="Y51" s="989"/>
      <c r="Z51" s="989"/>
      <c r="AA51" s="989"/>
      <c r="AB51" s="989"/>
      <c r="AC51" s="989"/>
      <c r="AD51" s="989"/>
      <c r="AE51" s="989"/>
      <c r="AF51" s="989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9"/>
      <c r="AX51" s="989"/>
      <c r="AY51" s="989"/>
      <c r="AZ51" s="989"/>
      <c r="BA51" s="295"/>
    </row>
    <row r="52" spans="1:54" ht="6" customHeight="1" x14ac:dyDescent="0.25">
      <c r="A52" s="981" t="s">
        <v>777</v>
      </c>
      <c r="B52" s="981"/>
      <c r="C52" s="981"/>
      <c r="D52" s="981"/>
      <c r="E52" s="981"/>
      <c r="F52" s="981"/>
      <c r="G52" s="981"/>
      <c r="H52" s="981"/>
      <c r="I52" s="981"/>
      <c r="J52" s="981"/>
      <c r="K52" s="981"/>
      <c r="L52" s="981"/>
      <c r="M52" s="981"/>
      <c r="N52" s="981"/>
      <c r="O52" s="981"/>
      <c r="P52" s="981"/>
      <c r="Q52" s="981"/>
      <c r="R52" s="981"/>
      <c r="S52" s="981"/>
      <c r="T52" s="981"/>
      <c r="U52" s="981"/>
      <c r="V52" s="981"/>
      <c r="W52" s="981"/>
      <c r="X52" s="981"/>
      <c r="Y52" s="981"/>
      <c r="Z52" s="981"/>
      <c r="AA52" s="981"/>
      <c r="AB52" s="981"/>
      <c r="AC52" s="981"/>
      <c r="AD52" s="981"/>
      <c r="AE52" s="981"/>
      <c r="AF52" s="981"/>
      <c r="AG52" s="981"/>
      <c r="AH52" s="981"/>
      <c r="AI52" s="981"/>
      <c r="AJ52" s="981"/>
      <c r="AK52" s="981"/>
      <c r="AL52" s="981"/>
      <c r="AM52" s="981"/>
      <c r="AN52" s="981"/>
      <c r="AO52" s="981"/>
      <c r="AP52" s="981"/>
      <c r="AQ52" s="981"/>
      <c r="AR52" s="981"/>
      <c r="AS52" s="981"/>
      <c r="AT52" s="981"/>
      <c r="AU52" s="981"/>
      <c r="AV52" s="981"/>
      <c r="AW52" s="981"/>
      <c r="AX52" s="981"/>
      <c r="AY52" s="981"/>
      <c r="AZ52" s="981"/>
      <c r="BA52" s="295"/>
    </row>
    <row r="53" spans="1:54" ht="11.25" customHeight="1" x14ac:dyDescent="0.25">
      <c r="A53" s="990"/>
      <c r="B53" s="990"/>
      <c r="C53" s="990"/>
      <c r="D53" s="990"/>
      <c r="E53" s="990"/>
      <c r="F53" s="990"/>
      <c r="G53" s="990"/>
      <c r="H53" s="990"/>
      <c r="I53" s="990"/>
      <c r="J53" s="990"/>
      <c r="K53" s="990"/>
      <c r="L53" s="990"/>
      <c r="M53" s="990"/>
      <c r="N53" s="990"/>
      <c r="O53" s="990"/>
      <c r="P53" s="990"/>
      <c r="Q53" s="990"/>
      <c r="R53" s="990"/>
      <c r="S53" s="990"/>
      <c r="T53" s="990"/>
      <c r="U53" s="990"/>
      <c r="V53" s="990"/>
      <c r="W53" s="990"/>
      <c r="X53" s="990"/>
      <c r="Y53" s="990"/>
      <c r="Z53" s="990"/>
      <c r="AA53" s="990"/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/>
      <c r="AX53" s="990"/>
      <c r="AY53" s="990"/>
      <c r="AZ53" s="990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69" t="s">
        <v>779</v>
      </c>
      <c r="B55" s="969"/>
      <c r="C55" s="969"/>
      <c r="D55" s="969"/>
      <c r="E55" s="969"/>
      <c r="F55" s="969"/>
      <c r="G55" s="969"/>
      <c r="H55" s="969"/>
      <c r="I55" s="969"/>
      <c r="J55" s="969"/>
      <c r="K55" s="969"/>
      <c r="L55" s="969"/>
      <c r="M55" s="969"/>
      <c r="N55" s="969"/>
      <c r="O55" s="969"/>
      <c r="P55" s="969"/>
      <c r="Q55" s="969"/>
      <c r="R55" s="969"/>
      <c r="S55" s="969"/>
      <c r="T55" s="969"/>
      <c r="U55" s="969"/>
      <c r="V55" s="969"/>
      <c r="W55" s="969"/>
      <c r="X55" s="969"/>
      <c r="Y55" s="969"/>
      <c r="Z55" s="969"/>
      <c r="AA55" s="969"/>
      <c r="AB55" s="969"/>
      <c r="AC55" s="969"/>
      <c r="AD55" s="969"/>
      <c r="AE55" s="969"/>
      <c r="AF55" s="969"/>
      <c r="AG55" s="969"/>
      <c r="AH55" s="969"/>
      <c r="AI55" s="969"/>
      <c r="AJ55" s="969"/>
      <c r="AK55" s="969"/>
      <c r="AL55" s="969"/>
      <c r="AM55" s="969"/>
      <c r="AN55" s="969"/>
      <c r="AO55" s="969"/>
      <c r="AP55" s="969"/>
      <c r="AQ55" s="969"/>
      <c r="AR55" s="969"/>
      <c r="AS55" s="969"/>
      <c r="AT55" s="969"/>
      <c r="AU55" s="969"/>
      <c r="AV55" s="969"/>
      <c r="AW55" s="969"/>
      <c r="AX55" s="969"/>
      <c r="AY55" s="969"/>
      <c r="AZ55" s="969"/>
      <c r="BA55" s="295"/>
    </row>
    <row r="56" spans="1:54" ht="12" customHeight="1" x14ac:dyDescent="0.3">
      <c r="A56" s="984" t="str">
        <f>ПОДПИСИ!B14</f>
        <v>Инженер-геодезист ООО «СЭТ»</v>
      </c>
      <c r="B56" s="984"/>
      <c r="C56" s="984"/>
      <c r="D56" s="984"/>
      <c r="E56" s="984"/>
      <c r="F56" s="984"/>
      <c r="G56" s="984"/>
      <c r="H56" s="984"/>
      <c r="I56" s="984"/>
      <c r="J56" s="984"/>
      <c r="K56" s="984"/>
      <c r="L56" s="984"/>
      <c r="M56" s="984"/>
      <c r="N56" s="984"/>
      <c r="O56" s="984"/>
      <c r="P56" s="984"/>
      <c r="Q56" s="984"/>
      <c r="R56" s="984"/>
      <c r="S56" s="984"/>
      <c r="T56" s="984"/>
      <c r="U56" s="984"/>
      <c r="V56" s="984"/>
      <c r="W56" s="984"/>
      <c r="X56" s="984"/>
      <c r="Y56" s="984"/>
      <c r="Z56" s="984"/>
      <c r="AA56" s="984"/>
      <c r="AB56" s="984"/>
      <c r="AC56" s="984"/>
      <c r="AD56" s="984"/>
      <c r="AE56" s="984"/>
      <c r="AF56" s="984"/>
      <c r="AG56" s="984"/>
      <c r="AH56" s="984"/>
      <c r="AI56" s="984"/>
      <c r="AJ56" s="984"/>
      <c r="AK56" s="984"/>
      <c r="AL56" s="984"/>
      <c r="AM56" s="984"/>
      <c r="AN56" s="984"/>
      <c r="AO56" s="984"/>
      <c r="AP56" s="984"/>
      <c r="AQ56" s="984"/>
      <c r="AR56" s="984"/>
      <c r="AS56" s="984"/>
      <c r="AT56" s="984"/>
      <c r="AU56" s="984"/>
      <c r="AV56" s="984"/>
      <c r="AW56" s="984"/>
      <c r="AX56" s="984"/>
      <c r="AY56" s="984"/>
      <c r="AZ56" s="984"/>
      <c r="BA56" s="303"/>
      <c r="BB56" s="289"/>
    </row>
    <row r="57" spans="1:54" ht="12" customHeight="1" x14ac:dyDescent="0.25">
      <c r="A57" s="985" t="str">
        <f>CONCATENATE(ПОДПИСИ!C14,", ",ПОДПИСИ!F14)</f>
        <v>Попов А.В., Приказ №23/10/24-9 от 23.10.2024</v>
      </c>
      <c r="B57" s="985"/>
      <c r="C57" s="985"/>
      <c r="D57" s="985"/>
      <c r="E57" s="985"/>
      <c r="F57" s="985"/>
      <c r="G57" s="985"/>
      <c r="H57" s="985"/>
      <c r="I57" s="985"/>
      <c r="J57" s="985"/>
      <c r="K57" s="985"/>
      <c r="L57" s="985"/>
      <c r="M57" s="985"/>
      <c r="N57" s="985"/>
      <c r="O57" s="985"/>
      <c r="P57" s="985"/>
      <c r="Q57" s="985"/>
      <c r="R57" s="985"/>
      <c r="S57" s="985"/>
      <c r="T57" s="985"/>
      <c r="U57" s="985"/>
      <c r="V57" s="985"/>
      <c r="W57" s="985"/>
      <c r="X57" s="985"/>
      <c r="Y57" s="985"/>
      <c r="Z57" s="985"/>
      <c r="AA57" s="985"/>
      <c r="AB57" s="985"/>
      <c r="AC57" s="985"/>
      <c r="AD57" s="985"/>
      <c r="AE57" s="985"/>
      <c r="AF57" s="985"/>
      <c r="AG57" s="985"/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/>
      <c r="AX57" s="985"/>
      <c r="AY57" s="985"/>
      <c r="AZ57" s="985"/>
      <c r="BA57" s="295"/>
    </row>
    <row r="58" spans="1:54" ht="6" customHeight="1" x14ac:dyDescent="0.25">
      <c r="A58" s="986" t="s">
        <v>777</v>
      </c>
      <c r="B58" s="986"/>
      <c r="C58" s="986"/>
      <c r="D58" s="986"/>
      <c r="E58" s="986"/>
      <c r="F58" s="986"/>
      <c r="G58" s="986"/>
      <c r="H58" s="986"/>
      <c r="I58" s="986"/>
      <c r="J58" s="986"/>
      <c r="K58" s="986"/>
      <c r="L58" s="986"/>
      <c r="M58" s="986"/>
      <c r="N58" s="986"/>
      <c r="O58" s="986"/>
      <c r="P58" s="986"/>
      <c r="Q58" s="986"/>
      <c r="R58" s="986"/>
      <c r="S58" s="986"/>
      <c r="T58" s="986"/>
      <c r="U58" s="986"/>
      <c r="V58" s="986"/>
      <c r="W58" s="986"/>
      <c r="X58" s="986"/>
      <c r="Y58" s="986"/>
      <c r="Z58" s="986"/>
      <c r="AA58" s="986"/>
      <c r="AB58" s="986"/>
      <c r="AC58" s="986"/>
      <c r="AD58" s="986"/>
      <c r="AE58" s="986"/>
      <c r="AF58" s="986"/>
      <c r="AG58" s="986"/>
      <c r="AH58" s="986"/>
      <c r="AI58" s="986"/>
      <c r="AJ58" s="986"/>
      <c r="AK58" s="986"/>
      <c r="AL58" s="986"/>
      <c r="AM58" s="986"/>
      <c r="AN58" s="986"/>
      <c r="AO58" s="986"/>
      <c r="AP58" s="986"/>
      <c r="AQ58" s="986"/>
      <c r="AR58" s="986"/>
      <c r="AS58" s="986"/>
      <c r="AT58" s="986"/>
      <c r="AU58" s="986"/>
      <c r="AV58" s="986"/>
      <c r="AW58" s="986"/>
      <c r="AX58" s="986"/>
      <c r="AY58" s="986"/>
      <c r="AZ58" s="986"/>
      <c r="BA58" s="295"/>
    </row>
    <row r="59" spans="1:54" ht="10.5" customHeight="1" x14ac:dyDescent="0.25">
      <c r="A59" s="987"/>
      <c r="B59" s="987"/>
      <c r="C59" s="987"/>
      <c r="D59" s="987"/>
      <c r="E59" s="987"/>
      <c r="F59" s="987"/>
      <c r="G59" s="987"/>
      <c r="H59" s="987"/>
      <c r="I59" s="987"/>
      <c r="J59" s="987"/>
      <c r="K59" s="987"/>
      <c r="L59" s="987"/>
      <c r="M59" s="987"/>
      <c r="N59" s="987"/>
      <c r="O59" s="987"/>
      <c r="P59" s="987"/>
      <c r="Q59" s="987"/>
      <c r="R59" s="987"/>
      <c r="S59" s="987"/>
      <c r="T59" s="987"/>
      <c r="U59" s="987"/>
      <c r="V59" s="987"/>
      <c r="W59" s="987"/>
      <c r="X59" s="987"/>
      <c r="Y59" s="987"/>
      <c r="Z59" s="987"/>
      <c r="AA59" s="987"/>
      <c r="AB59" s="987"/>
      <c r="AC59" s="987"/>
      <c r="AD59" s="987"/>
      <c r="AE59" s="987"/>
      <c r="AF59" s="987"/>
      <c r="AG59" s="987"/>
      <c r="AH59" s="987"/>
      <c r="AI59" s="987"/>
      <c r="AJ59" s="987"/>
      <c r="AK59" s="987"/>
      <c r="AL59" s="987"/>
      <c r="AM59" s="987"/>
      <c r="AN59" s="987"/>
      <c r="AO59" s="987"/>
      <c r="AP59" s="987"/>
      <c r="AQ59" s="987"/>
      <c r="AR59" s="987"/>
      <c r="AS59" s="987"/>
      <c r="AT59" s="987"/>
      <c r="AU59" s="987"/>
      <c r="AV59" s="987"/>
      <c r="AW59" s="987"/>
      <c r="AX59" s="987"/>
      <c r="AY59" s="987"/>
      <c r="AZ59" s="987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3.5" customHeight="1" outlineLevel="1" x14ac:dyDescent="0.25">
      <c r="A61" s="959" t="s">
        <v>79</v>
      </c>
      <c r="B61" s="959"/>
      <c r="C61" s="959"/>
      <c r="D61" s="959"/>
      <c r="E61" s="959"/>
      <c r="F61" s="959"/>
      <c r="G61" s="959"/>
      <c r="H61" s="959"/>
      <c r="I61" s="959"/>
      <c r="J61" s="959"/>
      <c r="K61" s="959"/>
      <c r="L61" s="959"/>
      <c r="M61" s="959"/>
      <c r="N61" s="959"/>
      <c r="O61" s="959"/>
      <c r="P61" s="959"/>
      <c r="Q61" s="959"/>
      <c r="R61" s="959"/>
      <c r="S61" s="959"/>
      <c r="T61" s="959"/>
      <c r="U61" s="959"/>
      <c r="V61" s="959"/>
      <c r="W61" s="959"/>
      <c r="X61" s="959"/>
      <c r="Y61" s="959"/>
      <c r="Z61" s="959"/>
      <c r="AA61" s="959"/>
      <c r="AB61" s="959"/>
      <c r="AC61" s="959"/>
      <c r="AD61" s="959"/>
      <c r="AE61" s="959"/>
      <c r="AF61" s="959"/>
      <c r="AG61" s="959"/>
      <c r="AH61" s="959"/>
      <c r="AI61" s="959"/>
      <c r="AJ61" s="959"/>
      <c r="AK61" s="959"/>
    </row>
    <row r="62" spans="1:54" ht="24" customHeight="1" outlineLevel="1" x14ac:dyDescent="0.25">
      <c r="A62" s="955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62" s="955"/>
      <c r="C62" s="955"/>
      <c r="D62" s="955"/>
      <c r="E62" s="955"/>
      <c r="F62" s="955"/>
      <c r="G62" s="955"/>
      <c r="H62" s="955"/>
      <c r="I62" s="955"/>
      <c r="J62" s="955"/>
      <c r="K62" s="955"/>
      <c r="L62" s="955"/>
      <c r="M62" s="955"/>
      <c r="N62" s="955"/>
      <c r="O62" s="955"/>
      <c r="P62" s="955"/>
      <c r="Q62" s="955"/>
      <c r="R62" s="955"/>
      <c r="S62" s="955"/>
      <c r="T62" s="955"/>
      <c r="U62" s="955"/>
      <c r="V62" s="955"/>
      <c r="W62" s="955"/>
      <c r="X62" s="955"/>
      <c r="Y62" s="955"/>
      <c r="Z62" s="955"/>
      <c r="AA62" s="955"/>
      <c r="AB62" s="955"/>
      <c r="AC62" s="955"/>
      <c r="AD62" s="955"/>
      <c r="AE62" s="955"/>
      <c r="AF62" s="955"/>
      <c r="AG62" s="955"/>
      <c r="AH62" s="955"/>
      <c r="AI62" s="955"/>
      <c r="AJ62" s="955"/>
      <c r="AK62" s="955"/>
      <c r="AL62" s="955"/>
      <c r="AM62" s="955"/>
      <c r="AN62" s="955"/>
      <c r="AO62" s="955"/>
      <c r="AP62" s="955"/>
      <c r="AQ62" s="955"/>
      <c r="AR62" s="955"/>
      <c r="AS62" s="955"/>
      <c r="AT62" s="955"/>
      <c r="AU62" s="955"/>
      <c r="AV62" s="955"/>
      <c r="AW62" s="955"/>
      <c r="AX62" s="955"/>
      <c r="AY62" s="955"/>
      <c r="AZ62" s="955"/>
      <c r="BA62" s="384"/>
      <c r="BB62" s="385"/>
    </row>
    <row r="63" spans="1:54" ht="9.75" customHeight="1" outlineLevel="1" x14ac:dyDescent="0.25">
      <c r="A63" s="931" t="s">
        <v>523</v>
      </c>
      <c r="B63" s="931"/>
      <c r="C63" s="931"/>
      <c r="D63" s="931"/>
      <c r="E63" s="931"/>
      <c r="F63" s="931"/>
      <c r="G63" s="931"/>
      <c r="H63" s="931"/>
      <c r="I63" s="931"/>
      <c r="J63" s="931"/>
      <c r="K63" s="931"/>
      <c r="L63" s="931"/>
      <c r="M63" s="931"/>
      <c r="N63" s="931"/>
      <c r="O63" s="931"/>
      <c r="P63" s="931"/>
      <c r="Q63" s="931"/>
      <c r="R63" s="931"/>
      <c r="S63" s="931"/>
      <c r="T63" s="931"/>
      <c r="U63" s="931"/>
      <c r="V63" s="931"/>
      <c r="W63" s="931"/>
      <c r="X63" s="931"/>
      <c r="Y63" s="931"/>
      <c r="Z63" s="931"/>
      <c r="AA63" s="931"/>
      <c r="AB63" s="931"/>
      <c r="AC63" s="931"/>
      <c r="AD63" s="931"/>
      <c r="AE63" s="931"/>
      <c r="AF63" s="931"/>
      <c r="AG63" s="931"/>
      <c r="AH63" s="931"/>
      <c r="AI63" s="931"/>
      <c r="AJ63" s="931"/>
      <c r="AK63" s="931"/>
      <c r="AL63" s="931"/>
      <c r="AM63" s="931"/>
      <c r="AN63" s="931"/>
      <c r="AO63" s="931"/>
      <c r="AP63" s="931"/>
      <c r="AQ63" s="931"/>
      <c r="AR63" s="931"/>
      <c r="AS63" s="931"/>
      <c r="AT63" s="931"/>
      <c r="AU63" s="931"/>
      <c r="AV63" s="931"/>
      <c r="AW63" s="931"/>
      <c r="AX63" s="931"/>
      <c r="AY63" s="931"/>
      <c r="AZ63" s="931"/>
      <c r="BA63" s="386"/>
      <c r="BB63" s="387"/>
    </row>
    <row r="64" spans="1:54" ht="21" customHeight="1" x14ac:dyDescent="0.25">
      <c r="A64" s="969" t="s">
        <v>781</v>
      </c>
      <c r="B64" s="969"/>
      <c r="C64" s="969"/>
      <c r="D64" s="969"/>
      <c r="E64" s="969"/>
      <c r="F64" s="969"/>
      <c r="G64" s="969"/>
      <c r="H64" s="969"/>
      <c r="I64" s="969"/>
      <c r="J64" s="969"/>
      <c r="K64" s="969"/>
      <c r="L64" s="969"/>
      <c r="M64" s="969"/>
      <c r="N64" s="969"/>
      <c r="O64" s="969"/>
      <c r="P64" s="969"/>
      <c r="Q64" s="969"/>
      <c r="R64" s="969"/>
      <c r="S64" s="969"/>
      <c r="T64" s="969"/>
      <c r="U64" s="969"/>
      <c r="V64" s="969"/>
      <c r="W64" s="969"/>
      <c r="X64" s="969"/>
      <c r="Y64" s="969"/>
      <c r="Z64" s="969"/>
      <c r="AA64" s="969"/>
      <c r="AB64" s="969"/>
      <c r="AC64" s="969"/>
      <c r="AD64" s="969"/>
      <c r="AE64" s="969"/>
      <c r="AF64" s="969"/>
      <c r="AG64" s="969"/>
      <c r="AH64" s="969"/>
      <c r="AI64" s="969"/>
      <c r="AJ64" s="969"/>
      <c r="AK64" s="969"/>
      <c r="AL64" s="969"/>
      <c r="AM64" s="969"/>
      <c r="AN64" s="969"/>
      <c r="AO64" s="969"/>
      <c r="AP64" s="969"/>
      <c r="AQ64" s="969"/>
      <c r="AR64" s="969"/>
      <c r="AS64" s="969"/>
      <c r="AT64" s="969"/>
      <c r="AU64" s="969"/>
      <c r="AV64" s="969"/>
      <c r="AW64" s="969"/>
      <c r="AX64" s="969"/>
      <c r="AY64" s="969"/>
      <c r="AZ64" s="969"/>
      <c r="BA64" s="295"/>
    </row>
    <row r="65" spans="1:53" ht="12" customHeight="1" x14ac:dyDescent="0.25">
      <c r="A65" s="980" t="str">
        <f>ФОРМА!D20</f>
        <v>кабельной линии 0,4кВ</v>
      </c>
      <c r="B65" s="980"/>
      <c r="C65" s="980"/>
      <c r="D65" s="980"/>
      <c r="E65" s="980"/>
      <c r="F65" s="980"/>
      <c r="G65" s="980"/>
      <c r="H65" s="980"/>
      <c r="I65" s="980"/>
      <c r="J65" s="980"/>
      <c r="K65" s="980"/>
      <c r="L65" s="980"/>
      <c r="M65" s="980"/>
      <c r="N65" s="980"/>
      <c r="O65" s="980"/>
      <c r="P65" s="980"/>
      <c r="Q65" s="980"/>
      <c r="R65" s="980"/>
      <c r="S65" s="980"/>
      <c r="T65" s="980"/>
      <c r="U65" s="980"/>
      <c r="V65" s="980"/>
      <c r="W65" s="980"/>
      <c r="X65" s="980"/>
      <c r="Y65" s="980"/>
      <c r="Z65" s="980"/>
      <c r="AA65" s="980"/>
      <c r="AB65" s="980"/>
      <c r="AC65" s="980"/>
      <c r="AD65" s="980"/>
      <c r="AE65" s="980"/>
      <c r="AF65" s="980"/>
      <c r="AG65" s="980"/>
      <c r="AH65" s="980"/>
      <c r="AI65" s="980"/>
      <c r="AJ65" s="980"/>
      <c r="AK65" s="980"/>
      <c r="AL65" s="980"/>
      <c r="AM65" s="980"/>
      <c r="AN65" s="980"/>
      <c r="AO65" s="980"/>
      <c r="AP65" s="980"/>
      <c r="AQ65" s="980"/>
      <c r="AR65" s="980"/>
      <c r="AS65" s="980"/>
      <c r="AT65" s="980"/>
      <c r="AU65" s="980"/>
      <c r="AV65" s="980"/>
      <c r="AW65" s="980"/>
      <c r="AX65" s="980"/>
      <c r="AY65" s="980"/>
      <c r="AZ65" s="980"/>
      <c r="BA65" s="295"/>
    </row>
    <row r="66" spans="1:53" s="300" customFormat="1" ht="6" customHeight="1" x14ac:dyDescent="0.2">
      <c r="A66" s="968" t="s">
        <v>432</v>
      </c>
      <c r="B66" s="968"/>
      <c r="C66" s="968"/>
      <c r="D66" s="968"/>
      <c r="E66" s="968"/>
      <c r="F66" s="968"/>
      <c r="G66" s="968"/>
      <c r="H66" s="968"/>
      <c r="I66" s="968"/>
      <c r="J66" s="968"/>
      <c r="K66" s="968"/>
      <c r="L66" s="968"/>
      <c r="M66" s="968"/>
      <c r="N66" s="968"/>
      <c r="O66" s="968"/>
      <c r="P66" s="968"/>
      <c r="Q66" s="968"/>
      <c r="R66" s="968"/>
      <c r="S66" s="968"/>
      <c r="T66" s="968"/>
      <c r="U66" s="968"/>
      <c r="V66" s="968"/>
      <c r="W66" s="968"/>
      <c r="X66" s="968"/>
      <c r="Y66" s="968"/>
      <c r="Z66" s="968"/>
      <c r="AA66" s="968"/>
      <c r="AB66" s="968"/>
      <c r="AC66" s="968"/>
      <c r="AD66" s="968"/>
      <c r="AE66" s="968"/>
      <c r="AF66" s="968"/>
      <c r="AG66" s="968"/>
      <c r="AH66" s="968"/>
      <c r="AI66" s="968"/>
      <c r="AJ66" s="968"/>
      <c r="AK66" s="968"/>
      <c r="AL66" s="968"/>
      <c r="AM66" s="968"/>
      <c r="AN66" s="968"/>
      <c r="AO66" s="968"/>
      <c r="AP66" s="968"/>
      <c r="AQ66" s="968"/>
      <c r="AR66" s="968"/>
      <c r="AS66" s="968"/>
      <c r="AT66" s="968"/>
      <c r="AU66" s="968"/>
      <c r="AV66" s="968"/>
      <c r="AW66" s="968"/>
      <c r="AX66" s="968"/>
      <c r="AY66" s="968"/>
      <c r="AZ66" s="968"/>
      <c r="BA66" s="299"/>
    </row>
    <row r="67" spans="1:53" ht="48" customHeight="1" x14ac:dyDescent="0.25">
      <c r="A67" s="983" t="s">
        <v>782</v>
      </c>
      <c r="B67" s="983"/>
      <c r="C67" s="983"/>
      <c r="D67" s="983"/>
      <c r="E67" s="983"/>
      <c r="F67" s="983"/>
      <c r="G67" s="983"/>
      <c r="H67" s="983"/>
      <c r="I67" s="983"/>
      <c r="J67" s="983"/>
      <c r="K67" s="983"/>
      <c r="L67" s="983"/>
      <c r="M67" s="983"/>
      <c r="N67" s="983"/>
      <c r="O67" s="983"/>
      <c r="P67" s="983"/>
      <c r="Q67" s="983"/>
      <c r="R67" s="983"/>
      <c r="S67" s="983"/>
      <c r="T67" s="983"/>
      <c r="U67" s="983"/>
      <c r="V67" s="983"/>
      <c r="W67" s="983"/>
      <c r="X67" s="983"/>
      <c r="Y67" s="983"/>
      <c r="Z67" s="983"/>
      <c r="AA67" s="983"/>
      <c r="AB67" s="983"/>
      <c r="AC67" s="983"/>
      <c r="AD67" s="983"/>
      <c r="AE67" s="983"/>
      <c r="AF67" s="983"/>
      <c r="AG67" s="983"/>
      <c r="AH67" s="983"/>
      <c r="AI67" s="983"/>
      <c r="AJ67" s="983"/>
      <c r="AK67" s="983"/>
      <c r="AL67" s="983"/>
      <c r="AM67" s="983"/>
      <c r="AN67" s="983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295"/>
    </row>
    <row r="68" spans="1:53" ht="11.25" customHeight="1" x14ac:dyDescent="0.25">
      <c r="A68" s="980" t="str">
        <f>ФОРМА!B9</f>
        <v>ГтЭС-ДТ-9</v>
      </c>
      <c r="B68" s="980"/>
      <c r="C68" s="980"/>
      <c r="D68" s="980"/>
      <c r="E68" s="980"/>
      <c r="F68" s="980"/>
      <c r="G68" s="980"/>
      <c r="H68" s="980"/>
      <c r="I68" s="980"/>
      <c r="J68" s="980"/>
      <c r="K68" s="980"/>
      <c r="L68" s="980"/>
      <c r="M68" s="980"/>
      <c r="N68" s="980"/>
      <c r="O68" s="980"/>
      <c r="P68" s="980"/>
      <c r="Q68" s="980"/>
      <c r="R68" s="980"/>
      <c r="S68" s="980"/>
      <c r="T68" s="980"/>
      <c r="U68" s="980"/>
      <c r="V68" s="980"/>
      <c r="W68" s="980"/>
      <c r="X68" s="980"/>
      <c r="Y68" s="980"/>
      <c r="Z68" s="980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295"/>
    </row>
    <row r="69" spans="1:53" s="300" customFormat="1" ht="6" customHeight="1" x14ac:dyDescent="0.2">
      <c r="A69" s="981" t="s">
        <v>783</v>
      </c>
      <c r="B69" s="981"/>
      <c r="C69" s="981"/>
      <c r="D69" s="981"/>
      <c r="E69" s="981"/>
      <c r="F69" s="981"/>
      <c r="G69" s="981"/>
      <c r="H69" s="981"/>
      <c r="I69" s="981"/>
      <c r="J69" s="981"/>
      <c r="K69" s="981"/>
      <c r="L69" s="981"/>
      <c r="M69" s="981"/>
      <c r="N69" s="981"/>
      <c r="O69" s="981"/>
      <c r="P69" s="981"/>
      <c r="Q69" s="981"/>
      <c r="R69" s="981"/>
      <c r="S69" s="981"/>
      <c r="T69" s="981"/>
      <c r="U69" s="981"/>
      <c r="V69" s="981"/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299"/>
    </row>
    <row r="70" spans="1:53" ht="13.2" customHeight="1" x14ac:dyDescent="0.25">
      <c r="A70" s="980" t="str">
        <f>ФОРМА!B8</f>
        <v>ООО «СЭТ»</v>
      </c>
      <c r="B70" s="980"/>
      <c r="C70" s="980"/>
      <c r="D70" s="980"/>
      <c r="E70" s="980"/>
      <c r="F70" s="980"/>
      <c r="G70" s="980"/>
      <c r="H70" s="980"/>
      <c r="I70" s="980"/>
      <c r="J70" s="980"/>
      <c r="K70" s="980"/>
      <c r="L70" s="980"/>
      <c r="M70" s="980"/>
      <c r="N70" s="980"/>
      <c r="O70" s="980"/>
      <c r="P70" s="980"/>
      <c r="Q70" s="980"/>
      <c r="R70" s="980"/>
      <c r="S70" s="980"/>
      <c r="T70" s="980"/>
      <c r="U70" s="980"/>
      <c r="V70" s="980"/>
      <c r="W70" s="980"/>
      <c r="X70" s="980"/>
      <c r="Y70" s="980"/>
      <c r="Z70" s="980"/>
      <c r="AA70" s="980"/>
      <c r="AB70" s="980"/>
      <c r="AC70" s="980"/>
      <c r="AD70" s="980"/>
      <c r="AE70" s="980"/>
      <c r="AF70" s="980"/>
      <c r="AG70" s="980"/>
      <c r="AH70" s="980"/>
      <c r="AI70" s="980"/>
      <c r="AJ70" s="980"/>
      <c r="AK70" s="980"/>
      <c r="AL70" s="980"/>
      <c r="AM70" s="980"/>
      <c r="AN70" s="980"/>
      <c r="AO70" s="980"/>
      <c r="AP70" s="980"/>
      <c r="AQ70" s="980"/>
      <c r="AR70" s="980"/>
      <c r="AS70" s="980"/>
      <c r="AT70" s="980"/>
      <c r="AU70" s="980"/>
      <c r="AV70" s="980"/>
      <c r="AW70" s="980"/>
      <c r="AX70" s="980"/>
      <c r="AY70" s="980"/>
      <c r="AZ70" s="980"/>
      <c r="BA70" s="295"/>
    </row>
    <row r="71" spans="1:53" s="300" customFormat="1" ht="6" customHeight="1" x14ac:dyDescent="0.2">
      <c r="A71" s="981" t="s">
        <v>784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</row>
    <row r="72" spans="1:53" ht="13.2" customHeight="1" x14ac:dyDescent="0.25">
      <c r="A72" s="980" t="s">
        <v>718</v>
      </c>
      <c r="B72" s="980"/>
      <c r="C72" s="980"/>
      <c r="D72" s="980"/>
      <c r="E72" s="980"/>
      <c r="F72" s="980"/>
      <c r="G72" s="980"/>
      <c r="H72" s="980"/>
      <c r="I72" s="980"/>
      <c r="J72" s="980"/>
      <c r="K72" s="980"/>
      <c r="L72" s="980"/>
      <c r="M72" s="980"/>
      <c r="N72" s="980"/>
      <c r="O72" s="980"/>
      <c r="P72" s="980"/>
      <c r="Q72" s="980"/>
      <c r="R72" s="980"/>
      <c r="S72" s="980"/>
      <c r="T72" s="980"/>
      <c r="U72" s="980"/>
      <c r="V72" s="980"/>
      <c r="W72" s="980"/>
      <c r="X72" s="980"/>
      <c r="Y72" s="980"/>
      <c r="Z72" s="980"/>
      <c r="AA72" s="980"/>
      <c r="AB72" s="980"/>
      <c r="AC72" s="980"/>
      <c r="AD72" s="980"/>
      <c r="AE72" s="980"/>
      <c r="AF72" s="980"/>
      <c r="AG72" s="980"/>
      <c r="AH72" s="980"/>
      <c r="AI72" s="980"/>
      <c r="AJ72" s="980"/>
      <c r="AK72" s="980"/>
      <c r="AL72" s="980"/>
      <c r="AM72" s="980"/>
      <c r="AN72" s="980"/>
      <c r="AO72" s="980"/>
      <c r="AP72" s="980"/>
      <c r="AQ72" s="980"/>
      <c r="AR72" s="980"/>
      <c r="AS72" s="980"/>
      <c r="AT72" s="980"/>
      <c r="AU72" s="980"/>
      <c r="AV72" s="980"/>
      <c r="AW72" s="980"/>
      <c r="AX72" s="980"/>
      <c r="AY72" s="980"/>
      <c r="AZ72" s="980"/>
      <c r="BA72" s="295"/>
    </row>
    <row r="73" spans="1:53" s="300" customFormat="1" ht="6" customHeight="1" x14ac:dyDescent="0.2">
      <c r="A73" s="981" t="s">
        <v>785</v>
      </c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</row>
    <row r="74" spans="1:53" ht="12" customHeight="1" x14ac:dyDescent="0.25">
      <c r="A74" s="969" t="s">
        <v>592</v>
      </c>
      <c r="B74" s="969"/>
      <c r="C74" s="969"/>
      <c r="D74" s="969"/>
      <c r="E74" s="969"/>
      <c r="F74" s="969"/>
      <c r="G74" s="969"/>
      <c r="H74" s="969"/>
      <c r="I74" s="969"/>
      <c r="J74" s="969"/>
      <c r="K74" s="969"/>
      <c r="L74" s="969"/>
      <c r="M74" s="969"/>
      <c r="N74" s="969"/>
      <c r="O74" s="969"/>
      <c r="P74" s="969"/>
      <c r="Q74" s="969"/>
      <c r="R74" s="969"/>
      <c r="S74" s="969"/>
      <c r="T74" s="969"/>
      <c r="U74" s="969"/>
      <c r="V74" s="969"/>
      <c r="W74" s="969"/>
      <c r="X74" s="969"/>
      <c r="Y74" s="969"/>
      <c r="Z74" s="969"/>
      <c r="AA74" s="969"/>
      <c r="AB74" s="969"/>
      <c r="AC74" s="969"/>
      <c r="AD74" s="969"/>
      <c r="AE74" s="969"/>
      <c r="AF74" s="969"/>
      <c r="AG74" s="969"/>
      <c r="AH74" s="969"/>
      <c r="AI74" s="969"/>
      <c r="AJ74" s="969"/>
      <c r="AK74" s="969"/>
      <c r="AL74" s="969"/>
      <c r="AM74" s="969"/>
      <c r="AN74" s="969"/>
      <c r="AO74" s="969"/>
      <c r="AP74" s="969"/>
      <c r="AQ74" s="969"/>
      <c r="AR74" s="969"/>
      <c r="AS74" s="969"/>
      <c r="AT74" s="969"/>
      <c r="AU74" s="969"/>
      <c r="AV74" s="969"/>
      <c r="AW74" s="969"/>
      <c r="AX74" s="969"/>
      <c r="AY74" s="969"/>
      <c r="AZ74" s="969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78"/>
      <c r="V75" s="978"/>
      <c r="W75" s="978"/>
      <c r="X75" s="978"/>
      <c r="Y75" s="978"/>
      <c r="Z75" s="978"/>
      <c r="AA75" s="978"/>
      <c r="AB75" s="978"/>
      <c r="AC75" s="978"/>
      <c r="AD75" s="978"/>
      <c r="AE75" s="978"/>
      <c r="AF75" s="978"/>
      <c r="AG75" s="978"/>
      <c r="AH75" s="978"/>
      <c r="AI75" s="978"/>
      <c r="AJ75" s="978"/>
      <c r="AK75" s="978"/>
      <c r="AL75" s="978"/>
      <c r="AM75" s="978"/>
      <c r="AN75" s="978"/>
      <c r="AO75" s="978"/>
      <c r="AP75" s="978"/>
      <c r="AQ75" s="978"/>
      <c r="AR75" s="978"/>
      <c r="AS75" s="978"/>
      <c r="AT75" s="978"/>
      <c r="AU75" s="978"/>
      <c r="AV75" s="978"/>
      <c r="AW75" s="978"/>
      <c r="AX75" s="978"/>
      <c r="AY75" s="978"/>
      <c r="AZ75" s="978"/>
      <c r="BA75" s="295"/>
    </row>
    <row r="76" spans="1:53" ht="11.25" customHeight="1" x14ac:dyDescent="0.25">
      <c r="A76" s="973" t="s">
        <v>86</v>
      </c>
      <c r="B76" s="973"/>
      <c r="C76" s="973"/>
      <c r="D76" s="973"/>
      <c r="E76" s="973"/>
      <c r="F76" s="973"/>
      <c r="G76" s="973"/>
      <c r="H76" s="973"/>
      <c r="I76" s="973"/>
      <c r="J76" s="973"/>
      <c r="K76" s="973"/>
      <c r="L76" s="973"/>
      <c r="M76" s="973"/>
      <c r="N76" s="973"/>
      <c r="O76" s="973"/>
      <c r="P76" s="979" t="s">
        <v>65</v>
      </c>
      <c r="Q76" s="979"/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3" t="s">
        <v>90</v>
      </c>
      <c r="B78" s="973"/>
      <c r="C78" s="973"/>
      <c r="D78" s="973"/>
      <c r="E78" s="973"/>
      <c r="F78" s="973"/>
      <c r="G78" s="973"/>
      <c r="H78" s="973"/>
      <c r="I78" s="973"/>
      <c r="J78" s="980">
        <f>ФОРМА!F5</f>
        <v>2</v>
      </c>
      <c r="K78" s="980"/>
      <c r="L78" s="980"/>
      <c r="M78" s="980"/>
      <c r="N78" s="980"/>
      <c r="O78" s="980"/>
      <c r="P78" s="969" t="s">
        <v>786</v>
      </c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76" t="s">
        <v>87</v>
      </c>
      <c r="B80" s="976"/>
      <c r="C80" s="976"/>
      <c r="D80" s="976"/>
      <c r="E80" s="976"/>
      <c r="F80" s="976"/>
      <c r="G80" s="976"/>
      <c r="H80" s="977" t="str">
        <f>ФОРМА!E20</f>
        <v>План строительства</v>
      </c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68" t="s">
        <v>787</v>
      </c>
      <c r="I81" s="968"/>
      <c r="J81" s="968"/>
      <c r="K81" s="968"/>
      <c r="L81" s="968"/>
      <c r="M81" s="968"/>
      <c r="N81" s="968"/>
      <c r="O81" s="968"/>
      <c r="P81" s="968"/>
      <c r="Q81" s="968"/>
      <c r="R81" s="968"/>
      <c r="S81" s="968"/>
      <c r="T81" s="968"/>
      <c r="U81" s="968"/>
      <c r="V81" s="968"/>
      <c r="W81" s="968"/>
      <c r="X81" s="968"/>
      <c r="Y81" s="968"/>
      <c r="Z81" s="968"/>
      <c r="AA81" s="968"/>
      <c r="AB81" s="968"/>
      <c r="AC81" s="968"/>
      <c r="AD81" s="968"/>
      <c r="AE81" s="968"/>
      <c r="AF81" s="968"/>
      <c r="AG81" s="968"/>
      <c r="AH81" s="968"/>
      <c r="AI81" s="968"/>
      <c r="AJ81" s="968"/>
      <c r="AK81" s="968"/>
      <c r="AL81" s="968"/>
      <c r="AM81" s="968"/>
      <c r="AN81" s="968"/>
      <c r="AO81" s="968"/>
      <c r="AP81" s="968"/>
      <c r="AQ81" s="968"/>
      <c r="AR81" s="968"/>
      <c r="AS81" s="968"/>
      <c r="AT81" s="968"/>
      <c r="AU81" s="968"/>
      <c r="AV81" s="968"/>
      <c r="AW81" s="968"/>
      <c r="AX81" s="968"/>
      <c r="AY81" s="968"/>
      <c r="AZ81" s="968"/>
      <c r="BA81" s="304"/>
    </row>
    <row r="82" spans="1:53" ht="21" customHeight="1" x14ac:dyDescent="0.25">
      <c r="A82" s="969" t="s">
        <v>788</v>
      </c>
      <c r="B82" s="969"/>
      <c r="C82" s="969"/>
      <c r="D82" s="969"/>
      <c r="E82" s="969"/>
      <c r="F82" s="969"/>
      <c r="G82" s="969"/>
      <c r="H82" s="969"/>
      <c r="I82" s="969"/>
      <c r="J82" s="969"/>
      <c r="K82" s="969"/>
      <c r="L82" s="969"/>
      <c r="M82" s="969"/>
      <c r="N82" s="969"/>
      <c r="O82" s="969"/>
      <c r="P82" s="969"/>
      <c r="Q82" s="969"/>
      <c r="R82" s="969"/>
      <c r="S82" s="969"/>
      <c r="T82" s="969"/>
      <c r="U82" s="969"/>
      <c r="V82" s="969"/>
      <c r="W82" s="969"/>
      <c r="X82" s="969"/>
      <c r="Y82" s="969"/>
      <c r="Z82" s="969"/>
      <c r="AA82" s="969"/>
      <c r="AB82" s="969"/>
      <c r="AC82" s="969"/>
      <c r="AD82" s="969"/>
      <c r="AE82" s="969"/>
      <c r="AF82" s="969"/>
      <c r="AG82" s="969"/>
      <c r="AH82" s="969"/>
      <c r="AI82" s="969"/>
      <c r="AJ82" s="969"/>
      <c r="AK82" s="969"/>
      <c r="AL82" s="969"/>
      <c r="AM82" s="969"/>
      <c r="AN82" s="969"/>
      <c r="AO82" s="969"/>
      <c r="AP82" s="969"/>
      <c r="AQ82" s="969"/>
      <c r="AR82" s="969"/>
      <c r="AS82" s="969"/>
      <c r="AT82" s="969"/>
      <c r="AU82" s="969"/>
      <c r="AV82" s="969"/>
      <c r="AW82" s="969"/>
      <c r="AX82" s="969"/>
      <c r="AY82" s="969"/>
      <c r="AZ82" s="969"/>
      <c r="BA82" s="295"/>
    </row>
    <row r="83" spans="1:53" ht="30" customHeight="1" x14ac:dyDescent="0.3">
      <c r="A83" s="970" t="str">
        <f>IF(ПОДПИСИ!B9="",ПОДПИСИ!D7,ПОДПИСИ!D9)</f>
        <v>Сафуанова В.А.</v>
      </c>
      <c r="B83" s="970"/>
      <c r="C83" s="970"/>
      <c r="D83" s="970"/>
      <c r="E83" s="970"/>
      <c r="F83" s="970"/>
      <c r="G83" s="970"/>
      <c r="H83" s="970"/>
      <c r="I83" s="970"/>
      <c r="J83" s="970"/>
      <c r="K83" s="970"/>
      <c r="L83" s="970"/>
      <c r="M83" s="970"/>
      <c r="N83" s="970"/>
      <c r="O83" s="970"/>
      <c r="P83" s="970"/>
      <c r="Q83" s="970"/>
      <c r="R83" s="970"/>
      <c r="S83" s="970"/>
      <c r="T83" s="970"/>
      <c r="U83" s="970"/>
      <c r="V83" s="970"/>
      <c r="W83" s="970"/>
      <c r="X83" s="970"/>
      <c r="Y83" s="970"/>
      <c r="Z83" s="971"/>
      <c r="AA83" s="971"/>
      <c r="AB83" s="971"/>
      <c r="AC83" s="971"/>
      <c r="AD83" s="971"/>
      <c r="AE83" s="971"/>
      <c r="AF83" s="971"/>
      <c r="AG83" s="971"/>
      <c r="AH83" s="971"/>
      <c r="AI83" s="971"/>
      <c r="AJ83" s="971"/>
      <c r="AK83" s="971"/>
      <c r="AL83" s="971"/>
      <c r="AM83" s="971"/>
      <c r="AN83" s="971"/>
      <c r="AO83" s="972"/>
      <c r="AP83" s="972"/>
      <c r="AQ83" s="972"/>
      <c r="AR83" s="972"/>
      <c r="AS83" s="972"/>
      <c r="AT83" s="972"/>
      <c r="AU83" s="972"/>
      <c r="AV83" s="972"/>
      <c r="AW83" s="972"/>
      <c r="AX83" s="972"/>
      <c r="AY83" s="972"/>
      <c r="AZ83" s="972"/>
      <c r="BA83" s="295"/>
    </row>
    <row r="84" spans="1:53" ht="6" customHeight="1" x14ac:dyDescent="0.25">
      <c r="A84" s="968" t="s">
        <v>789</v>
      </c>
      <c r="B84" s="968"/>
      <c r="C84" s="968"/>
      <c r="D84" s="968"/>
      <c r="E84" s="968"/>
      <c r="F84" s="968"/>
      <c r="G84" s="968"/>
      <c r="H84" s="968"/>
      <c r="I84" s="968"/>
      <c r="J84" s="968"/>
      <c r="K84" s="968"/>
      <c r="L84" s="968"/>
      <c r="M84" s="968"/>
      <c r="N84" s="968"/>
      <c r="O84" s="968"/>
      <c r="P84" s="968"/>
      <c r="Q84" s="968"/>
      <c r="R84" s="968"/>
      <c r="S84" s="968"/>
      <c r="T84" s="968"/>
      <c r="U84" s="968"/>
      <c r="V84" s="968"/>
      <c r="W84" s="968"/>
      <c r="X84" s="968"/>
      <c r="Y84" s="968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68" t="s">
        <v>49</v>
      </c>
      <c r="AP84" s="968"/>
      <c r="AQ84" s="968"/>
      <c r="AR84" s="968"/>
      <c r="AS84" s="968"/>
      <c r="AT84" s="968"/>
      <c r="AU84" s="968"/>
      <c r="AV84" s="968"/>
      <c r="AW84" s="968"/>
      <c r="AX84" s="968"/>
      <c r="AY84" s="968"/>
      <c r="AZ84" s="968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975" t="s">
        <v>773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75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75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295"/>
    </row>
    <row r="87" spans="1:53" ht="30" customHeight="1" x14ac:dyDescent="0.3">
      <c r="A87" s="970" t="str">
        <f>ПОДПИСИ!D15</f>
        <v>Потоцкий А.А.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970"/>
      <c r="X87" s="970"/>
      <c r="Y87" s="970"/>
      <c r="Z87" s="971"/>
      <c r="AA87" s="971"/>
      <c r="AB87" s="971"/>
      <c r="AC87" s="971"/>
      <c r="AD87" s="971"/>
      <c r="AE87" s="971"/>
      <c r="AF87" s="971"/>
      <c r="AG87" s="971"/>
      <c r="AH87" s="971"/>
      <c r="AI87" s="971"/>
      <c r="AJ87" s="971"/>
      <c r="AK87" s="971"/>
      <c r="AL87" s="971"/>
      <c r="AM87" s="971"/>
      <c r="AN87" s="971"/>
      <c r="AO87" s="972"/>
      <c r="AP87" s="972"/>
      <c r="AQ87" s="972"/>
      <c r="AR87" s="972"/>
      <c r="AS87" s="972"/>
      <c r="AT87" s="972"/>
      <c r="AU87" s="972"/>
      <c r="AV87" s="972"/>
      <c r="AW87" s="972"/>
      <c r="AX87" s="972"/>
      <c r="AY87" s="972"/>
      <c r="AZ87" s="972"/>
      <c r="BA87" s="295"/>
    </row>
    <row r="88" spans="1:53" ht="6" customHeight="1" x14ac:dyDescent="0.25">
      <c r="A88" s="968" t="s">
        <v>789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968"/>
      <c r="X88" s="968"/>
      <c r="Y88" s="968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68" t="s">
        <v>49</v>
      </c>
      <c r="AP88" s="968"/>
      <c r="AQ88" s="968"/>
      <c r="AR88" s="968"/>
      <c r="AS88" s="968"/>
      <c r="AT88" s="968"/>
      <c r="AU88" s="968"/>
      <c r="AV88" s="968"/>
      <c r="AW88" s="968"/>
      <c r="AX88" s="968"/>
      <c r="AY88" s="968"/>
      <c r="AZ88" s="968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69" t="s">
        <v>790</v>
      </c>
      <c r="B90" s="969"/>
      <c r="C90" s="969"/>
      <c r="D90" s="969"/>
      <c r="E90" s="969"/>
      <c r="F90" s="969"/>
      <c r="G90" s="969"/>
      <c r="H90" s="969"/>
      <c r="I90" s="969"/>
      <c r="J90" s="969"/>
      <c r="K90" s="969"/>
      <c r="L90" s="969"/>
      <c r="M90" s="969"/>
      <c r="N90" s="969"/>
      <c r="O90" s="969"/>
      <c r="P90" s="969"/>
      <c r="Q90" s="969"/>
      <c r="R90" s="969"/>
      <c r="S90" s="969"/>
      <c r="T90" s="969"/>
      <c r="U90" s="969"/>
      <c r="V90" s="969"/>
      <c r="W90" s="969"/>
      <c r="X90" s="969"/>
      <c r="Y90" s="969"/>
      <c r="Z90" s="969"/>
      <c r="AA90" s="969"/>
      <c r="AB90" s="969"/>
      <c r="AC90" s="969"/>
      <c r="AD90" s="969"/>
      <c r="AE90" s="969"/>
      <c r="AF90" s="969"/>
      <c r="AG90" s="969"/>
      <c r="AH90" s="969"/>
      <c r="AI90" s="969"/>
      <c r="AJ90" s="969"/>
      <c r="AK90" s="969"/>
      <c r="AL90" s="969"/>
      <c r="AM90" s="969"/>
      <c r="AN90" s="969"/>
      <c r="AO90" s="969"/>
      <c r="AP90" s="969"/>
      <c r="AQ90" s="969"/>
      <c r="AR90" s="969"/>
      <c r="AS90" s="969"/>
      <c r="AT90" s="969"/>
      <c r="AU90" s="969"/>
      <c r="AV90" s="969"/>
      <c r="AW90" s="969"/>
      <c r="AX90" s="969"/>
      <c r="AY90" s="969"/>
      <c r="AZ90" s="969"/>
      <c r="BA90" s="295"/>
    </row>
    <row r="91" spans="1:53" ht="27" customHeight="1" x14ac:dyDescent="0.3">
      <c r="A91" s="970" t="str">
        <f>ПОДПИСИ!D17</f>
        <v>Кольцов А.Г.</v>
      </c>
      <c r="B91" s="970"/>
      <c r="C91" s="970"/>
      <c r="D91" s="970"/>
      <c r="E91" s="970"/>
      <c r="F91" s="970"/>
      <c r="G91" s="970"/>
      <c r="H91" s="970"/>
      <c r="I91" s="970"/>
      <c r="J91" s="970"/>
      <c r="K91" s="970"/>
      <c r="L91" s="970"/>
      <c r="M91" s="970"/>
      <c r="N91" s="970"/>
      <c r="O91" s="970"/>
      <c r="P91" s="970"/>
      <c r="Q91" s="970"/>
      <c r="R91" s="970"/>
      <c r="S91" s="970"/>
      <c r="T91" s="970"/>
      <c r="U91" s="970"/>
      <c r="V91" s="970"/>
      <c r="W91" s="970"/>
      <c r="X91" s="970"/>
      <c r="Y91" s="970"/>
      <c r="Z91" s="971"/>
      <c r="AA91" s="971"/>
      <c r="AB91" s="971"/>
      <c r="AC91" s="971"/>
      <c r="AD91" s="971"/>
      <c r="AE91" s="971"/>
      <c r="AF91" s="971"/>
      <c r="AG91" s="971"/>
      <c r="AH91" s="971"/>
      <c r="AI91" s="971"/>
      <c r="AJ91" s="971"/>
      <c r="AK91" s="971"/>
      <c r="AL91" s="971"/>
      <c r="AM91" s="971"/>
      <c r="AN91" s="971"/>
      <c r="AO91" s="974" t="s">
        <v>64</v>
      </c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295"/>
    </row>
    <row r="92" spans="1:53" ht="6" customHeight="1" x14ac:dyDescent="0.25">
      <c r="A92" s="968" t="s">
        <v>789</v>
      </c>
      <c r="B92" s="968"/>
      <c r="C92" s="968"/>
      <c r="D92" s="968"/>
      <c r="E92" s="968"/>
      <c r="F92" s="968"/>
      <c r="G92" s="968"/>
      <c r="H92" s="968"/>
      <c r="I92" s="968"/>
      <c r="J92" s="968"/>
      <c r="K92" s="968"/>
      <c r="L92" s="968"/>
      <c r="M92" s="968"/>
      <c r="N92" s="968"/>
      <c r="O92" s="968"/>
      <c r="P92" s="968"/>
      <c r="Q92" s="968"/>
      <c r="R92" s="968"/>
      <c r="S92" s="968"/>
      <c r="T92" s="968"/>
      <c r="U92" s="968"/>
      <c r="V92" s="968"/>
      <c r="W92" s="968"/>
      <c r="X92" s="968"/>
      <c r="Y92" s="968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68" t="s">
        <v>49</v>
      </c>
      <c r="AP92" s="968"/>
      <c r="AQ92" s="968"/>
      <c r="AR92" s="968"/>
      <c r="AS92" s="968"/>
      <c r="AT92" s="968"/>
      <c r="AU92" s="968"/>
      <c r="AV92" s="968"/>
      <c r="AW92" s="968"/>
      <c r="AX92" s="968"/>
      <c r="AY92" s="968"/>
      <c r="AZ92" s="968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69" t="s">
        <v>791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295"/>
    </row>
    <row r="95" spans="1:53" ht="27.75" customHeight="1" x14ac:dyDescent="0.3">
      <c r="A95" s="970" t="str">
        <f>ПОДПИСИ!D19</f>
        <v xml:space="preserve"> </v>
      </c>
      <c r="B95" s="970"/>
      <c r="C95" s="970"/>
      <c r="D95" s="970"/>
      <c r="E95" s="970"/>
      <c r="F95" s="970"/>
      <c r="G95" s="970"/>
      <c r="H95" s="970"/>
      <c r="I95" s="970"/>
      <c r="J95" s="970"/>
      <c r="K95" s="970"/>
      <c r="L95" s="970"/>
      <c r="M95" s="970"/>
      <c r="N95" s="970"/>
      <c r="O95" s="970"/>
      <c r="P95" s="970"/>
      <c r="Q95" s="970"/>
      <c r="R95" s="970"/>
      <c r="S95" s="970"/>
      <c r="T95" s="970"/>
      <c r="U95" s="970"/>
      <c r="V95" s="970"/>
      <c r="W95" s="970"/>
      <c r="X95" s="970"/>
      <c r="Y95" s="970"/>
      <c r="Z95" s="971"/>
      <c r="AA95" s="971"/>
      <c r="AB95" s="971"/>
      <c r="AC95" s="971"/>
      <c r="AD95" s="971"/>
      <c r="AE95" s="971"/>
      <c r="AF95" s="971"/>
      <c r="AG95" s="971"/>
      <c r="AH95" s="971"/>
      <c r="AI95" s="971"/>
      <c r="AJ95" s="971"/>
      <c r="AK95" s="971"/>
      <c r="AL95" s="971"/>
      <c r="AM95" s="971"/>
      <c r="AN95" s="971"/>
      <c r="AO95" s="974" t="s">
        <v>64</v>
      </c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307"/>
    </row>
    <row r="96" spans="1:53" ht="6" customHeight="1" x14ac:dyDescent="0.25">
      <c r="A96" s="968" t="s">
        <v>789</v>
      </c>
      <c r="B96" s="968"/>
      <c r="C96" s="968"/>
      <c r="D96" s="968"/>
      <c r="E96" s="968"/>
      <c r="F96" s="968"/>
      <c r="G96" s="968"/>
      <c r="H96" s="968"/>
      <c r="I96" s="968"/>
      <c r="J96" s="968"/>
      <c r="K96" s="968"/>
      <c r="L96" s="968"/>
      <c r="M96" s="968"/>
      <c r="N96" s="968"/>
      <c r="O96" s="968"/>
      <c r="P96" s="968"/>
      <c r="Q96" s="968"/>
      <c r="R96" s="968"/>
      <c r="S96" s="968"/>
      <c r="T96" s="968"/>
      <c r="U96" s="968"/>
      <c r="V96" s="968"/>
      <c r="W96" s="968"/>
      <c r="X96" s="968"/>
      <c r="Y96" s="968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68" t="s">
        <v>49</v>
      </c>
      <c r="AP96" s="968"/>
      <c r="AQ96" s="968"/>
      <c r="AR96" s="968"/>
      <c r="AS96" s="968"/>
      <c r="AT96" s="968"/>
      <c r="AU96" s="968"/>
      <c r="AV96" s="968"/>
      <c r="AW96" s="968"/>
      <c r="AX96" s="968"/>
      <c r="AY96" s="968"/>
      <c r="AZ96" s="968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69" t="s">
        <v>779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08"/>
    </row>
    <row r="99" spans="1:55" ht="28.5" customHeight="1" x14ac:dyDescent="0.3">
      <c r="A99" s="970" t="str">
        <f>ПОДПИСИ!D14</f>
        <v>Попов А.В.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970"/>
      <c r="X99" s="970"/>
      <c r="Y99" s="970"/>
      <c r="Z99" s="971"/>
      <c r="AA99" s="971"/>
      <c r="AB99" s="971"/>
      <c r="AC99" s="971"/>
      <c r="AD99" s="971"/>
      <c r="AE99" s="971"/>
      <c r="AF99" s="971"/>
      <c r="AG99" s="971"/>
      <c r="AH99" s="971"/>
      <c r="AI99" s="971"/>
      <c r="AJ99" s="971"/>
      <c r="AK99" s="971"/>
      <c r="AL99" s="971"/>
      <c r="AM99" s="971"/>
      <c r="AN99" s="971"/>
      <c r="AO99" s="972"/>
      <c r="AP99" s="972"/>
      <c r="AQ99" s="972"/>
      <c r="AR99" s="972"/>
      <c r="AS99" s="972"/>
      <c r="AT99" s="972"/>
      <c r="AU99" s="972"/>
      <c r="AV99" s="972"/>
      <c r="AW99" s="972"/>
      <c r="AX99" s="972"/>
      <c r="AY99" s="972"/>
      <c r="AZ99" s="972"/>
      <c r="BA99" s="310"/>
      <c r="BB99" s="311"/>
      <c r="BC99" s="311"/>
    </row>
    <row r="100" spans="1:55" s="300" customFormat="1" ht="6" customHeight="1" x14ac:dyDescent="0.2">
      <c r="A100" s="968" t="s">
        <v>789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968"/>
      <c r="X100" s="968"/>
      <c r="Y100" s="968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68" t="s">
        <v>49</v>
      </c>
      <c r="AP100" s="968"/>
      <c r="AQ100" s="968"/>
      <c r="AR100" s="968"/>
      <c r="AS100" s="968"/>
      <c r="AT100" s="968"/>
      <c r="AU100" s="968"/>
      <c r="AV100" s="968"/>
      <c r="AW100" s="968"/>
      <c r="AX100" s="968"/>
      <c r="AY100" s="968"/>
      <c r="AZ100" s="968"/>
      <c r="BA100" s="299"/>
    </row>
    <row r="101" spans="1:55" ht="16.5" customHeight="1" x14ac:dyDescent="0.25">
      <c r="A101" s="999" t="s">
        <v>920</v>
      </c>
      <c r="B101" s="999"/>
      <c r="C101" s="999"/>
      <c r="D101" s="999"/>
      <c r="E101" s="999"/>
      <c r="F101" s="999"/>
      <c r="G101" s="999"/>
      <c r="H101" s="999"/>
      <c r="I101" s="999"/>
      <c r="J101" s="999"/>
      <c r="K101" s="999"/>
      <c r="L101" s="999"/>
      <c r="M101" s="999"/>
      <c r="N101" s="999"/>
      <c r="O101" s="999"/>
      <c r="P101" s="999"/>
      <c r="Q101" s="999"/>
      <c r="R101" s="999"/>
      <c r="S101" s="999"/>
      <c r="T101" s="999"/>
      <c r="U101" s="999"/>
      <c r="V101" s="999"/>
      <c r="W101" s="999"/>
      <c r="X101" s="999"/>
      <c r="Y101" s="999"/>
      <c r="Z101" s="999"/>
      <c r="AA101" s="999"/>
      <c r="AB101" s="999"/>
      <c r="AC101" s="999"/>
      <c r="AD101" s="999"/>
      <c r="AE101" s="999"/>
      <c r="AF101" s="999"/>
      <c r="AG101" s="999"/>
      <c r="AH101" s="999"/>
      <c r="AI101" s="999"/>
      <c r="AJ101" s="999"/>
      <c r="AK101" s="999"/>
      <c r="AL101" s="999"/>
      <c r="AM101" s="999"/>
      <c r="AN101" s="999"/>
      <c r="AO101" s="999"/>
      <c r="AP101" s="999"/>
      <c r="AQ101" s="999"/>
      <c r="AR101" s="999"/>
      <c r="AS101" s="999"/>
      <c r="AT101" s="999"/>
      <c r="AU101" s="999"/>
      <c r="AV101" s="999"/>
      <c r="AW101" s="999"/>
      <c r="AX101" s="999"/>
      <c r="AY101" s="999"/>
      <c r="AZ101" s="999"/>
    </row>
    <row r="102" spans="1:55" ht="33" customHeight="1" x14ac:dyDescent="0.3">
      <c r="A102" s="970" t="str">
        <f>IF(ПОДПИСИ!D9="","",ПОДПИСИ!D7)</f>
        <v>Ширяев Е.М.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970"/>
      <c r="X102" s="970"/>
      <c r="Y102" s="970"/>
      <c r="Z102" s="971"/>
      <c r="AA102" s="971"/>
      <c r="AB102" s="971"/>
      <c r="AC102" s="971"/>
      <c r="AD102" s="971"/>
      <c r="AE102" s="971"/>
      <c r="AF102" s="971"/>
      <c r="AG102" s="971"/>
      <c r="AH102" s="971"/>
      <c r="AI102" s="971"/>
      <c r="AJ102" s="971"/>
      <c r="AK102" s="971"/>
      <c r="AL102" s="971"/>
      <c r="AM102" s="971"/>
      <c r="AN102" s="971"/>
      <c r="AO102" s="972"/>
      <c r="AP102" s="972"/>
      <c r="AQ102" s="972"/>
      <c r="AR102" s="972"/>
      <c r="AS102" s="972"/>
      <c r="AT102" s="972"/>
      <c r="AU102" s="972"/>
      <c r="AV102" s="972"/>
      <c r="AW102" s="972"/>
      <c r="AX102" s="972"/>
      <c r="AY102" s="972"/>
      <c r="AZ102" s="972"/>
    </row>
    <row r="103" spans="1:55" ht="9" customHeight="1" x14ac:dyDescent="0.25">
      <c r="A103" s="968" t="s">
        <v>789</v>
      </c>
      <c r="B103" s="968"/>
      <c r="C103" s="968"/>
      <c r="D103" s="968"/>
      <c r="E103" s="968"/>
      <c r="F103" s="968"/>
      <c r="G103" s="968"/>
      <c r="H103" s="968"/>
      <c r="I103" s="968"/>
      <c r="J103" s="968"/>
      <c r="K103" s="968"/>
      <c r="L103" s="968"/>
      <c r="M103" s="968"/>
      <c r="N103" s="968"/>
      <c r="O103" s="968"/>
      <c r="P103" s="968"/>
      <c r="Q103" s="968"/>
      <c r="R103" s="968"/>
      <c r="S103" s="968"/>
      <c r="T103" s="968"/>
      <c r="U103" s="968"/>
      <c r="V103" s="968"/>
      <c r="W103" s="968"/>
      <c r="X103" s="968"/>
      <c r="Y103" s="968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68" t="s">
        <v>49</v>
      </c>
      <c r="AP103" s="968"/>
      <c r="AQ103" s="968"/>
      <c r="AR103" s="968"/>
      <c r="AS103" s="968"/>
      <c r="AT103" s="968"/>
      <c r="AU103" s="968"/>
      <c r="AV103" s="968"/>
      <c r="AW103" s="968"/>
      <c r="AX103" s="968"/>
      <c r="AY103" s="968"/>
      <c r="AZ103" s="96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Лист59"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0" t="s">
        <v>566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</row>
    <row r="2" spans="1:63" ht="12" customHeight="1" x14ac:dyDescent="0.25">
      <c r="A2" s="973" t="s">
        <v>72</v>
      </c>
      <c r="B2" s="973"/>
      <c r="C2" s="973"/>
      <c r="D2" s="973"/>
      <c r="E2" s="973"/>
      <c r="F2" s="973"/>
      <c r="G2" s="973"/>
      <c r="H2" s="973"/>
      <c r="I2" s="973"/>
      <c r="J2" s="973"/>
      <c r="K2" s="973"/>
      <c r="L2" s="973"/>
      <c r="M2" s="973"/>
      <c r="N2" s="973"/>
      <c r="O2" s="973"/>
      <c r="P2" s="973"/>
      <c r="Q2" s="973"/>
      <c r="R2" s="973"/>
      <c r="S2" s="973"/>
      <c r="T2" s="973"/>
      <c r="U2" s="973"/>
      <c r="V2" s="973"/>
      <c r="W2" s="973"/>
      <c r="X2" s="973"/>
      <c r="Y2" s="973"/>
      <c r="Z2" s="973"/>
      <c r="AA2" s="973"/>
      <c r="AB2" s="973"/>
      <c r="AC2" s="973"/>
      <c r="AD2" s="973"/>
      <c r="AE2" s="973"/>
      <c r="AF2" s="973"/>
      <c r="AG2" s="973"/>
      <c r="AH2" s="973"/>
      <c r="AI2" s="973"/>
      <c r="AJ2" s="973"/>
      <c r="AK2" s="973"/>
      <c r="AL2" s="973"/>
      <c r="AM2" s="973"/>
      <c r="AN2" s="973"/>
      <c r="AO2" s="973"/>
      <c r="AP2" s="973"/>
      <c r="AQ2" s="973"/>
      <c r="AR2" s="973"/>
      <c r="AS2" s="973"/>
      <c r="AT2" s="973"/>
      <c r="AU2" s="973"/>
      <c r="AV2" s="973"/>
      <c r="AW2" s="973"/>
      <c r="AX2" s="973"/>
      <c r="AY2" s="973"/>
      <c r="AZ2" s="973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1"/>
      <c r="C3" s="1001"/>
      <c r="D3" s="1001"/>
      <c r="E3" s="1001"/>
      <c r="F3" s="1001"/>
      <c r="G3" s="1001"/>
      <c r="H3" s="1001"/>
      <c r="I3" s="1001"/>
      <c r="J3" s="1001"/>
      <c r="K3" s="1001"/>
      <c r="L3" s="1001"/>
      <c r="M3" s="1001"/>
      <c r="N3" s="1001"/>
      <c r="O3" s="1001"/>
      <c r="P3" s="1001"/>
      <c r="Q3" s="1001"/>
      <c r="R3" s="1001"/>
      <c r="S3" s="1001"/>
      <c r="T3" s="1001"/>
      <c r="U3" s="1001"/>
      <c r="V3" s="1001"/>
      <c r="W3" s="1001"/>
      <c r="X3" s="1001"/>
      <c r="Y3" s="1001"/>
      <c r="Z3" s="1001"/>
      <c r="AA3" s="1001"/>
      <c r="AB3" s="1001"/>
      <c r="AC3" s="1001"/>
      <c r="AD3" s="1001"/>
      <c r="AE3" s="1001"/>
      <c r="AF3" s="1001"/>
      <c r="AG3" s="1001"/>
      <c r="AH3" s="1001"/>
      <c r="AI3" s="1001"/>
      <c r="AJ3" s="1001"/>
      <c r="AK3" s="1001"/>
      <c r="AL3" s="1001"/>
      <c r="AM3" s="1001"/>
      <c r="AN3" s="1001"/>
      <c r="AO3" s="1001"/>
      <c r="AP3" s="1001"/>
      <c r="AQ3" s="1001"/>
      <c r="AR3" s="1001"/>
      <c r="AS3" s="1001"/>
      <c r="AT3" s="1001"/>
      <c r="AU3" s="1001"/>
      <c r="AV3" s="1001"/>
      <c r="AW3" s="1001"/>
      <c r="AX3" s="1001"/>
      <c r="AY3" s="1001"/>
      <c r="AZ3" s="1001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68" t="s">
        <v>515</v>
      </c>
      <c r="B4" s="968"/>
      <c r="C4" s="968"/>
      <c r="D4" s="968"/>
      <c r="E4" s="968"/>
      <c r="F4" s="968"/>
      <c r="G4" s="968"/>
      <c r="H4" s="968"/>
      <c r="I4" s="968"/>
      <c r="J4" s="968"/>
      <c r="K4" s="968"/>
      <c r="L4" s="968"/>
      <c r="M4" s="968"/>
      <c r="N4" s="968"/>
      <c r="O4" s="968"/>
      <c r="P4" s="968"/>
      <c r="Q4" s="968"/>
      <c r="R4" s="968"/>
      <c r="S4" s="968"/>
      <c r="T4" s="968"/>
      <c r="U4" s="968"/>
      <c r="V4" s="968"/>
      <c r="W4" s="968"/>
      <c r="X4" s="968"/>
      <c r="Y4" s="968"/>
      <c r="Z4" s="968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68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69" t="s">
        <v>761</v>
      </c>
      <c r="B5" s="969"/>
      <c r="C5" s="969"/>
      <c r="D5" s="969"/>
      <c r="E5" s="969"/>
      <c r="F5" s="969"/>
      <c r="G5" s="969"/>
      <c r="H5" s="969"/>
      <c r="I5" s="969"/>
      <c r="J5" s="969"/>
      <c r="K5" s="969"/>
      <c r="L5" s="969"/>
      <c r="M5" s="969"/>
      <c r="N5" s="969"/>
      <c r="O5" s="969"/>
      <c r="P5" s="969"/>
      <c r="Q5" s="969"/>
      <c r="R5" s="969"/>
      <c r="S5" s="969"/>
      <c r="T5" s="969"/>
      <c r="U5" s="969"/>
      <c r="V5" s="969"/>
      <c r="W5" s="969"/>
      <c r="X5" s="969"/>
      <c r="Y5" s="969"/>
      <c r="Z5" s="969"/>
      <c r="AA5" s="969"/>
      <c r="AB5" s="969"/>
      <c r="AC5" s="969"/>
      <c r="AD5" s="969"/>
      <c r="AE5" s="969"/>
      <c r="AF5" s="969"/>
      <c r="AG5" s="969"/>
      <c r="AH5" s="969"/>
      <c r="AI5" s="969"/>
      <c r="AJ5" s="969"/>
      <c r="AK5" s="969"/>
      <c r="AL5" s="969"/>
      <c r="AM5" s="969"/>
      <c r="AN5" s="969"/>
      <c r="AO5" s="969"/>
      <c r="AP5" s="969"/>
      <c r="AQ5" s="969"/>
      <c r="AR5" s="969"/>
      <c r="AS5" s="969"/>
      <c r="AT5" s="969"/>
      <c r="AU5" s="969"/>
      <c r="AV5" s="969"/>
      <c r="AW5" s="969"/>
      <c r="AX5" s="969"/>
      <c r="AY5" s="969"/>
      <c r="AZ5" s="969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1" t="str">
        <f>ФОРМА!B2</f>
        <v>ПАО "Россети Ленэнерго"</v>
      </c>
      <c r="B6" s="1001"/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  <c r="P6" s="1001"/>
      <c r="Q6" s="1001"/>
      <c r="R6" s="1001"/>
      <c r="S6" s="1001"/>
      <c r="T6" s="1001"/>
      <c r="U6" s="1001"/>
      <c r="V6" s="1001"/>
      <c r="W6" s="1001"/>
      <c r="X6" s="1001"/>
      <c r="Y6" s="1001"/>
      <c r="Z6" s="1001"/>
      <c r="AA6" s="1001"/>
      <c r="AB6" s="1001"/>
      <c r="AC6" s="1001"/>
      <c r="AD6" s="1001"/>
      <c r="AE6" s="1001"/>
      <c r="AF6" s="1001"/>
      <c r="AG6" s="1001"/>
      <c r="AH6" s="1001"/>
      <c r="AI6" s="1001"/>
      <c r="AJ6" s="1001"/>
      <c r="AK6" s="1001"/>
      <c r="AL6" s="1001"/>
      <c r="AM6" s="1001"/>
      <c r="AN6" s="1001"/>
      <c r="AO6" s="1001"/>
      <c r="AP6" s="1001"/>
      <c r="AQ6" s="1001"/>
      <c r="AR6" s="1001"/>
      <c r="AS6" s="1001"/>
      <c r="AT6" s="1001"/>
      <c r="AU6" s="1001"/>
      <c r="AV6" s="1001"/>
      <c r="AW6" s="1001"/>
      <c r="AX6" s="1001"/>
      <c r="AY6" s="1001"/>
      <c r="AZ6" s="1001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68" t="s">
        <v>762</v>
      </c>
      <c r="B7" s="968"/>
      <c r="C7" s="968"/>
      <c r="D7" s="968"/>
      <c r="E7" s="968"/>
      <c r="F7" s="968"/>
      <c r="G7" s="968"/>
      <c r="H7" s="968"/>
      <c r="I7" s="968"/>
      <c r="J7" s="968"/>
      <c r="K7" s="968"/>
      <c r="L7" s="968"/>
      <c r="M7" s="968"/>
      <c r="N7" s="968"/>
      <c r="O7" s="968"/>
      <c r="P7" s="968"/>
      <c r="Q7" s="968"/>
      <c r="R7" s="968"/>
      <c r="S7" s="968"/>
      <c r="T7" s="968"/>
      <c r="U7" s="968"/>
      <c r="V7" s="968"/>
      <c r="W7" s="968"/>
      <c r="X7" s="968"/>
      <c r="Y7" s="968"/>
      <c r="Z7" s="968"/>
      <c r="AA7" s="968"/>
      <c r="AB7" s="968"/>
      <c r="AC7" s="968"/>
      <c r="AD7" s="968"/>
      <c r="AE7" s="968"/>
      <c r="AF7" s="968"/>
      <c r="AG7" s="968"/>
      <c r="AH7" s="968"/>
      <c r="AI7" s="968"/>
      <c r="AJ7" s="968"/>
      <c r="AK7" s="968"/>
      <c r="AL7" s="968"/>
      <c r="AM7" s="968"/>
      <c r="AN7" s="968"/>
      <c r="AO7" s="968"/>
      <c r="AP7" s="968"/>
      <c r="AQ7" s="968"/>
      <c r="AR7" s="968"/>
      <c r="AS7" s="968"/>
      <c r="AT7" s="968"/>
      <c r="AU7" s="968"/>
      <c r="AV7" s="968"/>
      <c r="AW7" s="968"/>
      <c r="AX7" s="968"/>
      <c r="AY7" s="968"/>
      <c r="AZ7" s="968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48.6" customHeight="1" x14ac:dyDescent="0.25">
      <c r="A8" s="100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1"/>
      <c r="C8" s="1001"/>
      <c r="D8" s="1001"/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6" t="s">
        <v>763</v>
      </c>
      <c r="B9" s="986"/>
      <c r="C9" s="986"/>
      <c r="D9" s="986"/>
      <c r="E9" s="986"/>
      <c r="F9" s="986"/>
      <c r="G9" s="986"/>
      <c r="H9" s="986"/>
      <c r="I9" s="986"/>
      <c r="J9" s="986"/>
      <c r="K9" s="986"/>
      <c r="L9" s="986"/>
      <c r="M9" s="986"/>
      <c r="N9" s="986"/>
      <c r="O9" s="986"/>
      <c r="P9" s="986"/>
      <c r="Q9" s="986"/>
      <c r="R9" s="986"/>
      <c r="S9" s="986"/>
      <c r="T9" s="986"/>
      <c r="U9" s="986"/>
      <c r="V9" s="986"/>
      <c r="W9" s="986"/>
      <c r="X9" s="986"/>
      <c r="Y9" s="986"/>
      <c r="Z9" s="986"/>
      <c r="AA9" s="986"/>
      <c r="AB9" s="986"/>
      <c r="AC9" s="986"/>
      <c r="AD9" s="986"/>
      <c r="AE9" s="986"/>
      <c r="AF9" s="986"/>
      <c r="AG9" s="986"/>
      <c r="AH9" s="986"/>
      <c r="AI9" s="986"/>
      <c r="AJ9" s="986"/>
      <c r="AK9" s="986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86"/>
      <c r="AX9" s="986"/>
      <c r="AY9" s="986"/>
      <c r="AZ9" s="986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94"/>
      <c r="B10" s="994"/>
      <c r="C10" s="994"/>
      <c r="D10" s="994"/>
      <c r="E10" s="994"/>
      <c r="F10" s="994"/>
      <c r="G10" s="994"/>
      <c r="H10" s="994"/>
      <c r="I10" s="994"/>
      <c r="J10" s="994"/>
      <c r="K10" s="994"/>
      <c r="L10" s="994"/>
      <c r="M10" s="994"/>
      <c r="N10" s="994"/>
      <c r="O10" s="994"/>
      <c r="P10" s="994"/>
      <c r="Q10" s="994"/>
      <c r="R10" s="994"/>
      <c r="S10" s="994"/>
      <c r="T10" s="994"/>
      <c r="U10" s="994"/>
      <c r="V10" s="994"/>
      <c r="W10" s="994"/>
      <c r="X10" s="994"/>
      <c r="Y10" s="994"/>
      <c r="Z10" s="994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3" t="s">
        <v>765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0.199999999999999" customHeight="1" x14ac:dyDescent="0.25">
      <c r="A13" s="998" t="str">
        <f>ФОРМА!B3</f>
        <v>ООО «СЭТ»</v>
      </c>
      <c r="B13" s="998"/>
      <c r="C13" s="998"/>
      <c r="D13" s="998"/>
      <c r="E13" s="998"/>
      <c r="F13" s="998"/>
      <c r="G13" s="998"/>
      <c r="H13" s="998"/>
      <c r="I13" s="998"/>
      <c r="J13" s="998"/>
      <c r="K13" s="998"/>
      <c r="L13" s="998"/>
      <c r="M13" s="998"/>
      <c r="N13" s="998"/>
      <c r="O13" s="998"/>
      <c r="P13" s="998"/>
      <c r="Q13" s="998"/>
      <c r="R13" s="998"/>
      <c r="S13" s="998"/>
      <c r="T13" s="998"/>
      <c r="U13" s="998"/>
      <c r="V13" s="998"/>
      <c r="W13" s="998"/>
      <c r="X13" s="998"/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</row>
    <row r="14" spans="1:63" s="297" customFormat="1" ht="6" customHeight="1" x14ac:dyDescent="0.3">
      <c r="A14" s="968" t="s">
        <v>766</v>
      </c>
      <c r="B14" s="968"/>
      <c r="C14" s="968"/>
      <c r="D14" s="968"/>
      <c r="E14" s="968"/>
      <c r="F14" s="968"/>
      <c r="G14" s="968"/>
      <c r="H14" s="968"/>
      <c r="I14" s="968"/>
      <c r="J14" s="968"/>
      <c r="K14" s="968"/>
      <c r="L14" s="968"/>
      <c r="M14" s="968"/>
      <c r="N14" s="968"/>
      <c r="O14" s="968"/>
      <c r="P14" s="968"/>
      <c r="Q14" s="968"/>
      <c r="R14" s="968"/>
      <c r="S14" s="968"/>
      <c r="T14" s="968"/>
      <c r="U14" s="968"/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8"/>
      <c r="AJ14" s="968"/>
      <c r="AK14" s="968"/>
      <c r="AL14" s="968"/>
      <c r="AM14" s="968"/>
      <c r="AN14" s="968"/>
      <c r="AO14" s="968"/>
      <c r="AP14" s="968"/>
      <c r="AQ14" s="968"/>
      <c r="AR14" s="968"/>
      <c r="AS14" s="968"/>
      <c r="AT14" s="968"/>
      <c r="AU14" s="968"/>
      <c r="AV14" s="968"/>
      <c r="AW14" s="968"/>
      <c r="AX14" s="968"/>
      <c r="AY14" s="968"/>
      <c r="AZ14" s="968"/>
      <c r="BA14" s="296"/>
    </row>
    <row r="15" spans="1:63" ht="23.4" customHeight="1" x14ac:dyDescent="0.25">
      <c r="A15" s="998" t="str">
        <f>ФОРМА!D3</f>
        <v>ОГРН 1089847302225, ИНН 7842391090, КПП 780101001, 199004, город Санкт-Петербург, пр-кт Средний В.О., д. 4 литер а, пом/ком 6н/177</v>
      </c>
      <c r="B15" s="998"/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998"/>
      <c r="N15" s="998"/>
      <c r="O15" s="998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</row>
    <row r="16" spans="1:63" s="297" customFormat="1" ht="21" customHeight="1" x14ac:dyDescent="0.3">
      <c r="A16" s="986" t="s">
        <v>792</v>
      </c>
      <c r="B16" s="986"/>
      <c r="C16" s="986"/>
      <c r="D16" s="986"/>
      <c r="E16" s="986"/>
      <c r="F16" s="986"/>
      <c r="G16" s="986"/>
      <c r="H16" s="986"/>
      <c r="I16" s="986"/>
      <c r="J16" s="986"/>
      <c r="K16" s="986"/>
      <c r="L16" s="986"/>
      <c r="M16" s="986"/>
      <c r="N16" s="986"/>
      <c r="O16" s="986"/>
      <c r="P16" s="986"/>
      <c r="Q16" s="986"/>
      <c r="R16" s="986"/>
      <c r="S16" s="986"/>
      <c r="T16" s="986"/>
      <c r="U16" s="986"/>
      <c r="V16" s="986"/>
      <c r="W16" s="986"/>
      <c r="X16" s="986"/>
      <c r="Y16" s="986"/>
      <c r="Z16" s="986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296"/>
    </row>
    <row r="17" spans="1:53" x14ac:dyDescent="0.25">
      <c r="A17" s="973" t="s">
        <v>74</v>
      </c>
      <c r="B17" s="973"/>
      <c r="C17" s="973"/>
      <c r="D17" s="973"/>
      <c r="E17" s="973"/>
      <c r="F17" s="973"/>
      <c r="G17" s="973"/>
      <c r="H17" s="973"/>
      <c r="I17" s="973"/>
      <c r="J17" s="973"/>
      <c r="K17" s="973"/>
      <c r="L17" s="973"/>
      <c r="M17" s="973"/>
      <c r="N17" s="973"/>
      <c r="O17" s="973"/>
      <c r="P17" s="973"/>
      <c r="Q17" s="973"/>
      <c r="R17" s="973"/>
      <c r="S17" s="973"/>
      <c r="T17" s="973"/>
      <c r="U17" s="973"/>
      <c r="V17" s="973"/>
      <c r="W17" s="973"/>
      <c r="X17" s="973"/>
      <c r="Y17" s="973"/>
      <c r="Z17" s="973"/>
      <c r="AA17" s="973"/>
      <c r="AB17" s="973"/>
      <c r="AC17" s="973"/>
      <c r="AD17" s="973"/>
      <c r="AE17" s="973"/>
      <c r="AF17" s="973"/>
      <c r="AG17" s="973"/>
      <c r="AH17" s="973"/>
      <c r="AI17" s="973"/>
      <c r="AJ17" s="973"/>
      <c r="AK17" s="973"/>
      <c r="AL17" s="973"/>
      <c r="AM17" s="973"/>
      <c r="AN17" s="973"/>
      <c r="AO17" s="973"/>
      <c r="AP17" s="973"/>
      <c r="AQ17" s="973"/>
      <c r="AR17" s="973"/>
      <c r="AS17" s="973"/>
      <c r="AT17" s="973"/>
      <c r="AU17" s="973"/>
      <c r="AV17" s="973"/>
      <c r="AW17" s="973"/>
      <c r="AX17" s="973"/>
      <c r="AY17" s="973"/>
      <c r="AZ17" s="973"/>
      <c r="BA17" s="295"/>
    </row>
    <row r="18" spans="1:53" ht="12" customHeight="1" x14ac:dyDescent="0.25">
      <c r="A18" s="998" t="str">
        <f>ФОРМА!B8</f>
        <v>ООО «СЭТ»</v>
      </c>
      <c r="B18" s="998"/>
      <c r="C18" s="998"/>
      <c r="D18" s="998"/>
      <c r="E18" s="998"/>
      <c r="F18" s="998"/>
      <c r="G18" s="998"/>
      <c r="H18" s="998"/>
      <c r="I18" s="998"/>
      <c r="J18" s="998"/>
      <c r="K18" s="998"/>
      <c r="L18" s="998"/>
      <c r="M18" s="998"/>
      <c r="N18" s="998"/>
      <c r="O18" s="998"/>
      <c r="P18" s="998"/>
      <c r="Q18" s="998"/>
      <c r="R18" s="998"/>
      <c r="S18" s="998"/>
      <c r="T18" s="998"/>
      <c r="U18" s="998"/>
      <c r="V18" s="998"/>
      <c r="W18" s="998"/>
      <c r="X18" s="998"/>
      <c r="Y18" s="998"/>
      <c r="Z18" s="998"/>
      <c r="AA18" s="998"/>
      <c r="AB18" s="998"/>
      <c r="AC18" s="998"/>
      <c r="AD18" s="998"/>
      <c r="AE18" s="998"/>
      <c r="AF18" s="998"/>
      <c r="AG18" s="998"/>
      <c r="AH18" s="998"/>
      <c r="AI18" s="998"/>
      <c r="AJ18" s="998"/>
      <c r="AK18" s="998"/>
      <c r="AL18" s="998"/>
      <c r="AM18" s="998"/>
      <c r="AN18" s="998"/>
      <c r="AO18" s="998"/>
      <c r="AP18" s="998"/>
      <c r="AQ18" s="998"/>
      <c r="AR18" s="998"/>
      <c r="AS18" s="998"/>
      <c r="AT18" s="998"/>
      <c r="AU18" s="998"/>
      <c r="AV18" s="998"/>
      <c r="AW18" s="998"/>
      <c r="AX18" s="998"/>
      <c r="AY18" s="998"/>
      <c r="AZ18" s="998"/>
      <c r="BA18" s="998"/>
    </row>
    <row r="19" spans="1:53" s="300" customFormat="1" ht="6" customHeight="1" x14ac:dyDescent="0.2">
      <c r="A19" s="968" t="s">
        <v>766</v>
      </c>
      <c r="B19" s="968"/>
      <c r="C19" s="968"/>
      <c r="D19" s="968"/>
      <c r="E19" s="968"/>
      <c r="F19" s="968"/>
      <c r="G19" s="968"/>
      <c r="H19" s="968"/>
      <c r="I19" s="968"/>
      <c r="J19" s="968"/>
      <c r="K19" s="968"/>
      <c r="L19" s="968"/>
      <c r="M19" s="968"/>
      <c r="N19" s="968"/>
      <c r="O19" s="968"/>
      <c r="P19" s="968"/>
      <c r="Q19" s="968"/>
      <c r="R19" s="968"/>
      <c r="S19" s="968"/>
      <c r="T19" s="968"/>
      <c r="U19" s="968"/>
      <c r="V19" s="968"/>
      <c r="W19" s="968"/>
      <c r="X19" s="968"/>
      <c r="Y19" s="968"/>
      <c r="Z19" s="968"/>
      <c r="AA19" s="968"/>
      <c r="AB19" s="968"/>
      <c r="AC19" s="968"/>
      <c r="AD19" s="968"/>
      <c r="AE19" s="968"/>
      <c r="AF19" s="968"/>
      <c r="AG19" s="968"/>
      <c r="AH19" s="968"/>
      <c r="AI19" s="968"/>
      <c r="AJ19" s="968"/>
      <c r="AK19" s="968"/>
      <c r="AL19" s="968"/>
      <c r="AM19" s="968"/>
      <c r="AN19" s="968"/>
      <c r="AO19" s="968"/>
      <c r="AP19" s="968"/>
      <c r="AQ19" s="968"/>
      <c r="AR19" s="968"/>
      <c r="AS19" s="968"/>
      <c r="AT19" s="968"/>
      <c r="AU19" s="968"/>
      <c r="AV19" s="968"/>
      <c r="AW19" s="968"/>
      <c r="AX19" s="968"/>
      <c r="AY19" s="968"/>
      <c r="AZ19" s="968"/>
      <c r="BA19" s="299"/>
    </row>
    <row r="20" spans="1:53" ht="25.5" customHeight="1" x14ac:dyDescent="0.25">
      <c r="A20" s="998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559"/>
    </row>
    <row r="21" spans="1:53" s="300" customFormat="1" ht="21" customHeight="1" x14ac:dyDescent="0.2">
      <c r="A21" s="986" t="s">
        <v>793</v>
      </c>
      <c r="B21" s="986"/>
      <c r="C21" s="986"/>
      <c r="D21" s="986"/>
      <c r="E21" s="986"/>
      <c r="F21" s="986"/>
      <c r="G21" s="986"/>
      <c r="H21" s="986"/>
      <c r="I21" s="986"/>
      <c r="J21" s="986"/>
      <c r="K21" s="986"/>
      <c r="L21" s="986"/>
      <c r="M21" s="986"/>
      <c r="N21" s="986"/>
      <c r="O21" s="986"/>
      <c r="P21" s="986"/>
      <c r="Q21" s="986"/>
      <c r="R21" s="986"/>
      <c r="S21" s="986"/>
      <c r="T21" s="986"/>
      <c r="U21" s="986"/>
      <c r="V21" s="986"/>
      <c r="W21" s="986"/>
      <c r="X21" s="986"/>
      <c r="Y21" s="986"/>
      <c r="Z21" s="986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86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86"/>
      <c r="AX21" s="986"/>
      <c r="AY21" s="986"/>
      <c r="AZ21" s="986"/>
      <c r="BA21" s="299"/>
    </row>
    <row r="22" spans="1:53" ht="21.6" customHeight="1" x14ac:dyDescent="0.25">
      <c r="A22" s="1243"/>
      <c r="B22" s="1243"/>
      <c r="C22" s="1243"/>
      <c r="D22" s="1243"/>
      <c r="E22" s="1243"/>
      <c r="F22" s="1243"/>
      <c r="G22" s="1243"/>
      <c r="H22" s="1243"/>
      <c r="I22" s="1243"/>
      <c r="J22" s="1243"/>
      <c r="K22" s="1243"/>
      <c r="L22" s="1243"/>
      <c r="M22" s="1243"/>
      <c r="N22" s="1243"/>
      <c r="O22" s="1243"/>
      <c r="P22" s="1243"/>
      <c r="Q22" s="1243"/>
      <c r="R22" s="1243"/>
      <c r="S22" s="1243"/>
      <c r="T22" s="1243"/>
      <c r="U22" s="1243"/>
      <c r="V22" s="1243"/>
      <c r="W22" s="1243"/>
      <c r="X22" s="1243"/>
      <c r="Y22" s="1243"/>
      <c r="Z22" s="1243"/>
      <c r="AA22" s="1243"/>
      <c r="AB22" s="1243"/>
      <c r="AC22" s="1243"/>
      <c r="AD22" s="1243"/>
      <c r="AE22" s="1243"/>
      <c r="AF22" s="1243"/>
      <c r="AG22" s="1243"/>
      <c r="AH22" s="1243"/>
      <c r="AI22" s="1243"/>
      <c r="AJ22" s="1243"/>
      <c r="AK22" s="1243"/>
      <c r="AL22" s="1243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295"/>
    </row>
    <row r="23" spans="1:53" ht="39" customHeight="1" x14ac:dyDescent="0.25">
      <c r="A23" s="995" t="s">
        <v>591</v>
      </c>
      <c r="B23" s="996"/>
      <c r="C23" s="996"/>
      <c r="D23" s="996"/>
      <c r="E23" s="996"/>
      <c r="F23" s="996"/>
      <c r="G23" s="996"/>
      <c r="H23" s="996"/>
      <c r="I23" s="996"/>
      <c r="J23" s="996"/>
      <c r="K23" s="996"/>
      <c r="L23" s="996"/>
      <c r="M23" s="996"/>
      <c r="N23" s="996"/>
      <c r="O23" s="996"/>
      <c r="P23" s="996"/>
      <c r="Q23" s="996"/>
      <c r="R23" s="996"/>
      <c r="S23" s="996"/>
      <c r="T23" s="996"/>
      <c r="U23" s="996"/>
      <c r="V23" s="996"/>
      <c r="W23" s="996"/>
      <c r="X23" s="996"/>
      <c r="Y23" s="996"/>
      <c r="Z23" s="996"/>
      <c r="AA23" s="996"/>
      <c r="AB23" s="996"/>
      <c r="AC23" s="996"/>
      <c r="AD23" s="996"/>
      <c r="AE23" s="996"/>
      <c r="AF23" s="996"/>
      <c r="AG23" s="996"/>
      <c r="AH23" s="996"/>
      <c r="AI23" s="996"/>
      <c r="AJ23" s="996"/>
      <c r="AK23" s="996"/>
      <c r="AL23" s="996"/>
      <c r="AM23" s="996"/>
      <c r="AN23" s="996"/>
      <c r="AO23" s="996"/>
      <c r="AP23" s="996"/>
      <c r="AQ23" s="996"/>
      <c r="AR23" s="996"/>
      <c r="AS23" s="996"/>
      <c r="AT23" s="996"/>
      <c r="AU23" s="996"/>
      <c r="AV23" s="996"/>
      <c r="AW23" s="996"/>
      <c r="AX23" s="996"/>
      <c r="AY23" s="996"/>
      <c r="AZ23" s="996"/>
      <c r="BA23" s="295"/>
    </row>
    <row r="24" spans="1:53" ht="0.75" hidden="1" customHeight="1" x14ac:dyDescent="0.25">
      <c r="A24" s="295"/>
      <c r="B24" s="295"/>
      <c r="C24" s="295"/>
      <c r="D24" s="295"/>
      <c r="E24" s="295"/>
      <c r="F24" s="295"/>
      <c r="G24" s="295"/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295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</row>
    <row r="25" spans="1:53" ht="11.25" customHeight="1" x14ac:dyDescent="0.3">
      <c r="A25" s="976" t="s">
        <v>19</v>
      </c>
      <c r="B25" s="976"/>
      <c r="C25" s="980">
        <f>ФОРМА!B21</f>
        <v>0</v>
      </c>
      <c r="D25" s="980"/>
      <c r="E25" s="980"/>
      <c r="F25" s="980"/>
      <c r="G25" s="980"/>
      <c r="H25" s="980"/>
      <c r="I25" s="980"/>
      <c r="J25" s="980"/>
      <c r="K25" s="980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302"/>
      <c r="AG25" s="978"/>
      <c r="AH25" s="978"/>
      <c r="AI25" s="978"/>
      <c r="AJ25" s="302"/>
      <c r="AK25" s="302"/>
      <c r="AL25" s="997">
        <f>ФОРМА!C21</f>
        <v>45354</v>
      </c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978"/>
      <c r="AX25" s="978"/>
      <c r="AY25" s="978"/>
      <c r="AZ25" s="978"/>
      <c r="BA25" s="295"/>
    </row>
    <row r="26" spans="1:53" s="300" customFormat="1" ht="5.0999999999999996" customHeight="1" x14ac:dyDescent="0.2">
      <c r="A26" s="299"/>
      <c r="B26" s="299"/>
      <c r="C26" s="299"/>
      <c r="D26" s="299"/>
      <c r="E26" s="299"/>
      <c r="F26" s="299"/>
      <c r="G26" s="299"/>
      <c r="H26" s="299"/>
      <c r="I26" s="299"/>
      <c r="J26" s="299"/>
      <c r="K26" s="299"/>
      <c r="L26" s="299"/>
      <c r="M26" s="299"/>
      <c r="N26" s="299"/>
      <c r="O26" s="299"/>
      <c r="P26" s="299"/>
      <c r="Q26" s="299"/>
      <c r="R26" s="299"/>
      <c r="S26" s="299"/>
      <c r="T26" s="299"/>
      <c r="U26" s="299"/>
      <c r="V26" s="299"/>
      <c r="W26" s="299"/>
      <c r="X26" s="299"/>
      <c r="Y26" s="299"/>
      <c r="Z26" s="299"/>
      <c r="AA26" s="299"/>
      <c r="AB26" s="299"/>
      <c r="AC26" s="299"/>
      <c r="AD26" s="299"/>
      <c r="AE26" s="299"/>
      <c r="AF26" s="299"/>
      <c r="AG26" s="299"/>
      <c r="AH26" s="299"/>
      <c r="AI26" s="299"/>
      <c r="AJ26" s="299"/>
      <c r="AK26" s="299"/>
      <c r="AL26" s="968" t="s">
        <v>454</v>
      </c>
      <c r="AM26" s="968"/>
      <c r="AN26" s="968"/>
      <c r="AO26" s="968"/>
      <c r="AP26" s="968"/>
      <c r="AQ26" s="968"/>
      <c r="AR26" s="968"/>
      <c r="AS26" s="968"/>
      <c r="AT26" s="968"/>
      <c r="AU26" s="968"/>
      <c r="AV26" s="968"/>
      <c r="AW26" s="299"/>
      <c r="AX26" s="299"/>
      <c r="AY26" s="299"/>
      <c r="AZ26" s="299"/>
      <c r="BA26" s="299"/>
    </row>
    <row r="27" spans="1:53" ht="21" customHeight="1" x14ac:dyDescent="0.25">
      <c r="A27" s="969" t="s">
        <v>770</v>
      </c>
      <c r="B27" s="969"/>
      <c r="C27" s="969"/>
      <c r="D27" s="969"/>
      <c r="E27" s="969"/>
      <c r="F27" s="969"/>
      <c r="G27" s="969"/>
      <c r="H27" s="969"/>
      <c r="I27" s="969"/>
      <c r="J27" s="969"/>
      <c r="K27" s="969"/>
      <c r="L27" s="969"/>
      <c r="M27" s="969"/>
      <c r="N27" s="969"/>
      <c r="O27" s="969"/>
      <c r="P27" s="969"/>
      <c r="Q27" s="969"/>
      <c r="R27" s="969"/>
      <c r="S27" s="969"/>
      <c r="T27" s="969"/>
      <c r="U27" s="969"/>
      <c r="V27" s="969"/>
      <c r="W27" s="969"/>
      <c r="X27" s="969"/>
      <c r="Y27" s="969"/>
      <c r="Z27" s="969"/>
      <c r="AA27" s="969"/>
      <c r="AB27" s="969"/>
      <c r="AC27" s="969"/>
      <c r="AD27" s="969"/>
      <c r="AE27" s="969"/>
      <c r="AF27" s="969"/>
      <c r="AG27" s="969"/>
      <c r="AH27" s="969"/>
      <c r="AI27" s="969"/>
      <c r="AJ27" s="969"/>
      <c r="AK27" s="969"/>
      <c r="AL27" s="969"/>
      <c r="AM27" s="969"/>
      <c r="AN27" s="969"/>
      <c r="AO27" s="969"/>
      <c r="AP27" s="969"/>
      <c r="AQ27" s="969"/>
      <c r="AR27" s="969"/>
      <c r="AS27" s="969"/>
      <c r="AT27" s="969"/>
      <c r="AU27" s="969"/>
      <c r="AV27" s="969"/>
      <c r="AW27" s="969"/>
      <c r="AX27" s="969"/>
      <c r="AY27" s="969"/>
      <c r="AZ27" s="969"/>
      <c r="BA27" s="295"/>
    </row>
    <row r="28" spans="1:53" ht="12" customHeight="1" x14ac:dyDescent="0.25">
      <c r="A28" s="993" t="str">
        <f>IF(ПОДПИСИ!B9="",ПОДПИСИ!B6,ПОДПИСИ!B9)</f>
        <v>Ведущий инженер отдела строительного контроля АО "ЛЭСР"</v>
      </c>
      <c r="B28" s="993"/>
      <c r="C28" s="993"/>
      <c r="D28" s="993"/>
      <c r="E28" s="993"/>
      <c r="F28" s="993"/>
      <c r="G28" s="993"/>
      <c r="H28" s="993"/>
      <c r="I28" s="993"/>
      <c r="J28" s="993"/>
      <c r="K28" s="993"/>
      <c r="L28" s="993"/>
      <c r="M28" s="993"/>
      <c r="N28" s="993"/>
      <c r="O28" s="993"/>
      <c r="P28" s="993"/>
      <c r="Q28" s="993"/>
      <c r="R28" s="993"/>
      <c r="S28" s="993"/>
      <c r="T28" s="993"/>
      <c r="U28" s="993"/>
      <c r="V28" s="993"/>
      <c r="W28" s="993"/>
      <c r="X28" s="993"/>
      <c r="Y28" s="993"/>
      <c r="Z28" s="993"/>
      <c r="AA28" s="993"/>
      <c r="AB28" s="993"/>
      <c r="AC28" s="993"/>
      <c r="AD28" s="993"/>
      <c r="AE28" s="993"/>
      <c r="AF28" s="993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/>
      <c r="AX28" s="993"/>
      <c r="AY28" s="993"/>
      <c r="AZ28" s="993"/>
      <c r="BA28" s="295"/>
    </row>
    <row r="29" spans="1:53" ht="12" customHeight="1" x14ac:dyDescent="0.25">
      <c r="A29" s="985" t="str">
        <f>IF(ПОДПИСИ!C9="",ПОДПИСИ!C6,CONCATENATE(ПОДПИСИ!C9,", ",ПОДПИСИ!F9))</f>
        <v>Сафуанова В.А., Приказ №205 от 12.02.2024</v>
      </c>
      <c r="B29" s="985"/>
      <c r="C29" s="985"/>
      <c r="D29" s="985"/>
      <c r="E29" s="985"/>
      <c r="F29" s="985"/>
      <c r="G29" s="985"/>
      <c r="H29" s="985"/>
      <c r="I29" s="985"/>
      <c r="J29" s="985"/>
      <c r="K29" s="985"/>
      <c r="L29" s="985"/>
      <c r="M29" s="985"/>
      <c r="N29" s="985"/>
      <c r="O29" s="985"/>
      <c r="P29" s="985"/>
      <c r="Q29" s="985"/>
      <c r="R29" s="985"/>
      <c r="S29" s="985"/>
      <c r="T29" s="985"/>
      <c r="U29" s="985"/>
      <c r="V29" s="985"/>
      <c r="W29" s="985"/>
      <c r="X29" s="985"/>
      <c r="Y29" s="985"/>
      <c r="Z29" s="985"/>
      <c r="AA29" s="985"/>
      <c r="AB29" s="985"/>
      <c r="AC29" s="985"/>
      <c r="AD29" s="985"/>
      <c r="AE29" s="985"/>
      <c r="AF29" s="985"/>
      <c r="AG29" s="985"/>
      <c r="AH29" s="985"/>
      <c r="AI29" s="985"/>
      <c r="AJ29" s="985"/>
      <c r="AK29" s="985"/>
      <c r="AL29" s="985"/>
      <c r="AM29" s="985"/>
      <c r="AN29" s="985"/>
      <c r="AO29" s="985"/>
      <c r="AP29" s="985"/>
      <c r="AQ29" s="985"/>
      <c r="AR29" s="985"/>
      <c r="AS29" s="985"/>
      <c r="AT29" s="985"/>
      <c r="AU29" s="985"/>
      <c r="AV29" s="985"/>
      <c r="AW29" s="985"/>
      <c r="AX29" s="985"/>
      <c r="AY29" s="985"/>
      <c r="AZ29" s="985"/>
      <c r="BA29" s="295"/>
    </row>
    <row r="30" spans="1:53" ht="15" customHeight="1" x14ac:dyDescent="0.25">
      <c r="A30" s="986" t="s">
        <v>771</v>
      </c>
      <c r="B30" s="986"/>
      <c r="C30" s="986"/>
      <c r="D30" s="986"/>
      <c r="E30" s="986"/>
      <c r="F30" s="986"/>
      <c r="G30" s="986"/>
      <c r="H30" s="986"/>
      <c r="I30" s="986"/>
      <c r="J30" s="986"/>
      <c r="K30" s="986"/>
      <c r="L30" s="986"/>
      <c r="M30" s="986"/>
      <c r="N30" s="986"/>
      <c r="O30" s="986"/>
      <c r="P30" s="986"/>
      <c r="Q30" s="986"/>
      <c r="R30" s="986"/>
      <c r="S30" s="986"/>
      <c r="T30" s="986"/>
      <c r="U30" s="986"/>
      <c r="V30" s="986"/>
      <c r="W30" s="986"/>
      <c r="X30" s="986"/>
      <c r="Y30" s="986"/>
      <c r="Z30" s="986"/>
      <c r="AA30" s="986"/>
      <c r="AB30" s="986"/>
      <c r="AC30" s="986"/>
      <c r="AD30" s="986"/>
      <c r="AE30" s="986"/>
      <c r="AF30" s="986"/>
      <c r="AG30" s="986"/>
      <c r="AH30" s="986"/>
      <c r="AI30" s="986"/>
      <c r="AJ30" s="986"/>
      <c r="AK30" s="986"/>
      <c r="AL30" s="986"/>
      <c r="AM30" s="986"/>
      <c r="AN30" s="986"/>
      <c r="AO30" s="986"/>
      <c r="AP30" s="986"/>
      <c r="AQ30" s="986"/>
      <c r="AR30" s="986"/>
      <c r="AS30" s="986"/>
      <c r="AT30" s="986"/>
      <c r="AU30" s="986"/>
      <c r="AV30" s="986"/>
      <c r="AW30" s="986"/>
      <c r="AX30" s="986"/>
      <c r="AY30" s="986"/>
      <c r="AZ30" s="986"/>
      <c r="BA30" s="295"/>
    </row>
    <row r="31" spans="1:53" ht="15" customHeight="1" x14ac:dyDescent="0.25">
      <c r="A31" s="987"/>
      <c r="B31" s="987"/>
      <c r="C31" s="987"/>
      <c r="D31" s="987"/>
      <c r="E31" s="987"/>
      <c r="F31" s="987"/>
      <c r="G31" s="987"/>
      <c r="H31" s="987"/>
      <c r="I31" s="987"/>
      <c r="J31" s="987"/>
      <c r="K31" s="987"/>
      <c r="L31" s="987"/>
      <c r="M31" s="987"/>
      <c r="N31" s="987"/>
      <c r="O31" s="987"/>
      <c r="P31" s="987"/>
      <c r="Q31" s="987"/>
      <c r="R31" s="987"/>
      <c r="S31" s="987"/>
      <c r="T31" s="987"/>
      <c r="U31" s="987"/>
      <c r="V31" s="987"/>
      <c r="W31" s="987"/>
      <c r="X31" s="987"/>
      <c r="Y31" s="987"/>
      <c r="Z31" s="987"/>
      <c r="AA31" s="987"/>
      <c r="AB31" s="987"/>
      <c r="AC31" s="987"/>
      <c r="AD31" s="987"/>
      <c r="AE31" s="987"/>
      <c r="AF31" s="987"/>
      <c r="AG31" s="987"/>
      <c r="AH31" s="987"/>
      <c r="AI31" s="987"/>
      <c r="AJ31" s="987"/>
      <c r="AK31" s="987"/>
      <c r="AL31" s="987"/>
      <c r="AM31" s="987"/>
      <c r="AN31" s="987"/>
      <c r="AO31" s="987"/>
      <c r="AP31" s="987"/>
      <c r="AQ31" s="987"/>
      <c r="AR31" s="987"/>
      <c r="AS31" s="987"/>
      <c r="AT31" s="987"/>
      <c r="AU31" s="987"/>
      <c r="AV31" s="987"/>
      <c r="AW31" s="987"/>
      <c r="AX31" s="987"/>
      <c r="AY31" s="987"/>
      <c r="AZ31" s="987"/>
      <c r="BA31" s="295"/>
    </row>
    <row r="32" spans="1:53" ht="21" customHeight="1" x14ac:dyDescent="0.25">
      <c r="A32" s="982" t="s">
        <v>772</v>
      </c>
      <c r="B32" s="982"/>
      <c r="C32" s="982"/>
      <c r="D32" s="982"/>
      <c r="E32" s="982"/>
      <c r="F32" s="982"/>
      <c r="G32" s="982"/>
      <c r="H32" s="982"/>
      <c r="I32" s="982"/>
      <c r="J32" s="982"/>
      <c r="K32" s="982"/>
      <c r="L32" s="982"/>
      <c r="M32" s="982"/>
      <c r="N32" s="982"/>
      <c r="O32" s="982"/>
      <c r="P32" s="982"/>
      <c r="Q32" s="982"/>
      <c r="R32" s="982"/>
      <c r="S32" s="982"/>
      <c r="T32" s="982"/>
      <c r="U32" s="982"/>
      <c r="V32" s="982"/>
      <c r="W32" s="982"/>
      <c r="X32" s="982"/>
      <c r="Y32" s="982"/>
      <c r="Z32" s="982"/>
      <c r="AA32" s="982"/>
      <c r="AB32" s="982"/>
      <c r="AC32" s="982"/>
      <c r="AD32" s="982"/>
      <c r="AE32" s="982"/>
      <c r="AF32" s="982"/>
      <c r="AG32" s="982"/>
      <c r="AH32" s="982"/>
      <c r="AI32" s="982"/>
      <c r="AJ32" s="982"/>
      <c r="AK32" s="982"/>
      <c r="AL32" s="982"/>
      <c r="AM32" s="982"/>
      <c r="AN32" s="982"/>
      <c r="AO32" s="982"/>
      <c r="AP32" s="982"/>
      <c r="AQ32" s="982"/>
      <c r="AR32" s="982"/>
      <c r="AS32" s="982"/>
      <c r="AT32" s="982"/>
      <c r="AU32" s="982"/>
      <c r="AV32" s="982"/>
      <c r="AW32" s="982"/>
      <c r="AX32" s="982"/>
      <c r="AY32" s="982"/>
      <c r="AZ32" s="982"/>
      <c r="BA32" s="295"/>
    </row>
    <row r="33" spans="1:53" ht="12" customHeight="1" x14ac:dyDescent="0.25">
      <c r="A33" s="973" t="s">
        <v>773</v>
      </c>
      <c r="B33" s="973"/>
      <c r="C33" s="973"/>
      <c r="D33" s="973"/>
      <c r="E33" s="973"/>
      <c r="F33" s="973"/>
      <c r="G33" s="973"/>
      <c r="H33" s="973"/>
      <c r="I33" s="973"/>
      <c r="J33" s="973"/>
      <c r="K33" s="973"/>
      <c r="L33" s="973"/>
      <c r="M33" s="973"/>
      <c r="N33" s="973"/>
      <c r="O33" s="973"/>
      <c r="P33" s="973"/>
      <c r="Q33" s="973"/>
      <c r="R33" s="973"/>
      <c r="S33" s="973"/>
      <c r="T33" s="973"/>
      <c r="U33" s="973"/>
      <c r="V33" s="973"/>
      <c r="W33" s="973"/>
      <c r="X33" s="973"/>
      <c r="Y33" s="973"/>
      <c r="Z33" s="973"/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  <c r="AM33" s="973"/>
      <c r="AN33" s="973"/>
      <c r="AO33" s="973"/>
      <c r="AP33" s="973"/>
      <c r="AQ33" s="973"/>
      <c r="AR33" s="973"/>
      <c r="AS33" s="973"/>
      <c r="AT33" s="973"/>
      <c r="AU33" s="973"/>
      <c r="AV33" s="973"/>
      <c r="AW33" s="973"/>
      <c r="AX33" s="973"/>
      <c r="AY33" s="973"/>
      <c r="AZ33" s="973"/>
      <c r="BA33" s="295"/>
    </row>
    <row r="34" spans="1:53" ht="12" customHeight="1" x14ac:dyDescent="0.25">
      <c r="A34" s="985" t="str">
        <f>ПОДПИСИ!B15</f>
        <v>Директор по строительству ООО «СЭТ»</v>
      </c>
      <c r="B34" s="985"/>
      <c r="C34" s="985"/>
      <c r="D34" s="985"/>
      <c r="E34" s="985"/>
      <c r="F34" s="985"/>
      <c r="G34" s="985"/>
      <c r="H34" s="985"/>
      <c r="I34" s="985"/>
      <c r="J34" s="985"/>
      <c r="K34" s="985"/>
      <c r="L34" s="985"/>
      <c r="M34" s="985"/>
      <c r="N34" s="985"/>
      <c r="O34" s="985"/>
      <c r="P34" s="985"/>
      <c r="Q34" s="985"/>
      <c r="R34" s="985"/>
      <c r="S34" s="985"/>
      <c r="T34" s="985"/>
      <c r="U34" s="985"/>
      <c r="V34" s="985"/>
      <c r="W34" s="985"/>
      <c r="X34" s="985"/>
      <c r="Y34" s="985"/>
      <c r="Z34" s="985"/>
      <c r="AA34" s="985"/>
      <c r="AB34" s="985"/>
      <c r="AC34" s="985"/>
      <c r="AD34" s="985"/>
      <c r="AE34" s="985"/>
      <c r="AF34" s="985"/>
      <c r="AG34" s="985"/>
      <c r="AH34" s="985"/>
      <c r="AI34" s="985"/>
      <c r="AJ34" s="985"/>
      <c r="AK34" s="985"/>
      <c r="AL34" s="985"/>
      <c r="AM34" s="985"/>
      <c r="AN34" s="985"/>
      <c r="AO34" s="985"/>
      <c r="AP34" s="985"/>
      <c r="AQ34" s="985"/>
      <c r="AR34" s="985"/>
      <c r="AS34" s="985"/>
      <c r="AT34" s="985"/>
      <c r="AU34" s="985"/>
      <c r="AV34" s="985"/>
      <c r="AW34" s="985"/>
      <c r="AX34" s="985"/>
      <c r="AY34" s="985"/>
      <c r="AZ34" s="985"/>
      <c r="BA34" s="295"/>
    </row>
    <row r="35" spans="1:53" ht="12" customHeight="1" x14ac:dyDescent="0.25">
      <c r="A35" s="985" t="str">
        <f>CONCATENATE(ПОДПИСИ!C15," ",ПОДПИСИ!F15)</f>
        <v>Потоцкий А.А. Приказ №23/10/24-8 от 23.10.2024</v>
      </c>
      <c r="B35" s="985"/>
      <c r="C35" s="985"/>
      <c r="D35" s="985"/>
      <c r="E35" s="985"/>
      <c r="F35" s="985"/>
      <c r="G35" s="985"/>
      <c r="H35" s="985"/>
      <c r="I35" s="985"/>
      <c r="J35" s="985"/>
      <c r="K35" s="985"/>
      <c r="L35" s="985"/>
      <c r="M35" s="985"/>
      <c r="N35" s="985"/>
      <c r="O35" s="985"/>
      <c r="P35" s="985"/>
      <c r="Q35" s="985"/>
      <c r="R35" s="985"/>
      <c r="S35" s="985"/>
      <c r="T35" s="985"/>
      <c r="U35" s="985"/>
      <c r="V35" s="985"/>
      <c r="W35" s="985"/>
      <c r="X35" s="985"/>
      <c r="Y35" s="985"/>
      <c r="Z35" s="985"/>
      <c r="AA35" s="985"/>
      <c r="AB35" s="985"/>
      <c r="AC35" s="985"/>
      <c r="AD35" s="985"/>
      <c r="AE35" s="985"/>
      <c r="AF35" s="985"/>
      <c r="AG35" s="985"/>
      <c r="AH35" s="985"/>
      <c r="AI35" s="985"/>
      <c r="AJ35" s="985"/>
      <c r="AK35" s="985"/>
      <c r="AL35" s="985"/>
      <c r="AM35" s="985"/>
      <c r="AN35" s="985"/>
      <c r="AO35" s="985"/>
      <c r="AP35" s="985"/>
      <c r="AQ35" s="985"/>
      <c r="AR35" s="985"/>
      <c r="AS35" s="985"/>
      <c r="AT35" s="985"/>
      <c r="AU35" s="985"/>
      <c r="AV35" s="985"/>
      <c r="AW35" s="985"/>
      <c r="AX35" s="985"/>
      <c r="AY35" s="985"/>
      <c r="AZ35" s="985"/>
      <c r="BA35" s="295"/>
    </row>
    <row r="36" spans="1:53" ht="15" customHeight="1" x14ac:dyDescent="0.25">
      <c r="A36" s="986" t="s">
        <v>774</v>
      </c>
      <c r="B36" s="986"/>
      <c r="C36" s="986"/>
      <c r="D36" s="986"/>
      <c r="E36" s="986"/>
      <c r="F36" s="986"/>
      <c r="G36" s="986"/>
      <c r="H36" s="986"/>
      <c r="I36" s="986"/>
      <c r="J36" s="986"/>
      <c r="K36" s="986"/>
      <c r="L36" s="986"/>
      <c r="M36" s="986"/>
      <c r="N36" s="986"/>
      <c r="O36" s="986"/>
      <c r="P36" s="986"/>
      <c r="Q36" s="986"/>
      <c r="R36" s="986"/>
      <c r="S36" s="986"/>
      <c r="T36" s="986"/>
      <c r="U36" s="986"/>
      <c r="V36" s="986"/>
      <c r="W36" s="986"/>
      <c r="X36" s="986"/>
      <c r="Y36" s="986"/>
      <c r="Z36" s="986"/>
      <c r="AA36" s="986"/>
      <c r="AB36" s="986"/>
      <c r="AC36" s="986"/>
      <c r="AD36" s="986"/>
      <c r="AE36" s="986"/>
      <c r="AF36" s="986"/>
      <c r="AG36" s="986"/>
      <c r="AH36" s="986"/>
      <c r="AI36" s="986"/>
      <c r="AJ36" s="986"/>
      <c r="AK36" s="986"/>
      <c r="AL36" s="986"/>
      <c r="AM36" s="986"/>
      <c r="AN36" s="986"/>
      <c r="AO36" s="986"/>
      <c r="AP36" s="986"/>
      <c r="AQ36" s="986"/>
      <c r="AR36" s="986"/>
      <c r="AS36" s="986"/>
      <c r="AT36" s="986"/>
      <c r="AU36" s="986"/>
      <c r="AV36" s="986"/>
      <c r="AW36" s="986"/>
      <c r="AX36" s="986"/>
      <c r="AY36" s="986"/>
      <c r="AZ36" s="986"/>
      <c r="BA36" s="295"/>
    </row>
    <row r="37" spans="1:53" ht="15" customHeight="1" x14ac:dyDescent="0.25">
      <c r="A37" s="988"/>
      <c r="B37" s="988"/>
      <c r="C37" s="988"/>
      <c r="D37" s="988"/>
      <c r="E37" s="988"/>
      <c r="F37" s="988"/>
      <c r="G37" s="988"/>
      <c r="H37" s="988"/>
      <c r="I37" s="988"/>
      <c r="J37" s="988"/>
      <c r="K37" s="988"/>
      <c r="L37" s="988"/>
      <c r="M37" s="988"/>
      <c r="N37" s="988"/>
      <c r="O37" s="988"/>
      <c r="P37" s="988"/>
      <c r="Q37" s="988"/>
      <c r="R37" s="988"/>
      <c r="S37" s="988"/>
      <c r="T37" s="988"/>
      <c r="U37" s="988"/>
      <c r="V37" s="988"/>
      <c r="W37" s="988"/>
      <c r="X37" s="988"/>
      <c r="Y37" s="988"/>
      <c r="Z37" s="988"/>
      <c r="AA37" s="988"/>
      <c r="AB37" s="988"/>
      <c r="AC37" s="988"/>
      <c r="AD37" s="988"/>
      <c r="AE37" s="988"/>
      <c r="AF37" s="988"/>
      <c r="AG37" s="988"/>
      <c r="AH37" s="988"/>
      <c r="AI37" s="988"/>
      <c r="AJ37" s="988"/>
      <c r="AK37" s="988"/>
      <c r="AL37" s="988"/>
      <c r="AM37" s="988"/>
      <c r="AN37" s="988"/>
      <c r="AO37" s="988"/>
      <c r="AP37" s="988"/>
      <c r="AQ37" s="988"/>
      <c r="AR37" s="988"/>
      <c r="AS37" s="988"/>
      <c r="AT37" s="988"/>
      <c r="AU37" s="988"/>
      <c r="AV37" s="988"/>
      <c r="AW37" s="988"/>
      <c r="AX37" s="988"/>
      <c r="AY37" s="988"/>
      <c r="AZ37" s="988"/>
      <c r="BA37" s="295"/>
    </row>
    <row r="38" spans="1:53" ht="15" customHeight="1" x14ac:dyDescent="0.25">
      <c r="A38" s="982" t="s">
        <v>775</v>
      </c>
      <c r="B38" s="982"/>
      <c r="C38" s="982"/>
      <c r="D38" s="982"/>
      <c r="E38" s="982"/>
      <c r="F38" s="982"/>
      <c r="G38" s="982"/>
      <c r="H38" s="982"/>
      <c r="I38" s="982"/>
      <c r="J38" s="982"/>
      <c r="K38" s="982"/>
      <c r="L38" s="982"/>
      <c r="M38" s="982"/>
      <c r="N38" s="982"/>
      <c r="O38" s="982"/>
      <c r="P38" s="982"/>
      <c r="Q38" s="982"/>
      <c r="R38" s="982"/>
      <c r="S38" s="982"/>
      <c r="T38" s="982"/>
      <c r="U38" s="982"/>
      <c r="V38" s="982"/>
      <c r="W38" s="982"/>
      <c r="X38" s="982"/>
      <c r="Y38" s="982"/>
      <c r="Z38" s="982"/>
      <c r="AA38" s="982"/>
      <c r="AB38" s="982"/>
      <c r="AC38" s="982"/>
      <c r="AD38" s="982"/>
      <c r="AE38" s="982"/>
      <c r="AF38" s="982"/>
      <c r="AG38" s="982"/>
      <c r="AH38" s="982"/>
      <c r="AI38" s="982"/>
      <c r="AJ38" s="982"/>
      <c r="AK38" s="982"/>
      <c r="AL38" s="982"/>
      <c r="AM38" s="982"/>
      <c r="AN38" s="982"/>
      <c r="AO38" s="982"/>
      <c r="AP38" s="982"/>
      <c r="AQ38" s="982"/>
      <c r="AR38" s="982"/>
      <c r="AS38" s="982"/>
      <c r="AT38" s="982"/>
      <c r="AU38" s="982"/>
      <c r="AV38" s="982"/>
      <c r="AW38" s="982"/>
      <c r="AX38" s="982"/>
      <c r="AY38" s="982"/>
      <c r="AZ38" s="982"/>
      <c r="BA38" s="295"/>
    </row>
    <row r="39" spans="1:53" ht="23.25" customHeight="1" x14ac:dyDescent="0.25">
      <c r="A39" s="1002" t="s">
        <v>801</v>
      </c>
      <c r="B39" s="1002"/>
      <c r="C39" s="1002"/>
      <c r="D39" s="1002"/>
      <c r="E39" s="1002"/>
      <c r="F39" s="1002"/>
      <c r="G39" s="1002"/>
      <c r="H39" s="1002"/>
      <c r="I39" s="1002"/>
      <c r="J39" s="1002"/>
      <c r="K39" s="1002"/>
      <c r="L39" s="1002"/>
      <c r="M39" s="1002"/>
      <c r="N39" s="1002"/>
      <c r="O39" s="1002"/>
      <c r="P39" s="1002"/>
      <c r="Q39" s="1002"/>
      <c r="R39" s="1002"/>
      <c r="S39" s="1002"/>
      <c r="T39" s="1002"/>
      <c r="U39" s="1002"/>
      <c r="V39" s="1002"/>
      <c r="W39" s="1002"/>
      <c r="X39" s="1002"/>
      <c r="Y39" s="1002"/>
      <c r="Z39" s="1002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1002"/>
      <c r="AX39" s="1002"/>
      <c r="AY39" s="1002"/>
      <c r="AZ39" s="1002"/>
      <c r="BA39" s="295"/>
    </row>
    <row r="40" spans="1:53" ht="10.5" customHeight="1" x14ac:dyDescent="0.25">
      <c r="A40" s="1003" t="str">
        <f>ПОДПИСИ!B17</f>
        <v>Ведущий инженер строительного контроля ООО «СЭТ»</v>
      </c>
      <c r="B40" s="1003"/>
      <c r="C40" s="1003"/>
      <c r="D40" s="1003"/>
      <c r="E40" s="1003"/>
      <c r="F40" s="1003"/>
      <c r="G40" s="1003"/>
      <c r="H40" s="1003"/>
      <c r="I40" s="1003"/>
      <c r="J40" s="1003"/>
      <c r="K40" s="1003"/>
      <c r="L40" s="1003"/>
      <c r="M40" s="1003"/>
      <c r="N40" s="1003"/>
      <c r="O40" s="1003"/>
      <c r="P40" s="1003"/>
      <c r="Q40" s="1003"/>
      <c r="R40" s="1003"/>
      <c r="S40" s="1003"/>
      <c r="T40" s="1003"/>
      <c r="U40" s="1003"/>
      <c r="V40" s="1003"/>
      <c r="W40" s="1003"/>
      <c r="X40" s="1003"/>
      <c r="Y40" s="1003"/>
      <c r="Z40" s="1003"/>
      <c r="AA40" s="1003"/>
      <c r="AB40" s="1003"/>
      <c r="AC40" s="1003"/>
      <c r="AD40" s="1003"/>
      <c r="AE40" s="1003"/>
      <c r="AF40" s="1003"/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1003"/>
      <c r="AX40" s="1003"/>
      <c r="AY40" s="1003"/>
      <c r="AZ40" s="1003"/>
      <c r="BA40" s="295"/>
    </row>
    <row r="41" spans="1:53" ht="15" customHeight="1" x14ac:dyDescent="0.25">
      <c r="A41" s="1003" t="str">
        <f>CONCATENATE(ПОДПИСИ!C17," ",ПОДПИСИ!F17)</f>
        <v>Кольцов А.Г. Приказ №23/10/24-5 от 23.10.2024; НРС  №С-78-189445 от 05.04.2019г.</v>
      </c>
      <c r="B41" s="1003"/>
      <c r="C41" s="1003"/>
      <c r="D41" s="1003"/>
      <c r="E41" s="1003"/>
      <c r="F41" s="1003"/>
      <c r="G41" s="1003"/>
      <c r="H41" s="1003"/>
      <c r="I41" s="1003"/>
      <c r="J41" s="1003"/>
      <c r="K41" s="1003"/>
      <c r="L41" s="1003"/>
      <c r="M41" s="1003"/>
      <c r="N41" s="1003"/>
      <c r="O41" s="1003"/>
      <c r="P41" s="1003"/>
      <c r="Q41" s="1003"/>
      <c r="R41" s="1003"/>
      <c r="S41" s="1003"/>
      <c r="T41" s="1003"/>
      <c r="U41" s="1003"/>
      <c r="V41" s="1003"/>
      <c r="W41" s="1003"/>
      <c r="X41" s="1003"/>
      <c r="Y41" s="1003"/>
      <c r="Z41" s="1003"/>
      <c r="AA41" s="1003"/>
      <c r="AB41" s="1003"/>
      <c r="AC41" s="1003"/>
      <c r="AD41" s="1003"/>
      <c r="AE41" s="1003"/>
      <c r="AF41" s="1003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3"/>
      <c r="AR41" s="1003"/>
      <c r="AS41" s="1003"/>
      <c r="AT41" s="1003"/>
      <c r="AU41" s="1003"/>
      <c r="AV41" s="1003"/>
      <c r="AW41" s="1003"/>
      <c r="AX41" s="1003"/>
      <c r="AY41" s="1003"/>
      <c r="AZ41" s="1003"/>
      <c r="BA41" s="295"/>
    </row>
    <row r="42" spans="1:53" ht="15" customHeight="1" x14ac:dyDescent="0.25">
      <c r="A42" s="991" t="s">
        <v>771</v>
      </c>
      <c r="B42" s="991"/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91"/>
      <c r="AX42" s="991"/>
      <c r="AY42" s="991"/>
      <c r="AZ42" s="991"/>
      <c r="BA42" s="295"/>
    </row>
    <row r="43" spans="1:53" ht="12.75" customHeight="1" x14ac:dyDescent="0.25">
      <c r="A43" s="992"/>
      <c r="B43" s="992"/>
      <c r="C43" s="992"/>
      <c r="D43" s="992"/>
      <c r="E43" s="992"/>
      <c r="F43" s="992"/>
      <c r="G43" s="992"/>
      <c r="H43" s="992"/>
      <c r="I43" s="992"/>
      <c r="J43" s="992"/>
      <c r="K43" s="992"/>
      <c r="L43" s="992"/>
      <c r="M43" s="992"/>
      <c r="N43" s="992"/>
      <c r="O43" s="992"/>
      <c r="P43" s="992"/>
      <c r="Q43" s="992"/>
      <c r="R43" s="992"/>
      <c r="S43" s="992"/>
      <c r="T43" s="992"/>
      <c r="U43" s="992"/>
      <c r="V43" s="992"/>
      <c r="W43" s="992"/>
      <c r="X43" s="992"/>
      <c r="Y43" s="992"/>
      <c r="Z43" s="992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92"/>
      <c r="AX43" s="992"/>
      <c r="AY43" s="992"/>
      <c r="AZ43" s="992"/>
      <c r="BA43" s="295"/>
    </row>
    <row r="44" spans="1:53" ht="8.25" customHeight="1" x14ac:dyDescent="0.25">
      <c r="A44" s="991" t="s">
        <v>802</v>
      </c>
      <c r="B44" s="991"/>
      <c r="C44" s="991"/>
      <c r="D44" s="991"/>
      <c r="E44" s="991"/>
      <c r="F44" s="991"/>
      <c r="G44" s="991"/>
      <c r="H44" s="991"/>
      <c r="I44" s="991"/>
      <c r="J44" s="991"/>
      <c r="K44" s="991"/>
      <c r="L44" s="991"/>
      <c r="M44" s="991"/>
      <c r="N44" s="991"/>
      <c r="O44" s="991"/>
      <c r="P44" s="991"/>
      <c r="Q44" s="991"/>
      <c r="R44" s="991"/>
      <c r="S44" s="991"/>
      <c r="T44" s="991"/>
      <c r="U44" s="991"/>
      <c r="V44" s="991"/>
      <c r="W44" s="991"/>
      <c r="X44" s="991"/>
      <c r="Y44" s="991"/>
      <c r="Z44" s="991"/>
      <c r="AA44" s="991"/>
      <c r="AB44" s="991"/>
      <c r="AC44" s="991"/>
      <c r="AD44" s="991"/>
      <c r="AE44" s="991"/>
      <c r="AF44" s="991"/>
      <c r="AG44" s="991"/>
      <c r="AH44" s="991"/>
      <c r="AI44" s="991"/>
      <c r="AJ44" s="991"/>
      <c r="AK44" s="991"/>
      <c r="AL44" s="991"/>
      <c r="AM44" s="991"/>
      <c r="AN44" s="991"/>
      <c r="AO44" s="991"/>
      <c r="AP44" s="991"/>
      <c r="AQ44" s="991"/>
      <c r="AR44" s="991"/>
      <c r="AS44" s="991"/>
      <c r="AT44" s="991"/>
      <c r="AU44" s="991"/>
      <c r="AV44" s="991"/>
      <c r="AW44" s="991"/>
      <c r="AX44" s="991"/>
      <c r="AY44" s="991"/>
      <c r="AZ44" s="991"/>
      <c r="BA44" s="295"/>
    </row>
    <row r="45" spans="1:53" ht="39" customHeight="1" x14ac:dyDescent="0.25">
      <c r="A45" s="969" t="s">
        <v>776</v>
      </c>
      <c r="B45" s="969"/>
      <c r="C45" s="969"/>
      <c r="D45" s="969"/>
      <c r="E45" s="969"/>
      <c r="F45" s="969"/>
      <c r="G45" s="969"/>
      <c r="H45" s="969"/>
      <c r="I45" s="969"/>
      <c r="J45" s="969"/>
      <c r="K45" s="969"/>
      <c r="L45" s="969"/>
      <c r="M45" s="969"/>
      <c r="N45" s="969"/>
      <c r="O45" s="969"/>
      <c r="P45" s="969"/>
      <c r="Q45" s="969"/>
      <c r="R45" s="969"/>
      <c r="S45" s="969"/>
      <c r="T45" s="969"/>
      <c r="U45" s="969"/>
      <c r="V45" s="969"/>
      <c r="W45" s="969"/>
      <c r="X45" s="969"/>
      <c r="Y45" s="969"/>
      <c r="Z45" s="969"/>
      <c r="AA45" s="969"/>
      <c r="AB45" s="969"/>
      <c r="AC45" s="969"/>
      <c r="AD45" s="969"/>
      <c r="AE45" s="969"/>
      <c r="AF45" s="969"/>
      <c r="AG45" s="969"/>
      <c r="AH45" s="969"/>
      <c r="AI45" s="969"/>
      <c r="AJ45" s="969"/>
      <c r="AK45" s="969"/>
      <c r="AL45" s="969"/>
      <c r="AM45" s="969"/>
      <c r="AN45" s="969"/>
      <c r="AO45" s="969"/>
      <c r="AP45" s="969"/>
      <c r="AQ45" s="969"/>
      <c r="AR45" s="969"/>
      <c r="AS45" s="969"/>
      <c r="AT45" s="969"/>
      <c r="AU45" s="969"/>
      <c r="AV45" s="969"/>
      <c r="AW45" s="969"/>
      <c r="AX45" s="969"/>
      <c r="AY45" s="969"/>
      <c r="AZ45" s="969"/>
      <c r="BA45" s="295"/>
    </row>
    <row r="46" spans="1:53" ht="12" customHeight="1" x14ac:dyDescent="0.25">
      <c r="A46" s="988" t="str">
        <f>ПОДПИСИ!B19</f>
        <v xml:space="preserve"> </v>
      </c>
      <c r="B46" s="988"/>
      <c r="C46" s="988"/>
      <c r="D46" s="988"/>
      <c r="E46" s="988"/>
      <c r="F46" s="988"/>
      <c r="G46" s="988"/>
      <c r="H46" s="988"/>
      <c r="I46" s="988"/>
      <c r="J46" s="988"/>
      <c r="K46" s="988"/>
      <c r="L46" s="988"/>
      <c r="M46" s="988"/>
      <c r="N46" s="988"/>
      <c r="O46" s="988"/>
      <c r="P46" s="988"/>
      <c r="Q46" s="988"/>
      <c r="R46" s="988"/>
      <c r="S46" s="988"/>
      <c r="T46" s="988"/>
      <c r="U46" s="988"/>
      <c r="V46" s="988"/>
      <c r="W46" s="988"/>
      <c r="X46" s="988"/>
      <c r="Y46" s="988"/>
      <c r="Z46" s="988"/>
      <c r="AA46" s="988"/>
      <c r="AB46" s="988"/>
      <c r="AC46" s="988"/>
      <c r="AD46" s="988"/>
      <c r="AE46" s="988"/>
      <c r="AF46" s="988"/>
      <c r="AG46" s="988"/>
      <c r="AH46" s="988"/>
      <c r="AI46" s="988"/>
      <c r="AJ46" s="988"/>
      <c r="AK46" s="988"/>
      <c r="AL46" s="988"/>
      <c r="AM46" s="988"/>
      <c r="AN46" s="988"/>
      <c r="AO46" s="988"/>
      <c r="AP46" s="988"/>
      <c r="AQ46" s="988"/>
      <c r="AR46" s="988"/>
      <c r="AS46" s="988"/>
      <c r="AT46" s="988"/>
      <c r="AU46" s="988"/>
      <c r="AV46" s="988"/>
      <c r="AW46" s="988"/>
      <c r="AX46" s="988"/>
      <c r="AY46" s="988"/>
      <c r="AZ46" s="988"/>
      <c r="BA46" s="295"/>
    </row>
    <row r="47" spans="1:53" ht="11.25" customHeight="1" x14ac:dyDescent="0.25">
      <c r="A47" s="989" t="str">
        <f>CONCATENATE(ПОДПИСИ!C19," ",ПОДПИСИ!F19)</f>
        <v xml:space="preserve">  </v>
      </c>
      <c r="B47" s="989"/>
      <c r="C47" s="989"/>
      <c r="D47" s="989"/>
      <c r="E47" s="989"/>
      <c r="F47" s="989"/>
      <c r="G47" s="989"/>
      <c r="H47" s="989"/>
      <c r="I47" s="989"/>
      <c r="J47" s="989"/>
      <c r="K47" s="989"/>
      <c r="L47" s="989"/>
      <c r="M47" s="989"/>
      <c r="N47" s="989"/>
      <c r="O47" s="989"/>
      <c r="P47" s="989"/>
      <c r="Q47" s="989"/>
      <c r="R47" s="989"/>
      <c r="S47" s="989"/>
      <c r="T47" s="989"/>
      <c r="U47" s="989"/>
      <c r="V47" s="989"/>
      <c r="W47" s="989"/>
      <c r="X47" s="989"/>
      <c r="Y47" s="989"/>
      <c r="Z47" s="989"/>
      <c r="AA47" s="989"/>
      <c r="AB47" s="989"/>
      <c r="AC47" s="989"/>
      <c r="AD47" s="989"/>
      <c r="AE47" s="989"/>
      <c r="AF47" s="989"/>
      <c r="AG47" s="989"/>
      <c r="AH47" s="989"/>
      <c r="AI47" s="989"/>
      <c r="AJ47" s="989"/>
      <c r="AK47" s="989"/>
      <c r="AL47" s="989"/>
      <c r="AM47" s="989"/>
      <c r="AN47" s="989"/>
      <c r="AO47" s="989"/>
      <c r="AP47" s="989"/>
      <c r="AQ47" s="989"/>
      <c r="AR47" s="989"/>
      <c r="AS47" s="989"/>
      <c r="AT47" s="989"/>
      <c r="AU47" s="989"/>
      <c r="AV47" s="989"/>
      <c r="AW47" s="989"/>
      <c r="AX47" s="989"/>
      <c r="AY47" s="989"/>
      <c r="AZ47" s="989"/>
      <c r="BA47" s="295"/>
    </row>
    <row r="48" spans="1:53" ht="6" customHeight="1" x14ac:dyDescent="0.25">
      <c r="A48" s="981" t="s">
        <v>777</v>
      </c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981"/>
      <c r="O48" s="981"/>
      <c r="P48" s="981"/>
      <c r="Q48" s="981"/>
      <c r="R48" s="981"/>
      <c r="S48" s="981"/>
      <c r="T48" s="981"/>
      <c r="U48" s="981"/>
      <c r="V48" s="981"/>
      <c r="W48" s="981"/>
      <c r="X48" s="981"/>
      <c r="Y48" s="981"/>
      <c r="Z48" s="981"/>
      <c r="AA48" s="981"/>
      <c r="AB48" s="981"/>
      <c r="AC48" s="981"/>
      <c r="AD48" s="981"/>
      <c r="AE48" s="981"/>
      <c r="AF48" s="981"/>
      <c r="AG48" s="981"/>
      <c r="AH48" s="981"/>
      <c r="AI48" s="981"/>
      <c r="AJ48" s="981"/>
      <c r="AK48" s="981"/>
      <c r="AL48" s="981"/>
      <c r="AM48" s="981"/>
      <c r="AN48" s="981"/>
      <c r="AO48" s="981"/>
      <c r="AP48" s="981"/>
      <c r="AQ48" s="981"/>
      <c r="AR48" s="981"/>
      <c r="AS48" s="981"/>
      <c r="AT48" s="981"/>
      <c r="AU48" s="981"/>
      <c r="AV48" s="981"/>
      <c r="AW48" s="981"/>
      <c r="AX48" s="981"/>
      <c r="AY48" s="981"/>
      <c r="AZ48" s="981"/>
      <c r="BA48" s="295"/>
    </row>
    <row r="49" spans="1:54" ht="15" customHeight="1" x14ac:dyDescent="0.25">
      <c r="A49" s="990"/>
      <c r="B49" s="990"/>
      <c r="C49" s="990"/>
      <c r="D49" s="990"/>
      <c r="E49" s="990"/>
      <c r="F49" s="990"/>
      <c r="G49" s="990"/>
      <c r="H49" s="990"/>
      <c r="I49" s="990"/>
      <c r="J49" s="990"/>
      <c r="K49" s="990"/>
      <c r="L49" s="990"/>
      <c r="M49" s="990"/>
      <c r="N49" s="990"/>
      <c r="O49" s="990"/>
      <c r="P49" s="990"/>
      <c r="Q49" s="990"/>
      <c r="R49" s="990"/>
      <c r="S49" s="990"/>
      <c r="T49" s="990"/>
      <c r="U49" s="990"/>
      <c r="V49" s="990"/>
      <c r="W49" s="990"/>
      <c r="X49" s="990"/>
      <c r="Y49" s="990"/>
      <c r="Z49" s="990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295"/>
    </row>
    <row r="50" spans="1:54" ht="15" customHeight="1" x14ac:dyDescent="0.25">
      <c r="A50" s="982" t="s">
        <v>778</v>
      </c>
      <c r="B50" s="982"/>
      <c r="C50" s="982"/>
      <c r="D50" s="982"/>
      <c r="E50" s="982"/>
      <c r="F50" s="982"/>
      <c r="G50" s="982"/>
      <c r="H50" s="982"/>
      <c r="I50" s="982"/>
      <c r="J50" s="982"/>
      <c r="K50" s="982"/>
      <c r="L50" s="982"/>
      <c r="M50" s="982"/>
      <c r="N50" s="982"/>
      <c r="O50" s="982"/>
      <c r="P50" s="982"/>
      <c r="Q50" s="982"/>
      <c r="R50" s="982"/>
      <c r="S50" s="982"/>
      <c r="T50" s="982"/>
      <c r="U50" s="982"/>
      <c r="V50" s="982"/>
      <c r="W50" s="982"/>
      <c r="X50" s="982"/>
      <c r="Y50" s="982"/>
      <c r="Z50" s="982"/>
      <c r="AA50" s="982"/>
      <c r="AB50" s="982"/>
      <c r="AC50" s="982"/>
      <c r="AD50" s="982"/>
      <c r="AE50" s="982"/>
      <c r="AF50" s="982"/>
      <c r="AG50" s="982"/>
      <c r="AH50" s="982"/>
      <c r="AI50" s="982"/>
      <c r="AJ50" s="982"/>
      <c r="AK50" s="982"/>
      <c r="AL50" s="982"/>
      <c r="AM50" s="982"/>
      <c r="AN50" s="982"/>
      <c r="AO50" s="982"/>
      <c r="AP50" s="982"/>
      <c r="AQ50" s="982"/>
      <c r="AR50" s="982"/>
      <c r="AS50" s="982"/>
      <c r="AT50" s="982"/>
      <c r="AU50" s="982"/>
      <c r="AV50" s="982"/>
      <c r="AW50" s="982"/>
      <c r="AX50" s="982"/>
      <c r="AY50" s="982"/>
      <c r="AZ50" s="982"/>
      <c r="BA50" s="295"/>
    </row>
    <row r="51" spans="1:54" ht="21" customHeight="1" x14ac:dyDescent="0.25">
      <c r="A51" s="969" t="s">
        <v>779</v>
      </c>
      <c r="B51" s="969"/>
      <c r="C51" s="969"/>
      <c r="D51" s="969"/>
      <c r="E51" s="969"/>
      <c r="F51" s="969"/>
      <c r="G51" s="969"/>
      <c r="H51" s="969"/>
      <c r="I51" s="969"/>
      <c r="J51" s="969"/>
      <c r="K51" s="969"/>
      <c r="L51" s="969"/>
      <c r="M51" s="969"/>
      <c r="N51" s="969"/>
      <c r="O51" s="969"/>
      <c r="P51" s="969"/>
      <c r="Q51" s="969"/>
      <c r="R51" s="969"/>
      <c r="S51" s="969"/>
      <c r="T51" s="969"/>
      <c r="U51" s="969"/>
      <c r="V51" s="969"/>
      <c r="W51" s="969"/>
      <c r="X51" s="969"/>
      <c r="Y51" s="969"/>
      <c r="Z51" s="969"/>
      <c r="AA51" s="969"/>
      <c r="AB51" s="969"/>
      <c r="AC51" s="969"/>
      <c r="AD51" s="969"/>
      <c r="AE51" s="969"/>
      <c r="AF51" s="969"/>
      <c r="AG51" s="969"/>
      <c r="AH51" s="969"/>
      <c r="AI51" s="969"/>
      <c r="AJ51" s="969"/>
      <c r="AK51" s="969"/>
      <c r="AL51" s="969"/>
      <c r="AM51" s="969"/>
      <c r="AN51" s="969"/>
      <c r="AO51" s="969"/>
      <c r="AP51" s="969"/>
      <c r="AQ51" s="969"/>
      <c r="AR51" s="969"/>
      <c r="AS51" s="969"/>
      <c r="AT51" s="969"/>
      <c r="AU51" s="969"/>
      <c r="AV51" s="969"/>
      <c r="AW51" s="969"/>
      <c r="AX51" s="969"/>
      <c r="AY51" s="969"/>
      <c r="AZ51" s="969"/>
      <c r="BA51" s="295"/>
    </row>
    <row r="52" spans="1:54" ht="12" customHeight="1" x14ac:dyDescent="0.3">
      <c r="A52" s="984" t="str">
        <f>ПОДПИСИ!B14</f>
        <v>Инженер-геодезист ООО «СЭТ»</v>
      </c>
      <c r="B52" s="984"/>
      <c r="C52" s="984"/>
      <c r="D52" s="984"/>
      <c r="E52" s="984"/>
      <c r="F52" s="984"/>
      <c r="G52" s="984"/>
      <c r="H52" s="984"/>
      <c r="I52" s="984"/>
      <c r="J52" s="984"/>
      <c r="K52" s="984"/>
      <c r="L52" s="984"/>
      <c r="M52" s="984"/>
      <c r="N52" s="984"/>
      <c r="O52" s="984"/>
      <c r="P52" s="984"/>
      <c r="Q52" s="984"/>
      <c r="R52" s="984"/>
      <c r="S52" s="984"/>
      <c r="T52" s="984"/>
      <c r="U52" s="984"/>
      <c r="V52" s="984"/>
      <c r="W52" s="984"/>
      <c r="X52" s="984"/>
      <c r="Y52" s="984"/>
      <c r="Z52" s="984"/>
      <c r="AA52" s="984"/>
      <c r="AB52" s="984"/>
      <c r="AC52" s="984"/>
      <c r="AD52" s="984"/>
      <c r="AE52" s="984"/>
      <c r="AF52" s="984"/>
      <c r="AG52" s="984"/>
      <c r="AH52" s="984"/>
      <c r="AI52" s="984"/>
      <c r="AJ52" s="984"/>
      <c r="AK52" s="984"/>
      <c r="AL52" s="984"/>
      <c r="AM52" s="984"/>
      <c r="AN52" s="984"/>
      <c r="AO52" s="984"/>
      <c r="AP52" s="984"/>
      <c r="AQ52" s="984"/>
      <c r="AR52" s="984"/>
      <c r="AS52" s="984"/>
      <c r="AT52" s="984"/>
      <c r="AU52" s="984"/>
      <c r="AV52" s="984"/>
      <c r="AW52" s="984"/>
      <c r="AX52" s="984"/>
      <c r="AY52" s="984"/>
      <c r="AZ52" s="984"/>
      <c r="BA52" s="303"/>
      <c r="BB52" s="289"/>
    </row>
    <row r="53" spans="1:54" ht="12" customHeight="1" x14ac:dyDescent="0.25">
      <c r="A53" s="985" t="str">
        <f>CONCATENATE(ПОДПИСИ!C14," ",ПОДПИСИ!F14)</f>
        <v>Попов А.В. Приказ №23/10/24-9 от 23.10.2024</v>
      </c>
      <c r="B53" s="985"/>
      <c r="C53" s="985"/>
      <c r="D53" s="985"/>
      <c r="E53" s="985"/>
      <c r="F53" s="985"/>
      <c r="G53" s="985"/>
      <c r="H53" s="985"/>
      <c r="I53" s="985"/>
      <c r="J53" s="985"/>
      <c r="K53" s="985"/>
      <c r="L53" s="985"/>
      <c r="M53" s="985"/>
      <c r="N53" s="985"/>
      <c r="O53" s="985"/>
      <c r="P53" s="985"/>
      <c r="Q53" s="985"/>
      <c r="R53" s="985"/>
      <c r="S53" s="985"/>
      <c r="T53" s="985"/>
      <c r="U53" s="985"/>
      <c r="V53" s="985"/>
      <c r="W53" s="985"/>
      <c r="X53" s="985"/>
      <c r="Y53" s="985"/>
      <c r="Z53" s="985"/>
      <c r="AA53" s="985"/>
      <c r="AB53" s="985"/>
      <c r="AC53" s="985"/>
      <c r="AD53" s="985"/>
      <c r="AE53" s="985"/>
      <c r="AF53" s="985"/>
      <c r="AG53" s="985"/>
      <c r="AH53" s="985"/>
      <c r="AI53" s="985"/>
      <c r="AJ53" s="985"/>
      <c r="AK53" s="985"/>
      <c r="AL53" s="985"/>
      <c r="AM53" s="985"/>
      <c r="AN53" s="985"/>
      <c r="AO53" s="985"/>
      <c r="AP53" s="985"/>
      <c r="AQ53" s="985"/>
      <c r="AR53" s="985"/>
      <c r="AS53" s="985"/>
      <c r="AT53" s="985"/>
      <c r="AU53" s="985"/>
      <c r="AV53" s="985"/>
      <c r="AW53" s="985"/>
      <c r="AX53" s="985"/>
      <c r="AY53" s="985"/>
      <c r="AZ53" s="985"/>
      <c r="BA53" s="295"/>
    </row>
    <row r="54" spans="1:54" ht="6" customHeight="1" x14ac:dyDescent="0.25">
      <c r="A54" s="986" t="s">
        <v>777</v>
      </c>
      <c r="B54" s="986"/>
      <c r="C54" s="986"/>
      <c r="D54" s="986"/>
      <c r="E54" s="986"/>
      <c r="F54" s="986"/>
      <c r="G54" s="986"/>
      <c r="H54" s="986"/>
      <c r="I54" s="986"/>
      <c r="J54" s="986"/>
      <c r="K54" s="986"/>
      <c r="L54" s="986"/>
      <c r="M54" s="986"/>
      <c r="N54" s="986"/>
      <c r="O54" s="986"/>
      <c r="P54" s="986"/>
      <c r="Q54" s="986"/>
      <c r="R54" s="986"/>
      <c r="S54" s="986"/>
      <c r="T54" s="986"/>
      <c r="U54" s="986"/>
      <c r="V54" s="986"/>
      <c r="W54" s="986"/>
      <c r="X54" s="986"/>
      <c r="Y54" s="986"/>
      <c r="Z54" s="986"/>
      <c r="AA54" s="986"/>
      <c r="AB54" s="986"/>
      <c r="AC54" s="986"/>
      <c r="AD54" s="986"/>
      <c r="AE54" s="986"/>
      <c r="AF54" s="986"/>
      <c r="AG54" s="986"/>
      <c r="AH54" s="986"/>
      <c r="AI54" s="986"/>
      <c r="AJ54" s="986"/>
      <c r="AK54" s="986"/>
      <c r="AL54" s="986"/>
      <c r="AM54" s="986"/>
      <c r="AN54" s="986"/>
      <c r="AO54" s="986"/>
      <c r="AP54" s="986"/>
      <c r="AQ54" s="986"/>
      <c r="AR54" s="986"/>
      <c r="AS54" s="986"/>
      <c r="AT54" s="986"/>
      <c r="AU54" s="986"/>
      <c r="AV54" s="986"/>
      <c r="AW54" s="986"/>
      <c r="AX54" s="986"/>
      <c r="AY54" s="986"/>
      <c r="AZ54" s="986"/>
      <c r="BA54" s="295"/>
    </row>
    <row r="55" spans="1:54" x14ac:dyDescent="0.25">
      <c r="A55" s="987"/>
      <c r="B55" s="987"/>
      <c r="C55" s="987"/>
      <c r="D55" s="987"/>
      <c r="E55" s="987"/>
      <c r="F55" s="987"/>
      <c r="G55" s="987"/>
      <c r="H55" s="987"/>
      <c r="I55" s="987"/>
      <c r="J55" s="987"/>
      <c r="K55" s="987"/>
      <c r="L55" s="987"/>
      <c r="M55" s="987"/>
      <c r="N55" s="987"/>
      <c r="O55" s="987"/>
      <c r="P55" s="987"/>
      <c r="Q55" s="987"/>
      <c r="R55" s="987"/>
      <c r="S55" s="987"/>
      <c r="T55" s="987"/>
      <c r="U55" s="987"/>
      <c r="V55" s="987"/>
      <c r="W55" s="987"/>
      <c r="X55" s="987"/>
      <c r="Y55" s="987"/>
      <c r="Z55" s="987"/>
      <c r="AA55" s="987"/>
      <c r="AB55" s="987"/>
      <c r="AC55" s="987"/>
      <c r="AD55" s="987"/>
      <c r="AE55" s="987"/>
      <c r="AF55" s="987"/>
      <c r="AG55" s="987"/>
      <c r="AH55" s="987"/>
      <c r="AI55" s="987"/>
      <c r="AJ55" s="987"/>
      <c r="AK55" s="987"/>
      <c r="AL55" s="987"/>
      <c r="AM55" s="987"/>
      <c r="AN55" s="987"/>
      <c r="AO55" s="987"/>
      <c r="AP55" s="987"/>
      <c r="AQ55" s="987"/>
      <c r="AR55" s="987"/>
      <c r="AS55" s="987"/>
      <c r="AT55" s="987"/>
      <c r="AU55" s="987"/>
      <c r="AV55" s="987"/>
      <c r="AW55" s="987"/>
      <c r="AX55" s="987"/>
      <c r="AY55" s="987"/>
      <c r="AZ55" s="987"/>
      <c r="BA55" s="295"/>
    </row>
    <row r="56" spans="1:54" ht="15" customHeight="1" x14ac:dyDescent="0.25">
      <c r="A56" s="982" t="s">
        <v>780</v>
      </c>
      <c r="B56" s="982"/>
      <c r="C56" s="982"/>
      <c r="D56" s="982"/>
      <c r="E56" s="982"/>
      <c r="F56" s="982"/>
      <c r="G56" s="982"/>
      <c r="H56" s="982"/>
      <c r="I56" s="982"/>
      <c r="J56" s="982"/>
      <c r="K56" s="982"/>
      <c r="L56" s="982"/>
      <c r="M56" s="982"/>
      <c r="N56" s="982"/>
      <c r="O56" s="982"/>
      <c r="P56" s="982"/>
      <c r="Q56" s="982"/>
      <c r="R56" s="982"/>
      <c r="S56" s="982"/>
      <c r="T56" s="982"/>
      <c r="U56" s="982"/>
      <c r="V56" s="982"/>
      <c r="W56" s="982"/>
      <c r="X56" s="982"/>
      <c r="Y56" s="982"/>
      <c r="Z56" s="982"/>
      <c r="AA56" s="982"/>
      <c r="AB56" s="982"/>
      <c r="AC56" s="982"/>
      <c r="AD56" s="982"/>
      <c r="AE56" s="982"/>
      <c r="AF56" s="982"/>
      <c r="AG56" s="982"/>
      <c r="AH56" s="982"/>
      <c r="AI56" s="982"/>
      <c r="AJ56" s="982"/>
      <c r="AK56" s="982"/>
      <c r="AL56" s="982"/>
      <c r="AM56" s="982"/>
      <c r="AN56" s="982"/>
      <c r="AO56" s="982"/>
      <c r="AP56" s="982"/>
      <c r="AQ56" s="982"/>
      <c r="AR56" s="982"/>
      <c r="AS56" s="982"/>
      <c r="AT56" s="982"/>
      <c r="AU56" s="982"/>
      <c r="AV56" s="982"/>
      <c r="AW56" s="982"/>
      <c r="AX56" s="982"/>
      <c r="AY56" s="982"/>
      <c r="AZ56" s="982"/>
      <c r="BA56" s="295"/>
    </row>
    <row r="57" spans="1:54" ht="15" customHeight="1" outlineLevel="1" x14ac:dyDescent="0.25">
      <c r="A57" s="959" t="s">
        <v>79</v>
      </c>
      <c r="B57" s="959"/>
      <c r="C57" s="959"/>
      <c r="D57" s="959"/>
      <c r="E57" s="959"/>
      <c r="F57" s="959"/>
      <c r="G57" s="959"/>
      <c r="H57" s="959"/>
      <c r="I57" s="959"/>
      <c r="J57" s="959"/>
      <c r="K57" s="959"/>
      <c r="L57" s="959"/>
      <c r="M57" s="959"/>
      <c r="N57" s="959"/>
      <c r="O57" s="959"/>
      <c r="P57" s="959"/>
      <c r="Q57" s="959"/>
      <c r="R57" s="959"/>
      <c r="S57" s="959"/>
      <c r="T57" s="959"/>
      <c r="U57" s="959"/>
      <c r="V57" s="959"/>
      <c r="W57" s="959"/>
      <c r="X57" s="959"/>
      <c r="Y57" s="959"/>
      <c r="Z57" s="959"/>
      <c r="AA57" s="959"/>
      <c r="AB57" s="959"/>
      <c r="AC57" s="959"/>
      <c r="AD57" s="959"/>
      <c r="AE57" s="959"/>
      <c r="AF57" s="959"/>
      <c r="AG57" s="959"/>
      <c r="AH57" s="959"/>
      <c r="AI57" s="959"/>
      <c r="AJ57" s="959"/>
      <c r="AK57" s="959"/>
      <c r="BA57" s="295"/>
    </row>
    <row r="58" spans="1:54" ht="25.5" customHeight="1" outlineLevel="1" x14ac:dyDescent="0.25">
      <c r="A58" s="955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58" s="955"/>
      <c r="C58" s="955"/>
      <c r="D58" s="955"/>
      <c r="E58" s="955"/>
      <c r="F58" s="955"/>
      <c r="G58" s="955"/>
      <c r="H58" s="955"/>
      <c r="I58" s="955"/>
      <c r="J58" s="955"/>
      <c r="K58" s="955"/>
      <c r="L58" s="955"/>
      <c r="M58" s="955"/>
      <c r="N58" s="955"/>
      <c r="O58" s="955"/>
      <c r="P58" s="955"/>
      <c r="Q58" s="955"/>
      <c r="R58" s="955"/>
      <c r="S58" s="955"/>
      <c r="T58" s="955"/>
      <c r="U58" s="955"/>
      <c r="V58" s="955"/>
      <c r="W58" s="955"/>
      <c r="X58" s="955"/>
      <c r="Y58" s="955"/>
      <c r="Z58" s="955"/>
      <c r="AA58" s="955"/>
      <c r="AB58" s="955"/>
      <c r="AC58" s="955"/>
      <c r="AD58" s="955"/>
      <c r="AE58" s="955"/>
      <c r="AF58" s="955"/>
      <c r="AG58" s="955"/>
      <c r="AH58" s="955"/>
      <c r="AI58" s="955"/>
      <c r="AJ58" s="955"/>
      <c r="AK58" s="955"/>
      <c r="AL58" s="955"/>
      <c r="AM58" s="955"/>
      <c r="AN58" s="955"/>
      <c r="AO58" s="955"/>
      <c r="AP58" s="955"/>
      <c r="AQ58" s="955"/>
      <c r="AR58" s="955"/>
      <c r="AS58" s="955"/>
      <c r="AT58" s="955"/>
      <c r="AU58" s="955"/>
      <c r="AV58" s="955"/>
      <c r="AW58" s="955"/>
      <c r="AX58" s="955"/>
      <c r="AY58" s="955"/>
      <c r="AZ58" s="955"/>
      <c r="BA58" s="295"/>
    </row>
    <row r="59" spans="1:54" ht="8.25" customHeight="1" outlineLevel="1" x14ac:dyDescent="0.25">
      <c r="A59" s="931" t="s">
        <v>523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295"/>
    </row>
    <row r="60" spans="1:54" ht="21" customHeight="1" x14ac:dyDescent="0.25">
      <c r="A60" s="969" t="s">
        <v>781</v>
      </c>
      <c r="B60" s="969"/>
      <c r="C60" s="969"/>
      <c r="D60" s="969"/>
      <c r="E60" s="969"/>
      <c r="F60" s="969"/>
      <c r="G60" s="969"/>
      <c r="H60" s="969"/>
      <c r="I60" s="969"/>
      <c r="J60" s="969"/>
      <c r="K60" s="969"/>
      <c r="L60" s="969"/>
      <c r="M60" s="969"/>
      <c r="N60" s="969"/>
      <c r="O60" s="969"/>
      <c r="P60" s="969"/>
      <c r="Q60" s="969"/>
      <c r="R60" s="969"/>
      <c r="S60" s="969"/>
      <c r="T60" s="969"/>
      <c r="U60" s="969"/>
      <c r="V60" s="969"/>
      <c r="W60" s="969"/>
      <c r="X60" s="969"/>
      <c r="Y60" s="969"/>
      <c r="Z60" s="969"/>
      <c r="AA60" s="969"/>
      <c r="AB60" s="969"/>
      <c r="AC60" s="969"/>
      <c r="AD60" s="969"/>
      <c r="AE60" s="969"/>
      <c r="AF60" s="969"/>
      <c r="AG60" s="969"/>
      <c r="AH60" s="969"/>
      <c r="AI60" s="969"/>
      <c r="AJ60" s="969"/>
      <c r="AK60" s="969"/>
      <c r="AL60" s="969"/>
      <c r="AM60" s="969"/>
      <c r="AN60" s="969"/>
      <c r="AO60" s="969"/>
      <c r="AP60" s="969"/>
      <c r="AQ60" s="969"/>
      <c r="AR60" s="969"/>
      <c r="AS60" s="969"/>
      <c r="AT60" s="969"/>
      <c r="AU60" s="969"/>
      <c r="AV60" s="969"/>
      <c r="AW60" s="969"/>
      <c r="AX60" s="969"/>
      <c r="AY60" s="969"/>
      <c r="AZ60" s="969"/>
      <c r="BA60" s="295"/>
    </row>
    <row r="61" spans="1:54" ht="12" customHeight="1" x14ac:dyDescent="0.25">
      <c r="A61" s="980" t="str">
        <f>ФОРМА!D21</f>
        <v>воздушной линии 0,4кВ</v>
      </c>
      <c r="B61" s="980"/>
      <c r="C61" s="980"/>
      <c r="D61" s="980"/>
      <c r="E61" s="980"/>
      <c r="F61" s="980"/>
      <c r="G61" s="980"/>
      <c r="H61" s="980"/>
      <c r="I61" s="980"/>
      <c r="J61" s="980"/>
      <c r="K61" s="980"/>
      <c r="L61" s="980"/>
      <c r="M61" s="980"/>
      <c r="N61" s="980"/>
      <c r="O61" s="980"/>
      <c r="P61" s="980"/>
      <c r="Q61" s="980"/>
      <c r="R61" s="980"/>
      <c r="S61" s="980"/>
      <c r="T61" s="980"/>
      <c r="U61" s="980"/>
      <c r="V61" s="980"/>
      <c r="W61" s="980"/>
      <c r="X61" s="980"/>
      <c r="Y61" s="980"/>
      <c r="Z61" s="980"/>
      <c r="AA61" s="980"/>
      <c r="AB61" s="980"/>
      <c r="AC61" s="980"/>
      <c r="AD61" s="980"/>
      <c r="AE61" s="980"/>
      <c r="AF61" s="980"/>
      <c r="AG61" s="980"/>
      <c r="AH61" s="980"/>
      <c r="AI61" s="980"/>
      <c r="AJ61" s="980"/>
      <c r="AK61" s="980"/>
      <c r="AL61" s="980"/>
      <c r="AM61" s="980"/>
      <c r="AN61" s="980"/>
      <c r="AO61" s="980"/>
      <c r="AP61" s="980"/>
      <c r="AQ61" s="980"/>
      <c r="AR61" s="980"/>
      <c r="AS61" s="980"/>
      <c r="AT61" s="980"/>
      <c r="AU61" s="980"/>
      <c r="AV61" s="980"/>
      <c r="AW61" s="980"/>
      <c r="AX61" s="980"/>
      <c r="AY61" s="980"/>
      <c r="AZ61" s="980"/>
      <c r="BA61" s="295"/>
    </row>
    <row r="62" spans="1:54" s="300" customFormat="1" ht="6" customHeight="1" x14ac:dyDescent="0.2">
      <c r="A62" s="968" t="s">
        <v>432</v>
      </c>
      <c r="B62" s="968"/>
      <c r="C62" s="968"/>
      <c r="D62" s="968"/>
      <c r="E62" s="968"/>
      <c r="F62" s="968"/>
      <c r="G62" s="968"/>
      <c r="H62" s="968"/>
      <c r="I62" s="968"/>
      <c r="J62" s="968"/>
      <c r="K62" s="968"/>
      <c r="L62" s="968"/>
      <c r="M62" s="968"/>
      <c r="N62" s="968"/>
      <c r="O62" s="968"/>
      <c r="P62" s="968"/>
      <c r="Q62" s="968"/>
      <c r="R62" s="968"/>
      <c r="S62" s="968"/>
      <c r="T62" s="968"/>
      <c r="U62" s="968"/>
      <c r="V62" s="968"/>
      <c r="W62" s="968"/>
      <c r="X62" s="968"/>
      <c r="Y62" s="968"/>
      <c r="Z62" s="968"/>
      <c r="AA62" s="968"/>
      <c r="AB62" s="968"/>
      <c r="AC62" s="968"/>
      <c r="AD62" s="968"/>
      <c r="AE62" s="968"/>
      <c r="AF62" s="968"/>
      <c r="AG62" s="968"/>
      <c r="AH62" s="968"/>
      <c r="AI62" s="968"/>
      <c r="AJ62" s="968"/>
      <c r="AK62" s="968"/>
      <c r="AL62" s="968"/>
      <c r="AM62" s="968"/>
      <c r="AN62" s="968"/>
      <c r="AO62" s="968"/>
      <c r="AP62" s="968"/>
      <c r="AQ62" s="968"/>
      <c r="AR62" s="968"/>
      <c r="AS62" s="968"/>
      <c r="AT62" s="968"/>
      <c r="AU62" s="968"/>
      <c r="AV62" s="968"/>
      <c r="AW62" s="968"/>
      <c r="AX62" s="968"/>
      <c r="AY62" s="968"/>
      <c r="AZ62" s="968"/>
      <c r="BA62" s="299"/>
    </row>
    <row r="63" spans="1:54" ht="48" customHeight="1" x14ac:dyDescent="0.25">
      <c r="A63" s="983" t="s">
        <v>782</v>
      </c>
      <c r="B63" s="983"/>
      <c r="C63" s="983"/>
      <c r="D63" s="983"/>
      <c r="E63" s="983"/>
      <c r="F63" s="983"/>
      <c r="G63" s="983"/>
      <c r="H63" s="983"/>
      <c r="I63" s="983"/>
      <c r="J63" s="983"/>
      <c r="K63" s="983"/>
      <c r="L63" s="983"/>
      <c r="M63" s="983"/>
      <c r="N63" s="983"/>
      <c r="O63" s="983"/>
      <c r="P63" s="983"/>
      <c r="Q63" s="983"/>
      <c r="R63" s="983"/>
      <c r="S63" s="983"/>
      <c r="T63" s="983"/>
      <c r="U63" s="983"/>
      <c r="V63" s="983"/>
      <c r="W63" s="983"/>
      <c r="X63" s="983"/>
      <c r="Y63" s="983"/>
      <c r="Z63" s="983"/>
      <c r="AA63" s="983"/>
      <c r="AB63" s="983"/>
      <c r="AC63" s="983"/>
      <c r="AD63" s="983"/>
      <c r="AE63" s="983"/>
      <c r="AF63" s="983"/>
      <c r="AG63" s="983"/>
      <c r="AH63" s="983"/>
      <c r="AI63" s="983"/>
      <c r="AJ63" s="983"/>
      <c r="AK63" s="983"/>
      <c r="AL63" s="983"/>
      <c r="AM63" s="983"/>
      <c r="AN63" s="983"/>
      <c r="AO63" s="983"/>
      <c r="AP63" s="983"/>
      <c r="AQ63" s="983"/>
      <c r="AR63" s="983"/>
      <c r="AS63" s="983"/>
      <c r="AT63" s="983"/>
      <c r="AU63" s="983"/>
      <c r="AV63" s="983"/>
      <c r="AW63" s="983"/>
      <c r="AX63" s="983"/>
      <c r="AY63" s="983"/>
      <c r="AZ63" s="983"/>
      <c r="BA63" s="295"/>
    </row>
    <row r="64" spans="1:54" ht="11.25" customHeight="1" x14ac:dyDescent="0.25">
      <c r="A64" s="980" t="str">
        <f>ФОРМА!B9</f>
        <v>ГтЭС-ДТ-9</v>
      </c>
      <c r="B64" s="980"/>
      <c r="C64" s="980"/>
      <c r="D64" s="980"/>
      <c r="E64" s="980"/>
      <c r="F64" s="980"/>
      <c r="G64" s="980"/>
      <c r="H64" s="980"/>
      <c r="I64" s="980"/>
      <c r="J64" s="980"/>
      <c r="K64" s="980"/>
      <c r="L64" s="980"/>
      <c r="M64" s="980"/>
      <c r="N64" s="980"/>
      <c r="O64" s="980"/>
      <c r="P64" s="980"/>
      <c r="Q64" s="980"/>
      <c r="R64" s="980"/>
      <c r="S64" s="980"/>
      <c r="T64" s="980"/>
      <c r="U64" s="980"/>
      <c r="V64" s="980"/>
      <c r="W64" s="980"/>
      <c r="X64" s="980"/>
      <c r="Y64" s="980"/>
      <c r="Z64" s="980"/>
      <c r="AA64" s="980"/>
      <c r="AB64" s="980"/>
      <c r="AC64" s="980"/>
      <c r="AD64" s="980"/>
      <c r="AE64" s="980"/>
      <c r="AF64" s="980"/>
      <c r="AG64" s="980"/>
      <c r="AH64" s="980"/>
      <c r="AI64" s="980"/>
      <c r="AJ64" s="980"/>
      <c r="AK64" s="980"/>
      <c r="AL64" s="980"/>
      <c r="AM64" s="980"/>
      <c r="AN64" s="980"/>
      <c r="AO64" s="980"/>
      <c r="AP64" s="980"/>
      <c r="AQ64" s="980"/>
      <c r="AR64" s="980"/>
      <c r="AS64" s="980"/>
      <c r="AT64" s="980"/>
      <c r="AU64" s="980"/>
      <c r="AV64" s="980"/>
      <c r="AW64" s="980"/>
      <c r="AX64" s="980"/>
      <c r="AY64" s="980"/>
      <c r="AZ64" s="980"/>
      <c r="BA64" s="295"/>
    </row>
    <row r="65" spans="1:53" s="300" customFormat="1" ht="6" customHeight="1" x14ac:dyDescent="0.2">
      <c r="A65" s="981" t="s">
        <v>783</v>
      </c>
      <c r="B65" s="981"/>
      <c r="C65" s="981"/>
      <c r="D65" s="981"/>
      <c r="E65" s="981"/>
      <c r="F65" s="981"/>
      <c r="G65" s="981"/>
      <c r="H65" s="981"/>
      <c r="I65" s="981"/>
      <c r="J65" s="981"/>
      <c r="K65" s="981"/>
      <c r="L65" s="981"/>
      <c r="M65" s="981"/>
      <c r="N65" s="981"/>
      <c r="O65" s="981"/>
      <c r="P65" s="981"/>
      <c r="Q65" s="981"/>
      <c r="R65" s="981"/>
      <c r="S65" s="981"/>
      <c r="T65" s="981"/>
      <c r="U65" s="981"/>
      <c r="V65" s="981"/>
      <c r="W65" s="981"/>
      <c r="X65" s="981"/>
      <c r="Y65" s="981"/>
      <c r="Z65" s="981"/>
      <c r="AA65" s="981"/>
      <c r="AB65" s="981"/>
      <c r="AC65" s="981"/>
      <c r="AD65" s="981"/>
      <c r="AE65" s="981"/>
      <c r="AF65" s="981"/>
      <c r="AG65" s="981"/>
      <c r="AH65" s="981"/>
      <c r="AI65" s="981"/>
      <c r="AJ65" s="981"/>
      <c r="AK65" s="981"/>
      <c r="AL65" s="981"/>
      <c r="AM65" s="981"/>
      <c r="AN65" s="981"/>
      <c r="AO65" s="981"/>
      <c r="AP65" s="981"/>
      <c r="AQ65" s="981"/>
      <c r="AR65" s="981"/>
      <c r="AS65" s="981"/>
      <c r="AT65" s="981"/>
      <c r="AU65" s="981"/>
      <c r="AV65" s="981"/>
      <c r="AW65" s="981"/>
      <c r="AX65" s="981"/>
      <c r="AY65" s="981"/>
      <c r="AZ65" s="981"/>
      <c r="BA65" s="299"/>
    </row>
    <row r="66" spans="1:53" ht="13.2" customHeight="1" x14ac:dyDescent="0.25">
      <c r="A66" s="980" t="str">
        <f>ФОРМА!B8</f>
        <v>ООО «СЭТ»</v>
      </c>
      <c r="B66" s="980"/>
      <c r="C66" s="980"/>
      <c r="D66" s="980"/>
      <c r="E66" s="980"/>
      <c r="F66" s="980"/>
      <c r="G66" s="980"/>
      <c r="H66" s="980"/>
      <c r="I66" s="980"/>
      <c r="J66" s="980"/>
      <c r="K66" s="980"/>
      <c r="L66" s="980"/>
      <c r="M66" s="980"/>
      <c r="N66" s="980"/>
      <c r="O66" s="980"/>
      <c r="P66" s="980"/>
      <c r="Q66" s="980"/>
      <c r="R66" s="980"/>
      <c r="S66" s="980"/>
      <c r="T66" s="980"/>
      <c r="U66" s="980"/>
      <c r="V66" s="980"/>
      <c r="W66" s="980"/>
      <c r="X66" s="980"/>
      <c r="Y66" s="980"/>
      <c r="Z66" s="980"/>
      <c r="AA66" s="980"/>
      <c r="AB66" s="980"/>
      <c r="AC66" s="980"/>
      <c r="AD66" s="980"/>
      <c r="AE66" s="980"/>
      <c r="AF66" s="980"/>
      <c r="AG66" s="980"/>
      <c r="AH66" s="980"/>
      <c r="AI66" s="980"/>
      <c r="AJ66" s="980"/>
      <c r="AK66" s="980"/>
      <c r="AL66" s="980"/>
      <c r="AM66" s="980"/>
      <c r="AN66" s="980"/>
      <c r="AO66" s="980"/>
      <c r="AP66" s="980"/>
      <c r="AQ66" s="980"/>
      <c r="AR66" s="980"/>
      <c r="AS66" s="980"/>
      <c r="AT66" s="980"/>
      <c r="AU66" s="980"/>
      <c r="AV66" s="980"/>
      <c r="AW66" s="980"/>
      <c r="AX66" s="980"/>
      <c r="AY66" s="980"/>
      <c r="AZ66" s="980"/>
      <c r="BA66" s="295"/>
    </row>
    <row r="67" spans="1:53" s="300" customFormat="1" ht="6" customHeight="1" x14ac:dyDescent="0.2">
      <c r="A67" s="981" t="s">
        <v>784</v>
      </c>
      <c r="B67" s="981"/>
      <c r="C67" s="981"/>
      <c r="D67" s="981"/>
      <c r="E67" s="981"/>
      <c r="F67" s="981"/>
      <c r="G67" s="981"/>
      <c r="H67" s="981"/>
      <c r="I67" s="981"/>
      <c r="J67" s="981"/>
      <c r="K67" s="981"/>
      <c r="L67" s="981"/>
      <c r="M67" s="981"/>
      <c r="N67" s="981"/>
      <c r="O67" s="981"/>
      <c r="P67" s="981"/>
      <c r="Q67" s="981"/>
      <c r="R67" s="981"/>
      <c r="S67" s="981"/>
      <c r="T67" s="981"/>
      <c r="U67" s="981"/>
      <c r="V67" s="981"/>
      <c r="W67" s="981"/>
      <c r="X67" s="981"/>
      <c r="Y67" s="981"/>
      <c r="Z67" s="981"/>
      <c r="AA67" s="981"/>
      <c r="AB67" s="981"/>
      <c r="AC67" s="981"/>
      <c r="AD67" s="981"/>
      <c r="AE67" s="981"/>
      <c r="AF67" s="981"/>
      <c r="AG67" s="981"/>
      <c r="AH67" s="981"/>
      <c r="AI67" s="981"/>
      <c r="AJ67" s="981"/>
      <c r="AK67" s="981"/>
      <c r="AL67" s="981"/>
      <c r="AM67" s="981"/>
      <c r="AN67" s="981"/>
      <c r="AO67" s="981"/>
      <c r="AP67" s="981"/>
      <c r="AQ67" s="981"/>
      <c r="AR67" s="981"/>
      <c r="AS67" s="981"/>
      <c r="AT67" s="981"/>
      <c r="AU67" s="981"/>
      <c r="AV67" s="981"/>
      <c r="AW67" s="981"/>
      <c r="AX67" s="981"/>
      <c r="AY67" s="981"/>
      <c r="AZ67" s="981"/>
      <c r="BA67" s="981"/>
    </row>
    <row r="68" spans="1:53" ht="13.2" customHeight="1" x14ac:dyDescent="0.25">
      <c r="A68" s="980" t="s">
        <v>718</v>
      </c>
      <c r="B68" s="980"/>
      <c r="C68" s="980"/>
      <c r="D68" s="980"/>
      <c r="E68" s="980"/>
      <c r="F68" s="980"/>
      <c r="G68" s="980"/>
      <c r="H68" s="980"/>
      <c r="I68" s="980"/>
      <c r="J68" s="980"/>
      <c r="K68" s="980"/>
      <c r="L68" s="980"/>
      <c r="M68" s="980"/>
      <c r="N68" s="980"/>
      <c r="O68" s="980"/>
      <c r="P68" s="980"/>
      <c r="Q68" s="980"/>
      <c r="R68" s="980"/>
      <c r="S68" s="980"/>
      <c r="T68" s="980"/>
      <c r="U68" s="980"/>
      <c r="V68" s="980"/>
      <c r="W68" s="980"/>
      <c r="X68" s="980"/>
      <c r="Y68" s="980"/>
      <c r="Z68" s="980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295"/>
    </row>
    <row r="69" spans="1:53" s="300" customFormat="1" ht="6" customHeight="1" x14ac:dyDescent="0.2">
      <c r="A69" s="981" t="s">
        <v>785</v>
      </c>
      <c r="B69" s="981"/>
      <c r="C69" s="981"/>
      <c r="D69" s="981"/>
      <c r="E69" s="981"/>
      <c r="F69" s="981"/>
      <c r="G69" s="981"/>
      <c r="H69" s="981"/>
      <c r="I69" s="981"/>
      <c r="J69" s="981"/>
      <c r="K69" s="981"/>
      <c r="L69" s="981"/>
      <c r="M69" s="981"/>
      <c r="N69" s="981"/>
      <c r="O69" s="981"/>
      <c r="P69" s="981"/>
      <c r="Q69" s="981"/>
      <c r="R69" s="981"/>
      <c r="S69" s="981"/>
      <c r="T69" s="981"/>
      <c r="U69" s="981"/>
      <c r="V69" s="981"/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981"/>
    </row>
    <row r="70" spans="1:53" ht="12" customHeight="1" x14ac:dyDescent="0.25">
      <c r="A70" s="969" t="s">
        <v>592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69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69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295"/>
    </row>
    <row r="71" spans="1:53" ht="6" customHeight="1" x14ac:dyDescent="0.3">
      <c r="A71" s="295"/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295"/>
      <c r="T71" s="295"/>
      <c r="U71" s="978"/>
      <c r="V71" s="978"/>
      <c r="W71" s="978"/>
      <c r="X71" s="978"/>
      <c r="Y71" s="978"/>
      <c r="Z71" s="978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78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295"/>
    </row>
    <row r="72" spans="1:53" ht="11.25" customHeight="1" x14ac:dyDescent="0.25">
      <c r="A72" s="973" t="s">
        <v>86</v>
      </c>
      <c r="B72" s="973"/>
      <c r="C72" s="973"/>
      <c r="D72" s="973"/>
      <c r="E72" s="973"/>
      <c r="F72" s="973"/>
      <c r="G72" s="973"/>
      <c r="H72" s="973"/>
      <c r="I72" s="973"/>
      <c r="J72" s="973"/>
      <c r="K72" s="973"/>
      <c r="L72" s="973"/>
      <c r="M72" s="973"/>
      <c r="N72" s="973"/>
      <c r="O72" s="973"/>
      <c r="P72" s="979" t="s">
        <v>65</v>
      </c>
      <c r="Q72" s="979"/>
      <c r="R72" s="979"/>
      <c r="S72" s="979"/>
      <c r="T72" s="979"/>
      <c r="U72" s="979"/>
      <c r="V72" s="979"/>
      <c r="W72" s="979"/>
      <c r="X72" s="979"/>
      <c r="Y72" s="979"/>
      <c r="Z72" s="979"/>
      <c r="AA72" s="979"/>
      <c r="AB72" s="979"/>
      <c r="AC72" s="979"/>
      <c r="AD72" s="979"/>
      <c r="AE72" s="979"/>
      <c r="AF72" s="979"/>
      <c r="AG72" s="979"/>
      <c r="AH72" s="979"/>
      <c r="AI72" s="979"/>
      <c r="AJ72" s="979"/>
      <c r="AK72" s="979"/>
      <c r="AL72" s="979"/>
      <c r="AM72" s="979"/>
      <c r="AN72" s="979"/>
      <c r="AO72" s="979"/>
      <c r="AP72" s="979"/>
      <c r="AQ72" s="979"/>
      <c r="AR72" s="979"/>
      <c r="AS72" s="979"/>
      <c r="AT72" s="979"/>
      <c r="AU72" s="979"/>
      <c r="AV72" s="979"/>
      <c r="AW72" s="979"/>
      <c r="AX72" s="979"/>
      <c r="AY72" s="979"/>
      <c r="AZ72" s="979"/>
      <c r="BA72" s="295"/>
    </row>
    <row r="73" spans="1:53" ht="6" customHeight="1" x14ac:dyDescent="0.25">
      <c r="A73" s="295"/>
      <c r="B73" s="295"/>
      <c r="C73" s="295"/>
      <c r="D73" s="295"/>
      <c r="E73" s="295"/>
      <c r="F73" s="295"/>
      <c r="G73" s="295"/>
      <c r="H73" s="295"/>
      <c r="I73" s="295"/>
      <c r="J73" s="295"/>
      <c r="K73" s="295"/>
      <c r="L73" s="295"/>
      <c r="M73" s="295"/>
      <c r="N73" s="295"/>
      <c r="O73" s="295"/>
      <c r="P73" s="295"/>
      <c r="Q73" s="295"/>
      <c r="R73" s="295"/>
      <c r="S73" s="295"/>
      <c r="T73" s="295"/>
      <c r="U73" s="295"/>
      <c r="V73" s="295"/>
      <c r="W73" s="295"/>
      <c r="X73" s="295"/>
      <c r="Y73" s="295"/>
      <c r="Z73" s="295"/>
      <c r="AA73" s="295"/>
      <c r="AB73" s="295"/>
      <c r="AC73" s="295"/>
      <c r="AD73" s="295"/>
      <c r="AE73" s="295"/>
      <c r="AF73" s="295"/>
      <c r="AG73" s="295"/>
      <c r="AH73" s="295"/>
      <c r="AI73" s="295"/>
      <c r="AJ73" s="295"/>
      <c r="AK73" s="295"/>
      <c r="AL73" s="295"/>
      <c r="AM73" s="295"/>
      <c r="AN73" s="295"/>
      <c r="AO73" s="295"/>
      <c r="AP73" s="295"/>
      <c r="AQ73" s="295"/>
      <c r="AR73" s="295"/>
      <c r="AS73" s="295"/>
      <c r="AT73" s="295"/>
      <c r="AU73" s="295"/>
      <c r="AV73" s="295"/>
      <c r="AW73" s="295"/>
      <c r="AX73" s="295"/>
      <c r="AY73" s="295"/>
      <c r="AZ73" s="295"/>
      <c r="BA73" s="295"/>
    </row>
    <row r="74" spans="1:53" ht="12" customHeight="1" x14ac:dyDescent="0.25">
      <c r="A74" s="973" t="s">
        <v>90</v>
      </c>
      <c r="B74" s="973"/>
      <c r="C74" s="973"/>
      <c r="D74" s="973"/>
      <c r="E74" s="973"/>
      <c r="F74" s="973"/>
      <c r="G74" s="973"/>
      <c r="H74" s="973"/>
      <c r="I74" s="973"/>
      <c r="J74" s="980">
        <f>ФОРМА!F5</f>
        <v>2</v>
      </c>
      <c r="K74" s="980"/>
      <c r="L74" s="980"/>
      <c r="M74" s="980"/>
      <c r="N74" s="980"/>
      <c r="O74" s="980"/>
      <c r="P74" s="969" t="s">
        <v>786</v>
      </c>
      <c r="Q74" s="973"/>
      <c r="R74" s="973"/>
      <c r="S74" s="973"/>
      <c r="T74" s="973"/>
      <c r="U74" s="973"/>
      <c r="V74" s="973"/>
      <c r="W74" s="973"/>
      <c r="X74" s="973"/>
      <c r="Y74" s="973"/>
      <c r="Z74" s="973"/>
      <c r="AA74" s="973"/>
      <c r="AB74" s="973"/>
      <c r="AC74" s="973"/>
      <c r="AD74" s="973"/>
      <c r="AE74" s="973"/>
      <c r="AF74" s="973"/>
      <c r="AG74" s="973"/>
      <c r="AH74" s="973"/>
      <c r="AI74" s="973"/>
      <c r="AJ74" s="973"/>
      <c r="AK74" s="973"/>
      <c r="AL74" s="973"/>
      <c r="AM74" s="973"/>
      <c r="AN74" s="973"/>
      <c r="AO74" s="973"/>
      <c r="AP74" s="973"/>
      <c r="AQ74" s="973"/>
      <c r="AR74" s="973"/>
      <c r="AS74" s="973"/>
      <c r="AT74" s="973"/>
      <c r="AU74" s="973"/>
      <c r="AV74" s="973"/>
      <c r="AW74" s="973"/>
      <c r="AX74" s="973"/>
      <c r="AY74" s="973"/>
      <c r="AZ74" s="973"/>
      <c r="BA74" s="295"/>
    </row>
    <row r="75" spans="1:53" ht="6" customHeight="1" x14ac:dyDescent="0.25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295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</row>
    <row r="76" spans="1:53" ht="12" customHeight="1" x14ac:dyDescent="0.25">
      <c r="A76" s="976" t="s">
        <v>87</v>
      </c>
      <c r="B76" s="976"/>
      <c r="C76" s="976"/>
      <c r="D76" s="976"/>
      <c r="E76" s="976"/>
      <c r="F76" s="976"/>
      <c r="G76" s="976"/>
      <c r="H76" s="977" t="str">
        <f>ФОРМА!E21</f>
        <v>План строительства</v>
      </c>
      <c r="I76" s="977"/>
      <c r="J76" s="977"/>
      <c r="K76" s="977"/>
      <c r="L76" s="977"/>
      <c r="M76" s="977"/>
      <c r="N76" s="977"/>
      <c r="O76" s="977"/>
      <c r="P76" s="977"/>
      <c r="Q76" s="977"/>
      <c r="R76" s="977"/>
      <c r="S76" s="977"/>
      <c r="T76" s="977"/>
      <c r="U76" s="977"/>
      <c r="V76" s="977"/>
      <c r="W76" s="977"/>
      <c r="X76" s="977"/>
      <c r="Y76" s="977"/>
      <c r="Z76" s="977"/>
      <c r="AA76" s="977"/>
      <c r="AB76" s="977"/>
      <c r="AC76" s="977"/>
      <c r="AD76" s="977"/>
      <c r="AE76" s="977"/>
      <c r="AF76" s="977"/>
      <c r="AG76" s="977"/>
      <c r="AH76" s="977"/>
      <c r="AI76" s="977"/>
      <c r="AJ76" s="977"/>
      <c r="AK76" s="977"/>
      <c r="AL76" s="977"/>
      <c r="AM76" s="977"/>
      <c r="AN76" s="977"/>
      <c r="AO76" s="977"/>
      <c r="AP76" s="977"/>
      <c r="AQ76" s="977"/>
      <c r="AR76" s="977"/>
      <c r="AS76" s="977"/>
      <c r="AT76" s="977"/>
      <c r="AU76" s="977"/>
      <c r="AV76" s="977"/>
      <c r="AW76" s="977"/>
      <c r="AX76" s="977"/>
      <c r="AY76" s="977"/>
      <c r="AZ76" s="977"/>
      <c r="BA76" s="295"/>
    </row>
    <row r="77" spans="1:53" s="305" customFormat="1" ht="6" customHeight="1" x14ac:dyDescent="0.3">
      <c r="A77" s="304"/>
      <c r="B77" s="304"/>
      <c r="C77" s="304"/>
      <c r="D77" s="304"/>
      <c r="E77" s="304"/>
      <c r="F77" s="304"/>
      <c r="G77" s="304"/>
      <c r="H77" s="968" t="s">
        <v>787</v>
      </c>
      <c r="I77" s="968"/>
      <c r="J77" s="968"/>
      <c r="K77" s="968"/>
      <c r="L77" s="968"/>
      <c r="M77" s="968"/>
      <c r="N77" s="968"/>
      <c r="O77" s="968"/>
      <c r="P77" s="968"/>
      <c r="Q77" s="968"/>
      <c r="R77" s="968"/>
      <c r="S77" s="968"/>
      <c r="T77" s="968"/>
      <c r="U77" s="968"/>
      <c r="V77" s="968"/>
      <c r="W77" s="968"/>
      <c r="X77" s="968"/>
      <c r="Y77" s="968"/>
      <c r="Z77" s="968"/>
      <c r="AA77" s="968"/>
      <c r="AB77" s="968"/>
      <c r="AC77" s="968"/>
      <c r="AD77" s="968"/>
      <c r="AE77" s="968"/>
      <c r="AF77" s="968"/>
      <c r="AG77" s="968"/>
      <c r="AH77" s="968"/>
      <c r="AI77" s="968"/>
      <c r="AJ77" s="968"/>
      <c r="AK77" s="968"/>
      <c r="AL77" s="968"/>
      <c r="AM77" s="968"/>
      <c r="AN77" s="968"/>
      <c r="AO77" s="968"/>
      <c r="AP77" s="968"/>
      <c r="AQ77" s="968"/>
      <c r="AR77" s="968"/>
      <c r="AS77" s="968"/>
      <c r="AT77" s="968"/>
      <c r="AU77" s="968"/>
      <c r="AV77" s="968"/>
      <c r="AW77" s="968"/>
      <c r="AX77" s="968"/>
      <c r="AY77" s="968"/>
      <c r="AZ77" s="968"/>
      <c r="BA77" s="304"/>
    </row>
    <row r="78" spans="1:53" ht="21" customHeight="1" x14ac:dyDescent="0.25">
      <c r="A78" s="969" t="s">
        <v>770</v>
      </c>
      <c r="B78" s="969"/>
      <c r="C78" s="969"/>
      <c r="D78" s="969"/>
      <c r="E78" s="969"/>
      <c r="F78" s="969"/>
      <c r="G78" s="969"/>
      <c r="H78" s="969"/>
      <c r="I78" s="969"/>
      <c r="J78" s="969"/>
      <c r="K78" s="969"/>
      <c r="L78" s="969"/>
      <c r="M78" s="969"/>
      <c r="N78" s="969"/>
      <c r="O78" s="969"/>
      <c r="P78" s="969"/>
      <c r="Q78" s="969"/>
      <c r="R78" s="969"/>
      <c r="S78" s="969"/>
      <c r="T78" s="969"/>
      <c r="U78" s="969"/>
      <c r="V78" s="969"/>
      <c r="W78" s="969"/>
      <c r="X78" s="969"/>
      <c r="Y78" s="969"/>
      <c r="Z78" s="969"/>
      <c r="AA78" s="969"/>
      <c r="AB78" s="969"/>
      <c r="AC78" s="969"/>
      <c r="AD78" s="969"/>
      <c r="AE78" s="969"/>
      <c r="AF78" s="969"/>
      <c r="AG78" s="969"/>
      <c r="AH78" s="969"/>
      <c r="AI78" s="969"/>
      <c r="AJ78" s="969"/>
      <c r="AK78" s="969"/>
      <c r="AL78" s="969"/>
      <c r="AM78" s="969"/>
      <c r="AN78" s="969"/>
      <c r="AO78" s="969"/>
      <c r="AP78" s="969"/>
      <c r="AQ78" s="969"/>
      <c r="AR78" s="969"/>
      <c r="AS78" s="969"/>
      <c r="AT78" s="969"/>
      <c r="AU78" s="969"/>
      <c r="AV78" s="969"/>
      <c r="AW78" s="969"/>
      <c r="AX78" s="969"/>
      <c r="AY78" s="969"/>
      <c r="AZ78" s="969"/>
      <c r="BA78" s="295"/>
    </row>
    <row r="79" spans="1:53" ht="30" customHeight="1" x14ac:dyDescent="0.3">
      <c r="A79" s="970" t="str">
        <f>IF(ПОДПИСИ!B9="",ПОДПИСИ!D6,ПОДПИСИ!D9)</f>
        <v>Сафуанова В.А.</v>
      </c>
      <c r="B79" s="970"/>
      <c r="C79" s="970"/>
      <c r="D79" s="970"/>
      <c r="E79" s="970"/>
      <c r="F79" s="970"/>
      <c r="G79" s="970"/>
      <c r="H79" s="970"/>
      <c r="I79" s="970"/>
      <c r="J79" s="970"/>
      <c r="K79" s="970"/>
      <c r="L79" s="970"/>
      <c r="M79" s="970"/>
      <c r="N79" s="970"/>
      <c r="O79" s="970"/>
      <c r="P79" s="970"/>
      <c r="Q79" s="970"/>
      <c r="R79" s="970"/>
      <c r="S79" s="970"/>
      <c r="T79" s="970"/>
      <c r="U79" s="970"/>
      <c r="V79" s="970"/>
      <c r="W79" s="970"/>
      <c r="X79" s="970"/>
      <c r="Y79" s="970"/>
      <c r="Z79" s="971"/>
      <c r="AA79" s="971"/>
      <c r="AB79" s="971"/>
      <c r="AC79" s="971"/>
      <c r="AD79" s="971"/>
      <c r="AE79" s="971"/>
      <c r="AF79" s="971"/>
      <c r="AG79" s="971"/>
      <c r="AH79" s="971"/>
      <c r="AI79" s="971"/>
      <c r="AJ79" s="971"/>
      <c r="AK79" s="971"/>
      <c r="AL79" s="971"/>
      <c r="AM79" s="971"/>
      <c r="AN79" s="971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295"/>
    </row>
    <row r="80" spans="1:53" ht="6" customHeight="1" x14ac:dyDescent="0.25">
      <c r="A80" s="968" t="s">
        <v>789</v>
      </c>
      <c r="B80" s="968"/>
      <c r="C80" s="968"/>
      <c r="D80" s="968"/>
      <c r="E80" s="968"/>
      <c r="F80" s="968"/>
      <c r="G80" s="968"/>
      <c r="H80" s="968"/>
      <c r="I80" s="968"/>
      <c r="J80" s="968"/>
      <c r="K80" s="968"/>
      <c r="L80" s="968"/>
      <c r="M80" s="968"/>
      <c r="N80" s="968"/>
      <c r="O80" s="968"/>
      <c r="P80" s="968"/>
      <c r="Q80" s="968"/>
      <c r="R80" s="968"/>
      <c r="S80" s="968"/>
      <c r="T80" s="968"/>
      <c r="U80" s="968"/>
      <c r="V80" s="968"/>
      <c r="W80" s="968"/>
      <c r="X80" s="968"/>
      <c r="Y80" s="968"/>
      <c r="Z80" s="304"/>
      <c r="AA80" s="304"/>
      <c r="AB80" s="304"/>
      <c r="AC80" s="304"/>
      <c r="AD80" s="304"/>
      <c r="AE80" s="304"/>
      <c r="AF80" s="304"/>
      <c r="AG80" s="304"/>
      <c r="AH80" s="304"/>
      <c r="AI80" s="304"/>
      <c r="AJ80" s="304"/>
      <c r="AK80" s="304"/>
      <c r="AL80" s="304"/>
      <c r="AM80" s="304"/>
      <c r="AN80" s="304"/>
      <c r="AO80" s="968" t="s">
        <v>49</v>
      </c>
      <c r="AP80" s="968"/>
      <c r="AQ80" s="968"/>
      <c r="AR80" s="968"/>
      <c r="AS80" s="968"/>
      <c r="AT80" s="968"/>
      <c r="AU80" s="968"/>
      <c r="AV80" s="968"/>
      <c r="AW80" s="968"/>
      <c r="AX80" s="968"/>
      <c r="AY80" s="968"/>
      <c r="AZ80" s="968"/>
      <c r="BA80" s="295"/>
    </row>
    <row r="81" spans="1:55" ht="6" customHeight="1" x14ac:dyDescent="0.25">
      <c r="A81" s="295"/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295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295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</row>
    <row r="82" spans="1:55" ht="12" customHeight="1" x14ac:dyDescent="0.25">
      <c r="A82" s="975" t="s">
        <v>773</v>
      </c>
      <c r="B82" s="975"/>
      <c r="C82" s="975"/>
      <c r="D82" s="975"/>
      <c r="E82" s="975"/>
      <c r="F82" s="975"/>
      <c r="G82" s="975"/>
      <c r="H82" s="975"/>
      <c r="I82" s="975"/>
      <c r="J82" s="975"/>
      <c r="K82" s="975"/>
      <c r="L82" s="975"/>
      <c r="M82" s="975"/>
      <c r="N82" s="975"/>
      <c r="O82" s="975"/>
      <c r="P82" s="975"/>
      <c r="Q82" s="975"/>
      <c r="R82" s="975"/>
      <c r="S82" s="975"/>
      <c r="T82" s="975"/>
      <c r="U82" s="975"/>
      <c r="V82" s="975"/>
      <c r="W82" s="975"/>
      <c r="X82" s="975"/>
      <c r="Y82" s="975"/>
      <c r="Z82" s="975"/>
      <c r="AA82" s="975"/>
      <c r="AB82" s="975"/>
      <c r="AC82" s="975"/>
      <c r="AD82" s="975"/>
      <c r="AE82" s="975"/>
      <c r="AF82" s="975"/>
      <c r="AG82" s="975"/>
      <c r="AH82" s="975"/>
      <c r="AI82" s="975"/>
      <c r="AJ82" s="975"/>
      <c r="AK82" s="975"/>
      <c r="AL82" s="975"/>
      <c r="AM82" s="975"/>
      <c r="AN82" s="975"/>
      <c r="AO82" s="975"/>
      <c r="AP82" s="975"/>
      <c r="AQ82" s="975"/>
      <c r="AR82" s="975"/>
      <c r="AS82" s="975"/>
      <c r="AT82" s="975"/>
      <c r="AU82" s="975"/>
      <c r="AV82" s="975"/>
      <c r="AW82" s="975"/>
      <c r="AX82" s="975"/>
      <c r="AY82" s="975"/>
      <c r="AZ82" s="975"/>
      <c r="BA82" s="295"/>
    </row>
    <row r="83" spans="1:55" ht="39" customHeight="1" x14ac:dyDescent="0.3">
      <c r="A83" s="970" t="str">
        <f>ПОДПИСИ!D15</f>
        <v>Потоцкий А.А.</v>
      </c>
      <c r="B83" s="970"/>
      <c r="C83" s="970"/>
      <c r="D83" s="970"/>
      <c r="E83" s="970"/>
      <c r="F83" s="970"/>
      <c r="G83" s="970"/>
      <c r="H83" s="970"/>
      <c r="I83" s="970"/>
      <c r="J83" s="970"/>
      <c r="K83" s="970"/>
      <c r="L83" s="970"/>
      <c r="M83" s="970"/>
      <c r="N83" s="970"/>
      <c r="O83" s="970"/>
      <c r="P83" s="970"/>
      <c r="Q83" s="970"/>
      <c r="R83" s="970"/>
      <c r="S83" s="970"/>
      <c r="T83" s="970"/>
      <c r="U83" s="970"/>
      <c r="V83" s="970"/>
      <c r="W83" s="970"/>
      <c r="X83" s="970"/>
      <c r="Y83" s="970"/>
      <c r="Z83" s="971"/>
      <c r="AA83" s="971"/>
      <c r="AB83" s="971"/>
      <c r="AC83" s="971"/>
      <c r="AD83" s="971"/>
      <c r="AE83" s="971"/>
      <c r="AF83" s="971"/>
      <c r="AG83" s="971"/>
      <c r="AH83" s="971"/>
      <c r="AI83" s="971"/>
      <c r="AJ83" s="971"/>
      <c r="AK83" s="971"/>
      <c r="AL83" s="971"/>
      <c r="AM83" s="971"/>
      <c r="AN83" s="971"/>
      <c r="AO83" s="972"/>
      <c r="AP83" s="972"/>
      <c r="AQ83" s="972"/>
      <c r="AR83" s="972"/>
      <c r="AS83" s="972"/>
      <c r="AT83" s="972"/>
      <c r="AU83" s="972"/>
      <c r="AV83" s="972"/>
      <c r="AW83" s="972"/>
      <c r="AX83" s="972"/>
      <c r="AY83" s="972"/>
      <c r="AZ83" s="972"/>
      <c r="BA83" s="295"/>
    </row>
    <row r="84" spans="1:55" ht="6" customHeight="1" x14ac:dyDescent="0.25">
      <c r="A84" s="968" t="s">
        <v>789</v>
      </c>
      <c r="B84" s="968"/>
      <c r="C84" s="968"/>
      <c r="D84" s="968"/>
      <c r="E84" s="968"/>
      <c r="F84" s="968"/>
      <c r="G84" s="968"/>
      <c r="H84" s="968"/>
      <c r="I84" s="968"/>
      <c r="J84" s="968"/>
      <c r="K84" s="968"/>
      <c r="L84" s="968"/>
      <c r="M84" s="968"/>
      <c r="N84" s="968"/>
      <c r="O84" s="968"/>
      <c r="P84" s="968"/>
      <c r="Q84" s="968"/>
      <c r="R84" s="968"/>
      <c r="S84" s="968"/>
      <c r="T84" s="968"/>
      <c r="U84" s="968"/>
      <c r="V84" s="968"/>
      <c r="W84" s="968"/>
      <c r="X84" s="968"/>
      <c r="Y84" s="968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68" t="s">
        <v>49</v>
      </c>
      <c r="AP84" s="968"/>
      <c r="AQ84" s="968"/>
      <c r="AR84" s="968"/>
      <c r="AS84" s="968"/>
      <c r="AT84" s="968"/>
      <c r="AU84" s="968"/>
      <c r="AV84" s="968"/>
      <c r="AW84" s="968"/>
      <c r="AX84" s="968"/>
      <c r="AY84" s="968"/>
      <c r="AZ84" s="968"/>
      <c r="BA84" s="295"/>
    </row>
    <row r="85" spans="1:55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5" ht="21" customHeight="1" x14ac:dyDescent="0.25">
      <c r="A86" s="969" t="s">
        <v>790</v>
      </c>
      <c r="B86" s="969"/>
      <c r="C86" s="969"/>
      <c r="D86" s="969"/>
      <c r="E86" s="969"/>
      <c r="F86" s="969"/>
      <c r="G86" s="969"/>
      <c r="H86" s="969"/>
      <c r="I86" s="969"/>
      <c r="J86" s="969"/>
      <c r="K86" s="969"/>
      <c r="L86" s="969"/>
      <c r="M86" s="969"/>
      <c r="N86" s="969"/>
      <c r="O86" s="969"/>
      <c r="P86" s="969"/>
      <c r="Q86" s="969"/>
      <c r="R86" s="969"/>
      <c r="S86" s="969"/>
      <c r="T86" s="969"/>
      <c r="U86" s="969"/>
      <c r="V86" s="969"/>
      <c r="W86" s="969"/>
      <c r="X86" s="969"/>
      <c r="Y86" s="969"/>
      <c r="Z86" s="969"/>
      <c r="AA86" s="969"/>
      <c r="AB86" s="969"/>
      <c r="AC86" s="969"/>
      <c r="AD86" s="969"/>
      <c r="AE86" s="969"/>
      <c r="AF86" s="969"/>
      <c r="AG86" s="969"/>
      <c r="AH86" s="969"/>
      <c r="AI86" s="969"/>
      <c r="AJ86" s="969"/>
      <c r="AK86" s="969"/>
      <c r="AL86" s="969"/>
      <c r="AM86" s="969"/>
      <c r="AN86" s="969"/>
      <c r="AO86" s="969"/>
      <c r="AP86" s="969"/>
      <c r="AQ86" s="969"/>
      <c r="AR86" s="969"/>
      <c r="AS86" s="969"/>
      <c r="AT86" s="969"/>
      <c r="AU86" s="969"/>
      <c r="AV86" s="969"/>
      <c r="AW86" s="969"/>
      <c r="AX86" s="969"/>
      <c r="AY86" s="969"/>
      <c r="AZ86" s="969"/>
      <c r="BA86" s="295"/>
    </row>
    <row r="87" spans="1:55" ht="39" customHeight="1" x14ac:dyDescent="0.3">
      <c r="A87" s="970" t="str">
        <f>ПОДПИСИ!D17</f>
        <v>Кольцов А.Г.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970"/>
      <c r="X87" s="970"/>
      <c r="Y87" s="970"/>
      <c r="Z87" s="971"/>
      <c r="AA87" s="971"/>
      <c r="AB87" s="971"/>
      <c r="AC87" s="971"/>
      <c r="AD87" s="971"/>
      <c r="AE87" s="971"/>
      <c r="AF87" s="971"/>
      <c r="AG87" s="971"/>
      <c r="AH87" s="971"/>
      <c r="AI87" s="971"/>
      <c r="AJ87" s="971"/>
      <c r="AK87" s="971"/>
      <c r="AL87" s="971"/>
      <c r="AM87" s="971"/>
      <c r="AN87" s="971"/>
      <c r="AO87" s="974" t="s">
        <v>64</v>
      </c>
      <c r="AP87" s="974"/>
      <c r="AQ87" s="974"/>
      <c r="AR87" s="974"/>
      <c r="AS87" s="974"/>
      <c r="AT87" s="974"/>
      <c r="AU87" s="974"/>
      <c r="AV87" s="974"/>
      <c r="AW87" s="974"/>
      <c r="AX87" s="974"/>
      <c r="AY87" s="974"/>
      <c r="AZ87" s="974"/>
      <c r="BA87" s="295"/>
    </row>
    <row r="88" spans="1:55" ht="6" customHeight="1" x14ac:dyDescent="0.25">
      <c r="A88" s="968" t="s">
        <v>789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968"/>
      <c r="X88" s="968"/>
      <c r="Y88" s="968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68" t="s">
        <v>49</v>
      </c>
      <c r="AP88" s="968"/>
      <c r="AQ88" s="968"/>
      <c r="AR88" s="968"/>
      <c r="AS88" s="968"/>
      <c r="AT88" s="968"/>
      <c r="AU88" s="968"/>
      <c r="AV88" s="968"/>
      <c r="AW88" s="968"/>
      <c r="AX88" s="968"/>
      <c r="AY88" s="968"/>
      <c r="AZ88" s="968"/>
      <c r="BA88" s="295"/>
    </row>
    <row r="89" spans="1:55" ht="6" customHeight="1" x14ac:dyDescent="0.25">
      <c r="A89" s="306"/>
      <c r="B89" s="306"/>
      <c r="C89" s="306"/>
      <c r="D89" s="306"/>
      <c r="E89" s="306"/>
      <c r="F89" s="306"/>
      <c r="G89" s="306"/>
      <c r="H89" s="306"/>
      <c r="I89" s="306"/>
      <c r="J89" s="306"/>
      <c r="K89" s="306"/>
      <c r="L89" s="306"/>
      <c r="M89" s="306"/>
      <c r="N89" s="306"/>
      <c r="O89" s="306"/>
      <c r="P89" s="306"/>
      <c r="Q89" s="306"/>
      <c r="R89" s="306"/>
      <c r="S89" s="306"/>
      <c r="T89" s="306"/>
      <c r="U89" s="306"/>
      <c r="V89" s="306"/>
      <c r="W89" s="306"/>
      <c r="X89" s="306"/>
      <c r="Y89" s="306"/>
      <c r="Z89" s="304"/>
      <c r="AA89" s="304"/>
      <c r="AB89" s="304"/>
      <c r="AC89" s="304"/>
      <c r="AD89" s="304"/>
      <c r="AE89" s="304"/>
      <c r="AF89" s="304"/>
      <c r="AG89" s="304"/>
      <c r="AH89" s="304"/>
      <c r="AI89" s="304"/>
      <c r="AJ89" s="304"/>
      <c r="AK89" s="304"/>
      <c r="AL89" s="304"/>
      <c r="AM89" s="304"/>
      <c r="AN89" s="304"/>
      <c r="AO89" s="306"/>
      <c r="AP89" s="306"/>
      <c r="AQ89" s="306"/>
      <c r="AR89" s="306"/>
      <c r="AS89" s="306"/>
      <c r="AT89" s="306"/>
      <c r="AU89" s="306"/>
      <c r="AV89" s="306"/>
      <c r="AW89" s="306"/>
      <c r="AX89" s="306"/>
      <c r="AY89" s="306"/>
      <c r="AZ89" s="306"/>
      <c r="BA89" s="295"/>
    </row>
    <row r="90" spans="1:55" ht="33" customHeight="1" x14ac:dyDescent="0.25">
      <c r="A90" s="969" t="s">
        <v>791</v>
      </c>
      <c r="B90" s="973"/>
      <c r="C90" s="973"/>
      <c r="D90" s="973"/>
      <c r="E90" s="973"/>
      <c r="F90" s="973"/>
      <c r="G90" s="973"/>
      <c r="H90" s="973"/>
      <c r="I90" s="973"/>
      <c r="J90" s="973"/>
      <c r="K90" s="973"/>
      <c r="L90" s="973"/>
      <c r="M90" s="973"/>
      <c r="N90" s="973"/>
      <c r="O90" s="973"/>
      <c r="P90" s="973"/>
      <c r="Q90" s="973"/>
      <c r="R90" s="973"/>
      <c r="S90" s="973"/>
      <c r="T90" s="973"/>
      <c r="U90" s="973"/>
      <c r="V90" s="973"/>
      <c r="W90" s="973"/>
      <c r="X90" s="973"/>
      <c r="Y90" s="973"/>
      <c r="Z90" s="973"/>
      <c r="AA90" s="973"/>
      <c r="AB90" s="973"/>
      <c r="AC90" s="973"/>
      <c r="AD90" s="973"/>
      <c r="AE90" s="973"/>
      <c r="AF90" s="973"/>
      <c r="AG90" s="973"/>
      <c r="AH90" s="973"/>
      <c r="AI90" s="973"/>
      <c r="AJ90" s="973"/>
      <c r="AK90" s="973"/>
      <c r="AL90" s="973"/>
      <c r="AM90" s="973"/>
      <c r="AN90" s="973"/>
      <c r="AO90" s="973"/>
      <c r="AP90" s="973"/>
      <c r="AQ90" s="973"/>
      <c r="AR90" s="973"/>
      <c r="AS90" s="973"/>
      <c r="AT90" s="973"/>
      <c r="AU90" s="973"/>
      <c r="AV90" s="973"/>
      <c r="AW90" s="973"/>
      <c r="AX90" s="973"/>
      <c r="AY90" s="973"/>
      <c r="AZ90" s="973"/>
      <c r="BA90" s="295"/>
    </row>
    <row r="91" spans="1:55" ht="39" customHeight="1" x14ac:dyDescent="0.3">
      <c r="A91" s="970" t="str">
        <f>ПОДПИСИ!D19</f>
        <v xml:space="preserve"> </v>
      </c>
      <c r="B91" s="970"/>
      <c r="C91" s="970"/>
      <c r="D91" s="970"/>
      <c r="E91" s="970"/>
      <c r="F91" s="970"/>
      <c r="G91" s="970"/>
      <c r="H91" s="970"/>
      <c r="I91" s="970"/>
      <c r="J91" s="970"/>
      <c r="K91" s="970"/>
      <c r="L91" s="970"/>
      <c r="M91" s="970"/>
      <c r="N91" s="970"/>
      <c r="O91" s="970"/>
      <c r="P91" s="970"/>
      <c r="Q91" s="970"/>
      <c r="R91" s="970"/>
      <c r="S91" s="970"/>
      <c r="T91" s="970"/>
      <c r="U91" s="970"/>
      <c r="V91" s="970"/>
      <c r="W91" s="970"/>
      <c r="X91" s="970"/>
      <c r="Y91" s="970"/>
      <c r="Z91" s="971"/>
      <c r="AA91" s="971"/>
      <c r="AB91" s="971"/>
      <c r="AC91" s="971"/>
      <c r="AD91" s="971"/>
      <c r="AE91" s="971"/>
      <c r="AF91" s="971"/>
      <c r="AG91" s="971"/>
      <c r="AH91" s="971"/>
      <c r="AI91" s="971"/>
      <c r="AJ91" s="971"/>
      <c r="AK91" s="971"/>
      <c r="AL91" s="971"/>
      <c r="AM91" s="971"/>
      <c r="AN91" s="971"/>
      <c r="AO91" s="974" t="s">
        <v>64</v>
      </c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307"/>
    </row>
    <row r="92" spans="1:55" ht="6" customHeight="1" x14ac:dyDescent="0.25">
      <c r="A92" s="968" t="s">
        <v>789</v>
      </c>
      <c r="B92" s="968"/>
      <c r="C92" s="968"/>
      <c r="D92" s="968"/>
      <c r="E92" s="968"/>
      <c r="F92" s="968"/>
      <c r="G92" s="968"/>
      <c r="H92" s="968"/>
      <c r="I92" s="968"/>
      <c r="J92" s="968"/>
      <c r="K92" s="968"/>
      <c r="L92" s="968"/>
      <c r="M92" s="968"/>
      <c r="N92" s="968"/>
      <c r="O92" s="968"/>
      <c r="P92" s="968"/>
      <c r="Q92" s="968"/>
      <c r="R92" s="968"/>
      <c r="S92" s="968"/>
      <c r="T92" s="968"/>
      <c r="U92" s="968"/>
      <c r="V92" s="968"/>
      <c r="W92" s="968"/>
      <c r="X92" s="968"/>
      <c r="Y92" s="968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68" t="s">
        <v>49</v>
      </c>
      <c r="AP92" s="968"/>
      <c r="AQ92" s="968"/>
      <c r="AR92" s="968"/>
      <c r="AS92" s="968"/>
      <c r="AT92" s="968"/>
      <c r="AU92" s="968"/>
      <c r="AV92" s="968"/>
      <c r="AW92" s="968"/>
      <c r="AX92" s="968"/>
      <c r="AY92" s="968"/>
      <c r="AZ92" s="968"/>
      <c r="BA92" s="295"/>
    </row>
    <row r="93" spans="1:55" ht="6" customHeight="1" x14ac:dyDescent="0.25">
      <c r="A93" s="295"/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295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</row>
    <row r="94" spans="1:55" s="309" customFormat="1" ht="21" customHeight="1" x14ac:dyDescent="0.3">
      <c r="A94" s="969" t="s">
        <v>779</v>
      </c>
      <c r="B94" s="969"/>
      <c r="C94" s="969"/>
      <c r="D94" s="969"/>
      <c r="E94" s="969"/>
      <c r="F94" s="969"/>
      <c r="G94" s="969"/>
      <c r="H94" s="969"/>
      <c r="I94" s="969"/>
      <c r="J94" s="969"/>
      <c r="K94" s="969"/>
      <c r="L94" s="969"/>
      <c r="M94" s="969"/>
      <c r="N94" s="969"/>
      <c r="O94" s="969"/>
      <c r="P94" s="969"/>
      <c r="Q94" s="969"/>
      <c r="R94" s="969"/>
      <c r="S94" s="969"/>
      <c r="T94" s="969"/>
      <c r="U94" s="969"/>
      <c r="V94" s="969"/>
      <c r="W94" s="969"/>
      <c r="X94" s="969"/>
      <c r="Y94" s="969"/>
      <c r="Z94" s="969"/>
      <c r="AA94" s="969"/>
      <c r="AB94" s="969"/>
      <c r="AC94" s="969"/>
      <c r="AD94" s="969"/>
      <c r="AE94" s="969"/>
      <c r="AF94" s="969"/>
      <c r="AG94" s="969"/>
      <c r="AH94" s="969"/>
      <c r="AI94" s="969"/>
      <c r="AJ94" s="969"/>
      <c r="AK94" s="969"/>
      <c r="AL94" s="969"/>
      <c r="AM94" s="969"/>
      <c r="AN94" s="969"/>
      <c r="AO94" s="969"/>
      <c r="AP94" s="969"/>
      <c r="AQ94" s="969"/>
      <c r="AR94" s="969"/>
      <c r="AS94" s="969"/>
      <c r="AT94" s="969"/>
      <c r="AU94" s="969"/>
      <c r="AV94" s="969"/>
      <c r="AW94" s="969"/>
      <c r="AX94" s="969"/>
      <c r="AY94" s="969"/>
      <c r="AZ94" s="969"/>
      <c r="BA94" s="308"/>
    </row>
    <row r="95" spans="1:55" ht="39" customHeight="1" x14ac:dyDescent="0.3">
      <c r="A95" s="970" t="str">
        <f>ПОДПИСИ!D14</f>
        <v>Попов А.В.</v>
      </c>
      <c r="B95" s="970"/>
      <c r="C95" s="970"/>
      <c r="D95" s="970"/>
      <c r="E95" s="970"/>
      <c r="F95" s="970"/>
      <c r="G95" s="970"/>
      <c r="H95" s="970"/>
      <c r="I95" s="970"/>
      <c r="J95" s="970"/>
      <c r="K95" s="970"/>
      <c r="L95" s="970"/>
      <c r="M95" s="970"/>
      <c r="N95" s="970"/>
      <c r="O95" s="970"/>
      <c r="P95" s="970"/>
      <c r="Q95" s="970"/>
      <c r="R95" s="970"/>
      <c r="S95" s="970"/>
      <c r="T95" s="970"/>
      <c r="U95" s="970"/>
      <c r="V95" s="970"/>
      <c r="W95" s="970"/>
      <c r="X95" s="970"/>
      <c r="Y95" s="970"/>
      <c r="Z95" s="971"/>
      <c r="AA95" s="971"/>
      <c r="AB95" s="971"/>
      <c r="AC95" s="971"/>
      <c r="AD95" s="971"/>
      <c r="AE95" s="971"/>
      <c r="AF95" s="971"/>
      <c r="AG95" s="971"/>
      <c r="AH95" s="971"/>
      <c r="AI95" s="971"/>
      <c r="AJ95" s="971"/>
      <c r="AK95" s="971"/>
      <c r="AL95" s="971"/>
      <c r="AM95" s="971"/>
      <c r="AN95" s="971"/>
      <c r="AO95" s="972"/>
      <c r="AP95" s="972"/>
      <c r="AQ95" s="972"/>
      <c r="AR95" s="972"/>
      <c r="AS95" s="972"/>
      <c r="AT95" s="972"/>
      <c r="AU95" s="972"/>
      <c r="AV95" s="972"/>
      <c r="AW95" s="972"/>
      <c r="AX95" s="972"/>
      <c r="AY95" s="972"/>
      <c r="AZ95" s="972"/>
      <c r="BA95" s="310"/>
      <c r="BB95" s="311"/>
      <c r="BC95" s="311"/>
    </row>
    <row r="96" spans="1:55" s="300" customFormat="1" ht="6" customHeight="1" x14ac:dyDescent="0.2">
      <c r="A96" s="968" t="s">
        <v>789</v>
      </c>
      <c r="B96" s="968"/>
      <c r="C96" s="968"/>
      <c r="D96" s="968"/>
      <c r="E96" s="968"/>
      <c r="F96" s="968"/>
      <c r="G96" s="968"/>
      <c r="H96" s="968"/>
      <c r="I96" s="968"/>
      <c r="J96" s="968"/>
      <c r="K96" s="968"/>
      <c r="L96" s="968"/>
      <c r="M96" s="968"/>
      <c r="N96" s="968"/>
      <c r="O96" s="968"/>
      <c r="P96" s="968"/>
      <c r="Q96" s="968"/>
      <c r="R96" s="968"/>
      <c r="S96" s="968"/>
      <c r="T96" s="968"/>
      <c r="U96" s="968"/>
      <c r="V96" s="968"/>
      <c r="W96" s="968"/>
      <c r="X96" s="968"/>
      <c r="Y96" s="968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68" t="s">
        <v>49</v>
      </c>
      <c r="AP96" s="968"/>
      <c r="AQ96" s="968"/>
      <c r="AR96" s="968"/>
      <c r="AS96" s="968"/>
      <c r="AT96" s="968"/>
      <c r="AU96" s="968"/>
      <c r="AV96" s="968"/>
      <c r="AW96" s="968"/>
      <c r="AX96" s="968"/>
      <c r="AY96" s="968"/>
      <c r="AZ96" s="968"/>
      <c r="BA96" s="299"/>
    </row>
    <row r="97" spans="1:52" x14ac:dyDescent="0.25">
      <c r="A97" s="999" t="s">
        <v>920</v>
      </c>
      <c r="B97" s="999"/>
      <c r="C97" s="999"/>
      <c r="D97" s="999"/>
      <c r="E97" s="999"/>
      <c r="F97" s="999"/>
      <c r="G97" s="999"/>
      <c r="H97" s="999"/>
      <c r="I97" s="999"/>
      <c r="J97" s="999"/>
      <c r="K97" s="999"/>
      <c r="L97" s="999"/>
      <c r="M97" s="999"/>
      <c r="N97" s="999"/>
      <c r="O97" s="999"/>
      <c r="P97" s="999"/>
      <c r="Q97" s="999"/>
      <c r="R97" s="999"/>
      <c r="S97" s="999"/>
      <c r="T97" s="999"/>
      <c r="U97" s="999"/>
      <c r="V97" s="999"/>
      <c r="W97" s="999"/>
      <c r="X97" s="999"/>
      <c r="Y97" s="999"/>
      <c r="Z97" s="999"/>
      <c r="AA97" s="999"/>
      <c r="AB97" s="999"/>
      <c r="AC97" s="999"/>
      <c r="AD97" s="999"/>
      <c r="AE97" s="999"/>
      <c r="AF97" s="999"/>
      <c r="AG97" s="999"/>
      <c r="AH97" s="999"/>
      <c r="AI97" s="999"/>
      <c r="AJ97" s="999"/>
      <c r="AK97" s="999"/>
      <c r="AL97" s="999"/>
      <c r="AM97" s="999"/>
      <c r="AN97" s="999"/>
      <c r="AO97" s="999"/>
      <c r="AP97" s="999"/>
      <c r="AQ97" s="999"/>
      <c r="AR97" s="999"/>
      <c r="AS97" s="999"/>
      <c r="AT97" s="999"/>
      <c r="AU97" s="999"/>
      <c r="AV97" s="999"/>
      <c r="AW97" s="999"/>
      <c r="AX97" s="999"/>
      <c r="AY97" s="999"/>
      <c r="AZ97" s="999"/>
    </row>
    <row r="98" spans="1:52" ht="38.25" customHeight="1" x14ac:dyDescent="0.3">
      <c r="A98" s="970" t="str">
        <f>IF(ПОДПИСИ!D9="","",ПОДПИСИ!D6)</f>
        <v>Ширяев Е.М.</v>
      </c>
      <c r="B98" s="970"/>
      <c r="C98" s="970"/>
      <c r="D98" s="970"/>
      <c r="E98" s="970"/>
      <c r="F98" s="970"/>
      <c r="G98" s="970"/>
      <c r="H98" s="970"/>
      <c r="I98" s="970"/>
      <c r="J98" s="970"/>
      <c r="K98" s="970"/>
      <c r="L98" s="970"/>
      <c r="M98" s="970"/>
      <c r="N98" s="970"/>
      <c r="O98" s="970"/>
      <c r="P98" s="970"/>
      <c r="Q98" s="970"/>
      <c r="R98" s="970"/>
      <c r="S98" s="970"/>
      <c r="T98" s="970"/>
      <c r="U98" s="970"/>
      <c r="V98" s="970"/>
      <c r="W98" s="970"/>
      <c r="X98" s="970"/>
      <c r="Y98" s="970"/>
      <c r="Z98" s="971"/>
      <c r="AA98" s="971"/>
      <c r="AB98" s="971"/>
      <c r="AC98" s="971"/>
      <c r="AD98" s="971"/>
      <c r="AE98" s="971"/>
      <c r="AF98" s="971"/>
      <c r="AG98" s="971"/>
      <c r="AH98" s="971"/>
      <c r="AI98" s="971"/>
      <c r="AJ98" s="971"/>
      <c r="AK98" s="971"/>
      <c r="AL98" s="971"/>
      <c r="AM98" s="971"/>
      <c r="AN98" s="971"/>
      <c r="AO98" s="972"/>
      <c r="AP98" s="972"/>
      <c r="AQ98" s="972"/>
      <c r="AR98" s="972"/>
      <c r="AS98" s="972"/>
      <c r="AT98" s="972"/>
      <c r="AU98" s="972"/>
      <c r="AV98" s="972"/>
      <c r="AW98" s="972"/>
      <c r="AX98" s="972"/>
      <c r="AY98" s="972"/>
      <c r="AZ98" s="972"/>
    </row>
    <row r="99" spans="1:52" ht="6" customHeight="1" x14ac:dyDescent="0.25">
      <c r="A99" s="968" t="s">
        <v>789</v>
      </c>
      <c r="B99" s="968"/>
      <c r="C99" s="968"/>
      <c r="D99" s="968"/>
      <c r="E99" s="968"/>
      <c r="F99" s="968"/>
      <c r="G99" s="968"/>
      <c r="H99" s="968"/>
      <c r="I99" s="968"/>
      <c r="J99" s="968"/>
      <c r="K99" s="968"/>
      <c r="L99" s="968"/>
      <c r="M99" s="968"/>
      <c r="N99" s="968"/>
      <c r="O99" s="968"/>
      <c r="P99" s="968"/>
      <c r="Q99" s="968"/>
      <c r="R99" s="968"/>
      <c r="S99" s="968"/>
      <c r="T99" s="968"/>
      <c r="U99" s="968"/>
      <c r="V99" s="968"/>
      <c r="W99" s="968"/>
      <c r="X99" s="968"/>
      <c r="Y99" s="968"/>
      <c r="Z99" s="304"/>
      <c r="AA99" s="304"/>
      <c r="AB99" s="304"/>
      <c r="AC99" s="304"/>
      <c r="AD99" s="304"/>
      <c r="AE99" s="304"/>
      <c r="AF99" s="304"/>
      <c r="AG99" s="304"/>
      <c r="AH99" s="304"/>
      <c r="AI99" s="304"/>
      <c r="AJ99" s="304"/>
      <c r="AK99" s="304"/>
      <c r="AL99" s="304"/>
      <c r="AM99" s="304"/>
      <c r="AN99" s="304"/>
      <c r="AO99" s="968" t="s">
        <v>49</v>
      </c>
      <c r="AP99" s="968"/>
      <c r="AQ99" s="968"/>
      <c r="AR99" s="968"/>
      <c r="AS99" s="968"/>
      <c r="AT99" s="968"/>
      <c r="AU99" s="968"/>
      <c r="AV99" s="968"/>
      <c r="AW99" s="968"/>
      <c r="AX99" s="968"/>
      <c r="AY99" s="968"/>
      <c r="AZ99" s="968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Лист60"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79" customWidth="1"/>
    <col min="53" max="53" width="0.109375" style="279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00" t="s">
        <v>566</v>
      </c>
      <c r="B1" s="1000"/>
      <c r="C1" s="1000"/>
      <c r="D1" s="1000"/>
      <c r="E1" s="1000"/>
      <c r="F1" s="1000"/>
      <c r="G1" s="1000"/>
      <c r="H1" s="1000"/>
      <c r="I1" s="1000"/>
      <c r="J1" s="1000"/>
      <c r="K1" s="1000"/>
      <c r="L1" s="1000"/>
      <c r="M1" s="1000"/>
      <c r="N1" s="1000"/>
      <c r="O1" s="1000"/>
      <c r="P1" s="1000"/>
      <c r="Q1" s="1000"/>
      <c r="R1" s="1000"/>
      <c r="S1" s="1000"/>
      <c r="T1" s="1000"/>
      <c r="U1" s="1000"/>
      <c r="V1" s="1000"/>
      <c r="W1" s="1000"/>
      <c r="X1" s="1000"/>
      <c r="Y1" s="1000"/>
      <c r="Z1" s="1000"/>
      <c r="AA1" s="1000"/>
      <c r="AB1" s="1000"/>
      <c r="AC1" s="1000"/>
      <c r="AD1" s="1000"/>
      <c r="AE1" s="1000"/>
      <c r="AF1" s="1000"/>
      <c r="AG1" s="1000"/>
      <c r="AH1" s="1000"/>
      <c r="AI1" s="1000"/>
      <c r="AJ1" s="1000"/>
      <c r="AK1" s="1000"/>
      <c r="AL1" s="1000"/>
      <c r="AM1" s="1000"/>
      <c r="AN1" s="1000"/>
      <c r="AO1" s="1000"/>
      <c r="AP1" s="1000"/>
      <c r="AQ1" s="1000"/>
      <c r="AR1" s="1000"/>
      <c r="AS1" s="1000"/>
      <c r="AT1" s="1000"/>
      <c r="AU1" s="1000"/>
      <c r="AV1" s="1000"/>
      <c r="AW1" s="1000"/>
      <c r="AX1" s="1000"/>
      <c r="AY1" s="1000"/>
      <c r="AZ1" s="1000"/>
    </row>
    <row r="2" spans="1:63" ht="12" customHeight="1" x14ac:dyDescent="0.25">
      <c r="A2" s="973" t="s">
        <v>72</v>
      </c>
      <c r="B2" s="973"/>
      <c r="C2" s="973"/>
      <c r="D2" s="973"/>
      <c r="E2" s="973"/>
      <c r="F2" s="973"/>
      <c r="G2" s="973"/>
      <c r="H2" s="973"/>
      <c r="I2" s="973"/>
      <c r="J2" s="973"/>
      <c r="K2" s="973"/>
      <c r="L2" s="973"/>
      <c r="M2" s="973"/>
      <c r="N2" s="973"/>
      <c r="O2" s="973"/>
      <c r="P2" s="973"/>
      <c r="Q2" s="973"/>
      <c r="R2" s="973"/>
      <c r="S2" s="973"/>
      <c r="T2" s="973"/>
      <c r="U2" s="973"/>
      <c r="V2" s="973"/>
      <c r="W2" s="973"/>
      <c r="X2" s="973"/>
      <c r="Y2" s="973"/>
      <c r="Z2" s="973"/>
      <c r="AA2" s="973"/>
      <c r="AB2" s="973"/>
      <c r="AC2" s="973"/>
      <c r="AD2" s="973"/>
      <c r="AE2" s="973"/>
      <c r="AF2" s="973"/>
      <c r="AG2" s="973"/>
      <c r="AH2" s="973"/>
      <c r="AI2" s="973"/>
      <c r="AJ2" s="973"/>
      <c r="AK2" s="973"/>
      <c r="AL2" s="973"/>
      <c r="AM2" s="973"/>
      <c r="AN2" s="973"/>
      <c r="AO2" s="973"/>
      <c r="AP2" s="973"/>
      <c r="AQ2" s="973"/>
      <c r="AR2" s="973"/>
      <c r="AS2" s="973"/>
      <c r="AT2" s="973"/>
      <c r="AU2" s="973"/>
      <c r="AV2" s="973"/>
      <c r="AW2" s="973"/>
      <c r="AX2" s="973"/>
      <c r="AY2" s="973"/>
      <c r="AZ2" s="973"/>
      <c r="BA2" s="295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01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01"/>
      <c r="C3" s="1001"/>
      <c r="D3" s="1001"/>
      <c r="E3" s="1001"/>
      <c r="F3" s="1001"/>
      <c r="G3" s="1001"/>
      <c r="H3" s="1001"/>
      <c r="I3" s="1001"/>
      <c r="J3" s="1001"/>
      <c r="K3" s="1001"/>
      <c r="L3" s="1001"/>
      <c r="M3" s="1001"/>
      <c r="N3" s="1001"/>
      <c r="O3" s="1001"/>
      <c r="P3" s="1001"/>
      <c r="Q3" s="1001"/>
      <c r="R3" s="1001"/>
      <c r="S3" s="1001"/>
      <c r="T3" s="1001"/>
      <c r="U3" s="1001"/>
      <c r="V3" s="1001"/>
      <c r="W3" s="1001"/>
      <c r="X3" s="1001"/>
      <c r="Y3" s="1001"/>
      <c r="Z3" s="1001"/>
      <c r="AA3" s="1001"/>
      <c r="AB3" s="1001"/>
      <c r="AC3" s="1001"/>
      <c r="AD3" s="1001"/>
      <c r="AE3" s="1001"/>
      <c r="AF3" s="1001"/>
      <c r="AG3" s="1001"/>
      <c r="AH3" s="1001"/>
      <c r="AI3" s="1001"/>
      <c r="AJ3" s="1001"/>
      <c r="AK3" s="1001"/>
      <c r="AL3" s="1001"/>
      <c r="AM3" s="1001"/>
      <c r="AN3" s="1001"/>
      <c r="AO3" s="1001"/>
      <c r="AP3" s="1001"/>
      <c r="AQ3" s="1001"/>
      <c r="AR3" s="1001"/>
      <c r="AS3" s="1001"/>
      <c r="AT3" s="1001"/>
      <c r="AU3" s="1001"/>
      <c r="AV3" s="1001"/>
      <c r="AW3" s="1001"/>
      <c r="AX3" s="1001"/>
      <c r="AY3" s="1001"/>
      <c r="AZ3" s="1001"/>
      <c r="BA3" s="295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7" customFormat="1" ht="6" customHeight="1" x14ac:dyDescent="0.3">
      <c r="A4" s="968" t="s">
        <v>515</v>
      </c>
      <c r="B4" s="968"/>
      <c r="C4" s="968"/>
      <c r="D4" s="968"/>
      <c r="E4" s="968"/>
      <c r="F4" s="968"/>
      <c r="G4" s="968"/>
      <c r="H4" s="968"/>
      <c r="I4" s="968"/>
      <c r="J4" s="968"/>
      <c r="K4" s="968"/>
      <c r="L4" s="968"/>
      <c r="M4" s="968"/>
      <c r="N4" s="968"/>
      <c r="O4" s="968"/>
      <c r="P4" s="968"/>
      <c r="Q4" s="968"/>
      <c r="R4" s="968"/>
      <c r="S4" s="968"/>
      <c r="T4" s="968"/>
      <c r="U4" s="968"/>
      <c r="V4" s="968"/>
      <c r="W4" s="968"/>
      <c r="X4" s="968"/>
      <c r="Y4" s="968"/>
      <c r="Z4" s="968"/>
      <c r="AA4" s="968"/>
      <c r="AB4" s="968"/>
      <c r="AC4" s="968"/>
      <c r="AD4" s="968"/>
      <c r="AE4" s="968"/>
      <c r="AF4" s="968"/>
      <c r="AG4" s="968"/>
      <c r="AH4" s="968"/>
      <c r="AI4" s="968"/>
      <c r="AJ4" s="968"/>
      <c r="AK4" s="968"/>
      <c r="AL4" s="968"/>
      <c r="AM4" s="968"/>
      <c r="AN4" s="968"/>
      <c r="AO4" s="968"/>
      <c r="AP4" s="968"/>
      <c r="AQ4" s="968"/>
      <c r="AR4" s="968"/>
      <c r="AS4" s="968"/>
      <c r="AT4" s="968"/>
      <c r="AU4" s="968"/>
      <c r="AV4" s="968"/>
      <c r="AW4" s="968"/>
      <c r="AX4" s="968"/>
      <c r="AY4" s="968"/>
      <c r="AZ4" s="968"/>
      <c r="BA4" s="296"/>
      <c r="BD4" s="298"/>
      <c r="BE4" s="298"/>
      <c r="BF4" s="298"/>
      <c r="BG4" s="298"/>
      <c r="BH4" s="298"/>
      <c r="BI4" s="298"/>
      <c r="BJ4" s="298"/>
      <c r="BK4" s="298"/>
    </row>
    <row r="5" spans="1:63" ht="12" customHeight="1" x14ac:dyDescent="0.25">
      <c r="A5" s="969" t="s">
        <v>761</v>
      </c>
      <c r="B5" s="969"/>
      <c r="C5" s="969"/>
      <c r="D5" s="969"/>
      <c r="E5" s="969"/>
      <c r="F5" s="969"/>
      <c r="G5" s="969"/>
      <c r="H5" s="969"/>
      <c r="I5" s="969"/>
      <c r="J5" s="969"/>
      <c r="K5" s="969"/>
      <c r="L5" s="969"/>
      <c r="M5" s="969"/>
      <c r="N5" s="969"/>
      <c r="O5" s="969"/>
      <c r="P5" s="969"/>
      <c r="Q5" s="969"/>
      <c r="R5" s="969"/>
      <c r="S5" s="969"/>
      <c r="T5" s="969"/>
      <c r="U5" s="969"/>
      <c r="V5" s="969"/>
      <c r="W5" s="969"/>
      <c r="X5" s="969"/>
      <c r="Y5" s="969"/>
      <c r="Z5" s="969"/>
      <c r="AA5" s="969"/>
      <c r="AB5" s="969"/>
      <c r="AC5" s="969"/>
      <c r="AD5" s="969"/>
      <c r="AE5" s="969"/>
      <c r="AF5" s="969"/>
      <c r="AG5" s="969"/>
      <c r="AH5" s="969"/>
      <c r="AI5" s="969"/>
      <c r="AJ5" s="969"/>
      <c r="AK5" s="969"/>
      <c r="AL5" s="969"/>
      <c r="AM5" s="969"/>
      <c r="AN5" s="969"/>
      <c r="AO5" s="969"/>
      <c r="AP5" s="969"/>
      <c r="AQ5" s="969"/>
      <c r="AR5" s="969"/>
      <c r="AS5" s="969"/>
      <c r="AT5" s="969"/>
      <c r="AU5" s="969"/>
      <c r="AV5" s="969"/>
      <c r="AW5" s="969"/>
      <c r="AX5" s="969"/>
      <c r="AY5" s="969"/>
      <c r="AZ5" s="969"/>
      <c r="BA5" s="295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01" t="str">
        <f>ФОРМА!B2</f>
        <v>ПАО "Россети Ленэнерго"</v>
      </c>
      <c r="B6" s="1001"/>
      <c r="C6" s="1001"/>
      <c r="D6" s="1001"/>
      <c r="E6" s="1001"/>
      <c r="F6" s="1001"/>
      <c r="G6" s="1001"/>
      <c r="H6" s="1001"/>
      <c r="I6" s="1001"/>
      <c r="J6" s="1001"/>
      <c r="K6" s="1001"/>
      <c r="L6" s="1001"/>
      <c r="M6" s="1001"/>
      <c r="N6" s="1001"/>
      <c r="O6" s="1001"/>
      <c r="P6" s="1001"/>
      <c r="Q6" s="1001"/>
      <c r="R6" s="1001"/>
      <c r="S6" s="1001"/>
      <c r="T6" s="1001"/>
      <c r="U6" s="1001"/>
      <c r="V6" s="1001"/>
      <c r="W6" s="1001"/>
      <c r="X6" s="1001"/>
      <c r="Y6" s="1001"/>
      <c r="Z6" s="1001"/>
      <c r="AA6" s="1001"/>
      <c r="AB6" s="1001"/>
      <c r="AC6" s="1001"/>
      <c r="AD6" s="1001"/>
      <c r="AE6" s="1001"/>
      <c r="AF6" s="1001"/>
      <c r="AG6" s="1001"/>
      <c r="AH6" s="1001"/>
      <c r="AI6" s="1001"/>
      <c r="AJ6" s="1001"/>
      <c r="AK6" s="1001"/>
      <c r="AL6" s="1001"/>
      <c r="AM6" s="1001"/>
      <c r="AN6" s="1001"/>
      <c r="AO6" s="1001"/>
      <c r="AP6" s="1001"/>
      <c r="AQ6" s="1001"/>
      <c r="AR6" s="1001"/>
      <c r="AS6" s="1001"/>
      <c r="AT6" s="1001"/>
      <c r="AU6" s="1001"/>
      <c r="AV6" s="1001"/>
      <c r="AW6" s="1001"/>
      <c r="AX6" s="1001"/>
      <c r="AY6" s="1001"/>
      <c r="AZ6" s="1001"/>
      <c r="BA6" s="295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968" t="s">
        <v>762</v>
      </c>
      <c r="B7" s="968"/>
      <c r="C7" s="968"/>
      <c r="D7" s="968"/>
      <c r="E7" s="968"/>
      <c r="F7" s="968"/>
      <c r="G7" s="968"/>
      <c r="H7" s="968"/>
      <c r="I7" s="968"/>
      <c r="J7" s="968"/>
      <c r="K7" s="968"/>
      <c r="L7" s="968"/>
      <c r="M7" s="968"/>
      <c r="N7" s="968"/>
      <c r="O7" s="968"/>
      <c r="P7" s="968"/>
      <c r="Q7" s="968"/>
      <c r="R7" s="968"/>
      <c r="S7" s="968"/>
      <c r="T7" s="968"/>
      <c r="U7" s="968"/>
      <c r="V7" s="968"/>
      <c r="W7" s="968"/>
      <c r="X7" s="968"/>
      <c r="Y7" s="968"/>
      <c r="Z7" s="968"/>
      <c r="AA7" s="968"/>
      <c r="AB7" s="968"/>
      <c r="AC7" s="968"/>
      <c r="AD7" s="968"/>
      <c r="AE7" s="968"/>
      <c r="AF7" s="968"/>
      <c r="AG7" s="968"/>
      <c r="AH7" s="968"/>
      <c r="AI7" s="968"/>
      <c r="AJ7" s="968"/>
      <c r="AK7" s="968"/>
      <c r="AL7" s="968"/>
      <c r="AM7" s="968"/>
      <c r="AN7" s="968"/>
      <c r="AO7" s="968"/>
      <c r="AP7" s="968"/>
      <c r="AQ7" s="968"/>
      <c r="AR7" s="968"/>
      <c r="AS7" s="968"/>
      <c r="AT7" s="968"/>
      <c r="AU7" s="968"/>
      <c r="AV7" s="968"/>
      <c r="AW7" s="968"/>
      <c r="AX7" s="968"/>
      <c r="AY7" s="968"/>
      <c r="AZ7" s="968"/>
      <c r="BA7" s="299"/>
      <c r="BD7" s="301"/>
      <c r="BE7" s="301"/>
      <c r="BF7" s="301"/>
      <c r="BG7" s="301"/>
      <c r="BH7" s="301"/>
      <c r="BI7" s="301"/>
      <c r="BJ7" s="301"/>
      <c r="BK7" s="301"/>
    </row>
    <row r="8" spans="1:63" ht="57" customHeight="1" x14ac:dyDescent="0.25">
      <c r="A8" s="100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01"/>
      <c r="C8" s="1001"/>
      <c r="D8" s="1001"/>
      <c r="E8" s="1001"/>
      <c r="F8" s="1001"/>
      <c r="G8" s="1001"/>
      <c r="H8" s="1001"/>
      <c r="I8" s="1001"/>
      <c r="J8" s="1001"/>
      <c r="K8" s="1001"/>
      <c r="L8" s="1001"/>
      <c r="M8" s="1001"/>
      <c r="N8" s="1001"/>
      <c r="O8" s="1001"/>
      <c r="P8" s="1001"/>
      <c r="Q8" s="1001"/>
      <c r="R8" s="1001"/>
      <c r="S8" s="1001"/>
      <c r="T8" s="1001"/>
      <c r="U8" s="1001"/>
      <c r="V8" s="1001"/>
      <c r="W8" s="1001"/>
      <c r="X8" s="1001"/>
      <c r="Y8" s="1001"/>
      <c r="Z8" s="1001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295"/>
      <c r="BD8" s="286"/>
      <c r="BE8" s="286"/>
      <c r="BF8" s="286"/>
      <c r="BG8" s="286"/>
      <c r="BH8" s="286"/>
      <c r="BI8" s="286"/>
      <c r="BJ8" s="286"/>
      <c r="BK8" s="286"/>
    </row>
    <row r="9" spans="1:63" s="300" customFormat="1" ht="6" customHeight="1" x14ac:dyDescent="0.2">
      <c r="A9" s="986" t="s">
        <v>763</v>
      </c>
      <c r="B9" s="986"/>
      <c r="C9" s="986"/>
      <c r="D9" s="986"/>
      <c r="E9" s="986"/>
      <c r="F9" s="986"/>
      <c r="G9" s="986"/>
      <c r="H9" s="986"/>
      <c r="I9" s="986"/>
      <c r="J9" s="986"/>
      <c r="K9" s="986"/>
      <c r="L9" s="986"/>
      <c r="M9" s="986"/>
      <c r="N9" s="986"/>
      <c r="O9" s="986"/>
      <c r="P9" s="986"/>
      <c r="Q9" s="986"/>
      <c r="R9" s="986"/>
      <c r="S9" s="986"/>
      <c r="T9" s="986"/>
      <c r="U9" s="986"/>
      <c r="V9" s="986"/>
      <c r="W9" s="986"/>
      <c r="X9" s="986"/>
      <c r="Y9" s="986"/>
      <c r="Z9" s="986"/>
      <c r="AA9" s="986"/>
      <c r="AB9" s="986"/>
      <c r="AC9" s="986"/>
      <c r="AD9" s="986"/>
      <c r="AE9" s="986"/>
      <c r="AF9" s="986"/>
      <c r="AG9" s="986"/>
      <c r="AH9" s="986"/>
      <c r="AI9" s="986"/>
      <c r="AJ9" s="986"/>
      <c r="AK9" s="986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86"/>
      <c r="AX9" s="986"/>
      <c r="AY9" s="986"/>
      <c r="AZ9" s="986"/>
      <c r="BA9" s="299"/>
      <c r="BD9" s="301"/>
      <c r="BE9" s="301"/>
      <c r="BF9" s="301"/>
      <c r="BG9" s="301"/>
      <c r="BH9" s="301"/>
      <c r="BI9" s="301"/>
      <c r="BJ9" s="301"/>
      <c r="BK9" s="301"/>
    </row>
    <row r="10" spans="1:63" s="300" customFormat="1" ht="9.6" x14ac:dyDescent="0.2">
      <c r="A10" s="994"/>
      <c r="B10" s="994"/>
      <c r="C10" s="994"/>
      <c r="D10" s="994"/>
      <c r="E10" s="994"/>
      <c r="F10" s="994"/>
      <c r="G10" s="994"/>
      <c r="H10" s="994"/>
      <c r="I10" s="994"/>
      <c r="J10" s="994"/>
      <c r="K10" s="994"/>
      <c r="L10" s="994"/>
      <c r="M10" s="994"/>
      <c r="N10" s="994"/>
      <c r="O10" s="994"/>
      <c r="P10" s="994"/>
      <c r="Q10" s="994"/>
      <c r="R10" s="994"/>
      <c r="S10" s="994"/>
      <c r="T10" s="994"/>
      <c r="U10" s="994"/>
      <c r="V10" s="994"/>
      <c r="W10" s="994"/>
      <c r="X10" s="994"/>
      <c r="Y10" s="994"/>
      <c r="Z10" s="994"/>
      <c r="AA10" s="994"/>
      <c r="AB10" s="994"/>
      <c r="AC10" s="994"/>
      <c r="AD10" s="994"/>
      <c r="AE10" s="994"/>
      <c r="AF10" s="994"/>
      <c r="AG10" s="994"/>
      <c r="AH10" s="994"/>
      <c r="AI10" s="994"/>
      <c r="AJ10" s="994"/>
      <c r="AK10" s="994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994"/>
      <c r="AX10" s="994"/>
      <c r="AY10" s="994"/>
      <c r="AZ10" s="994"/>
      <c r="BA10" s="299"/>
      <c r="BD10" s="301"/>
      <c r="BE10" s="301"/>
      <c r="BF10" s="301"/>
      <c r="BG10" s="301"/>
      <c r="BH10" s="301"/>
      <c r="BI10" s="301"/>
      <c r="BJ10" s="301"/>
      <c r="BK10" s="301"/>
    </row>
    <row r="11" spans="1:63" s="300" customFormat="1" ht="21" customHeight="1" x14ac:dyDescent="0.2">
      <c r="A11" s="982" t="s">
        <v>764</v>
      </c>
      <c r="B11" s="982"/>
      <c r="C11" s="982"/>
      <c r="D11" s="982"/>
      <c r="E11" s="982"/>
      <c r="F11" s="982"/>
      <c r="G11" s="982"/>
      <c r="H11" s="982"/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  <c r="U11" s="982"/>
      <c r="V11" s="982"/>
      <c r="W11" s="982"/>
      <c r="X11" s="982"/>
      <c r="Y11" s="982"/>
      <c r="Z11" s="982"/>
      <c r="AA11" s="982"/>
      <c r="AB11" s="982"/>
      <c r="AC11" s="982"/>
      <c r="AD11" s="982"/>
      <c r="AE11" s="982"/>
      <c r="AF11" s="982"/>
      <c r="AG11" s="982"/>
      <c r="AH11" s="982"/>
      <c r="AI11" s="982"/>
      <c r="AJ11" s="982"/>
      <c r="AK11" s="982"/>
      <c r="AL11" s="982"/>
      <c r="AM11" s="982"/>
      <c r="AN11" s="982"/>
      <c r="AO11" s="982"/>
      <c r="AP11" s="982"/>
      <c r="AQ11" s="982"/>
      <c r="AR11" s="982"/>
      <c r="AS11" s="982"/>
      <c r="AT11" s="982"/>
      <c r="AU11" s="982"/>
      <c r="AV11" s="982"/>
      <c r="AW11" s="982"/>
      <c r="AX11" s="982"/>
      <c r="AY11" s="982"/>
      <c r="AZ11" s="982"/>
      <c r="BA11" s="299"/>
      <c r="BD11" s="301"/>
      <c r="BE11" s="301"/>
      <c r="BF11" s="301"/>
      <c r="BG11" s="301"/>
      <c r="BH11" s="301"/>
      <c r="BI11" s="301"/>
      <c r="BJ11" s="301"/>
      <c r="BK11" s="301"/>
    </row>
    <row r="12" spans="1:63" ht="12" customHeight="1" x14ac:dyDescent="0.25">
      <c r="A12" s="973" t="s">
        <v>765</v>
      </c>
      <c r="B12" s="973"/>
      <c r="C12" s="973"/>
      <c r="D12" s="973"/>
      <c r="E12" s="973"/>
      <c r="F12" s="973"/>
      <c r="G12" s="973"/>
      <c r="H12" s="973"/>
      <c r="I12" s="973"/>
      <c r="J12" s="973"/>
      <c r="K12" s="973"/>
      <c r="L12" s="973"/>
      <c r="M12" s="973"/>
      <c r="N12" s="973"/>
      <c r="O12" s="973"/>
      <c r="P12" s="973"/>
      <c r="Q12" s="973"/>
      <c r="R12" s="973"/>
      <c r="S12" s="973"/>
      <c r="T12" s="973"/>
      <c r="U12" s="973"/>
      <c r="V12" s="973"/>
      <c r="W12" s="973"/>
      <c r="X12" s="973"/>
      <c r="Y12" s="973"/>
      <c r="Z12" s="973"/>
      <c r="AA12" s="973"/>
      <c r="AB12" s="973"/>
      <c r="AC12" s="973"/>
      <c r="AD12" s="973"/>
      <c r="AE12" s="973"/>
      <c r="AF12" s="973"/>
      <c r="AG12" s="973"/>
      <c r="AH12" s="973"/>
      <c r="AI12" s="973"/>
      <c r="AJ12" s="973"/>
      <c r="AK12" s="973"/>
      <c r="AL12" s="973"/>
      <c r="AM12" s="973"/>
      <c r="AN12" s="973"/>
      <c r="AO12" s="973"/>
      <c r="AP12" s="973"/>
      <c r="AQ12" s="973"/>
      <c r="AR12" s="973"/>
      <c r="AS12" s="973"/>
      <c r="AT12" s="973"/>
      <c r="AU12" s="973"/>
      <c r="AV12" s="973"/>
      <c r="AW12" s="973"/>
      <c r="AX12" s="973"/>
      <c r="AY12" s="973"/>
      <c r="AZ12" s="973"/>
      <c r="BA12" s="295"/>
      <c r="BC12" s="286"/>
      <c r="BD12" s="286"/>
      <c r="BE12" s="286"/>
      <c r="BF12" s="286"/>
      <c r="BG12" s="286"/>
      <c r="BH12" s="286"/>
      <c r="BI12" s="286"/>
      <c r="BJ12" s="286"/>
      <c r="BK12" s="286"/>
    </row>
    <row r="13" spans="1:63" ht="12" customHeight="1" x14ac:dyDescent="0.25">
      <c r="A13" s="998" t="str">
        <f>ФОРМА!B3</f>
        <v>ООО «СЭТ»</v>
      </c>
      <c r="B13" s="998"/>
      <c r="C13" s="998"/>
      <c r="D13" s="998"/>
      <c r="E13" s="998"/>
      <c r="F13" s="998"/>
      <c r="G13" s="998"/>
      <c r="H13" s="998"/>
      <c r="I13" s="998"/>
      <c r="J13" s="998"/>
      <c r="K13" s="998"/>
      <c r="L13" s="998"/>
      <c r="M13" s="998"/>
      <c r="N13" s="998"/>
      <c r="O13" s="998"/>
      <c r="P13" s="998"/>
      <c r="Q13" s="998"/>
      <c r="R13" s="998"/>
      <c r="S13" s="998"/>
      <c r="T13" s="998"/>
      <c r="U13" s="998"/>
      <c r="V13" s="998"/>
      <c r="W13" s="998"/>
      <c r="X13" s="998"/>
      <c r="Y13" s="998"/>
      <c r="Z13" s="998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</row>
    <row r="14" spans="1:63" s="297" customFormat="1" ht="6" customHeight="1" x14ac:dyDescent="0.3">
      <c r="A14" s="968" t="s">
        <v>766</v>
      </c>
      <c r="B14" s="968"/>
      <c r="C14" s="968"/>
      <c r="D14" s="968"/>
      <c r="E14" s="968"/>
      <c r="F14" s="968"/>
      <c r="G14" s="968"/>
      <c r="H14" s="968"/>
      <c r="I14" s="968"/>
      <c r="J14" s="968"/>
      <c r="K14" s="968"/>
      <c r="L14" s="968"/>
      <c r="M14" s="968"/>
      <c r="N14" s="968"/>
      <c r="O14" s="968"/>
      <c r="P14" s="968"/>
      <c r="Q14" s="968"/>
      <c r="R14" s="968"/>
      <c r="S14" s="968"/>
      <c r="T14" s="968"/>
      <c r="U14" s="968"/>
      <c r="V14" s="968"/>
      <c r="W14" s="968"/>
      <c r="X14" s="968"/>
      <c r="Y14" s="968"/>
      <c r="Z14" s="968"/>
      <c r="AA14" s="968"/>
      <c r="AB14" s="968"/>
      <c r="AC14" s="968"/>
      <c r="AD14" s="968"/>
      <c r="AE14" s="968"/>
      <c r="AF14" s="968"/>
      <c r="AG14" s="968"/>
      <c r="AH14" s="968"/>
      <c r="AI14" s="968"/>
      <c r="AJ14" s="968"/>
      <c r="AK14" s="968"/>
      <c r="AL14" s="968"/>
      <c r="AM14" s="968"/>
      <c r="AN14" s="968"/>
      <c r="AO14" s="968"/>
      <c r="AP14" s="968"/>
      <c r="AQ14" s="968"/>
      <c r="AR14" s="968"/>
      <c r="AS14" s="968"/>
      <c r="AT14" s="968"/>
      <c r="AU14" s="968"/>
      <c r="AV14" s="968"/>
      <c r="AW14" s="968"/>
      <c r="AX14" s="968"/>
      <c r="AY14" s="968"/>
      <c r="AZ14" s="968"/>
      <c r="BA14" s="296"/>
    </row>
    <row r="15" spans="1:63" ht="22.95" customHeight="1" x14ac:dyDescent="0.25">
      <c r="A15" s="998" t="str">
        <f>ФОРМА!D3</f>
        <v>ОГРН 1089847302225, ИНН 7842391090, КПП 780101001, 199004, город Санкт-Петербург, пр-кт Средний В.О., д. 4 литер а, пом/ком 6н/177</v>
      </c>
      <c r="B15" s="998"/>
      <c r="C15" s="998"/>
      <c r="D15" s="998"/>
      <c r="E15" s="998"/>
      <c r="F15" s="998"/>
      <c r="G15" s="998"/>
      <c r="H15" s="998"/>
      <c r="I15" s="998"/>
      <c r="J15" s="998"/>
      <c r="K15" s="998"/>
      <c r="L15" s="998"/>
      <c r="M15" s="998"/>
      <c r="N15" s="998"/>
      <c r="O15" s="998"/>
      <c r="P15" s="998"/>
      <c r="Q15" s="998"/>
      <c r="R15" s="998"/>
      <c r="S15" s="998"/>
      <c r="T15" s="998"/>
      <c r="U15" s="998"/>
      <c r="V15" s="998"/>
      <c r="W15" s="998"/>
      <c r="X15" s="998"/>
      <c r="Y15" s="998"/>
      <c r="Z15" s="998"/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</row>
    <row r="16" spans="1:63" s="297" customFormat="1" ht="6" customHeight="1" x14ac:dyDescent="0.3">
      <c r="A16" s="986" t="s">
        <v>767</v>
      </c>
      <c r="B16" s="986"/>
      <c r="C16" s="986"/>
      <c r="D16" s="986"/>
      <c r="E16" s="986"/>
      <c r="F16" s="986"/>
      <c r="G16" s="986"/>
      <c r="H16" s="986"/>
      <c r="I16" s="986"/>
      <c r="J16" s="986"/>
      <c r="K16" s="986"/>
      <c r="L16" s="986"/>
      <c r="M16" s="986"/>
      <c r="N16" s="986"/>
      <c r="O16" s="986"/>
      <c r="P16" s="986"/>
      <c r="Q16" s="986"/>
      <c r="R16" s="986"/>
      <c r="S16" s="986"/>
      <c r="T16" s="986"/>
      <c r="U16" s="986"/>
      <c r="V16" s="986"/>
      <c r="W16" s="986"/>
      <c r="X16" s="986"/>
      <c r="Y16" s="986"/>
      <c r="Z16" s="986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296"/>
    </row>
    <row r="17" spans="1:53" s="297" customFormat="1" ht="9.6" x14ac:dyDescent="0.3">
      <c r="A17" s="987"/>
      <c r="B17" s="987"/>
      <c r="C17" s="987"/>
      <c r="D17" s="987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7"/>
      <c r="AG17" s="987"/>
      <c r="AH17" s="987"/>
      <c r="AI17" s="987"/>
      <c r="AJ17" s="987"/>
      <c r="AK17" s="987"/>
      <c r="AL17" s="987"/>
      <c r="AM17" s="987"/>
      <c r="AN17" s="987"/>
      <c r="AO17" s="987"/>
      <c r="AP17" s="987"/>
      <c r="AQ17" s="987"/>
      <c r="AR17" s="987"/>
      <c r="AS17" s="987"/>
      <c r="AT17" s="987"/>
      <c r="AU17" s="987"/>
      <c r="AV17" s="987"/>
      <c r="AW17" s="987"/>
      <c r="AX17" s="987"/>
      <c r="AY17" s="987"/>
      <c r="AZ17" s="987"/>
      <c r="BA17" s="296"/>
    </row>
    <row r="18" spans="1:53" s="297" customFormat="1" ht="15" customHeight="1" x14ac:dyDescent="0.3">
      <c r="A18" s="982" t="s">
        <v>768</v>
      </c>
      <c r="B18" s="982"/>
      <c r="C18" s="982"/>
      <c r="D18" s="982"/>
      <c r="E18" s="982"/>
      <c r="F18" s="982"/>
      <c r="G18" s="982"/>
      <c r="H18" s="982"/>
      <c r="I18" s="982"/>
      <c r="J18" s="982"/>
      <c r="K18" s="982"/>
      <c r="L18" s="982"/>
      <c r="M18" s="982"/>
      <c r="N18" s="982"/>
      <c r="O18" s="982"/>
      <c r="P18" s="982"/>
      <c r="Q18" s="982"/>
      <c r="R18" s="982"/>
      <c r="S18" s="982"/>
      <c r="T18" s="982"/>
      <c r="U18" s="982"/>
      <c r="V18" s="982"/>
      <c r="W18" s="982"/>
      <c r="X18" s="982"/>
      <c r="Y18" s="982"/>
      <c r="Z18" s="982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296"/>
    </row>
    <row r="19" spans="1:53" ht="12" customHeight="1" x14ac:dyDescent="0.25">
      <c r="A19" s="973" t="s">
        <v>74</v>
      </c>
      <c r="B19" s="973"/>
      <c r="C19" s="973"/>
      <c r="D19" s="973"/>
      <c r="E19" s="973"/>
      <c r="F19" s="973"/>
      <c r="G19" s="973"/>
      <c r="H19" s="973"/>
      <c r="I19" s="973"/>
      <c r="J19" s="973"/>
      <c r="K19" s="973"/>
      <c r="L19" s="973"/>
      <c r="M19" s="973"/>
      <c r="N19" s="973"/>
      <c r="O19" s="973"/>
      <c r="P19" s="973"/>
      <c r="Q19" s="973"/>
      <c r="R19" s="973"/>
      <c r="S19" s="973"/>
      <c r="T19" s="973"/>
      <c r="U19" s="973"/>
      <c r="V19" s="973"/>
      <c r="W19" s="973"/>
      <c r="X19" s="973"/>
      <c r="Y19" s="973"/>
      <c r="Z19" s="973"/>
      <c r="AA19" s="973"/>
      <c r="AB19" s="973"/>
      <c r="AC19" s="973"/>
      <c r="AD19" s="973"/>
      <c r="AE19" s="973"/>
      <c r="AF19" s="973"/>
      <c r="AG19" s="973"/>
      <c r="AH19" s="973"/>
      <c r="AI19" s="973"/>
      <c r="AJ19" s="973"/>
      <c r="AK19" s="973"/>
      <c r="AL19" s="973"/>
      <c r="AM19" s="973"/>
      <c r="AN19" s="973"/>
      <c r="AO19" s="973"/>
      <c r="AP19" s="973"/>
      <c r="AQ19" s="973"/>
      <c r="AR19" s="973"/>
      <c r="AS19" s="973"/>
      <c r="AT19" s="973"/>
      <c r="AU19" s="973"/>
      <c r="AV19" s="973"/>
      <c r="AW19" s="973"/>
      <c r="AX19" s="973"/>
      <c r="AY19" s="973"/>
      <c r="AZ19" s="973"/>
      <c r="BA19" s="295"/>
    </row>
    <row r="20" spans="1:53" ht="12" customHeight="1" x14ac:dyDescent="0.25">
      <c r="A20" s="998" t="str">
        <f>ФОРМА!B8</f>
        <v>ООО «СЭТ»</v>
      </c>
      <c r="B20" s="998"/>
      <c r="C20" s="998"/>
      <c r="D20" s="998"/>
      <c r="E20" s="998"/>
      <c r="F20" s="998"/>
      <c r="G20" s="998"/>
      <c r="H20" s="998"/>
      <c r="I20" s="998"/>
      <c r="J20" s="998"/>
      <c r="K20" s="998"/>
      <c r="L20" s="998"/>
      <c r="M20" s="998"/>
      <c r="N20" s="998"/>
      <c r="O20" s="998"/>
      <c r="P20" s="998"/>
      <c r="Q20" s="998"/>
      <c r="R20" s="998"/>
      <c r="S20" s="998"/>
      <c r="T20" s="998"/>
      <c r="U20" s="998"/>
      <c r="V20" s="998"/>
      <c r="W20" s="998"/>
      <c r="X20" s="998"/>
      <c r="Y20" s="998"/>
      <c r="Z20" s="998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998"/>
    </row>
    <row r="21" spans="1:53" s="300" customFormat="1" ht="6" customHeight="1" x14ac:dyDescent="0.2">
      <c r="A21" s="968" t="s">
        <v>766</v>
      </c>
      <c r="B21" s="968"/>
      <c r="C21" s="968"/>
      <c r="D21" s="968"/>
      <c r="E21" s="968"/>
      <c r="F21" s="968"/>
      <c r="G21" s="968"/>
      <c r="H21" s="968"/>
      <c r="I21" s="968"/>
      <c r="J21" s="968"/>
      <c r="K21" s="968"/>
      <c r="L21" s="968"/>
      <c r="M21" s="968"/>
      <c r="N21" s="968"/>
      <c r="O21" s="968"/>
      <c r="P21" s="968"/>
      <c r="Q21" s="968"/>
      <c r="R21" s="968"/>
      <c r="S21" s="968"/>
      <c r="T21" s="968"/>
      <c r="U21" s="968"/>
      <c r="V21" s="968"/>
      <c r="W21" s="968"/>
      <c r="X21" s="968"/>
      <c r="Y21" s="968"/>
      <c r="Z21" s="968"/>
      <c r="AA21" s="968"/>
      <c r="AB21" s="968"/>
      <c r="AC21" s="968"/>
      <c r="AD21" s="968"/>
      <c r="AE21" s="968"/>
      <c r="AF21" s="968"/>
      <c r="AG21" s="968"/>
      <c r="AH21" s="968"/>
      <c r="AI21" s="968"/>
      <c r="AJ21" s="968"/>
      <c r="AK21" s="968"/>
      <c r="AL21" s="968"/>
      <c r="AM21" s="968"/>
      <c r="AN21" s="968"/>
      <c r="AO21" s="968"/>
      <c r="AP21" s="968"/>
      <c r="AQ21" s="968"/>
      <c r="AR21" s="968"/>
      <c r="AS21" s="968"/>
      <c r="AT21" s="968"/>
      <c r="AU21" s="968"/>
      <c r="AV21" s="968"/>
      <c r="AW21" s="968"/>
      <c r="AX21" s="968"/>
      <c r="AY21" s="968"/>
      <c r="AZ21" s="968"/>
      <c r="BA21" s="299"/>
    </row>
    <row r="22" spans="1:53" ht="25.5" customHeight="1" x14ac:dyDescent="0.25">
      <c r="A22" s="998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22" s="998"/>
      <c r="C22" s="998"/>
      <c r="D22" s="998"/>
      <c r="E22" s="998"/>
      <c r="F22" s="998"/>
      <c r="G22" s="998"/>
      <c r="H22" s="998"/>
      <c r="I22" s="998"/>
      <c r="J22" s="998"/>
      <c r="K22" s="998"/>
      <c r="L22" s="998"/>
      <c r="M22" s="998"/>
      <c r="N22" s="998"/>
      <c r="O22" s="998"/>
      <c r="P22" s="998"/>
      <c r="Q22" s="998"/>
      <c r="R22" s="998"/>
      <c r="S22" s="998"/>
      <c r="T22" s="998"/>
      <c r="U22" s="998"/>
      <c r="V22" s="998"/>
      <c r="W22" s="998"/>
      <c r="X22" s="998"/>
      <c r="Y22" s="998"/>
      <c r="Z22" s="998"/>
      <c r="AA22" s="998"/>
      <c r="AB22" s="998"/>
      <c r="AC22" s="998"/>
      <c r="AD22" s="998"/>
      <c r="AE22" s="998"/>
      <c r="AF22" s="998"/>
      <c r="AG22" s="998"/>
      <c r="AH22" s="998"/>
      <c r="AI22" s="998"/>
      <c r="AJ22" s="998"/>
      <c r="AK22" s="998"/>
      <c r="AL22" s="998"/>
      <c r="AM22" s="998"/>
      <c r="AN22" s="998"/>
      <c r="AO22" s="998"/>
      <c r="AP22" s="998"/>
      <c r="AQ22" s="998"/>
      <c r="AR22" s="998"/>
      <c r="AS22" s="998"/>
      <c r="AT22" s="998"/>
      <c r="AU22" s="998"/>
      <c r="AV22" s="998"/>
      <c r="AW22" s="998"/>
      <c r="AX22" s="998"/>
      <c r="AY22" s="998"/>
      <c r="AZ22" s="998"/>
      <c r="BA22" s="295"/>
    </row>
    <row r="23" spans="1:53" s="300" customFormat="1" ht="9.6" x14ac:dyDescent="0.2">
      <c r="A23" s="986" t="s">
        <v>763</v>
      </c>
      <c r="B23" s="986"/>
      <c r="C23" s="986"/>
      <c r="D23" s="986"/>
      <c r="E23" s="986"/>
      <c r="F23" s="986"/>
      <c r="G23" s="986"/>
      <c r="H23" s="986"/>
      <c r="I23" s="986"/>
      <c r="J23" s="986"/>
      <c r="K23" s="986"/>
      <c r="L23" s="986"/>
      <c r="M23" s="986"/>
      <c r="N23" s="986"/>
      <c r="O23" s="986"/>
      <c r="P23" s="986"/>
      <c r="Q23" s="986"/>
      <c r="R23" s="986"/>
      <c r="S23" s="986"/>
      <c r="T23" s="986"/>
      <c r="U23" s="986"/>
      <c r="V23" s="986"/>
      <c r="W23" s="986"/>
      <c r="X23" s="986"/>
      <c r="Y23" s="986"/>
      <c r="Z23" s="986"/>
      <c r="AA23" s="986"/>
      <c r="AB23" s="986"/>
      <c r="AC23" s="986"/>
      <c r="AD23" s="986"/>
      <c r="AE23" s="986"/>
      <c r="AF23" s="986"/>
      <c r="AG23" s="986"/>
      <c r="AH23" s="986"/>
      <c r="AI23" s="986"/>
      <c r="AJ23" s="986"/>
      <c r="AK23" s="986"/>
      <c r="AL23" s="986"/>
      <c r="AM23" s="986"/>
      <c r="AN23" s="986"/>
      <c r="AO23" s="986"/>
      <c r="AP23" s="986"/>
      <c r="AQ23" s="986"/>
      <c r="AR23" s="986"/>
      <c r="AS23" s="986"/>
      <c r="AT23" s="986"/>
      <c r="AU23" s="986"/>
      <c r="AV23" s="986"/>
      <c r="AW23" s="986"/>
      <c r="AX23" s="986"/>
      <c r="AY23" s="986"/>
      <c r="AZ23" s="986"/>
      <c r="BA23" s="299"/>
    </row>
    <row r="24" spans="1:53" s="300" customFormat="1" ht="10.5" customHeight="1" x14ac:dyDescent="0.2">
      <c r="A24" s="987"/>
      <c r="B24" s="987"/>
      <c r="C24" s="987"/>
      <c r="D24" s="987"/>
      <c r="E24" s="987"/>
      <c r="F24" s="987"/>
      <c r="G24" s="987"/>
      <c r="H24" s="987"/>
      <c r="I24" s="987"/>
      <c r="J24" s="987"/>
      <c r="K24" s="987"/>
      <c r="L24" s="987"/>
      <c r="M24" s="987"/>
      <c r="N24" s="987"/>
      <c r="O24" s="987"/>
      <c r="P24" s="987"/>
      <c r="Q24" s="987"/>
      <c r="R24" s="987"/>
      <c r="S24" s="987"/>
      <c r="T24" s="987"/>
      <c r="U24" s="987"/>
      <c r="V24" s="987"/>
      <c r="W24" s="987"/>
      <c r="X24" s="987"/>
      <c r="Y24" s="987"/>
      <c r="Z24" s="987"/>
      <c r="AA24" s="987"/>
      <c r="AB24" s="987"/>
      <c r="AC24" s="987"/>
      <c r="AD24" s="987"/>
      <c r="AE24" s="987"/>
      <c r="AF24" s="987"/>
      <c r="AG24" s="987"/>
      <c r="AH24" s="987"/>
      <c r="AI24" s="987"/>
      <c r="AJ24" s="987"/>
      <c r="AK24" s="987"/>
      <c r="AL24" s="987"/>
      <c r="AM24" s="987"/>
      <c r="AN24" s="987"/>
      <c r="AO24" s="987"/>
      <c r="AP24" s="987"/>
      <c r="AQ24" s="987"/>
      <c r="AR24" s="987"/>
      <c r="AS24" s="987"/>
      <c r="AT24" s="987"/>
      <c r="AU24" s="987"/>
      <c r="AV24" s="987"/>
      <c r="AW24" s="987"/>
      <c r="AX24" s="987"/>
      <c r="AY24" s="987"/>
      <c r="AZ24" s="987"/>
      <c r="BA24" s="299"/>
    </row>
    <row r="25" spans="1:53" s="300" customFormat="1" ht="15" customHeight="1" x14ac:dyDescent="0.2">
      <c r="A25" s="982" t="s">
        <v>769</v>
      </c>
      <c r="B25" s="982"/>
      <c r="C25" s="982"/>
      <c r="D25" s="982"/>
      <c r="E25" s="982"/>
      <c r="F25" s="982"/>
      <c r="G25" s="982"/>
      <c r="H25" s="982"/>
      <c r="I25" s="982"/>
      <c r="J25" s="982"/>
      <c r="K25" s="982"/>
      <c r="L25" s="982"/>
      <c r="M25" s="982"/>
      <c r="N25" s="982"/>
      <c r="O25" s="982"/>
      <c r="P25" s="982"/>
      <c r="Q25" s="982"/>
      <c r="R25" s="982"/>
      <c r="S25" s="982"/>
      <c r="T25" s="982"/>
      <c r="U25" s="982"/>
      <c r="V25" s="982"/>
      <c r="W25" s="982"/>
      <c r="X25" s="982"/>
      <c r="Y25" s="982"/>
      <c r="Z25" s="982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299"/>
    </row>
    <row r="26" spans="1:53" ht="5.25" customHeight="1" x14ac:dyDescent="0.25">
      <c r="A26" s="295"/>
      <c r="B26" s="295"/>
      <c r="C26" s="295"/>
      <c r="D26" s="295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5"/>
      <c r="AH26" s="295"/>
      <c r="AI26" s="295"/>
      <c r="AJ26" s="295"/>
      <c r="AK26" s="295"/>
      <c r="AL26" s="295"/>
      <c r="AM26" s="295"/>
      <c r="AN26" s="295"/>
      <c r="AO26" s="295"/>
      <c r="AP26" s="295"/>
      <c r="AQ26" s="295"/>
      <c r="AR26" s="295"/>
      <c r="AS26" s="295"/>
      <c r="AT26" s="295"/>
      <c r="AU26" s="295"/>
      <c r="AV26" s="295"/>
      <c r="AW26" s="295"/>
      <c r="AX26" s="295"/>
      <c r="AY26" s="295"/>
      <c r="AZ26" s="295"/>
      <c r="BA26" s="295"/>
    </row>
    <row r="27" spans="1:53" ht="39" customHeight="1" x14ac:dyDescent="0.25">
      <c r="A27" s="995" t="s">
        <v>591</v>
      </c>
      <c r="B27" s="996"/>
      <c r="C27" s="996"/>
      <c r="D27" s="996"/>
      <c r="E27" s="996"/>
      <c r="F27" s="996"/>
      <c r="G27" s="996"/>
      <c r="H27" s="996"/>
      <c r="I27" s="996"/>
      <c r="J27" s="996"/>
      <c r="K27" s="996"/>
      <c r="L27" s="996"/>
      <c r="M27" s="996"/>
      <c r="N27" s="996"/>
      <c r="O27" s="996"/>
      <c r="P27" s="996"/>
      <c r="Q27" s="996"/>
      <c r="R27" s="996"/>
      <c r="S27" s="996"/>
      <c r="T27" s="996"/>
      <c r="U27" s="996"/>
      <c r="V27" s="996"/>
      <c r="W27" s="996"/>
      <c r="X27" s="996"/>
      <c r="Y27" s="996"/>
      <c r="Z27" s="996"/>
      <c r="AA27" s="996"/>
      <c r="AB27" s="996"/>
      <c r="AC27" s="996"/>
      <c r="AD27" s="996"/>
      <c r="AE27" s="996"/>
      <c r="AF27" s="996"/>
      <c r="AG27" s="996"/>
      <c r="AH27" s="996"/>
      <c r="AI27" s="996"/>
      <c r="AJ27" s="996"/>
      <c r="AK27" s="996"/>
      <c r="AL27" s="996"/>
      <c r="AM27" s="996"/>
      <c r="AN27" s="996"/>
      <c r="AO27" s="996"/>
      <c r="AP27" s="996"/>
      <c r="AQ27" s="996"/>
      <c r="AR27" s="996"/>
      <c r="AS27" s="996"/>
      <c r="AT27" s="996"/>
      <c r="AU27" s="996"/>
      <c r="AV27" s="996"/>
      <c r="AW27" s="996"/>
      <c r="AX27" s="996"/>
      <c r="AY27" s="996"/>
      <c r="AZ27" s="996"/>
      <c r="BA27" s="295"/>
    </row>
    <row r="28" spans="1:53" ht="0.75" hidden="1" customHeight="1" x14ac:dyDescent="0.25">
      <c r="A28" s="295"/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5"/>
      <c r="AH28" s="295"/>
      <c r="AI28" s="295"/>
      <c r="AJ28" s="295"/>
      <c r="AK28" s="295"/>
      <c r="AL28" s="295"/>
      <c r="AM28" s="295"/>
      <c r="AN28" s="295"/>
      <c r="AO28" s="295"/>
      <c r="AP28" s="295"/>
      <c r="AQ28" s="295"/>
      <c r="AR28" s="295"/>
      <c r="AS28" s="295"/>
      <c r="AT28" s="295"/>
      <c r="AU28" s="295"/>
      <c r="AV28" s="295"/>
      <c r="AW28" s="295"/>
      <c r="AX28" s="295"/>
      <c r="AY28" s="295"/>
      <c r="AZ28" s="295"/>
      <c r="BA28" s="295"/>
    </row>
    <row r="29" spans="1:53" ht="11.25" customHeight="1" x14ac:dyDescent="0.3">
      <c r="A29" s="976" t="s">
        <v>19</v>
      </c>
      <c r="B29" s="976"/>
      <c r="C29" s="980">
        <f>ФОРМА!B22</f>
        <v>0</v>
      </c>
      <c r="D29" s="980"/>
      <c r="E29" s="980"/>
      <c r="F29" s="980"/>
      <c r="G29" s="980"/>
      <c r="H29" s="980"/>
      <c r="I29" s="980"/>
      <c r="J29" s="980"/>
      <c r="K29" s="980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302"/>
      <c r="AG29" s="978"/>
      <c r="AH29" s="978"/>
      <c r="AI29" s="978"/>
      <c r="AJ29" s="302"/>
      <c r="AK29" s="302"/>
      <c r="AL29" s="997">
        <f>ФОРМА!C22</f>
        <v>45354</v>
      </c>
      <c r="AM29" s="980"/>
      <c r="AN29" s="980"/>
      <c r="AO29" s="980"/>
      <c r="AP29" s="980"/>
      <c r="AQ29" s="980"/>
      <c r="AR29" s="980"/>
      <c r="AS29" s="980"/>
      <c r="AT29" s="980"/>
      <c r="AU29" s="980"/>
      <c r="AV29" s="980"/>
      <c r="AW29" s="978"/>
      <c r="AX29" s="978"/>
      <c r="AY29" s="978"/>
      <c r="AZ29" s="978"/>
      <c r="BA29" s="295"/>
    </row>
    <row r="30" spans="1:53" s="300" customFormat="1" ht="5.0999999999999996" customHeight="1" x14ac:dyDescent="0.2">
      <c r="A30" s="299"/>
      <c r="B30" s="299"/>
      <c r="C30" s="299"/>
      <c r="D30" s="299"/>
      <c r="E30" s="299"/>
      <c r="F30" s="299"/>
      <c r="G30" s="299"/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299"/>
      <c r="T30" s="299"/>
      <c r="U30" s="299"/>
      <c r="V30" s="299"/>
      <c r="W30" s="299"/>
      <c r="X30" s="299"/>
      <c r="Y30" s="299"/>
      <c r="Z30" s="299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299"/>
      <c r="AL30" s="968" t="s">
        <v>454</v>
      </c>
      <c r="AM30" s="968"/>
      <c r="AN30" s="968"/>
      <c r="AO30" s="968"/>
      <c r="AP30" s="968"/>
      <c r="AQ30" s="968"/>
      <c r="AR30" s="968"/>
      <c r="AS30" s="968"/>
      <c r="AT30" s="968"/>
      <c r="AU30" s="968"/>
      <c r="AV30" s="968"/>
      <c r="AW30" s="299"/>
      <c r="AX30" s="299"/>
      <c r="AY30" s="299"/>
      <c r="AZ30" s="299"/>
      <c r="BA30" s="299"/>
    </row>
    <row r="31" spans="1:53" ht="21" customHeight="1" x14ac:dyDescent="0.25">
      <c r="A31" s="969" t="s">
        <v>770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69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69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295"/>
    </row>
    <row r="32" spans="1:53" ht="12" customHeight="1" x14ac:dyDescent="0.25">
      <c r="A32" s="993" t="str">
        <f>IF(ПОДПИСИ!B9="",ПОДПИСИ!B5,ПОДПИСИ!B9)</f>
        <v>Ведущий инженер отдела строительного контроля АО "ЛЭСР"</v>
      </c>
      <c r="B32" s="993"/>
      <c r="C32" s="993"/>
      <c r="D32" s="993"/>
      <c r="E32" s="993"/>
      <c r="F32" s="993"/>
      <c r="G32" s="993"/>
      <c r="H32" s="993"/>
      <c r="I32" s="993"/>
      <c r="J32" s="993"/>
      <c r="K32" s="993"/>
      <c r="L32" s="993"/>
      <c r="M32" s="993"/>
      <c r="N32" s="993"/>
      <c r="O32" s="993"/>
      <c r="P32" s="993"/>
      <c r="Q32" s="993"/>
      <c r="R32" s="993"/>
      <c r="S32" s="993"/>
      <c r="T32" s="993"/>
      <c r="U32" s="993"/>
      <c r="V32" s="993"/>
      <c r="W32" s="993"/>
      <c r="X32" s="993"/>
      <c r="Y32" s="993"/>
      <c r="Z32" s="993"/>
      <c r="AA32" s="993"/>
      <c r="AB32" s="993"/>
      <c r="AC32" s="993"/>
      <c r="AD32" s="993"/>
      <c r="AE32" s="993"/>
      <c r="AF32" s="993"/>
      <c r="AG32" s="993"/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/>
      <c r="AX32" s="993"/>
      <c r="AY32" s="993"/>
      <c r="AZ32" s="993"/>
      <c r="BA32" s="295"/>
    </row>
    <row r="33" spans="1:53" ht="12" customHeight="1" x14ac:dyDescent="0.25">
      <c r="A33" s="985" t="str">
        <f>IF(ПОДПИСИ!C9="",ПОДПИСИ!C5,CONCATENATE(ПОДПИСИ!C9,", ",ПОДПИСИ!F9))</f>
        <v>Сафуанова В.А., Приказ №205 от 12.02.2024</v>
      </c>
      <c r="B33" s="985"/>
      <c r="C33" s="985"/>
      <c r="D33" s="985"/>
      <c r="E33" s="985"/>
      <c r="F33" s="985"/>
      <c r="G33" s="985"/>
      <c r="H33" s="985"/>
      <c r="I33" s="985"/>
      <c r="J33" s="985"/>
      <c r="K33" s="985"/>
      <c r="L33" s="985"/>
      <c r="M33" s="985"/>
      <c r="N33" s="985"/>
      <c r="O33" s="985"/>
      <c r="P33" s="985"/>
      <c r="Q33" s="985"/>
      <c r="R33" s="985"/>
      <c r="S33" s="985"/>
      <c r="T33" s="985"/>
      <c r="U33" s="985"/>
      <c r="V33" s="985"/>
      <c r="W33" s="985"/>
      <c r="X33" s="985"/>
      <c r="Y33" s="985"/>
      <c r="Z33" s="985"/>
      <c r="AA33" s="985"/>
      <c r="AB33" s="985"/>
      <c r="AC33" s="985"/>
      <c r="AD33" s="985"/>
      <c r="AE33" s="985"/>
      <c r="AF33" s="985"/>
      <c r="AG33" s="985"/>
      <c r="AH33" s="985"/>
      <c r="AI33" s="985"/>
      <c r="AJ33" s="985"/>
      <c r="AK33" s="985"/>
      <c r="AL33" s="985"/>
      <c r="AM33" s="985"/>
      <c r="AN33" s="985"/>
      <c r="AO33" s="985"/>
      <c r="AP33" s="985"/>
      <c r="AQ33" s="985"/>
      <c r="AR33" s="985"/>
      <c r="AS33" s="985"/>
      <c r="AT33" s="985"/>
      <c r="AU33" s="985"/>
      <c r="AV33" s="985"/>
      <c r="AW33" s="985"/>
      <c r="AX33" s="985"/>
      <c r="AY33" s="985"/>
      <c r="AZ33" s="985"/>
      <c r="BA33" s="295"/>
    </row>
    <row r="34" spans="1:53" ht="15" customHeight="1" x14ac:dyDescent="0.25">
      <c r="A34" s="986" t="s">
        <v>771</v>
      </c>
      <c r="B34" s="986"/>
      <c r="C34" s="986"/>
      <c r="D34" s="986"/>
      <c r="E34" s="986"/>
      <c r="F34" s="986"/>
      <c r="G34" s="986"/>
      <c r="H34" s="986"/>
      <c r="I34" s="986"/>
      <c r="J34" s="986"/>
      <c r="K34" s="986"/>
      <c r="L34" s="986"/>
      <c r="M34" s="986"/>
      <c r="N34" s="986"/>
      <c r="O34" s="986"/>
      <c r="P34" s="986"/>
      <c r="Q34" s="986"/>
      <c r="R34" s="986"/>
      <c r="S34" s="986"/>
      <c r="T34" s="986"/>
      <c r="U34" s="986"/>
      <c r="V34" s="986"/>
      <c r="W34" s="986"/>
      <c r="X34" s="986"/>
      <c r="Y34" s="986"/>
      <c r="Z34" s="986"/>
      <c r="AA34" s="986"/>
      <c r="AB34" s="986"/>
      <c r="AC34" s="986"/>
      <c r="AD34" s="986"/>
      <c r="AE34" s="986"/>
      <c r="AF34" s="986"/>
      <c r="AG34" s="986"/>
      <c r="AH34" s="986"/>
      <c r="AI34" s="986"/>
      <c r="AJ34" s="986"/>
      <c r="AK34" s="986"/>
      <c r="AL34" s="986"/>
      <c r="AM34" s="986"/>
      <c r="AN34" s="986"/>
      <c r="AO34" s="986"/>
      <c r="AP34" s="986"/>
      <c r="AQ34" s="986"/>
      <c r="AR34" s="986"/>
      <c r="AS34" s="986"/>
      <c r="AT34" s="986"/>
      <c r="AU34" s="986"/>
      <c r="AV34" s="986"/>
      <c r="AW34" s="986"/>
      <c r="AX34" s="986"/>
      <c r="AY34" s="986"/>
      <c r="AZ34" s="986"/>
      <c r="BA34" s="295"/>
    </row>
    <row r="35" spans="1:53" ht="15" customHeight="1" x14ac:dyDescent="0.25">
      <c r="A35" s="987"/>
      <c r="B35" s="987"/>
      <c r="C35" s="987"/>
      <c r="D35" s="987"/>
      <c r="E35" s="987"/>
      <c r="F35" s="987"/>
      <c r="G35" s="987"/>
      <c r="H35" s="987"/>
      <c r="I35" s="987"/>
      <c r="J35" s="987"/>
      <c r="K35" s="987"/>
      <c r="L35" s="987"/>
      <c r="M35" s="987"/>
      <c r="N35" s="987"/>
      <c r="O35" s="987"/>
      <c r="P35" s="987"/>
      <c r="Q35" s="987"/>
      <c r="R35" s="987"/>
      <c r="S35" s="987"/>
      <c r="T35" s="987"/>
      <c r="U35" s="987"/>
      <c r="V35" s="987"/>
      <c r="W35" s="987"/>
      <c r="X35" s="987"/>
      <c r="Y35" s="987"/>
      <c r="Z35" s="987"/>
      <c r="AA35" s="987"/>
      <c r="AB35" s="987"/>
      <c r="AC35" s="987"/>
      <c r="AD35" s="987"/>
      <c r="AE35" s="987"/>
      <c r="AF35" s="987"/>
      <c r="AG35" s="987"/>
      <c r="AH35" s="987"/>
      <c r="AI35" s="987"/>
      <c r="AJ35" s="987"/>
      <c r="AK35" s="987"/>
      <c r="AL35" s="987"/>
      <c r="AM35" s="987"/>
      <c r="AN35" s="987"/>
      <c r="AO35" s="987"/>
      <c r="AP35" s="987"/>
      <c r="AQ35" s="987"/>
      <c r="AR35" s="987"/>
      <c r="AS35" s="987"/>
      <c r="AT35" s="987"/>
      <c r="AU35" s="987"/>
      <c r="AV35" s="987"/>
      <c r="AW35" s="987"/>
      <c r="AX35" s="987"/>
      <c r="AY35" s="987"/>
      <c r="AZ35" s="987"/>
      <c r="BA35" s="295"/>
    </row>
    <row r="36" spans="1:53" ht="21" customHeight="1" x14ac:dyDescent="0.25">
      <c r="A36" s="982" t="s">
        <v>772</v>
      </c>
      <c r="B36" s="982"/>
      <c r="C36" s="982"/>
      <c r="D36" s="982"/>
      <c r="E36" s="982"/>
      <c r="F36" s="982"/>
      <c r="G36" s="982"/>
      <c r="H36" s="982"/>
      <c r="I36" s="982"/>
      <c r="J36" s="982"/>
      <c r="K36" s="982"/>
      <c r="L36" s="982"/>
      <c r="M36" s="982"/>
      <c r="N36" s="982"/>
      <c r="O36" s="982"/>
      <c r="P36" s="982"/>
      <c r="Q36" s="982"/>
      <c r="R36" s="982"/>
      <c r="S36" s="982"/>
      <c r="T36" s="982"/>
      <c r="U36" s="982"/>
      <c r="V36" s="982"/>
      <c r="W36" s="982"/>
      <c r="X36" s="982"/>
      <c r="Y36" s="982"/>
      <c r="Z36" s="982"/>
      <c r="AA36" s="982"/>
      <c r="AB36" s="982"/>
      <c r="AC36" s="982"/>
      <c r="AD36" s="982"/>
      <c r="AE36" s="982"/>
      <c r="AF36" s="982"/>
      <c r="AG36" s="982"/>
      <c r="AH36" s="982"/>
      <c r="AI36" s="982"/>
      <c r="AJ36" s="982"/>
      <c r="AK36" s="982"/>
      <c r="AL36" s="982"/>
      <c r="AM36" s="982"/>
      <c r="AN36" s="982"/>
      <c r="AO36" s="982"/>
      <c r="AP36" s="982"/>
      <c r="AQ36" s="982"/>
      <c r="AR36" s="982"/>
      <c r="AS36" s="982"/>
      <c r="AT36" s="982"/>
      <c r="AU36" s="982"/>
      <c r="AV36" s="982"/>
      <c r="AW36" s="982"/>
      <c r="AX36" s="982"/>
      <c r="AY36" s="982"/>
      <c r="AZ36" s="982"/>
      <c r="BA36" s="295"/>
    </row>
    <row r="37" spans="1:53" ht="12" customHeight="1" x14ac:dyDescent="0.25">
      <c r="A37" s="973" t="s">
        <v>773</v>
      </c>
      <c r="B37" s="973"/>
      <c r="C37" s="973"/>
      <c r="D37" s="973"/>
      <c r="E37" s="973"/>
      <c r="F37" s="973"/>
      <c r="G37" s="973"/>
      <c r="H37" s="973"/>
      <c r="I37" s="973"/>
      <c r="J37" s="973"/>
      <c r="K37" s="973"/>
      <c r="L37" s="973"/>
      <c r="M37" s="973"/>
      <c r="N37" s="973"/>
      <c r="O37" s="973"/>
      <c r="P37" s="973"/>
      <c r="Q37" s="973"/>
      <c r="R37" s="973"/>
      <c r="S37" s="973"/>
      <c r="T37" s="973"/>
      <c r="U37" s="973"/>
      <c r="V37" s="973"/>
      <c r="W37" s="973"/>
      <c r="X37" s="973"/>
      <c r="Y37" s="973"/>
      <c r="Z37" s="973"/>
      <c r="AA37" s="973"/>
      <c r="AB37" s="973"/>
      <c r="AC37" s="973"/>
      <c r="AD37" s="973"/>
      <c r="AE37" s="973"/>
      <c r="AF37" s="973"/>
      <c r="AG37" s="973"/>
      <c r="AH37" s="973"/>
      <c r="AI37" s="973"/>
      <c r="AJ37" s="973"/>
      <c r="AK37" s="973"/>
      <c r="AL37" s="973"/>
      <c r="AM37" s="973"/>
      <c r="AN37" s="973"/>
      <c r="AO37" s="973"/>
      <c r="AP37" s="973"/>
      <c r="AQ37" s="973"/>
      <c r="AR37" s="973"/>
      <c r="AS37" s="973"/>
      <c r="AT37" s="973"/>
      <c r="AU37" s="973"/>
      <c r="AV37" s="973"/>
      <c r="AW37" s="973"/>
      <c r="AX37" s="973"/>
      <c r="AY37" s="973"/>
      <c r="AZ37" s="973"/>
      <c r="BA37" s="295"/>
    </row>
    <row r="38" spans="1:53" ht="12" customHeight="1" x14ac:dyDescent="0.25">
      <c r="A38" s="985" t="str">
        <f>ПОДПИСИ!B15</f>
        <v>Директор по строительству ООО «СЭТ»</v>
      </c>
      <c r="B38" s="985"/>
      <c r="C38" s="985"/>
      <c r="D38" s="985"/>
      <c r="E38" s="985"/>
      <c r="F38" s="985"/>
      <c r="G38" s="985"/>
      <c r="H38" s="985"/>
      <c r="I38" s="985"/>
      <c r="J38" s="985"/>
      <c r="K38" s="985"/>
      <c r="L38" s="985"/>
      <c r="M38" s="985"/>
      <c r="N38" s="985"/>
      <c r="O38" s="985"/>
      <c r="P38" s="985"/>
      <c r="Q38" s="985"/>
      <c r="R38" s="985"/>
      <c r="S38" s="985"/>
      <c r="T38" s="985"/>
      <c r="U38" s="985"/>
      <c r="V38" s="985"/>
      <c r="W38" s="985"/>
      <c r="X38" s="985"/>
      <c r="Y38" s="985"/>
      <c r="Z38" s="985"/>
      <c r="AA38" s="985"/>
      <c r="AB38" s="985"/>
      <c r="AC38" s="985"/>
      <c r="AD38" s="985"/>
      <c r="AE38" s="985"/>
      <c r="AF38" s="985"/>
      <c r="AG38" s="985"/>
      <c r="AH38" s="985"/>
      <c r="AI38" s="985"/>
      <c r="AJ38" s="985"/>
      <c r="AK38" s="985"/>
      <c r="AL38" s="985"/>
      <c r="AM38" s="985"/>
      <c r="AN38" s="985"/>
      <c r="AO38" s="985"/>
      <c r="AP38" s="985"/>
      <c r="AQ38" s="985"/>
      <c r="AR38" s="985"/>
      <c r="AS38" s="985"/>
      <c r="AT38" s="985"/>
      <c r="AU38" s="985"/>
      <c r="AV38" s="985"/>
      <c r="AW38" s="985"/>
      <c r="AX38" s="985"/>
      <c r="AY38" s="985"/>
      <c r="AZ38" s="985"/>
      <c r="BA38" s="295"/>
    </row>
    <row r="39" spans="1:53" ht="12" customHeight="1" x14ac:dyDescent="0.25">
      <c r="A39" s="985" t="str">
        <f>CONCATENATE(ПОДПИСИ!C15," ",ПОДПИСИ!F15)</f>
        <v>Потоцкий А.А. Приказ №23/10/24-8 от 23.10.2024</v>
      </c>
      <c r="B39" s="985"/>
      <c r="C39" s="985"/>
      <c r="D39" s="985"/>
      <c r="E39" s="985"/>
      <c r="F39" s="985"/>
      <c r="G39" s="985"/>
      <c r="H39" s="985"/>
      <c r="I39" s="985"/>
      <c r="J39" s="985"/>
      <c r="K39" s="985"/>
      <c r="L39" s="985"/>
      <c r="M39" s="985"/>
      <c r="N39" s="985"/>
      <c r="O39" s="985"/>
      <c r="P39" s="985"/>
      <c r="Q39" s="985"/>
      <c r="R39" s="985"/>
      <c r="S39" s="985"/>
      <c r="T39" s="985"/>
      <c r="U39" s="985"/>
      <c r="V39" s="985"/>
      <c r="W39" s="985"/>
      <c r="X39" s="985"/>
      <c r="Y39" s="985"/>
      <c r="Z39" s="985"/>
      <c r="AA39" s="985"/>
      <c r="AB39" s="985"/>
      <c r="AC39" s="985"/>
      <c r="AD39" s="985"/>
      <c r="AE39" s="985"/>
      <c r="AF39" s="985"/>
      <c r="AG39" s="985"/>
      <c r="AH39" s="985"/>
      <c r="AI39" s="985"/>
      <c r="AJ39" s="985"/>
      <c r="AK39" s="985"/>
      <c r="AL39" s="985"/>
      <c r="AM39" s="985"/>
      <c r="AN39" s="985"/>
      <c r="AO39" s="985"/>
      <c r="AP39" s="985"/>
      <c r="AQ39" s="985"/>
      <c r="AR39" s="985"/>
      <c r="AS39" s="985"/>
      <c r="AT39" s="985"/>
      <c r="AU39" s="985"/>
      <c r="AV39" s="985"/>
      <c r="AW39" s="985"/>
      <c r="AX39" s="985"/>
      <c r="AY39" s="985"/>
      <c r="AZ39" s="985"/>
      <c r="BA39" s="295"/>
    </row>
    <row r="40" spans="1:53" ht="15" customHeight="1" x14ac:dyDescent="0.25">
      <c r="A40" s="986" t="s">
        <v>774</v>
      </c>
      <c r="B40" s="986"/>
      <c r="C40" s="986"/>
      <c r="D40" s="986"/>
      <c r="E40" s="986"/>
      <c r="F40" s="986"/>
      <c r="G40" s="986"/>
      <c r="H40" s="986"/>
      <c r="I40" s="986"/>
      <c r="J40" s="986"/>
      <c r="K40" s="986"/>
      <c r="L40" s="986"/>
      <c r="M40" s="986"/>
      <c r="N40" s="986"/>
      <c r="O40" s="986"/>
      <c r="P40" s="986"/>
      <c r="Q40" s="986"/>
      <c r="R40" s="986"/>
      <c r="S40" s="986"/>
      <c r="T40" s="986"/>
      <c r="U40" s="986"/>
      <c r="V40" s="986"/>
      <c r="W40" s="986"/>
      <c r="X40" s="986"/>
      <c r="Y40" s="986"/>
      <c r="Z40" s="986"/>
      <c r="AA40" s="986"/>
      <c r="AB40" s="986"/>
      <c r="AC40" s="986"/>
      <c r="AD40" s="986"/>
      <c r="AE40" s="986"/>
      <c r="AF40" s="986"/>
      <c r="AG40" s="986"/>
      <c r="AH40" s="986"/>
      <c r="AI40" s="986"/>
      <c r="AJ40" s="986"/>
      <c r="AK40" s="986"/>
      <c r="AL40" s="986"/>
      <c r="AM40" s="986"/>
      <c r="AN40" s="986"/>
      <c r="AO40" s="986"/>
      <c r="AP40" s="986"/>
      <c r="AQ40" s="986"/>
      <c r="AR40" s="986"/>
      <c r="AS40" s="986"/>
      <c r="AT40" s="986"/>
      <c r="AU40" s="986"/>
      <c r="AV40" s="986"/>
      <c r="AW40" s="986"/>
      <c r="AX40" s="986"/>
      <c r="AY40" s="986"/>
      <c r="AZ40" s="986"/>
      <c r="BA40" s="295"/>
    </row>
    <row r="41" spans="1:53" ht="12" customHeight="1" x14ac:dyDescent="0.25">
      <c r="A41" s="988"/>
      <c r="B41" s="988"/>
      <c r="C41" s="988"/>
      <c r="D41" s="988"/>
      <c r="E41" s="988"/>
      <c r="F41" s="988"/>
      <c r="G41" s="988"/>
      <c r="H41" s="988"/>
      <c r="I41" s="988"/>
      <c r="J41" s="988"/>
      <c r="K41" s="988"/>
      <c r="L41" s="988"/>
      <c r="M41" s="988"/>
      <c r="N41" s="988"/>
      <c r="O41" s="988"/>
      <c r="P41" s="988"/>
      <c r="Q41" s="988"/>
      <c r="R41" s="988"/>
      <c r="S41" s="988"/>
      <c r="T41" s="988"/>
      <c r="U41" s="988"/>
      <c r="V41" s="988"/>
      <c r="W41" s="988"/>
      <c r="X41" s="988"/>
      <c r="Y41" s="988"/>
      <c r="Z41" s="988"/>
      <c r="AA41" s="988"/>
      <c r="AB41" s="988"/>
      <c r="AC41" s="988"/>
      <c r="AD41" s="988"/>
      <c r="AE41" s="988"/>
      <c r="AF41" s="988"/>
      <c r="AG41" s="988"/>
      <c r="AH41" s="988"/>
      <c r="AI41" s="988"/>
      <c r="AJ41" s="988"/>
      <c r="AK41" s="988"/>
      <c r="AL41" s="988"/>
      <c r="AM41" s="988"/>
      <c r="AN41" s="988"/>
      <c r="AO41" s="988"/>
      <c r="AP41" s="988"/>
      <c r="AQ41" s="988"/>
      <c r="AR41" s="988"/>
      <c r="AS41" s="988"/>
      <c r="AT41" s="988"/>
      <c r="AU41" s="988"/>
      <c r="AV41" s="988"/>
      <c r="AW41" s="988"/>
      <c r="AX41" s="988"/>
      <c r="AY41" s="988"/>
      <c r="AZ41" s="988"/>
      <c r="BA41" s="295"/>
    </row>
    <row r="42" spans="1:53" ht="15" customHeight="1" x14ac:dyDescent="0.25">
      <c r="A42" s="982" t="s">
        <v>775</v>
      </c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982"/>
      <c r="S42" s="982"/>
      <c r="T42" s="982"/>
      <c r="U42" s="982"/>
      <c r="V42" s="982"/>
      <c r="W42" s="982"/>
      <c r="X42" s="982"/>
      <c r="Y42" s="982"/>
      <c r="Z42" s="982"/>
      <c r="AA42" s="982"/>
      <c r="AB42" s="982"/>
      <c r="AC42" s="982"/>
      <c r="AD42" s="982"/>
      <c r="AE42" s="982"/>
      <c r="AF42" s="982"/>
      <c r="AG42" s="982"/>
      <c r="AH42" s="982"/>
      <c r="AI42" s="982"/>
      <c r="AJ42" s="982"/>
      <c r="AK42" s="982"/>
      <c r="AL42" s="982"/>
      <c r="AM42" s="982"/>
      <c r="AN42" s="982"/>
      <c r="AO42" s="982"/>
      <c r="AP42" s="982"/>
      <c r="AQ42" s="982"/>
      <c r="AR42" s="982"/>
      <c r="AS42" s="982"/>
      <c r="AT42" s="982"/>
      <c r="AU42" s="982"/>
      <c r="AV42" s="982"/>
      <c r="AW42" s="982"/>
      <c r="AX42" s="982"/>
      <c r="AY42" s="982"/>
      <c r="AZ42" s="982"/>
      <c r="BA42" s="295"/>
    </row>
    <row r="43" spans="1:53" ht="23.25" customHeight="1" x14ac:dyDescent="0.25">
      <c r="A43" s="1002" t="s">
        <v>801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  <c r="BA43" s="295"/>
    </row>
    <row r="44" spans="1:53" ht="10.5" customHeight="1" x14ac:dyDescent="0.25">
      <c r="A44" s="1003" t="str">
        <f>ПОДПИСИ!B17</f>
        <v>Ведущий инженер строительного контроля ООО «СЭТ»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  <c r="BA44" s="295"/>
    </row>
    <row r="45" spans="1:53" ht="12.75" customHeight="1" x14ac:dyDescent="0.25">
      <c r="A45" s="1003" t="str">
        <f>CONCATENATE(ПОДПИСИ!C17," ",ПОДПИСИ!F17)</f>
        <v>Кольцов А.Г. Приказ №23/10/24-5 от 23.10.2024; НРС  №С-78-189445 от 05.04.2019г.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  <c r="BA45" s="295"/>
    </row>
    <row r="46" spans="1:53" ht="15" customHeight="1" x14ac:dyDescent="0.25">
      <c r="A46" s="991" t="s">
        <v>771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  <c r="BA46" s="295"/>
    </row>
    <row r="47" spans="1:53" ht="15" customHeight="1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  <c r="BA47" s="295"/>
    </row>
    <row r="48" spans="1:53" ht="7.5" customHeight="1" x14ac:dyDescent="0.25">
      <c r="A48" s="991" t="s">
        <v>802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295"/>
    </row>
    <row r="49" spans="1:54" ht="39" customHeight="1" x14ac:dyDescent="0.25">
      <c r="A49" s="969" t="s">
        <v>776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69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69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295"/>
    </row>
    <row r="50" spans="1:54" ht="12" customHeight="1" x14ac:dyDescent="0.25">
      <c r="A50" s="988" t="str">
        <f>ПОДПИСИ!B19</f>
        <v xml:space="preserve"> </v>
      </c>
      <c r="B50" s="988"/>
      <c r="C50" s="988"/>
      <c r="D50" s="988"/>
      <c r="E50" s="988"/>
      <c r="F50" s="988"/>
      <c r="G50" s="988"/>
      <c r="H50" s="988"/>
      <c r="I50" s="988"/>
      <c r="J50" s="988"/>
      <c r="K50" s="988"/>
      <c r="L50" s="988"/>
      <c r="M50" s="988"/>
      <c r="N50" s="988"/>
      <c r="O50" s="988"/>
      <c r="P50" s="988"/>
      <c r="Q50" s="988"/>
      <c r="R50" s="988"/>
      <c r="S50" s="988"/>
      <c r="T50" s="988"/>
      <c r="U50" s="988"/>
      <c r="V50" s="988"/>
      <c r="W50" s="988"/>
      <c r="X50" s="988"/>
      <c r="Y50" s="988"/>
      <c r="Z50" s="988"/>
      <c r="AA50" s="988"/>
      <c r="AB50" s="988"/>
      <c r="AC50" s="988"/>
      <c r="AD50" s="988"/>
      <c r="AE50" s="988"/>
      <c r="AF50" s="988"/>
      <c r="AG50" s="988"/>
      <c r="AH50" s="988"/>
      <c r="AI50" s="988"/>
      <c r="AJ50" s="988"/>
      <c r="AK50" s="988"/>
      <c r="AL50" s="988"/>
      <c r="AM50" s="988"/>
      <c r="AN50" s="988"/>
      <c r="AO50" s="988"/>
      <c r="AP50" s="988"/>
      <c r="AQ50" s="988"/>
      <c r="AR50" s="988"/>
      <c r="AS50" s="988"/>
      <c r="AT50" s="988"/>
      <c r="AU50" s="988"/>
      <c r="AV50" s="988"/>
      <c r="AW50" s="988"/>
      <c r="AX50" s="988"/>
      <c r="AY50" s="988"/>
      <c r="AZ50" s="988"/>
      <c r="BA50" s="295"/>
    </row>
    <row r="51" spans="1:54" ht="11.25" customHeight="1" x14ac:dyDescent="0.25">
      <c r="A51" s="989" t="str">
        <f>CONCATENATE(ПОДПИСИ!C19," ",ПОДПИСИ!F19)</f>
        <v xml:space="preserve">  </v>
      </c>
      <c r="B51" s="989"/>
      <c r="C51" s="989"/>
      <c r="D51" s="989"/>
      <c r="E51" s="989"/>
      <c r="F51" s="989"/>
      <c r="G51" s="989"/>
      <c r="H51" s="989"/>
      <c r="I51" s="989"/>
      <c r="J51" s="989"/>
      <c r="K51" s="989"/>
      <c r="L51" s="989"/>
      <c r="M51" s="989"/>
      <c r="N51" s="989"/>
      <c r="O51" s="989"/>
      <c r="P51" s="989"/>
      <c r="Q51" s="989"/>
      <c r="R51" s="989"/>
      <c r="S51" s="989"/>
      <c r="T51" s="989"/>
      <c r="U51" s="989"/>
      <c r="V51" s="989"/>
      <c r="W51" s="989"/>
      <c r="X51" s="989"/>
      <c r="Y51" s="989"/>
      <c r="Z51" s="989"/>
      <c r="AA51" s="989"/>
      <c r="AB51" s="989"/>
      <c r="AC51" s="989"/>
      <c r="AD51" s="989"/>
      <c r="AE51" s="989"/>
      <c r="AF51" s="989"/>
      <c r="AG51" s="989"/>
      <c r="AH51" s="989"/>
      <c r="AI51" s="989"/>
      <c r="AJ51" s="989"/>
      <c r="AK51" s="989"/>
      <c r="AL51" s="989"/>
      <c r="AM51" s="989"/>
      <c r="AN51" s="989"/>
      <c r="AO51" s="989"/>
      <c r="AP51" s="989"/>
      <c r="AQ51" s="989"/>
      <c r="AR51" s="989"/>
      <c r="AS51" s="989"/>
      <c r="AT51" s="989"/>
      <c r="AU51" s="989"/>
      <c r="AV51" s="989"/>
      <c r="AW51" s="989"/>
      <c r="AX51" s="989"/>
      <c r="AY51" s="989"/>
      <c r="AZ51" s="989"/>
      <c r="BA51" s="295"/>
    </row>
    <row r="52" spans="1:54" ht="6" customHeight="1" x14ac:dyDescent="0.25">
      <c r="A52" s="981" t="s">
        <v>777</v>
      </c>
      <c r="B52" s="981"/>
      <c r="C52" s="981"/>
      <c r="D52" s="981"/>
      <c r="E52" s="981"/>
      <c r="F52" s="981"/>
      <c r="G52" s="981"/>
      <c r="H52" s="981"/>
      <c r="I52" s="981"/>
      <c r="J52" s="981"/>
      <c r="K52" s="981"/>
      <c r="L52" s="981"/>
      <c r="M52" s="981"/>
      <c r="N52" s="981"/>
      <c r="O52" s="981"/>
      <c r="P52" s="981"/>
      <c r="Q52" s="981"/>
      <c r="R52" s="981"/>
      <c r="S52" s="981"/>
      <c r="T52" s="981"/>
      <c r="U52" s="981"/>
      <c r="V52" s="981"/>
      <c r="W52" s="981"/>
      <c r="X52" s="981"/>
      <c r="Y52" s="981"/>
      <c r="Z52" s="981"/>
      <c r="AA52" s="981"/>
      <c r="AB52" s="981"/>
      <c r="AC52" s="981"/>
      <c r="AD52" s="981"/>
      <c r="AE52" s="981"/>
      <c r="AF52" s="981"/>
      <c r="AG52" s="981"/>
      <c r="AH52" s="981"/>
      <c r="AI52" s="981"/>
      <c r="AJ52" s="981"/>
      <c r="AK52" s="981"/>
      <c r="AL52" s="981"/>
      <c r="AM52" s="981"/>
      <c r="AN52" s="981"/>
      <c r="AO52" s="981"/>
      <c r="AP52" s="981"/>
      <c r="AQ52" s="981"/>
      <c r="AR52" s="981"/>
      <c r="AS52" s="981"/>
      <c r="AT52" s="981"/>
      <c r="AU52" s="981"/>
      <c r="AV52" s="981"/>
      <c r="AW52" s="981"/>
      <c r="AX52" s="981"/>
      <c r="AY52" s="981"/>
      <c r="AZ52" s="981"/>
      <c r="BA52" s="295"/>
    </row>
    <row r="53" spans="1:54" ht="15" customHeight="1" x14ac:dyDescent="0.25">
      <c r="A53" s="990"/>
      <c r="B53" s="990"/>
      <c r="C53" s="990"/>
      <c r="D53" s="990"/>
      <c r="E53" s="990"/>
      <c r="F53" s="990"/>
      <c r="G53" s="990"/>
      <c r="H53" s="990"/>
      <c r="I53" s="990"/>
      <c r="J53" s="990"/>
      <c r="K53" s="990"/>
      <c r="L53" s="990"/>
      <c r="M53" s="990"/>
      <c r="N53" s="990"/>
      <c r="O53" s="990"/>
      <c r="P53" s="990"/>
      <c r="Q53" s="990"/>
      <c r="R53" s="990"/>
      <c r="S53" s="990"/>
      <c r="T53" s="990"/>
      <c r="U53" s="990"/>
      <c r="V53" s="990"/>
      <c r="W53" s="990"/>
      <c r="X53" s="990"/>
      <c r="Y53" s="990"/>
      <c r="Z53" s="990"/>
      <c r="AA53" s="990"/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/>
      <c r="AX53" s="990"/>
      <c r="AY53" s="990"/>
      <c r="AZ53" s="990"/>
      <c r="BA53" s="295"/>
    </row>
    <row r="54" spans="1:54" ht="15" customHeight="1" x14ac:dyDescent="0.25">
      <c r="A54" s="982" t="s">
        <v>778</v>
      </c>
      <c r="B54" s="982"/>
      <c r="C54" s="982"/>
      <c r="D54" s="982"/>
      <c r="E54" s="982"/>
      <c r="F54" s="982"/>
      <c r="G54" s="982"/>
      <c r="H54" s="982"/>
      <c r="I54" s="982"/>
      <c r="J54" s="982"/>
      <c r="K54" s="982"/>
      <c r="L54" s="982"/>
      <c r="M54" s="982"/>
      <c r="N54" s="982"/>
      <c r="O54" s="982"/>
      <c r="P54" s="982"/>
      <c r="Q54" s="982"/>
      <c r="R54" s="982"/>
      <c r="S54" s="982"/>
      <c r="T54" s="982"/>
      <c r="U54" s="982"/>
      <c r="V54" s="982"/>
      <c r="W54" s="982"/>
      <c r="X54" s="982"/>
      <c r="Y54" s="982"/>
      <c r="Z54" s="982"/>
      <c r="AA54" s="982"/>
      <c r="AB54" s="982"/>
      <c r="AC54" s="982"/>
      <c r="AD54" s="982"/>
      <c r="AE54" s="982"/>
      <c r="AF54" s="982"/>
      <c r="AG54" s="982"/>
      <c r="AH54" s="982"/>
      <c r="AI54" s="982"/>
      <c r="AJ54" s="982"/>
      <c r="AK54" s="982"/>
      <c r="AL54" s="982"/>
      <c r="AM54" s="982"/>
      <c r="AN54" s="982"/>
      <c r="AO54" s="982"/>
      <c r="AP54" s="982"/>
      <c r="AQ54" s="982"/>
      <c r="AR54" s="982"/>
      <c r="AS54" s="982"/>
      <c r="AT54" s="982"/>
      <c r="AU54" s="982"/>
      <c r="AV54" s="982"/>
      <c r="AW54" s="982"/>
      <c r="AX54" s="982"/>
      <c r="AY54" s="982"/>
      <c r="AZ54" s="982"/>
      <c r="BA54" s="295"/>
    </row>
    <row r="55" spans="1:54" ht="21" customHeight="1" x14ac:dyDescent="0.25">
      <c r="A55" s="969" t="s">
        <v>779</v>
      </c>
      <c r="B55" s="969"/>
      <c r="C55" s="969"/>
      <c r="D55" s="969"/>
      <c r="E55" s="969"/>
      <c r="F55" s="969"/>
      <c r="G55" s="969"/>
      <c r="H55" s="969"/>
      <c r="I55" s="969"/>
      <c r="J55" s="969"/>
      <c r="K55" s="969"/>
      <c r="L55" s="969"/>
      <c r="M55" s="969"/>
      <c r="N55" s="969"/>
      <c r="O55" s="969"/>
      <c r="P55" s="969"/>
      <c r="Q55" s="969"/>
      <c r="R55" s="969"/>
      <c r="S55" s="969"/>
      <c r="T55" s="969"/>
      <c r="U55" s="969"/>
      <c r="V55" s="969"/>
      <c r="W55" s="969"/>
      <c r="X55" s="969"/>
      <c r="Y55" s="969"/>
      <c r="Z55" s="969"/>
      <c r="AA55" s="969"/>
      <c r="AB55" s="969"/>
      <c r="AC55" s="969"/>
      <c r="AD55" s="969"/>
      <c r="AE55" s="969"/>
      <c r="AF55" s="969"/>
      <c r="AG55" s="969"/>
      <c r="AH55" s="969"/>
      <c r="AI55" s="969"/>
      <c r="AJ55" s="969"/>
      <c r="AK55" s="969"/>
      <c r="AL55" s="969"/>
      <c r="AM55" s="969"/>
      <c r="AN55" s="969"/>
      <c r="AO55" s="969"/>
      <c r="AP55" s="969"/>
      <c r="AQ55" s="969"/>
      <c r="AR55" s="969"/>
      <c r="AS55" s="969"/>
      <c r="AT55" s="969"/>
      <c r="AU55" s="969"/>
      <c r="AV55" s="969"/>
      <c r="AW55" s="969"/>
      <c r="AX55" s="969"/>
      <c r="AY55" s="969"/>
      <c r="AZ55" s="969"/>
      <c r="BA55" s="295"/>
    </row>
    <row r="56" spans="1:54" ht="12" customHeight="1" x14ac:dyDescent="0.3">
      <c r="A56" s="984" t="str">
        <f>ПОДПИСИ!B14</f>
        <v>Инженер-геодезист ООО «СЭТ»</v>
      </c>
      <c r="B56" s="984"/>
      <c r="C56" s="984"/>
      <c r="D56" s="984"/>
      <c r="E56" s="984"/>
      <c r="F56" s="984"/>
      <c r="G56" s="984"/>
      <c r="H56" s="984"/>
      <c r="I56" s="984"/>
      <c r="J56" s="984"/>
      <c r="K56" s="984"/>
      <c r="L56" s="984"/>
      <c r="M56" s="984"/>
      <c r="N56" s="984"/>
      <c r="O56" s="984"/>
      <c r="P56" s="984"/>
      <c r="Q56" s="984"/>
      <c r="R56" s="984"/>
      <c r="S56" s="984"/>
      <c r="T56" s="984"/>
      <c r="U56" s="984"/>
      <c r="V56" s="984"/>
      <c r="W56" s="984"/>
      <c r="X56" s="984"/>
      <c r="Y56" s="984"/>
      <c r="Z56" s="984"/>
      <c r="AA56" s="984"/>
      <c r="AB56" s="984"/>
      <c r="AC56" s="984"/>
      <c r="AD56" s="984"/>
      <c r="AE56" s="984"/>
      <c r="AF56" s="984"/>
      <c r="AG56" s="984"/>
      <c r="AH56" s="984"/>
      <c r="AI56" s="984"/>
      <c r="AJ56" s="984"/>
      <c r="AK56" s="984"/>
      <c r="AL56" s="984"/>
      <c r="AM56" s="984"/>
      <c r="AN56" s="984"/>
      <c r="AO56" s="984"/>
      <c r="AP56" s="984"/>
      <c r="AQ56" s="984"/>
      <c r="AR56" s="984"/>
      <c r="AS56" s="984"/>
      <c r="AT56" s="984"/>
      <c r="AU56" s="984"/>
      <c r="AV56" s="984"/>
      <c r="AW56" s="984"/>
      <c r="AX56" s="984"/>
      <c r="AY56" s="984"/>
      <c r="AZ56" s="984"/>
      <c r="BA56" s="303"/>
      <c r="BB56" s="289"/>
    </row>
    <row r="57" spans="1:54" ht="12" customHeight="1" x14ac:dyDescent="0.25">
      <c r="A57" s="985" t="str">
        <f>CONCATENATE(ПОДПИСИ!C14," ",ПОДПИСИ!F14)</f>
        <v>Попов А.В. Приказ №23/10/24-9 от 23.10.2024</v>
      </c>
      <c r="B57" s="985"/>
      <c r="C57" s="985"/>
      <c r="D57" s="985"/>
      <c r="E57" s="985"/>
      <c r="F57" s="985"/>
      <c r="G57" s="985"/>
      <c r="H57" s="985"/>
      <c r="I57" s="985"/>
      <c r="J57" s="985"/>
      <c r="K57" s="985"/>
      <c r="L57" s="985"/>
      <c r="M57" s="985"/>
      <c r="N57" s="985"/>
      <c r="O57" s="985"/>
      <c r="P57" s="985"/>
      <c r="Q57" s="985"/>
      <c r="R57" s="985"/>
      <c r="S57" s="985"/>
      <c r="T57" s="985"/>
      <c r="U57" s="985"/>
      <c r="V57" s="985"/>
      <c r="W57" s="985"/>
      <c r="X57" s="985"/>
      <c r="Y57" s="985"/>
      <c r="Z57" s="985"/>
      <c r="AA57" s="985"/>
      <c r="AB57" s="985"/>
      <c r="AC57" s="985"/>
      <c r="AD57" s="985"/>
      <c r="AE57" s="985"/>
      <c r="AF57" s="985"/>
      <c r="AG57" s="985"/>
      <c r="AH57" s="985"/>
      <c r="AI57" s="985"/>
      <c r="AJ57" s="985"/>
      <c r="AK57" s="985"/>
      <c r="AL57" s="985"/>
      <c r="AM57" s="985"/>
      <c r="AN57" s="985"/>
      <c r="AO57" s="985"/>
      <c r="AP57" s="985"/>
      <c r="AQ57" s="985"/>
      <c r="AR57" s="985"/>
      <c r="AS57" s="985"/>
      <c r="AT57" s="985"/>
      <c r="AU57" s="985"/>
      <c r="AV57" s="985"/>
      <c r="AW57" s="985"/>
      <c r="AX57" s="985"/>
      <c r="AY57" s="985"/>
      <c r="AZ57" s="985"/>
      <c r="BA57" s="295"/>
    </row>
    <row r="58" spans="1:54" ht="6" customHeight="1" x14ac:dyDescent="0.25">
      <c r="A58" s="986" t="s">
        <v>777</v>
      </c>
      <c r="B58" s="986"/>
      <c r="C58" s="986"/>
      <c r="D58" s="986"/>
      <c r="E58" s="986"/>
      <c r="F58" s="986"/>
      <c r="G58" s="986"/>
      <c r="H58" s="986"/>
      <c r="I58" s="986"/>
      <c r="J58" s="986"/>
      <c r="K58" s="986"/>
      <c r="L58" s="986"/>
      <c r="M58" s="986"/>
      <c r="N58" s="986"/>
      <c r="O58" s="986"/>
      <c r="P58" s="986"/>
      <c r="Q58" s="986"/>
      <c r="R58" s="986"/>
      <c r="S58" s="986"/>
      <c r="T58" s="986"/>
      <c r="U58" s="986"/>
      <c r="V58" s="986"/>
      <c r="W58" s="986"/>
      <c r="X58" s="986"/>
      <c r="Y58" s="986"/>
      <c r="Z58" s="986"/>
      <c r="AA58" s="986"/>
      <c r="AB58" s="986"/>
      <c r="AC58" s="986"/>
      <c r="AD58" s="986"/>
      <c r="AE58" s="986"/>
      <c r="AF58" s="986"/>
      <c r="AG58" s="986"/>
      <c r="AH58" s="986"/>
      <c r="AI58" s="986"/>
      <c r="AJ58" s="986"/>
      <c r="AK58" s="986"/>
      <c r="AL58" s="986"/>
      <c r="AM58" s="986"/>
      <c r="AN58" s="986"/>
      <c r="AO58" s="986"/>
      <c r="AP58" s="986"/>
      <c r="AQ58" s="986"/>
      <c r="AR58" s="986"/>
      <c r="AS58" s="986"/>
      <c r="AT58" s="986"/>
      <c r="AU58" s="986"/>
      <c r="AV58" s="986"/>
      <c r="AW58" s="986"/>
      <c r="AX58" s="986"/>
      <c r="AY58" s="986"/>
      <c r="AZ58" s="986"/>
      <c r="BA58" s="295"/>
    </row>
    <row r="59" spans="1:54" x14ac:dyDescent="0.25">
      <c r="A59" s="987"/>
      <c r="B59" s="987"/>
      <c r="C59" s="987"/>
      <c r="D59" s="987"/>
      <c r="E59" s="987"/>
      <c r="F59" s="987"/>
      <c r="G59" s="987"/>
      <c r="H59" s="987"/>
      <c r="I59" s="987"/>
      <c r="J59" s="987"/>
      <c r="K59" s="987"/>
      <c r="L59" s="987"/>
      <c r="M59" s="987"/>
      <c r="N59" s="987"/>
      <c r="O59" s="987"/>
      <c r="P59" s="987"/>
      <c r="Q59" s="987"/>
      <c r="R59" s="987"/>
      <c r="S59" s="987"/>
      <c r="T59" s="987"/>
      <c r="U59" s="987"/>
      <c r="V59" s="987"/>
      <c r="W59" s="987"/>
      <c r="X59" s="987"/>
      <c r="Y59" s="987"/>
      <c r="Z59" s="987"/>
      <c r="AA59" s="987"/>
      <c r="AB59" s="987"/>
      <c r="AC59" s="987"/>
      <c r="AD59" s="987"/>
      <c r="AE59" s="987"/>
      <c r="AF59" s="987"/>
      <c r="AG59" s="987"/>
      <c r="AH59" s="987"/>
      <c r="AI59" s="987"/>
      <c r="AJ59" s="987"/>
      <c r="AK59" s="987"/>
      <c r="AL59" s="987"/>
      <c r="AM59" s="987"/>
      <c r="AN59" s="987"/>
      <c r="AO59" s="987"/>
      <c r="AP59" s="987"/>
      <c r="AQ59" s="987"/>
      <c r="AR59" s="987"/>
      <c r="AS59" s="987"/>
      <c r="AT59" s="987"/>
      <c r="AU59" s="987"/>
      <c r="AV59" s="987"/>
      <c r="AW59" s="987"/>
      <c r="AX59" s="987"/>
      <c r="AY59" s="987"/>
      <c r="AZ59" s="987"/>
      <c r="BA59" s="295"/>
    </row>
    <row r="60" spans="1:54" ht="15" customHeight="1" x14ac:dyDescent="0.25">
      <c r="A60" s="982" t="s">
        <v>780</v>
      </c>
      <c r="B60" s="982"/>
      <c r="C60" s="982"/>
      <c r="D60" s="982"/>
      <c r="E60" s="982"/>
      <c r="F60" s="982"/>
      <c r="G60" s="982"/>
      <c r="H60" s="982"/>
      <c r="I60" s="982"/>
      <c r="J60" s="982"/>
      <c r="K60" s="982"/>
      <c r="L60" s="982"/>
      <c r="M60" s="982"/>
      <c r="N60" s="982"/>
      <c r="O60" s="982"/>
      <c r="P60" s="982"/>
      <c r="Q60" s="982"/>
      <c r="R60" s="982"/>
      <c r="S60" s="982"/>
      <c r="T60" s="982"/>
      <c r="U60" s="982"/>
      <c r="V60" s="982"/>
      <c r="W60" s="982"/>
      <c r="X60" s="982"/>
      <c r="Y60" s="982"/>
      <c r="Z60" s="982"/>
      <c r="AA60" s="982"/>
      <c r="AB60" s="982"/>
      <c r="AC60" s="982"/>
      <c r="AD60" s="982"/>
      <c r="AE60" s="982"/>
      <c r="AF60" s="982"/>
      <c r="AG60" s="982"/>
      <c r="AH60" s="982"/>
      <c r="AI60" s="982"/>
      <c r="AJ60" s="982"/>
      <c r="AK60" s="982"/>
      <c r="AL60" s="982"/>
      <c r="AM60" s="982"/>
      <c r="AN60" s="982"/>
      <c r="AO60" s="982"/>
      <c r="AP60" s="982"/>
      <c r="AQ60" s="982"/>
      <c r="AR60" s="982"/>
      <c r="AS60" s="982"/>
      <c r="AT60" s="982"/>
      <c r="AU60" s="982"/>
      <c r="AV60" s="982"/>
      <c r="AW60" s="982"/>
      <c r="AX60" s="982"/>
      <c r="AY60" s="982"/>
      <c r="AZ60" s="982"/>
      <c r="BA60" s="295"/>
    </row>
    <row r="61" spans="1:54" ht="15" customHeight="1" outlineLevel="1" x14ac:dyDescent="0.25">
      <c r="A61" s="959" t="s">
        <v>79</v>
      </c>
      <c r="B61" s="959"/>
      <c r="C61" s="959"/>
      <c r="D61" s="959"/>
      <c r="E61" s="959"/>
      <c r="F61" s="959"/>
      <c r="G61" s="959"/>
      <c r="H61" s="959"/>
      <c r="I61" s="959"/>
      <c r="J61" s="959"/>
      <c r="K61" s="959"/>
      <c r="L61" s="959"/>
      <c r="M61" s="959"/>
      <c r="N61" s="959"/>
      <c r="O61" s="959"/>
      <c r="P61" s="959"/>
      <c r="Q61" s="959"/>
      <c r="R61" s="959"/>
      <c r="S61" s="959"/>
      <c r="T61" s="959"/>
      <c r="U61" s="959"/>
      <c r="V61" s="959"/>
      <c r="W61" s="959"/>
      <c r="X61" s="959"/>
      <c r="Y61" s="959"/>
      <c r="Z61" s="959"/>
      <c r="AA61" s="959"/>
      <c r="AB61" s="959"/>
      <c r="AC61" s="959"/>
      <c r="AD61" s="959"/>
      <c r="AE61" s="959"/>
      <c r="AF61" s="959"/>
      <c r="AG61" s="959"/>
      <c r="AH61" s="959"/>
      <c r="AI61" s="959"/>
      <c r="AJ61" s="959"/>
      <c r="AK61" s="959"/>
      <c r="BA61" s="295"/>
    </row>
    <row r="62" spans="1:54" ht="22.5" customHeight="1" outlineLevel="1" x14ac:dyDescent="0.25">
      <c r="A62" s="955" t="str">
        <f>IF(ПОДПИСИ!B9="","",CONCATENATE(ПОДПИСИ!B5," ",ПОДПИСИ!C5," ",ПОДПИСИ!F5))</f>
        <v xml:space="preserve">Старший мастер Ломоносовского РЭС филиала ПАО "Россети Ленэнерго", "ГтЭС"  Ширяев Е.М.  </v>
      </c>
      <c r="B62" s="955"/>
      <c r="C62" s="955"/>
      <c r="D62" s="955"/>
      <c r="E62" s="955"/>
      <c r="F62" s="955"/>
      <c r="G62" s="955"/>
      <c r="H62" s="955"/>
      <c r="I62" s="955"/>
      <c r="J62" s="955"/>
      <c r="K62" s="955"/>
      <c r="L62" s="955"/>
      <c r="M62" s="955"/>
      <c r="N62" s="955"/>
      <c r="O62" s="955"/>
      <c r="P62" s="955"/>
      <c r="Q62" s="955"/>
      <c r="R62" s="955"/>
      <c r="S62" s="955"/>
      <c r="T62" s="955"/>
      <c r="U62" s="955"/>
      <c r="V62" s="955"/>
      <c r="W62" s="955"/>
      <c r="X62" s="955"/>
      <c r="Y62" s="955"/>
      <c r="Z62" s="955"/>
      <c r="AA62" s="955"/>
      <c r="AB62" s="955"/>
      <c r="AC62" s="955"/>
      <c r="AD62" s="955"/>
      <c r="AE62" s="955"/>
      <c r="AF62" s="955"/>
      <c r="AG62" s="955"/>
      <c r="AH62" s="955"/>
      <c r="AI62" s="955"/>
      <c r="AJ62" s="955"/>
      <c r="AK62" s="955"/>
      <c r="AL62" s="955"/>
      <c r="AM62" s="955"/>
      <c r="AN62" s="955"/>
      <c r="AO62" s="955"/>
      <c r="AP62" s="955"/>
      <c r="AQ62" s="955"/>
      <c r="AR62" s="955"/>
      <c r="AS62" s="955"/>
      <c r="AT62" s="955"/>
      <c r="AU62" s="955"/>
      <c r="AV62" s="955"/>
      <c r="AW62" s="955"/>
      <c r="AX62" s="955"/>
      <c r="AY62" s="955"/>
      <c r="AZ62" s="955"/>
      <c r="BA62" s="295"/>
    </row>
    <row r="63" spans="1:54" ht="9.75" customHeight="1" outlineLevel="1" x14ac:dyDescent="0.25">
      <c r="A63" s="931" t="s">
        <v>523</v>
      </c>
      <c r="B63" s="931"/>
      <c r="C63" s="931"/>
      <c r="D63" s="931"/>
      <c r="E63" s="931"/>
      <c r="F63" s="931"/>
      <c r="G63" s="931"/>
      <c r="H63" s="931"/>
      <c r="I63" s="931"/>
      <c r="J63" s="931"/>
      <c r="K63" s="931"/>
      <c r="L63" s="931"/>
      <c r="M63" s="931"/>
      <c r="N63" s="931"/>
      <c r="O63" s="931"/>
      <c r="P63" s="931"/>
      <c r="Q63" s="931"/>
      <c r="R63" s="931"/>
      <c r="S63" s="931"/>
      <c r="T63" s="931"/>
      <c r="U63" s="931"/>
      <c r="V63" s="931"/>
      <c r="W63" s="931"/>
      <c r="X63" s="931"/>
      <c r="Y63" s="931"/>
      <c r="Z63" s="931"/>
      <c r="AA63" s="931"/>
      <c r="AB63" s="931"/>
      <c r="AC63" s="931"/>
      <c r="AD63" s="931"/>
      <c r="AE63" s="931"/>
      <c r="AF63" s="931"/>
      <c r="AG63" s="931"/>
      <c r="AH63" s="931"/>
      <c r="AI63" s="931"/>
      <c r="AJ63" s="931"/>
      <c r="AK63" s="931"/>
      <c r="AL63" s="931"/>
      <c r="AM63" s="931"/>
      <c r="AN63" s="931"/>
      <c r="AO63" s="931"/>
      <c r="AP63" s="931"/>
      <c r="AQ63" s="931"/>
      <c r="AR63" s="931"/>
      <c r="AS63" s="931"/>
      <c r="AT63" s="931"/>
      <c r="AU63" s="931"/>
      <c r="AV63" s="931"/>
      <c r="AW63" s="931"/>
      <c r="AX63" s="931"/>
      <c r="AY63" s="931"/>
      <c r="AZ63" s="931"/>
      <c r="BA63" s="295"/>
    </row>
    <row r="64" spans="1:54" ht="21" customHeight="1" x14ac:dyDescent="0.25">
      <c r="A64" s="969" t="s">
        <v>781</v>
      </c>
      <c r="B64" s="969"/>
      <c r="C64" s="969"/>
      <c r="D64" s="969"/>
      <c r="E64" s="969"/>
      <c r="F64" s="969"/>
      <c r="G64" s="969"/>
      <c r="H64" s="969"/>
      <c r="I64" s="969"/>
      <c r="J64" s="969"/>
      <c r="K64" s="969"/>
      <c r="L64" s="969"/>
      <c r="M64" s="969"/>
      <c r="N64" s="969"/>
      <c r="O64" s="969"/>
      <c r="P64" s="969"/>
      <c r="Q64" s="969"/>
      <c r="R64" s="969"/>
      <c r="S64" s="969"/>
      <c r="T64" s="969"/>
      <c r="U64" s="969"/>
      <c r="V64" s="969"/>
      <c r="W64" s="969"/>
      <c r="X64" s="969"/>
      <c r="Y64" s="969"/>
      <c r="Z64" s="969"/>
      <c r="AA64" s="969"/>
      <c r="AB64" s="969"/>
      <c r="AC64" s="969"/>
      <c r="AD64" s="969"/>
      <c r="AE64" s="969"/>
      <c r="AF64" s="969"/>
      <c r="AG64" s="969"/>
      <c r="AH64" s="969"/>
      <c r="AI64" s="969"/>
      <c r="AJ64" s="969"/>
      <c r="AK64" s="969"/>
      <c r="AL64" s="969"/>
      <c r="AM64" s="969"/>
      <c r="AN64" s="969"/>
      <c r="AO64" s="969"/>
      <c r="AP64" s="969"/>
      <c r="AQ64" s="969"/>
      <c r="AR64" s="969"/>
      <c r="AS64" s="969"/>
      <c r="AT64" s="969"/>
      <c r="AU64" s="969"/>
      <c r="AV64" s="969"/>
      <c r="AW64" s="969"/>
      <c r="AX64" s="969"/>
      <c r="AY64" s="969"/>
      <c r="AZ64" s="969"/>
      <c r="BA64" s="295"/>
    </row>
    <row r="65" spans="1:53" ht="12" customHeight="1" x14ac:dyDescent="0.25">
      <c r="A65" s="980" t="str">
        <f>ФОРМА!D22</f>
        <v>трансформаторной подстанции</v>
      </c>
      <c r="B65" s="980"/>
      <c r="C65" s="980"/>
      <c r="D65" s="980"/>
      <c r="E65" s="980"/>
      <c r="F65" s="980"/>
      <c r="G65" s="980"/>
      <c r="H65" s="980"/>
      <c r="I65" s="980"/>
      <c r="J65" s="980"/>
      <c r="K65" s="980"/>
      <c r="L65" s="980"/>
      <c r="M65" s="980"/>
      <c r="N65" s="980"/>
      <c r="O65" s="980"/>
      <c r="P65" s="980"/>
      <c r="Q65" s="980"/>
      <c r="R65" s="980"/>
      <c r="S65" s="980"/>
      <c r="T65" s="980"/>
      <c r="U65" s="980"/>
      <c r="V65" s="980"/>
      <c r="W65" s="980"/>
      <c r="X65" s="980"/>
      <c r="Y65" s="980"/>
      <c r="Z65" s="980"/>
      <c r="AA65" s="980"/>
      <c r="AB65" s="980"/>
      <c r="AC65" s="980"/>
      <c r="AD65" s="980"/>
      <c r="AE65" s="980"/>
      <c r="AF65" s="980"/>
      <c r="AG65" s="980"/>
      <c r="AH65" s="980"/>
      <c r="AI65" s="980"/>
      <c r="AJ65" s="980"/>
      <c r="AK65" s="980"/>
      <c r="AL65" s="980"/>
      <c r="AM65" s="980"/>
      <c r="AN65" s="980"/>
      <c r="AO65" s="980"/>
      <c r="AP65" s="980"/>
      <c r="AQ65" s="980"/>
      <c r="AR65" s="980"/>
      <c r="AS65" s="980"/>
      <c r="AT65" s="980"/>
      <c r="AU65" s="980"/>
      <c r="AV65" s="980"/>
      <c r="AW65" s="980"/>
      <c r="AX65" s="980"/>
      <c r="AY65" s="980"/>
      <c r="AZ65" s="980"/>
      <c r="BA65" s="295"/>
    </row>
    <row r="66" spans="1:53" s="300" customFormat="1" ht="6" customHeight="1" x14ac:dyDescent="0.2">
      <c r="A66" s="968" t="s">
        <v>432</v>
      </c>
      <c r="B66" s="968"/>
      <c r="C66" s="968"/>
      <c r="D66" s="968"/>
      <c r="E66" s="968"/>
      <c r="F66" s="968"/>
      <c r="G66" s="968"/>
      <c r="H66" s="968"/>
      <c r="I66" s="968"/>
      <c r="J66" s="968"/>
      <c r="K66" s="968"/>
      <c r="L66" s="968"/>
      <c r="M66" s="968"/>
      <c r="N66" s="968"/>
      <c r="O66" s="968"/>
      <c r="P66" s="968"/>
      <c r="Q66" s="968"/>
      <c r="R66" s="968"/>
      <c r="S66" s="968"/>
      <c r="T66" s="968"/>
      <c r="U66" s="968"/>
      <c r="V66" s="968"/>
      <c r="W66" s="968"/>
      <c r="X66" s="968"/>
      <c r="Y66" s="968"/>
      <c r="Z66" s="968"/>
      <c r="AA66" s="968"/>
      <c r="AB66" s="968"/>
      <c r="AC66" s="968"/>
      <c r="AD66" s="968"/>
      <c r="AE66" s="968"/>
      <c r="AF66" s="968"/>
      <c r="AG66" s="968"/>
      <c r="AH66" s="968"/>
      <c r="AI66" s="968"/>
      <c r="AJ66" s="968"/>
      <c r="AK66" s="968"/>
      <c r="AL66" s="968"/>
      <c r="AM66" s="968"/>
      <c r="AN66" s="968"/>
      <c r="AO66" s="968"/>
      <c r="AP66" s="968"/>
      <c r="AQ66" s="968"/>
      <c r="AR66" s="968"/>
      <c r="AS66" s="968"/>
      <c r="AT66" s="968"/>
      <c r="AU66" s="968"/>
      <c r="AV66" s="968"/>
      <c r="AW66" s="968"/>
      <c r="AX66" s="968"/>
      <c r="AY66" s="968"/>
      <c r="AZ66" s="968"/>
      <c r="BA66" s="299"/>
    </row>
    <row r="67" spans="1:53" ht="48" customHeight="1" x14ac:dyDescent="0.25">
      <c r="A67" s="983" t="s">
        <v>782</v>
      </c>
      <c r="B67" s="983"/>
      <c r="C67" s="983"/>
      <c r="D67" s="983"/>
      <c r="E67" s="983"/>
      <c r="F67" s="983"/>
      <c r="G67" s="983"/>
      <c r="H67" s="983"/>
      <c r="I67" s="983"/>
      <c r="J67" s="983"/>
      <c r="K67" s="983"/>
      <c r="L67" s="983"/>
      <c r="M67" s="983"/>
      <c r="N67" s="983"/>
      <c r="O67" s="983"/>
      <c r="P67" s="983"/>
      <c r="Q67" s="983"/>
      <c r="R67" s="983"/>
      <c r="S67" s="983"/>
      <c r="T67" s="983"/>
      <c r="U67" s="983"/>
      <c r="V67" s="983"/>
      <c r="W67" s="983"/>
      <c r="X67" s="983"/>
      <c r="Y67" s="983"/>
      <c r="Z67" s="983"/>
      <c r="AA67" s="983"/>
      <c r="AB67" s="983"/>
      <c r="AC67" s="983"/>
      <c r="AD67" s="983"/>
      <c r="AE67" s="983"/>
      <c r="AF67" s="983"/>
      <c r="AG67" s="983"/>
      <c r="AH67" s="983"/>
      <c r="AI67" s="983"/>
      <c r="AJ67" s="983"/>
      <c r="AK67" s="983"/>
      <c r="AL67" s="983"/>
      <c r="AM67" s="983"/>
      <c r="AN67" s="983"/>
      <c r="AO67" s="983"/>
      <c r="AP67" s="983"/>
      <c r="AQ67" s="983"/>
      <c r="AR67" s="983"/>
      <c r="AS67" s="983"/>
      <c r="AT67" s="983"/>
      <c r="AU67" s="983"/>
      <c r="AV67" s="983"/>
      <c r="AW67" s="983"/>
      <c r="AX67" s="983"/>
      <c r="AY67" s="983"/>
      <c r="AZ67" s="983"/>
      <c r="BA67" s="295"/>
    </row>
    <row r="68" spans="1:53" ht="11.25" customHeight="1" x14ac:dyDescent="0.25">
      <c r="A68" s="980" t="str">
        <f>ФОРМА!B9</f>
        <v>ГтЭС-ДТ-9</v>
      </c>
      <c r="B68" s="980"/>
      <c r="C68" s="980"/>
      <c r="D68" s="980"/>
      <c r="E68" s="980"/>
      <c r="F68" s="980"/>
      <c r="G68" s="980"/>
      <c r="H68" s="980"/>
      <c r="I68" s="980"/>
      <c r="J68" s="980"/>
      <c r="K68" s="980"/>
      <c r="L68" s="980"/>
      <c r="M68" s="980"/>
      <c r="N68" s="980"/>
      <c r="O68" s="980"/>
      <c r="P68" s="980"/>
      <c r="Q68" s="980"/>
      <c r="R68" s="980"/>
      <c r="S68" s="980"/>
      <c r="T68" s="980"/>
      <c r="U68" s="980"/>
      <c r="V68" s="980"/>
      <c r="W68" s="980"/>
      <c r="X68" s="980"/>
      <c r="Y68" s="980"/>
      <c r="Z68" s="980"/>
      <c r="AA68" s="980"/>
      <c r="AB68" s="980"/>
      <c r="AC68" s="980"/>
      <c r="AD68" s="980"/>
      <c r="AE68" s="980"/>
      <c r="AF68" s="980"/>
      <c r="AG68" s="980"/>
      <c r="AH68" s="980"/>
      <c r="AI68" s="980"/>
      <c r="AJ68" s="980"/>
      <c r="AK68" s="980"/>
      <c r="AL68" s="980"/>
      <c r="AM68" s="980"/>
      <c r="AN68" s="980"/>
      <c r="AO68" s="980"/>
      <c r="AP68" s="980"/>
      <c r="AQ68" s="980"/>
      <c r="AR68" s="980"/>
      <c r="AS68" s="980"/>
      <c r="AT68" s="980"/>
      <c r="AU68" s="980"/>
      <c r="AV68" s="980"/>
      <c r="AW68" s="980"/>
      <c r="AX68" s="980"/>
      <c r="AY68" s="980"/>
      <c r="AZ68" s="980"/>
      <c r="BA68" s="295"/>
    </row>
    <row r="69" spans="1:53" s="300" customFormat="1" ht="6" customHeight="1" x14ac:dyDescent="0.2">
      <c r="A69" s="981" t="s">
        <v>783</v>
      </c>
      <c r="B69" s="981"/>
      <c r="C69" s="981"/>
      <c r="D69" s="981"/>
      <c r="E69" s="981"/>
      <c r="F69" s="981"/>
      <c r="G69" s="981"/>
      <c r="H69" s="981"/>
      <c r="I69" s="981"/>
      <c r="J69" s="981"/>
      <c r="K69" s="981"/>
      <c r="L69" s="981"/>
      <c r="M69" s="981"/>
      <c r="N69" s="981"/>
      <c r="O69" s="981"/>
      <c r="P69" s="981"/>
      <c r="Q69" s="981"/>
      <c r="R69" s="981"/>
      <c r="S69" s="981"/>
      <c r="T69" s="981"/>
      <c r="U69" s="981"/>
      <c r="V69" s="981"/>
      <c r="W69" s="981"/>
      <c r="X69" s="981"/>
      <c r="Y69" s="981"/>
      <c r="Z69" s="981"/>
      <c r="AA69" s="981"/>
      <c r="AB69" s="981"/>
      <c r="AC69" s="981"/>
      <c r="AD69" s="981"/>
      <c r="AE69" s="981"/>
      <c r="AF69" s="981"/>
      <c r="AG69" s="981"/>
      <c r="AH69" s="981"/>
      <c r="AI69" s="981"/>
      <c r="AJ69" s="981"/>
      <c r="AK69" s="981"/>
      <c r="AL69" s="981"/>
      <c r="AM69" s="981"/>
      <c r="AN69" s="981"/>
      <c r="AO69" s="981"/>
      <c r="AP69" s="981"/>
      <c r="AQ69" s="981"/>
      <c r="AR69" s="981"/>
      <c r="AS69" s="981"/>
      <c r="AT69" s="981"/>
      <c r="AU69" s="981"/>
      <c r="AV69" s="981"/>
      <c r="AW69" s="981"/>
      <c r="AX69" s="981"/>
      <c r="AY69" s="981"/>
      <c r="AZ69" s="981"/>
      <c r="BA69" s="299"/>
    </row>
    <row r="70" spans="1:53" ht="13.2" customHeight="1" x14ac:dyDescent="0.25">
      <c r="A70" s="980" t="str">
        <f>ФОРМА!B8</f>
        <v>ООО «СЭТ»</v>
      </c>
      <c r="B70" s="980"/>
      <c r="C70" s="980"/>
      <c r="D70" s="980"/>
      <c r="E70" s="980"/>
      <c r="F70" s="980"/>
      <c r="G70" s="980"/>
      <c r="H70" s="980"/>
      <c r="I70" s="980"/>
      <c r="J70" s="980"/>
      <c r="K70" s="980"/>
      <c r="L70" s="980"/>
      <c r="M70" s="980"/>
      <c r="N70" s="980"/>
      <c r="O70" s="980"/>
      <c r="P70" s="980"/>
      <c r="Q70" s="980"/>
      <c r="R70" s="980"/>
      <c r="S70" s="980"/>
      <c r="T70" s="980"/>
      <c r="U70" s="980"/>
      <c r="V70" s="980"/>
      <c r="W70" s="980"/>
      <c r="X70" s="980"/>
      <c r="Y70" s="980"/>
      <c r="Z70" s="980"/>
      <c r="AA70" s="980"/>
      <c r="AB70" s="980"/>
      <c r="AC70" s="980"/>
      <c r="AD70" s="980"/>
      <c r="AE70" s="980"/>
      <c r="AF70" s="980"/>
      <c r="AG70" s="980"/>
      <c r="AH70" s="980"/>
      <c r="AI70" s="980"/>
      <c r="AJ70" s="980"/>
      <c r="AK70" s="980"/>
      <c r="AL70" s="980"/>
      <c r="AM70" s="980"/>
      <c r="AN70" s="980"/>
      <c r="AO70" s="980"/>
      <c r="AP70" s="980"/>
      <c r="AQ70" s="980"/>
      <c r="AR70" s="980"/>
      <c r="AS70" s="980"/>
      <c r="AT70" s="980"/>
      <c r="AU70" s="980"/>
      <c r="AV70" s="980"/>
      <c r="AW70" s="980"/>
      <c r="AX70" s="980"/>
      <c r="AY70" s="980"/>
      <c r="AZ70" s="980"/>
      <c r="BA70" s="295"/>
    </row>
    <row r="71" spans="1:53" s="300" customFormat="1" ht="6" customHeight="1" x14ac:dyDescent="0.2">
      <c r="A71" s="981" t="s">
        <v>784</v>
      </c>
      <c r="B71" s="981"/>
      <c r="C71" s="981"/>
      <c r="D71" s="981"/>
      <c r="E71" s="981"/>
      <c r="F71" s="981"/>
      <c r="G71" s="981"/>
      <c r="H71" s="981"/>
      <c r="I71" s="981"/>
      <c r="J71" s="981"/>
      <c r="K71" s="981"/>
      <c r="L71" s="981"/>
      <c r="M71" s="981"/>
      <c r="N71" s="981"/>
      <c r="O71" s="981"/>
      <c r="P71" s="981"/>
      <c r="Q71" s="981"/>
      <c r="R71" s="981"/>
      <c r="S71" s="981"/>
      <c r="T71" s="981"/>
      <c r="U71" s="981"/>
      <c r="V71" s="981"/>
      <c r="W71" s="981"/>
      <c r="X71" s="981"/>
      <c r="Y71" s="981"/>
      <c r="Z71" s="981"/>
      <c r="AA71" s="981"/>
      <c r="AB71" s="981"/>
      <c r="AC71" s="981"/>
      <c r="AD71" s="981"/>
      <c r="AE71" s="981"/>
      <c r="AF71" s="981"/>
      <c r="AG71" s="981"/>
      <c r="AH71" s="981"/>
      <c r="AI71" s="981"/>
      <c r="AJ71" s="981"/>
      <c r="AK71" s="981"/>
      <c r="AL71" s="981"/>
      <c r="AM71" s="981"/>
      <c r="AN71" s="981"/>
      <c r="AO71" s="981"/>
      <c r="AP71" s="981"/>
      <c r="AQ71" s="981"/>
      <c r="AR71" s="981"/>
      <c r="AS71" s="981"/>
      <c r="AT71" s="981"/>
      <c r="AU71" s="981"/>
      <c r="AV71" s="981"/>
      <c r="AW71" s="981"/>
      <c r="AX71" s="981"/>
      <c r="AY71" s="981"/>
      <c r="AZ71" s="981"/>
      <c r="BA71" s="981"/>
    </row>
    <row r="72" spans="1:53" ht="13.2" customHeight="1" x14ac:dyDescent="0.25">
      <c r="A72" s="980" t="s">
        <v>718</v>
      </c>
      <c r="B72" s="980"/>
      <c r="C72" s="980"/>
      <c r="D72" s="980"/>
      <c r="E72" s="980"/>
      <c r="F72" s="980"/>
      <c r="G72" s="980"/>
      <c r="H72" s="980"/>
      <c r="I72" s="980"/>
      <c r="J72" s="980"/>
      <c r="K72" s="980"/>
      <c r="L72" s="980"/>
      <c r="M72" s="980"/>
      <c r="N72" s="980"/>
      <c r="O72" s="980"/>
      <c r="P72" s="980"/>
      <c r="Q72" s="980"/>
      <c r="R72" s="980"/>
      <c r="S72" s="980"/>
      <c r="T72" s="980"/>
      <c r="U72" s="980"/>
      <c r="V72" s="980"/>
      <c r="W72" s="980"/>
      <c r="X72" s="980"/>
      <c r="Y72" s="980"/>
      <c r="Z72" s="980"/>
      <c r="AA72" s="980"/>
      <c r="AB72" s="980"/>
      <c r="AC72" s="980"/>
      <c r="AD72" s="980"/>
      <c r="AE72" s="980"/>
      <c r="AF72" s="980"/>
      <c r="AG72" s="980"/>
      <c r="AH72" s="980"/>
      <c r="AI72" s="980"/>
      <c r="AJ72" s="980"/>
      <c r="AK72" s="980"/>
      <c r="AL72" s="980"/>
      <c r="AM72" s="980"/>
      <c r="AN72" s="980"/>
      <c r="AO72" s="980"/>
      <c r="AP72" s="980"/>
      <c r="AQ72" s="980"/>
      <c r="AR72" s="980"/>
      <c r="AS72" s="980"/>
      <c r="AT72" s="980"/>
      <c r="AU72" s="980"/>
      <c r="AV72" s="980"/>
      <c r="AW72" s="980"/>
      <c r="AX72" s="980"/>
      <c r="AY72" s="980"/>
      <c r="AZ72" s="980"/>
      <c r="BA72" s="295"/>
    </row>
    <row r="73" spans="1:53" s="300" customFormat="1" ht="6" customHeight="1" x14ac:dyDescent="0.2">
      <c r="A73" s="981" t="s">
        <v>785</v>
      </c>
      <c r="B73" s="981"/>
      <c r="C73" s="981"/>
      <c r="D73" s="981"/>
      <c r="E73" s="981"/>
      <c r="F73" s="981"/>
      <c r="G73" s="981"/>
      <c r="H73" s="981"/>
      <c r="I73" s="981"/>
      <c r="J73" s="981"/>
      <c r="K73" s="981"/>
      <c r="L73" s="981"/>
      <c r="M73" s="981"/>
      <c r="N73" s="981"/>
      <c r="O73" s="981"/>
      <c r="P73" s="981"/>
      <c r="Q73" s="981"/>
      <c r="R73" s="981"/>
      <c r="S73" s="981"/>
      <c r="T73" s="981"/>
      <c r="U73" s="981"/>
      <c r="V73" s="981"/>
      <c r="W73" s="981"/>
      <c r="X73" s="981"/>
      <c r="Y73" s="981"/>
      <c r="Z73" s="981"/>
      <c r="AA73" s="981"/>
      <c r="AB73" s="981"/>
      <c r="AC73" s="981"/>
      <c r="AD73" s="981"/>
      <c r="AE73" s="981"/>
      <c r="AF73" s="981"/>
      <c r="AG73" s="981"/>
      <c r="AH73" s="981"/>
      <c r="AI73" s="981"/>
      <c r="AJ73" s="981"/>
      <c r="AK73" s="981"/>
      <c r="AL73" s="981"/>
      <c r="AM73" s="981"/>
      <c r="AN73" s="981"/>
      <c r="AO73" s="981"/>
      <c r="AP73" s="981"/>
      <c r="AQ73" s="981"/>
      <c r="AR73" s="981"/>
      <c r="AS73" s="981"/>
      <c r="AT73" s="981"/>
      <c r="AU73" s="981"/>
      <c r="AV73" s="981"/>
      <c r="AW73" s="981"/>
      <c r="AX73" s="981"/>
      <c r="AY73" s="981"/>
      <c r="AZ73" s="981"/>
      <c r="BA73" s="981"/>
    </row>
    <row r="74" spans="1:53" ht="12" customHeight="1" x14ac:dyDescent="0.25">
      <c r="A74" s="969" t="s">
        <v>592</v>
      </c>
      <c r="B74" s="969"/>
      <c r="C74" s="969"/>
      <c r="D74" s="969"/>
      <c r="E74" s="969"/>
      <c r="F74" s="969"/>
      <c r="G74" s="969"/>
      <c r="H74" s="969"/>
      <c r="I74" s="969"/>
      <c r="J74" s="969"/>
      <c r="K74" s="969"/>
      <c r="L74" s="969"/>
      <c r="M74" s="969"/>
      <c r="N74" s="969"/>
      <c r="O74" s="969"/>
      <c r="P74" s="969"/>
      <c r="Q74" s="969"/>
      <c r="R74" s="969"/>
      <c r="S74" s="969"/>
      <c r="T74" s="969"/>
      <c r="U74" s="969"/>
      <c r="V74" s="969"/>
      <c r="W74" s="969"/>
      <c r="X74" s="969"/>
      <c r="Y74" s="969"/>
      <c r="Z74" s="969"/>
      <c r="AA74" s="969"/>
      <c r="AB74" s="969"/>
      <c r="AC74" s="969"/>
      <c r="AD74" s="969"/>
      <c r="AE74" s="969"/>
      <c r="AF74" s="969"/>
      <c r="AG74" s="969"/>
      <c r="AH74" s="969"/>
      <c r="AI74" s="969"/>
      <c r="AJ74" s="969"/>
      <c r="AK74" s="969"/>
      <c r="AL74" s="969"/>
      <c r="AM74" s="969"/>
      <c r="AN74" s="969"/>
      <c r="AO74" s="969"/>
      <c r="AP74" s="969"/>
      <c r="AQ74" s="969"/>
      <c r="AR74" s="969"/>
      <c r="AS74" s="969"/>
      <c r="AT74" s="969"/>
      <c r="AU74" s="969"/>
      <c r="AV74" s="969"/>
      <c r="AW74" s="969"/>
      <c r="AX74" s="969"/>
      <c r="AY74" s="969"/>
      <c r="AZ74" s="969"/>
      <c r="BA74" s="295"/>
    </row>
    <row r="75" spans="1:53" ht="6" customHeight="1" x14ac:dyDescent="0.3">
      <c r="A75" s="295"/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295"/>
      <c r="T75" s="295"/>
      <c r="U75" s="978"/>
      <c r="V75" s="978"/>
      <c r="W75" s="978"/>
      <c r="X75" s="978"/>
      <c r="Y75" s="978"/>
      <c r="Z75" s="978"/>
      <c r="AA75" s="978"/>
      <c r="AB75" s="978"/>
      <c r="AC75" s="978"/>
      <c r="AD75" s="978"/>
      <c r="AE75" s="978"/>
      <c r="AF75" s="978"/>
      <c r="AG75" s="978"/>
      <c r="AH75" s="978"/>
      <c r="AI75" s="978"/>
      <c r="AJ75" s="978"/>
      <c r="AK75" s="978"/>
      <c r="AL75" s="978"/>
      <c r="AM75" s="978"/>
      <c r="AN75" s="978"/>
      <c r="AO75" s="978"/>
      <c r="AP75" s="978"/>
      <c r="AQ75" s="978"/>
      <c r="AR75" s="978"/>
      <c r="AS75" s="978"/>
      <c r="AT75" s="978"/>
      <c r="AU75" s="978"/>
      <c r="AV75" s="978"/>
      <c r="AW75" s="978"/>
      <c r="AX75" s="978"/>
      <c r="AY75" s="978"/>
      <c r="AZ75" s="978"/>
      <c r="BA75" s="295"/>
    </row>
    <row r="76" spans="1:53" ht="11.25" customHeight="1" x14ac:dyDescent="0.25">
      <c r="A76" s="973" t="s">
        <v>86</v>
      </c>
      <c r="B76" s="973"/>
      <c r="C76" s="973"/>
      <c r="D76" s="973"/>
      <c r="E76" s="973"/>
      <c r="F76" s="973"/>
      <c r="G76" s="973"/>
      <c r="H76" s="973"/>
      <c r="I76" s="973"/>
      <c r="J76" s="973"/>
      <c r="K76" s="973"/>
      <c r="L76" s="973"/>
      <c r="M76" s="973"/>
      <c r="N76" s="973"/>
      <c r="O76" s="973"/>
      <c r="P76" s="979" t="s">
        <v>65</v>
      </c>
      <c r="Q76" s="979"/>
      <c r="R76" s="979"/>
      <c r="S76" s="979"/>
      <c r="T76" s="979"/>
      <c r="U76" s="979"/>
      <c r="V76" s="979"/>
      <c r="W76" s="979"/>
      <c r="X76" s="979"/>
      <c r="Y76" s="979"/>
      <c r="Z76" s="979"/>
      <c r="AA76" s="979"/>
      <c r="AB76" s="979"/>
      <c r="AC76" s="979"/>
      <c r="AD76" s="979"/>
      <c r="AE76" s="979"/>
      <c r="AF76" s="979"/>
      <c r="AG76" s="979"/>
      <c r="AH76" s="979"/>
      <c r="AI76" s="979"/>
      <c r="AJ76" s="979"/>
      <c r="AK76" s="979"/>
      <c r="AL76" s="979"/>
      <c r="AM76" s="979"/>
      <c r="AN76" s="979"/>
      <c r="AO76" s="979"/>
      <c r="AP76" s="979"/>
      <c r="AQ76" s="979"/>
      <c r="AR76" s="979"/>
      <c r="AS76" s="979"/>
      <c r="AT76" s="979"/>
      <c r="AU76" s="979"/>
      <c r="AV76" s="979"/>
      <c r="AW76" s="979"/>
      <c r="AX76" s="979"/>
      <c r="AY76" s="979"/>
      <c r="AZ76" s="979"/>
      <c r="BA76" s="295"/>
    </row>
    <row r="77" spans="1:53" ht="6" customHeight="1" x14ac:dyDescent="0.25">
      <c r="A77" s="295"/>
      <c r="B77" s="295"/>
      <c r="C77" s="295"/>
      <c r="D77" s="295"/>
      <c r="E77" s="295"/>
      <c r="F77" s="295"/>
      <c r="G77" s="295"/>
      <c r="H77" s="295"/>
      <c r="I77" s="295"/>
      <c r="J77" s="295"/>
      <c r="K77" s="295"/>
      <c r="L77" s="295"/>
      <c r="M77" s="295"/>
      <c r="N77" s="295"/>
      <c r="O77" s="295"/>
      <c r="P77" s="295"/>
      <c r="Q77" s="295"/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5"/>
      <c r="AH77" s="295"/>
      <c r="AI77" s="295"/>
      <c r="AJ77" s="295"/>
      <c r="AK77" s="295"/>
      <c r="AL77" s="295"/>
      <c r="AM77" s="295"/>
      <c r="AN77" s="295"/>
      <c r="AO77" s="295"/>
      <c r="AP77" s="295"/>
      <c r="AQ77" s="295"/>
      <c r="AR77" s="295"/>
      <c r="AS77" s="295"/>
      <c r="AT77" s="295"/>
      <c r="AU77" s="295"/>
      <c r="AV77" s="295"/>
      <c r="AW77" s="295"/>
      <c r="AX77" s="295"/>
      <c r="AY77" s="295"/>
      <c r="AZ77" s="295"/>
      <c r="BA77" s="295"/>
    </row>
    <row r="78" spans="1:53" ht="12" customHeight="1" x14ac:dyDescent="0.25">
      <c r="A78" s="973" t="s">
        <v>90</v>
      </c>
      <c r="B78" s="973"/>
      <c r="C78" s="973"/>
      <c r="D78" s="973"/>
      <c r="E78" s="973"/>
      <c r="F78" s="973"/>
      <c r="G78" s="973"/>
      <c r="H78" s="973"/>
      <c r="I78" s="973"/>
      <c r="J78" s="980">
        <f>ФОРМА!F5</f>
        <v>2</v>
      </c>
      <c r="K78" s="980"/>
      <c r="L78" s="980"/>
      <c r="M78" s="980"/>
      <c r="N78" s="980"/>
      <c r="O78" s="980"/>
      <c r="P78" s="969" t="s">
        <v>786</v>
      </c>
      <c r="Q78" s="973"/>
      <c r="R78" s="973"/>
      <c r="S78" s="973"/>
      <c r="T78" s="973"/>
      <c r="U78" s="973"/>
      <c r="V78" s="973"/>
      <c r="W78" s="973"/>
      <c r="X78" s="973"/>
      <c r="Y78" s="973"/>
      <c r="Z78" s="973"/>
      <c r="AA78" s="973"/>
      <c r="AB78" s="973"/>
      <c r="AC78" s="973"/>
      <c r="AD78" s="973"/>
      <c r="AE78" s="973"/>
      <c r="AF78" s="973"/>
      <c r="AG78" s="973"/>
      <c r="AH78" s="973"/>
      <c r="AI78" s="973"/>
      <c r="AJ78" s="973"/>
      <c r="AK78" s="973"/>
      <c r="AL78" s="973"/>
      <c r="AM78" s="973"/>
      <c r="AN78" s="973"/>
      <c r="AO78" s="973"/>
      <c r="AP78" s="973"/>
      <c r="AQ78" s="973"/>
      <c r="AR78" s="973"/>
      <c r="AS78" s="973"/>
      <c r="AT78" s="973"/>
      <c r="AU78" s="973"/>
      <c r="AV78" s="973"/>
      <c r="AW78" s="973"/>
      <c r="AX78" s="973"/>
      <c r="AY78" s="973"/>
      <c r="AZ78" s="973"/>
      <c r="BA78" s="295"/>
    </row>
    <row r="79" spans="1:53" ht="6" customHeight="1" x14ac:dyDescent="0.25">
      <c r="A79" s="295"/>
      <c r="B79" s="295"/>
      <c r="C79" s="295"/>
      <c r="D79" s="295"/>
      <c r="E79" s="295"/>
      <c r="F79" s="295"/>
      <c r="G79" s="295"/>
      <c r="H79" s="295"/>
      <c r="I79" s="295"/>
      <c r="J79" s="295"/>
      <c r="K79" s="295"/>
      <c r="L79" s="295"/>
      <c r="M79" s="295"/>
      <c r="N79" s="295"/>
      <c r="O79" s="295"/>
      <c r="P79" s="295"/>
      <c r="Q79" s="295"/>
      <c r="R79" s="295"/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5"/>
      <c r="AH79" s="295"/>
      <c r="AI79" s="295"/>
      <c r="AJ79" s="295"/>
      <c r="AK79" s="295"/>
      <c r="AL79" s="295"/>
      <c r="AM79" s="295"/>
      <c r="AN79" s="295"/>
      <c r="AO79" s="295"/>
      <c r="AP79" s="295"/>
      <c r="AQ79" s="295"/>
      <c r="AR79" s="295"/>
      <c r="AS79" s="295"/>
      <c r="AT79" s="295"/>
      <c r="AU79" s="295"/>
      <c r="AV79" s="295"/>
      <c r="AW79" s="295"/>
      <c r="AX79" s="295"/>
      <c r="AY79" s="295"/>
      <c r="AZ79" s="295"/>
      <c r="BA79" s="295"/>
    </row>
    <row r="80" spans="1:53" ht="12" customHeight="1" x14ac:dyDescent="0.25">
      <c r="A80" s="976" t="s">
        <v>87</v>
      </c>
      <c r="B80" s="976"/>
      <c r="C80" s="976"/>
      <c r="D80" s="976"/>
      <c r="E80" s="976"/>
      <c r="F80" s="976"/>
      <c r="G80" s="976"/>
      <c r="H80" s="977" t="str">
        <f>ФОРМА!E22</f>
        <v>План строительства</v>
      </c>
      <c r="I80" s="977"/>
      <c r="J80" s="977"/>
      <c r="K80" s="977"/>
      <c r="L80" s="977"/>
      <c r="M80" s="977"/>
      <c r="N80" s="977"/>
      <c r="O80" s="977"/>
      <c r="P80" s="977"/>
      <c r="Q80" s="977"/>
      <c r="R80" s="977"/>
      <c r="S80" s="977"/>
      <c r="T80" s="977"/>
      <c r="U80" s="977"/>
      <c r="V80" s="977"/>
      <c r="W80" s="977"/>
      <c r="X80" s="977"/>
      <c r="Y80" s="977"/>
      <c r="Z80" s="977"/>
      <c r="AA80" s="977"/>
      <c r="AB80" s="977"/>
      <c r="AC80" s="977"/>
      <c r="AD80" s="977"/>
      <c r="AE80" s="977"/>
      <c r="AF80" s="977"/>
      <c r="AG80" s="977"/>
      <c r="AH80" s="977"/>
      <c r="AI80" s="977"/>
      <c r="AJ80" s="977"/>
      <c r="AK80" s="977"/>
      <c r="AL80" s="977"/>
      <c r="AM80" s="977"/>
      <c r="AN80" s="977"/>
      <c r="AO80" s="977"/>
      <c r="AP80" s="977"/>
      <c r="AQ80" s="977"/>
      <c r="AR80" s="977"/>
      <c r="AS80" s="977"/>
      <c r="AT80" s="977"/>
      <c r="AU80" s="977"/>
      <c r="AV80" s="977"/>
      <c r="AW80" s="977"/>
      <c r="AX80" s="977"/>
      <c r="AY80" s="977"/>
      <c r="AZ80" s="977"/>
      <c r="BA80" s="295"/>
    </row>
    <row r="81" spans="1:53" s="305" customFormat="1" ht="6" customHeight="1" x14ac:dyDescent="0.3">
      <c r="A81" s="304"/>
      <c r="B81" s="304"/>
      <c r="C81" s="304"/>
      <c r="D81" s="304"/>
      <c r="E81" s="304"/>
      <c r="F81" s="304"/>
      <c r="G81" s="304"/>
      <c r="H81" s="968" t="s">
        <v>787</v>
      </c>
      <c r="I81" s="968"/>
      <c r="J81" s="968"/>
      <c r="K81" s="968"/>
      <c r="L81" s="968"/>
      <c r="M81" s="968"/>
      <c r="N81" s="968"/>
      <c r="O81" s="968"/>
      <c r="P81" s="968"/>
      <c r="Q81" s="968"/>
      <c r="R81" s="968"/>
      <c r="S81" s="968"/>
      <c r="T81" s="968"/>
      <c r="U81" s="968"/>
      <c r="V81" s="968"/>
      <c r="W81" s="968"/>
      <c r="X81" s="968"/>
      <c r="Y81" s="968"/>
      <c r="Z81" s="968"/>
      <c r="AA81" s="968"/>
      <c r="AB81" s="968"/>
      <c r="AC81" s="968"/>
      <c r="AD81" s="968"/>
      <c r="AE81" s="968"/>
      <c r="AF81" s="968"/>
      <c r="AG81" s="968"/>
      <c r="AH81" s="968"/>
      <c r="AI81" s="968"/>
      <c r="AJ81" s="968"/>
      <c r="AK81" s="968"/>
      <c r="AL81" s="968"/>
      <c r="AM81" s="968"/>
      <c r="AN81" s="968"/>
      <c r="AO81" s="968"/>
      <c r="AP81" s="968"/>
      <c r="AQ81" s="968"/>
      <c r="AR81" s="968"/>
      <c r="AS81" s="968"/>
      <c r="AT81" s="968"/>
      <c r="AU81" s="968"/>
      <c r="AV81" s="968"/>
      <c r="AW81" s="968"/>
      <c r="AX81" s="968"/>
      <c r="AY81" s="968"/>
      <c r="AZ81" s="968"/>
      <c r="BA81" s="304"/>
    </row>
    <row r="82" spans="1:53" ht="21" customHeight="1" x14ac:dyDescent="0.25">
      <c r="A82" s="969" t="s">
        <v>788</v>
      </c>
      <c r="B82" s="969"/>
      <c r="C82" s="969"/>
      <c r="D82" s="969"/>
      <c r="E82" s="969"/>
      <c r="F82" s="969"/>
      <c r="G82" s="969"/>
      <c r="H82" s="969"/>
      <c r="I82" s="969"/>
      <c r="J82" s="969"/>
      <c r="K82" s="969"/>
      <c r="L82" s="969"/>
      <c r="M82" s="969"/>
      <c r="N82" s="969"/>
      <c r="O82" s="969"/>
      <c r="P82" s="969"/>
      <c r="Q82" s="969"/>
      <c r="R82" s="969"/>
      <c r="S82" s="969"/>
      <c r="T82" s="969"/>
      <c r="U82" s="969"/>
      <c r="V82" s="969"/>
      <c r="W82" s="969"/>
      <c r="X82" s="969"/>
      <c r="Y82" s="969"/>
      <c r="Z82" s="969"/>
      <c r="AA82" s="969"/>
      <c r="AB82" s="969"/>
      <c r="AC82" s="969"/>
      <c r="AD82" s="969"/>
      <c r="AE82" s="969"/>
      <c r="AF82" s="969"/>
      <c r="AG82" s="969"/>
      <c r="AH82" s="969"/>
      <c r="AI82" s="969"/>
      <c r="AJ82" s="969"/>
      <c r="AK82" s="969"/>
      <c r="AL82" s="969"/>
      <c r="AM82" s="969"/>
      <c r="AN82" s="969"/>
      <c r="AO82" s="969"/>
      <c r="AP82" s="969"/>
      <c r="AQ82" s="969"/>
      <c r="AR82" s="969"/>
      <c r="AS82" s="969"/>
      <c r="AT82" s="969"/>
      <c r="AU82" s="969"/>
      <c r="AV82" s="969"/>
      <c r="AW82" s="969"/>
      <c r="AX82" s="969"/>
      <c r="AY82" s="969"/>
      <c r="AZ82" s="969"/>
      <c r="BA82" s="295"/>
    </row>
    <row r="83" spans="1:53" ht="30" customHeight="1" x14ac:dyDescent="0.3">
      <c r="A83" s="970" t="str">
        <f>IF(ПОДПИСИ!B9="",ПОДПИСИ!D5,ПОДПИСИ!D9)</f>
        <v>Сафуанова В.А.</v>
      </c>
      <c r="B83" s="970"/>
      <c r="C83" s="970"/>
      <c r="D83" s="970"/>
      <c r="E83" s="970"/>
      <c r="F83" s="970"/>
      <c r="G83" s="970"/>
      <c r="H83" s="970"/>
      <c r="I83" s="970"/>
      <c r="J83" s="970"/>
      <c r="K83" s="970"/>
      <c r="L83" s="970"/>
      <c r="M83" s="970"/>
      <c r="N83" s="970"/>
      <c r="O83" s="970"/>
      <c r="P83" s="970"/>
      <c r="Q83" s="970"/>
      <c r="R83" s="970"/>
      <c r="S83" s="970"/>
      <c r="T83" s="970"/>
      <c r="U83" s="970"/>
      <c r="V83" s="970"/>
      <c r="W83" s="970"/>
      <c r="X83" s="970"/>
      <c r="Y83" s="970"/>
      <c r="Z83" s="971"/>
      <c r="AA83" s="971"/>
      <c r="AB83" s="971"/>
      <c r="AC83" s="971"/>
      <c r="AD83" s="971"/>
      <c r="AE83" s="971"/>
      <c r="AF83" s="971"/>
      <c r="AG83" s="971"/>
      <c r="AH83" s="971"/>
      <c r="AI83" s="971"/>
      <c r="AJ83" s="971"/>
      <c r="AK83" s="971"/>
      <c r="AL83" s="971"/>
      <c r="AM83" s="971"/>
      <c r="AN83" s="971"/>
      <c r="AO83" s="972"/>
      <c r="AP83" s="972"/>
      <c r="AQ83" s="972"/>
      <c r="AR83" s="972"/>
      <c r="AS83" s="972"/>
      <c r="AT83" s="972"/>
      <c r="AU83" s="972"/>
      <c r="AV83" s="972"/>
      <c r="AW83" s="972"/>
      <c r="AX83" s="972"/>
      <c r="AY83" s="972"/>
      <c r="AZ83" s="972"/>
      <c r="BA83" s="295"/>
    </row>
    <row r="84" spans="1:53" ht="6" customHeight="1" x14ac:dyDescent="0.25">
      <c r="A84" s="968" t="s">
        <v>789</v>
      </c>
      <c r="B84" s="968"/>
      <c r="C84" s="968"/>
      <c r="D84" s="968"/>
      <c r="E84" s="968"/>
      <c r="F84" s="968"/>
      <c r="G84" s="968"/>
      <c r="H84" s="968"/>
      <c r="I84" s="968"/>
      <c r="J84" s="968"/>
      <c r="K84" s="968"/>
      <c r="L84" s="968"/>
      <c r="M84" s="968"/>
      <c r="N84" s="968"/>
      <c r="O84" s="968"/>
      <c r="P84" s="968"/>
      <c r="Q84" s="968"/>
      <c r="R84" s="968"/>
      <c r="S84" s="968"/>
      <c r="T84" s="968"/>
      <c r="U84" s="968"/>
      <c r="V84" s="968"/>
      <c r="W84" s="968"/>
      <c r="X84" s="968"/>
      <c r="Y84" s="968"/>
      <c r="Z84" s="304"/>
      <c r="AA84" s="304"/>
      <c r="AB84" s="304"/>
      <c r="AC84" s="304"/>
      <c r="AD84" s="304"/>
      <c r="AE84" s="304"/>
      <c r="AF84" s="304"/>
      <c r="AG84" s="304"/>
      <c r="AH84" s="304"/>
      <c r="AI84" s="304"/>
      <c r="AJ84" s="304"/>
      <c r="AK84" s="304"/>
      <c r="AL84" s="304"/>
      <c r="AM84" s="304"/>
      <c r="AN84" s="304"/>
      <c r="AO84" s="968" t="s">
        <v>49</v>
      </c>
      <c r="AP84" s="968"/>
      <c r="AQ84" s="968"/>
      <c r="AR84" s="968"/>
      <c r="AS84" s="968"/>
      <c r="AT84" s="968"/>
      <c r="AU84" s="968"/>
      <c r="AV84" s="968"/>
      <c r="AW84" s="968"/>
      <c r="AX84" s="968"/>
      <c r="AY84" s="968"/>
      <c r="AZ84" s="968"/>
      <c r="BA84" s="295"/>
    </row>
    <row r="85" spans="1:53" ht="6" customHeight="1" x14ac:dyDescent="0.25">
      <c r="A85" s="295"/>
      <c r="B85" s="295"/>
      <c r="C85" s="295"/>
      <c r="D85" s="295"/>
      <c r="E85" s="295"/>
      <c r="F85" s="295"/>
      <c r="G85" s="295"/>
      <c r="H85" s="295"/>
      <c r="I85" s="295"/>
      <c r="J85" s="295"/>
      <c r="K85" s="295"/>
      <c r="L85" s="295"/>
      <c r="M85" s="295"/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/>
      <c r="AC85" s="295"/>
      <c r="AD85" s="295"/>
      <c r="AE85" s="295"/>
      <c r="AF85" s="295"/>
      <c r="AG85" s="295"/>
      <c r="AH85" s="295"/>
      <c r="AI85" s="295"/>
      <c r="AJ85" s="295"/>
      <c r="AK85" s="295"/>
      <c r="AL85" s="295"/>
      <c r="AM85" s="295"/>
      <c r="AN85" s="295"/>
      <c r="AO85" s="295"/>
      <c r="AP85" s="295"/>
      <c r="AQ85" s="295"/>
      <c r="AR85" s="295"/>
      <c r="AS85" s="295"/>
      <c r="AT85" s="295"/>
      <c r="AU85" s="295"/>
      <c r="AV85" s="295"/>
      <c r="AW85" s="295"/>
      <c r="AX85" s="295"/>
      <c r="AY85" s="295"/>
      <c r="AZ85" s="295"/>
      <c r="BA85" s="295"/>
    </row>
    <row r="86" spans="1:53" ht="12" customHeight="1" x14ac:dyDescent="0.25">
      <c r="A86" s="975" t="s">
        <v>773</v>
      </c>
      <c r="B86" s="975"/>
      <c r="C86" s="975"/>
      <c r="D86" s="975"/>
      <c r="E86" s="975"/>
      <c r="F86" s="975"/>
      <c r="G86" s="975"/>
      <c r="H86" s="975"/>
      <c r="I86" s="975"/>
      <c r="J86" s="975"/>
      <c r="K86" s="975"/>
      <c r="L86" s="975"/>
      <c r="M86" s="975"/>
      <c r="N86" s="975"/>
      <c r="O86" s="975"/>
      <c r="P86" s="975"/>
      <c r="Q86" s="975"/>
      <c r="R86" s="975"/>
      <c r="S86" s="975"/>
      <c r="T86" s="975"/>
      <c r="U86" s="975"/>
      <c r="V86" s="975"/>
      <c r="W86" s="975"/>
      <c r="X86" s="975"/>
      <c r="Y86" s="975"/>
      <c r="Z86" s="975"/>
      <c r="AA86" s="975"/>
      <c r="AB86" s="975"/>
      <c r="AC86" s="975"/>
      <c r="AD86" s="975"/>
      <c r="AE86" s="975"/>
      <c r="AF86" s="975"/>
      <c r="AG86" s="975"/>
      <c r="AH86" s="975"/>
      <c r="AI86" s="975"/>
      <c r="AJ86" s="975"/>
      <c r="AK86" s="975"/>
      <c r="AL86" s="975"/>
      <c r="AM86" s="975"/>
      <c r="AN86" s="975"/>
      <c r="AO86" s="975"/>
      <c r="AP86" s="975"/>
      <c r="AQ86" s="975"/>
      <c r="AR86" s="975"/>
      <c r="AS86" s="975"/>
      <c r="AT86" s="975"/>
      <c r="AU86" s="975"/>
      <c r="AV86" s="975"/>
      <c r="AW86" s="975"/>
      <c r="AX86" s="975"/>
      <c r="AY86" s="975"/>
      <c r="AZ86" s="975"/>
      <c r="BA86" s="295"/>
    </row>
    <row r="87" spans="1:53" ht="30.75" customHeight="1" x14ac:dyDescent="0.3">
      <c r="A87" s="970" t="str">
        <f>ПОДПИСИ!D15</f>
        <v>Потоцкий А.А.</v>
      </c>
      <c r="B87" s="970"/>
      <c r="C87" s="970"/>
      <c r="D87" s="970"/>
      <c r="E87" s="970"/>
      <c r="F87" s="970"/>
      <c r="G87" s="970"/>
      <c r="H87" s="970"/>
      <c r="I87" s="970"/>
      <c r="J87" s="970"/>
      <c r="K87" s="970"/>
      <c r="L87" s="970"/>
      <c r="M87" s="970"/>
      <c r="N87" s="970"/>
      <c r="O87" s="970"/>
      <c r="P87" s="970"/>
      <c r="Q87" s="970"/>
      <c r="R87" s="970"/>
      <c r="S87" s="970"/>
      <c r="T87" s="970"/>
      <c r="U87" s="970"/>
      <c r="V87" s="970"/>
      <c r="W87" s="970"/>
      <c r="X87" s="970"/>
      <c r="Y87" s="970"/>
      <c r="Z87" s="971"/>
      <c r="AA87" s="971"/>
      <c r="AB87" s="971"/>
      <c r="AC87" s="971"/>
      <c r="AD87" s="971"/>
      <c r="AE87" s="971"/>
      <c r="AF87" s="971"/>
      <c r="AG87" s="971"/>
      <c r="AH87" s="971"/>
      <c r="AI87" s="971"/>
      <c r="AJ87" s="971"/>
      <c r="AK87" s="971"/>
      <c r="AL87" s="971"/>
      <c r="AM87" s="971"/>
      <c r="AN87" s="971"/>
      <c r="AO87" s="972"/>
      <c r="AP87" s="972"/>
      <c r="AQ87" s="972"/>
      <c r="AR87" s="972"/>
      <c r="AS87" s="972"/>
      <c r="AT87" s="972"/>
      <c r="AU87" s="972"/>
      <c r="AV87" s="972"/>
      <c r="AW87" s="972"/>
      <c r="AX87" s="972"/>
      <c r="AY87" s="972"/>
      <c r="AZ87" s="972"/>
      <c r="BA87" s="295"/>
    </row>
    <row r="88" spans="1:53" ht="6" customHeight="1" x14ac:dyDescent="0.25">
      <c r="A88" s="968" t="s">
        <v>789</v>
      </c>
      <c r="B88" s="968"/>
      <c r="C88" s="968"/>
      <c r="D88" s="968"/>
      <c r="E88" s="968"/>
      <c r="F88" s="968"/>
      <c r="G88" s="968"/>
      <c r="H88" s="968"/>
      <c r="I88" s="968"/>
      <c r="J88" s="968"/>
      <c r="K88" s="968"/>
      <c r="L88" s="968"/>
      <c r="M88" s="968"/>
      <c r="N88" s="968"/>
      <c r="O88" s="968"/>
      <c r="P88" s="968"/>
      <c r="Q88" s="968"/>
      <c r="R88" s="968"/>
      <c r="S88" s="968"/>
      <c r="T88" s="968"/>
      <c r="U88" s="968"/>
      <c r="V88" s="968"/>
      <c r="W88" s="968"/>
      <c r="X88" s="968"/>
      <c r="Y88" s="968"/>
      <c r="Z88" s="304"/>
      <c r="AA88" s="304"/>
      <c r="AB88" s="304"/>
      <c r="AC88" s="304"/>
      <c r="AD88" s="304"/>
      <c r="AE88" s="304"/>
      <c r="AF88" s="304"/>
      <c r="AG88" s="304"/>
      <c r="AH88" s="304"/>
      <c r="AI88" s="304"/>
      <c r="AJ88" s="304"/>
      <c r="AK88" s="304"/>
      <c r="AL88" s="304"/>
      <c r="AM88" s="304"/>
      <c r="AN88" s="304"/>
      <c r="AO88" s="968" t="s">
        <v>49</v>
      </c>
      <c r="AP88" s="968"/>
      <c r="AQ88" s="968"/>
      <c r="AR88" s="968"/>
      <c r="AS88" s="968"/>
      <c r="AT88" s="968"/>
      <c r="AU88" s="968"/>
      <c r="AV88" s="968"/>
      <c r="AW88" s="968"/>
      <c r="AX88" s="968"/>
      <c r="AY88" s="968"/>
      <c r="AZ88" s="968"/>
      <c r="BA88" s="295"/>
    </row>
    <row r="89" spans="1:53" ht="6" customHeight="1" x14ac:dyDescent="0.25">
      <c r="A89" s="295"/>
      <c r="B89" s="295"/>
      <c r="C89" s="295"/>
      <c r="D89" s="295"/>
      <c r="E89" s="295"/>
      <c r="F89" s="295"/>
      <c r="G89" s="295"/>
      <c r="H89" s="295"/>
      <c r="I89" s="295"/>
      <c r="J89" s="295"/>
      <c r="K89" s="295"/>
      <c r="L89" s="295"/>
      <c r="M89" s="295"/>
      <c r="N89" s="295"/>
      <c r="O89" s="295"/>
      <c r="P89" s="295"/>
      <c r="Q89" s="295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/>
      <c r="AF89" s="295"/>
      <c r="AG89" s="295"/>
      <c r="AH89" s="295"/>
      <c r="AI89" s="295"/>
      <c r="AJ89" s="295"/>
      <c r="AK89" s="295"/>
      <c r="AL89" s="295"/>
      <c r="AM89" s="295"/>
      <c r="AN89" s="295"/>
      <c r="AO89" s="295"/>
      <c r="AP89" s="295"/>
      <c r="AQ89" s="295"/>
      <c r="AR89" s="295"/>
      <c r="AS89" s="295"/>
      <c r="AT89" s="295"/>
      <c r="AU89" s="295"/>
      <c r="AV89" s="295"/>
      <c r="AW89" s="295"/>
      <c r="AX89" s="295"/>
      <c r="AY89" s="295"/>
      <c r="AZ89" s="295"/>
      <c r="BA89" s="295"/>
    </row>
    <row r="90" spans="1:53" ht="21" customHeight="1" x14ac:dyDescent="0.25">
      <c r="A90" s="969" t="s">
        <v>790</v>
      </c>
      <c r="B90" s="969"/>
      <c r="C90" s="969"/>
      <c r="D90" s="969"/>
      <c r="E90" s="969"/>
      <c r="F90" s="969"/>
      <c r="G90" s="969"/>
      <c r="H90" s="969"/>
      <c r="I90" s="969"/>
      <c r="J90" s="969"/>
      <c r="K90" s="969"/>
      <c r="L90" s="969"/>
      <c r="M90" s="969"/>
      <c r="N90" s="969"/>
      <c r="O90" s="969"/>
      <c r="P90" s="969"/>
      <c r="Q90" s="969"/>
      <c r="R90" s="969"/>
      <c r="S90" s="969"/>
      <c r="T90" s="969"/>
      <c r="U90" s="969"/>
      <c r="V90" s="969"/>
      <c r="W90" s="969"/>
      <c r="X90" s="969"/>
      <c r="Y90" s="969"/>
      <c r="Z90" s="969"/>
      <c r="AA90" s="969"/>
      <c r="AB90" s="969"/>
      <c r="AC90" s="969"/>
      <c r="AD90" s="969"/>
      <c r="AE90" s="969"/>
      <c r="AF90" s="969"/>
      <c r="AG90" s="969"/>
      <c r="AH90" s="969"/>
      <c r="AI90" s="969"/>
      <c r="AJ90" s="969"/>
      <c r="AK90" s="969"/>
      <c r="AL90" s="969"/>
      <c r="AM90" s="969"/>
      <c r="AN90" s="969"/>
      <c r="AO90" s="969"/>
      <c r="AP90" s="969"/>
      <c r="AQ90" s="969"/>
      <c r="AR90" s="969"/>
      <c r="AS90" s="969"/>
      <c r="AT90" s="969"/>
      <c r="AU90" s="969"/>
      <c r="AV90" s="969"/>
      <c r="AW90" s="969"/>
      <c r="AX90" s="969"/>
      <c r="AY90" s="969"/>
      <c r="AZ90" s="969"/>
      <c r="BA90" s="295"/>
    </row>
    <row r="91" spans="1:53" ht="39" customHeight="1" x14ac:dyDescent="0.3">
      <c r="A91" s="970" t="str">
        <f>ПОДПИСИ!D17</f>
        <v>Кольцов А.Г.</v>
      </c>
      <c r="B91" s="970"/>
      <c r="C91" s="970"/>
      <c r="D91" s="970"/>
      <c r="E91" s="970"/>
      <c r="F91" s="970"/>
      <c r="G91" s="970"/>
      <c r="H91" s="970"/>
      <c r="I91" s="970"/>
      <c r="J91" s="970"/>
      <c r="K91" s="970"/>
      <c r="L91" s="970"/>
      <c r="M91" s="970"/>
      <c r="N91" s="970"/>
      <c r="O91" s="970"/>
      <c r="P91" s="970"/>
      <c r="Q91" s="970"/>
      <c r="R91" s="970"/>
      <c r="S91" s="970"/>
      <c r="T91" s="970"/>
      <c r="U91" s="970"/>
      <c r="V91" s="970"/>
      <c r="W91" s="970"/>
      <c r="X91" s="970"/>
      <c r="Y91" s="970"/>
      <c r="Z91" s="971"/>
      <c r="AA91" s="971"/>
      <c r="AB91" s="971"/>
      <c r="AC91" s="971"/>
      <c r="AD91" s="971"/>
      <c r="AE91" s="971"/>
      <c r="AF91" s="971"/>
      <c r="AG91" s="971"/>
      <c r="AH91" s="971"/>
      <c r="AI91" s="971"/>
      <c r="AJ91" s="971"/>
      <c r="AK91" s="971"/>
      <c r="AL91" s="971"/>
      <c r="AM91" s="971"/>
      <c r="AN91" s="971"/>
      <c r="AO91" s="974" t="s">
        <v>64</v>
      </c>
      <c r="AP91" s="974"/>
      <c r="AQ91" s="974"/>
      <c r="AR91" s="974"/>
      <c r="AS91" s="974"/>
      <c r="AT91" s="974"/>
      <c r="AU91" s="974"/>
      <c r="AV91" s="974"/>
      <c r="AW91" s="974"/>
      <c r="AX91" s="974"/>
      <c r="AY91" s="974"/>
      <c r="AZ91" s="974"/>
      <c r="BA91" s="295"/>
    </row>
    <row r="92" spans="1:53" ht="6" customHeight="1" x14ac:dyDescent="0.25">
      <c r="A92" s="968" t="s">
        <v>789</v>
      </c>
      <c r="B92" s="968"/>
      <c r="C92" s="968"/>
      <c r="D92" s="968"/>
      <c r="E92" s="968"/>
      <c r="F92" s="968"/>
      <c r="G92" s="968"/>
      <c r="H92" s="968"/>
      <c r="I92" s="968"/>
      <c r="J92" s="968"/>
      <c r="K92" s="968"/>
      <c r="L92" s="968"/>
      <c r="M92" s="968"/>
      <c r="N92" s="968"/>
      <c r="O92" s="968"/>
      <c r="P92" s="968"/>
      <c r="Q92" s="968"/>
      <c r="R92" s="968"/>
      <c r="S92" s="968"/>
      <c r="T92" s="968"/>
      <c r="U92" s="968"/>
      <c r="V92" s="968"/>
      <c r="W92" s="968"/>
      <c r="X92" s="968"/>
      <c r="Y92" s="968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968" t="s">
        <v>49</v>
      </c>
      <c r="AP92" s="968"/>
      <c r="AQ92" s="968"/>
      <c r="AR92" s="968"/>
      <c r="AS92" s="968"/>
      <c r="AT92" s="968"/>
      <c r="AU92" s="968"/>
      <c r="AV92" s="968"/>
      <c r="AW92" s="968"/>
      <c r="AX92" s="968"/>
      <c r="AY92" s="968"/>
      <c r="AZ92" s="968"/>
      <c r="BA92" s="295"/>
    </row>
    <row r="93" spans="1:53" ht="6" customHeight="1" x14ac:dyDescent="0.25">
      <c r="A93" s="306"/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306"/>
      <c r="U93" s="306"/>
      <c r="V93" s="306"/>
      <c r="W93" s="306"/>
      <c r="X93" s="306"/>
      <c r="Y93" s="306"/>
      <c r="Z93" s="304"/>
      <c r="AA93" s="304"/>
      <c r="AB93" s="304"/>
      <c r="AC93" s="304"/>
      <c r="AD93" s="304"/>
      <c r="AE93" s="304"/>
      <c r="AF93" s="304"/>
      <c r="AG93" s="304"/>
      <c r="AH93" s="304"/>
      <c r="AI93" s="304"/>
      <c r="AJ93" s="304"/>
      <c r="AK93" s="304"/>
      <c r="AL93" s="304"/>
      <c r="AM93" s="304"/>
      <c r="AN93" s="304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295"/>
    </row>
    <row r="94" spans="1:53" ht="33" customHeight="1" x14ac:dyDescent="0.25">
      <c r="A94" s="969" t="s">
        <v>791</v>
      </c>
      <c r="B94" s="973"/>
      <c r="C94" s="973"/>
      <c r="D94" s="973"/>
      <c r="E94" s="973"/>
      <c r="F94" s="973"/>
      <c r="G94" s="973"/>
      <c r="H94" s="973"/>
      <c r="I94" s="973"/>
      <c r="J94" s="973"/>
      <c r="K94" s="973"/>
      <c r="L94" s="973"/>
      <c r="M94" s="973"/>
      <c r="N94" s="973"/>
      <c r="O94" s="973"/>
      <c r="P94" s="973"/>
      <c r="Q94" s="973"/>
      <c r="R94" s="973"/>
      <c r="S94" s="973"/>
      <c r="T94" s="973"/>
      <c r="U94" s="973"/>
      <c r="V94" s="973"/>
      <c r="W94" s="973"/>
      <c r="X94" s="973"/>
      <c r="Y94" s="973"/>
      <c r="Z94" s="973"/>
      <c r="AA94" s="973"/>
      <c r="AB94" s="973"/>
      <c r="AC94" s="973"/>
      <c r="AD94" s="973"/>
      <c r="AE94" s="973"/>
      <c r="AF94" s="973"/>
      <c r="AG94" s="973"/>
      <c r="AH94" s="973"/>
      <c r="AI94" s="973"/>
      <c r="AJ94" s="973"/>
      <c r="AK94" s="973"/>
      <c r="AL94" s="973"/>
      <c r="AM94" s="973"/>
      <c r="AN94" s="973"/>
      <c r="AO94" s="973"/>
      <c r="AP94" s="973"/>
      <c r="AQ94" s="973"/>
      <c r="AR94" s="973"/>
      <c r="AS94" s="973"/>
      <c r="AT94" s="973"/>
      <c r="AU94" s="973"/>
      <c r="AV94" s="973"/>
      <c r="AW94" s="973"/>
      <c r="AX94" s="973"/>
      <c r="AY94" s="973"/>
      <c r="AZ94" s="973"/>
      <c r="BA94" s="295"/>
    </row>
    <row r="95" spans="1:53" ht="39" customHeight="1" x14ac:dyDescent="0.3">
      <c r="A95" s="970" t="str">
        <f>ПОДПИСИ!D19</f>
        <v xml:space="preserve"> </v>
      </c>
      <c r="B95" s="970"/>
      <c r="C95" s="970"/>
      <c r="D95" s="970"/>
      <c r="E95" s="970"/>
      <c r="F95" s="970"/>
      <c r="G95" s="970"/>
      <c r="H95" s="970"/>
      <c r="I95" s="970"/>
      <c r="J95" s="970"/>
      <c r="K95" s="970"/>
      <c r="L95" s="970"/>
      <c r="M95" s="970"/>
      <c r="N95" s="970"/>
      <c r="O95" s="970"/>
      <c r="P95" s="970"/>
      <c r="Q95" s="970"/>
      <c r="R95" s="970"/>
      <c r="S95" s="970"/>
      <c r="T95" s="970"/>
      <c r="U95" s="970"/>
      <c r="V95" s="970"/>
      <c r="W95" s="970"/>
      <c r="X95" s="970"/>
      <c r="Y95" s="970"/>
      <c r="Z95" s="971"/>
      <c r="AA95" s="971"/>
      <c r="AB95" s="971"/>
      <c r="AC95" s="971"/>
      <c r="AD95" s="971"/>
      <c r="AE95" s="971"/>
      <c r="AF95" s="971"/>
      <c r="AG95" s="971"/>
      <c r="AH95" s="971"/>
      <c r="AI95" s="971"/>
      <c r="AJ95" s="971"/>
      <c r="AK95" s="971"/>
      <c r="AL95" s="971"/>
      <c r="AM95" s="971"/>
      <c r="AN95" s="971"/>
      <c r="AO95" s="974" t="s">
        <v>64</v>
      </c>
      <c r="AP95" s="974"/>
      <c r="AQ95" s="974"/>
      <c r="AR95" s="974"/>
      <c r="AS95" s="974"/>
      <c r="AT95" s="974"/>
      <c r="AU95" s="974"/>
      <c r="AV95" s="974"/>
      <c r="AW95" s="974"/>
      <c r="AX95" s="974"/>
      <c r="AY95" s="974"/>
      <c r="AZ95" s="974"/>
      <c r="BA95" s="307"/>
    </row>
    <row r="96" spans="1:53" ht="6" customHeight="1" x14ac:dyDescent="0.25">
      <c r="A96" s="968" t="s">
        <v>789</v>
      </c>
      <c r="B96" s="968"/>
      <c r="C96" s="968"/>
      <c r="D96" s="968"/>
      <c r="E96" s="968"/>
      <c r="F96" s="968"/>
      <c r="G96" s="968"/>
      <c r="H96" s="968"/>
      <c r="I96" s="968"/>
      <c r="J96" s="968"/>
      <c r="K96" s="968"/>
      <c r="L96" s="968"/>
      <c r="M96" s="968"/>
      <c r="N96" s="968"/>
      <c r="O96" s="968"/>
      <c r="P96" s="968"/>
      <c r="Q96" s="968"/>
      <c r="R96" s="968"/>
      <c r="S96" s="968"/>
      <c r="T96" s="968"/>
      <c r="U96" s="968"/>
      <c r="V96" s="968"/>
      <c r="W96" s="968"/>
      <c r="X96" s="968"/>
      <c r="Y96" s="968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968" t="s">
        <v>49</v>
      </c>
      <c r="AP96" s="968"/>
      <c r="AQ96" s="968"/>
      <c r="AR96" s="968"/>
      <c r="AS96" s="968"/>
      <c r="AT96" s="968"/>
      <c r="AU96" s="968"/>
      <c r="AV96" s="968"/>
      <c r="AW96" s="968"/>
      <c r="AX96" s="968"/>
      <c r="AY96" s="968"/>
      <c r="AZ96" s="968"/>
      <c r="BA96" s="295"/>
    </row>
    <row r="97" spans="1:55" ht="6" customHeight="1" x14ac:dyDescent="0.25">
      <c r="A97" s="295"/>
      <c r="B97" s="295"/>
      <c r="C97" s="295"/>
      <c r="D97" s="295"/>
      <c r="E97" s="295"/>
      <c r="F97" s="295"/>
      <c r="G97" s="295"/>
      <c r="H97" s="295"/>
      <c r="I97" s="295"/>
      <c r="J97" s="295"/>
      <c r="K97" s="295"/>
      <c r="L97" s="295"/>
      <c r="M97" s="295"/>
      <c r="N97" s="295"/>
      <c r="O97" s="295"/>
      <c r="P97" s="295"/>
      <c r="Q97" s="295"/>
      <c r="R97" s="295"/>
      <c r="S97" s="295"/>
      <c r="T97" s="295"/>
      <c r="U97" s="295"/>
      <c r="V97" s="295"/>
      <c r="W97" s="295"/>
      <c r="X97" s="295"/>
      <c r="Y97" s="295"/>
      <c r="Z97" s="295"/>
      <c r="AA97" s="295"/>
      <c r="AB97" s="295"/>
      <c r="AC97" s="295"/>
      <c r="AD97" s="295"/>
      <c r="AE97" s="295"/>
      <c r="AF97" s="295"/>
      <c r="AG97" s="295"/>
      <c r="AH97" s="295"/>
      <c r="AI97" s="295"/>
      <c r="AJ97" s="295"/>
      <c r="AK97" s="295"/>
      <c r="AL97" s="295"/>
      <c r="AM97" s="295"/>
      <c r="AN97" s="295"/>
      <c r="AO97" s="295"/>
      <c r="AP97" s="295"/>
      <c r="AQ97" s="295"/>
      <c r="AR97" s="295"/>
      <c r="AS97" s="295"/>
      <c r="AT97" s="295"/>
      <c r="AU97" s="295"/>
      <c r="AV97" s="295"/>
      <c r="AW97" s="295"/>
      <c r="AX97" s="295"/>
      <c r="AY97" s="295"/>
      <c r="AZ97" s="295"/>
      <c r="BA97" s="295"/>
    </row>
    <row r="98" spans="1:55" s="309" customFormat="1" ht="21" customHeight="1" x14ac:dyDescent="0.3">
      <c r="A98" s="969" t="s">
        <v>779</v>
      </c>
      <c r="B98" s="969"/>
      <c r="C98" s="969"/>
      <c r="D98" s="969"/>
      <c r="E98" s="969"/>
      <c r="F98" s="969"/>
      <c r="G98" s="969"/>
      <c r="H98" s="969"/>
      <c r="I98" s="969"/>
      <c r="J98" s="969"/>
      <c r="K98" s="969"/>
      <c r="L98" s="969"/>
      <c r="M98" s="969"/>
      <c r="N98" s="969"/>
      <c r="O98" s="969"/>
      <c r="P98" s="969"/>
      <c r="Q98" s="969"/>
      <c r="R98" s="969"/>
      <c r="S98" s="969"/>
      <c r="T98" s="969"/>
      <c r="U98" s="969"/>
      <c r="V98" s="969"/>
      <c r="W98" s="969"/>
      <c r="X98" s="969"/>
      <c r="Y98" s="969"/>
      <c r="Z98" s="969"/>
      <c r="AA98" s="969"/>
      <c r="AB98" s="969"/>
      <c r="AC98" s="969"/>
      <c r="AD98" s="969"/>
      <c r="AE98" s="969"/>
      <c r="AF98" s="969"/>
      <c r="AG98" s="969"/>
      <c r="AH98" s="969"/>
      <c r="AI98" s="969"/>
      <c r="AJ98" s="969"/>
      <c r="AK98" s="969"/>
      <c r="AL98" s="969"/>
      <c r="AM98" s="969"/>
      <c r="AN98" s="969"/>
      <c r="AO98" s="969"/>
      <c r="AP98" s="969"/>
      <c r="AQ98" s="969"/>
      <c r="AR98" s="969"/>
      <c r="AS98" s="969"/>
      <c r="AT98" s="969"/>
      <c r="AU98" s="969"/>
      <c r="AV98" s="969"/>
      <c r="AW98" s="969"/>
      <c r="AX98" s="969"/>
      <c r="AY98" s="969"/>
      <c r="AZ98" s="969"/>
      <c r="BA98" s="308"/>
    </row>
    <row r="99" spans="1:55" ht="39" customHeight="1" x14ac:dyDescent="0.3">
      <c r="A99" s="970" t="str">
        <f>ПОДПИСИ!D14</f>
        <v>Попов А.В.</v>
      </c>
      <c r="B99" s="970"/>
      <c r="C99" s="970"/>
      <c r="D99" s="970"/>
      <c r="E99" s="970"/>
      <c r="F99" s="970"/>
      <c r="G99" s="970"/>
      <c r="H99" s="970"/>
      <c r="I99" s="970"/>
      <c r="J99" s="970"/>
      <c r="K99" s="970"/>
      <c r="L99" s="970"/>
      <c r="M99" s="970"/>
      <c r="N99" s="970"/>
      <c r="O99" s="970"/>
      <c r="P99" s="970"/>
      <c r="Q99" s="970"/>
      <c r="R99" s="970"/>
      <c r="S99" s="970"/>
      <c r="T99" s="970"/>
      <c r="U99" s="970"/>
      <c r="V99" s="970"/>
      <c r="W99" s="970"/>
      <c r="X99" s="970"/>
      <c r="Y99" s="970"/>
      <c r="Z99" s="971"/>
      <c r="AA99" s="971"/>
      <c r="AB99" s="971"/>
      <c r="AC99" s="971"/>
      <c r="AD99" s="971"/>
      <c r="AE99" s="971"/>
      <c r="AF99" s="971"/>
      <c r="AG99" s="971"/>
      <c r="AH99" s="971"/>
      <c r="AI99" s="971"/>
      <c r="AJ99" s="971"/>
      <c r="AK99" s="971"/>
      <c r="AL99" s="971"/>
      <c r="AM99" s="971"/>
      <c r="AN99" s="971"/>
      <c r="AO99" s="972"/>
      <c r="AP99" s="972"/>
      <c r="AQ99" s="972"/>
      <c r="AR99" s="972"/>
      <c r="AS99" s="972"/>
      <c r="AT99" s="972"/>
      <c r="AU99" s="972"/>
      <c r="AV99" s="972"/>
      <c r="AW99" s="972"/>
      <c r="AX99" s="972"/>
      <c r="AY99" s="972"/>
      <c r="AZ99" s="972"/>
      <c r="BA99" s="310"/>
      <c r="BB99" s="311"/>
      <c r="BC99" s="311"/>
    </row>
    <row r="100" spans="1:55" s="300" customFormat="1" ht="6" customHeight="1" x14ac:dyDescent="0.2">
      <c r="A100" s="968" t="s">
        <v>789</v>
      </c>
      <c r="B100" s="968"/>
      <c r="C100" s="968"/>
      <c r="D100" s="968"/>
      <c r="E100" s="968"/>
      <c r="F100" s="968"/>
      <c r="G100" s="968"/>
      <c r="H100" s="968"/>
      <c r="I100" s="968"/>
      <c r="J100" s="968"/>
      <c r="K100" s="968"/>
      <c r="L100" s="968"/>
      <c r="M100" s="968"/>
      <c r="N100" s="968"/>
      <c r="O100" s="968"/>
      <c r="P100" s="968"/>
      <c r="Q100" s="968"/>
      <c r="R100" s="968"/>
      <c r="S100" s="968"/>
      <c r="T100" s="968"/>
      <c r="U100" s="968"/>
      <c r="V100" s="968"/>
      <c r="W100" s="968"/>
      <c r="X100" s="968"/>
      <c r="Y100" s="968"/>
      <c r="Z100" s="304"/>
      <c r="AA100" s="304"/>
      <c r="AB100" s="304"/>
      <c r="AC100" s="304"/>
      <c r="AD100" s="304"/>
      <c r="AE100" s="304"/>
      <c r="AF100" s="304"/>
      <c r="AG100" s="304"/>
      <c r="AH100" s="304"/>
      <c r="AI100" s="304"/>
      <c r="AJ100" s="304"/>
      <c r="AK100" s="304"/>
      <c r="AL100" s="304"/>
      <c r="AM100" s="304"/>
      <c r="AN100" s="304"/>
      <c r="AO100" s="968" t="s">
        <v>49</v>
      </c>
      <c r="AP100" s="968"/>
      <c r="AQ100" s="968"/>
      <c r="AR100" s="968"/>
      <c r="AS100" s="968"/>
      <c r="AT100" s="968"/>
      <c r="AU100" s="968"/>
      <c r="AV100" s="968"/>
      <c r="AW100" s="968"/>
      <c r="AX100" s="968"/>
      <c r="AY100" s="968"/>
      <c r="AZ100" s="968"/>
      <c r="BA100" s="299"/>
    </row>
    <row r="101" spans="1:55" x14ac:dyDescent="0.25">
      <c r="A101" s="999" t="s">
        <v>920</v>
      </c>
      <c r="B101" s="999"/>
      <c r="C101" s="999"/>
      <c r="D101" s="999"/>
      <c r="E101" s="999"/>
      <c r="F101" s="999"/>
      <c r="G101" s="999"/>
      <c r="H101" s="999"/>
      <c r="I101" s="999"/>
      <c r="J101" s="999"/>
      <c r="K101" s="999"/>
      <c r="L101" s="999"/>
      <c r="M101" s="999"/>
      <c r="N101" s="999"/>
      <c r="O101" s="999"/>
      <c r="P101" s="999"/>
      <c r="Q101" s="999"/>
      <c r="R101" s="999"/>
      <c r="S101" s="999"/>
      <c r="T101" s="999"/>
      <c r="U101" s="999"/>
      <c r="V101" s="999"/>
      <c r="W101" s="999"/>
      <c r="X101" s="999"/>
      <c r="Y101" s="999"/>
      <c r="Z101" s="999"/>
      <c r="AA101" s="999"/>
      <c r="AB101" s="999"/>
      <c r="AC101" s="999"/>
      <c r="AD101" s="999"/>
      <c r="AE101" s="999"/>
      <c r="AF101" s="999"/>
      <c r="AG101" s="999"/>
      <c r="AH101" s="999"/>
      <c r="AI101" s="999"/>
      <c r="AJ101" s="999"/>
      <c r="AK101" s="999"/>
      <c r="AL101" s="999"/>
      <c r="AM101" s="999"/>
      <c r="AN101" s="999"/>
      <c r="AO101" s="999"/>
      <c r="AP101" s="999"/>
      <c r="AQ101" s="999"/>
      <c r="AR101" s="999"/>
      <c r="AS101" s="999"/>
      <c r="AT101" s="999"/>
      <c r="AU101" s="999"/>
      <c r="AV101" s="999"/>
      <c r="AW101" s="999"/>
      <c r="AX101" s="999"/>
      <c r="AY101" s="999"/>
      <c r="AZ101" s="999"/>
    </row>
    <row r="102" spans="1:55" ht="27.75" customHeight="1" x14ac:dyDescent="0.3">
      <c r="A102" s="970" t="str">
        <f>IF(ПОДПИСИ!D9="","",ПОДПИСИ!D5)</f>
        <v>Ширяев Е.М.</v>
      </c>
      <c r="B102" s="970"/>
      <c r="C102" s="970"/>
      <c r="D102" s="970"/>
      <c r="E102" s="970"/>
      <c r="F102" s="970"/>
      <c r="G102" s="970"/>
      <c r="H102" s="970"/>
      <c r="I102" s="970"/>
      <c r="J102" s="970"/>
      <c r="K102" s="970"/>
      <c r="L102" s="970"/>
      <c r="M102" s="970"/>
      <c r="N102" s="970"/>
      <c r="O102" s="970"/>
      <c r="P102" s="970"/>
      <c r="Q102" s="970"/>
      <c r="R102" s="970"/>
      <c r="S102" s="970"/>
      <c r="T102" s="970"/>
      <c r="U102" s="970"/>
      <c r="V102" s="970"/>
      <c r="W102" s="970"/>
      <c r="X102" s="970"/>
      <c r="Y102" s="970"/>
      <c r="Z102" s="971"/>
      <c r="AA102" s="971"/>
      <c r="AB102" s="971"/>
      <c r="AC102" s="971"/>
      <c r="AD102" s="971"/>
      <c r="AE102" s="971"/>
      <c r="AF102" s="971"/>
      <c r="AG102" s="971"/>
      <c r="AH102" s="971"/>
      <c r="AI102" s="971"/>
      <c r="AJ102" s="971"/>
      <c r="AK102" s="971"/>
      <c r="AL102" s="971"/>
      <c r="AM102" s="971"/>
      <c r="AN102" s="971"/>
      <c r="AO102" s="972"/>
      <c r="AP102" s="972"/>
      <c r="AQ102" s="972"/>
      <c r="AR102" s="972"/>
      <c r="AS102" s="972"/>
      <c r="AT102" s="972"/>
      <c r="AU102" s="972"/>
      <c r="AV102" s="972"/>
      <c r="AW102" s="972"/>
      <c r="AX102" s="972"/>
      <c r="AY102" s="972"/>
      <c r="AZ102" s="972"/>
    </row>
    <row r="103" spans="1:55" ht="9.75" customHeight="1" x14ac:dyDescent="0.25">
      <c r="A103" s="968" t="s">
        <v>789</v>
      </c>
      <c r="B103" s="968"/>
      <c r="C103" s="968"/>
      <c r="D103" s="968"/>
      <c r="E103" s="968"/>
      <c r="F103" s="968"/>
      <c r="G103" s="968"/>
      <c r="H103" s="968"/>
      <c r="I103" s="968"/>
      <c r="J103" s="968"/>
      <c r="K103" s="968"/>
      <c r="L103" s="968"/>
      <c r="M103" s="968"/>
      <c r="N103" s="968"/>
      <c r="O103" s="968"/>
      <c r="P103" s="968"/>
      <c r="Q103" s="968"/>
      <c r="R103" s="968"/>
      <c r="S103" s="968"/>
      <c r="T103" s="968"/>
      <c r="U103" s="968"/>
      <c r="V103" s="968"/>
      <c r="W103" s="968"/>
      <c r="X103" s="968"/>
      <c r="Y103" s="968"/>
      <c r="Z103" s="304"/>
      <c r="AA103" s="304"/>
      <c r="AB103" s="304"/>
      <c r="AC103" s="304"/>
      <c r="AD103" s="304"/>
      <c r="AE103" s="304"/>
      <c r="AF103" s="304"/>
      <c r="AG103" s="304"/>
      <c r="AH103" s="304"/>
      <c r="AI103" s="304"/>
      <c r="AJ103" s="304"/>
      <c r="AK103" s="304"/>
      <c r="AL103" s="304"/>
      <c r="AM103" s="304"/>
      <c r="AN103" s="304"/>
      <c r="AO103" s="968" t="s">
        <v>49</v>
      </c>
      <c r="AP103" s="968"/>
      <c r="AQ103" s="968"/>
      <c r="AR103" s="968"/>
      <c r="AS103" s="968"/>
      <c r="AT103" s="968"/>
      <c r="AU103" s="968"/>
      <c r="AV103" s="968"/>
      <c r="AW103" s="968"/>
      <c r="AX103" s="968"/>
      <c r="AY103" s="968"/>
      <c r="AZ103" s="968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Лист61"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47" t="s">
        <v>566</v>
      </c>
      <c r="B1" s="1047"/>
      <c r="C1" s="1047"/>
      <c r="D1" s="1047"/>
      <c r="E1" s="1047"/>
      <c r="F1" s="1047"/>
      <c r="G1" s="1047"/>
      <c r="H1" s="1047"/>
      <c r="I1" s="1047"/>
      <c r="J1" s="1047"/>
      <c r="K1" s="1047"/>
      <c r="L1" s="1047"/>
      <c r="M1" s="1047"/>
      <c r="N1" s="1047"/>
      <c r="O1" s="1047"/>
      <c r="P1" s="1047"/>
      <c r="Q1" s="1047"/>
      <c r="R1" s="1047"/>
      <c r="S1" s="1047"/>
      <c r="T1" s="1047"/>
      <c r="U1" s="1047"/>
      <c r="V1" s="1047"/>
      <c r="W1" s="1047"/>
      <c r="X1" s="1047"/>
      <c r="Y1" s="1047"/>
      <c r="Z1" s="1047"/>
      <c r="AA1" s="1047"/>
      <c r="AB1" s="1047"/>
      <c r="AC1" s="1047"/>
      <c r="AD1" s="1047"/>
      <c r="AE1" s="1047"/>
      <c r="AF1" s="1047"/>
      <c r="AG1" s="1047"/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7"/>
      <c r="AW1" s="1047"/>
      <c r="AX1" s="1047"/>
      <c r="AY1" s="1047"/>
      <c r="AZ1" s="1047"/>
      <c r="BA1" s="312"/>
    </row>
    <row r="2" spans="1:63" ht="12" customHeight="1" x14ac:dyDescent="0.25">
      <c r="A2" s="1048" t="s">
        <v>72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49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49"/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/>
      <c r="AC3" s="1049"/>
      <c r="AD3" s="1049"/>
      <c r="AE3" s="1049"/>
      <c r="AF3" s="1049"/>
      <c r="AG3" s="1049"/>
      <c r="AH3" s="1049"/>
      <c r="AI3" s="1049"/>
      <c r="AJ3" s="1049"/>
      <c r="AK3" s="1049"/>
      <c r="AL3" s="1049"/>
      <c r="AM3" s="1049"/>
      <c r="AN3" s="1049"/>
      <c r="AO3" s="1049"/>
      <c r="AP3" s="1049"/>
      <c r="AQ3" s="1049"/>
      <c r="AR3" s="1049"/>
      <c r="AS3" s="1049"/>
      <c r="AT3" s="1049"/>
      <c r="AU3" s="1049"/>
      <c r="AV3" s="1049"/>
      <c r="AW3" s="1049"/>
      <c r="AX3" s="1049"/>
      <c r="AY3" s="1049"/>
      <c r="AZ3" s="1049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39" t="s">
        <v>794</v>
      </c>
      <c r="B4" s="1039"/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M4" s="1039"/>
      <c r="N4" s="1039"/>
      <c r="O4" s="1039"/>
      <c r="P4" s="1039"/>
      <c r="Q4" s="1039"/>
      <c r="R4" s="1039"/>
      <c r="S4" s="1039"/>
      <c r="T4" s="1039"/>
      <c r="U4" s="1039"/>
      <c r="V4" s="1039"/>
      <c r="W4" s="1039"/>
      <c r="X4" s="1039"/>
      <c r="Y4" s="1039"/>
      <c r="Z4" s="1039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1002" t="s">
        <v>761</v>
      </c>
      <c r="B5" s="1002"/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  <c r="P5" s="1002"/>
      <c r="Q5" s="1002"/>
      <c r="R5" s="1002"/>
      <c r="S5" s="1002"/>
      <c r="T5" s="1002"/>
      <c r="U5" s="1002"/>
      <c r="V5" s="1002"/>
      <c r="W5" s="1002"/>
      <c r="X5" s="1002"/>
      <c r="Y5" s="1002"/>
      <c r="Z5" s="1002"/>
      <c r="AA5" s="1002"/>
      <c r="AB5" s="1002"/>
      <c r="AC5" s="1002"/>
      <c r="AD5" s="1002"/>
      <c r="AE5" s="1002"/>
      <c r="AF5" s="1002"/>
      <c r="AG5" s="1002"/>
      <c r="AH5" s="1002"/>
      <c r="AI5" s="1002"/>
      <c r="AJ5" s="1002"/>
      <c r="AK5" s="1002"/>
      <c r="AL5" s="1002"/>
      <c r="AM5" s="1002"/>
      <c r="AN5" s="1002"/>
      <c r="AO5" s="1002"/>
      <c r="AP5" s="1002"/>
      <c r="AQ5" s="1002"/>
      <c r="AR5" s="1002"/>
      <c r="AS5" s="1002"/>
      <c r="AT5" s="1002"/>
      <c r="AU5" s="1002"/>
      <c r="AV5" s="1002"/>
      <c r="AW5" s="1002"/>
      <c r="AX5" s="1002"/>
      <c r="AY5" s="1002"/>
      <c r="AZ5" s="1002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39" t="s">
        <v>795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57" customHeight="1" x14ac:dyDescent="0.25">
      <c r="A8" s="105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0"/>
      <c r="C8" s="1050"/>
      <c r="D8" s="1050"/>
      <c r="E8" s="1050"/>
      <c r="F8" s="1050"/>
      <c r="G8" s="1050"/>
      <c r="H8" s="1050"/>
      <c r="I8" s="1050"/>
      <c r="J8" s="1050"/>
      <c r="K8" s="1050"/>
      <c r="L8" s="1050"/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1050"/>
      <c r="AA8" s="1050"/>
      <c r="AB8" s="1050"/>
      <c r="AC8" s="1050"/>
      <c r="AD8" s="1050"/>
      <c r="AE8" s="1050"/>
      <c r="AF8" s="1050"/>
      <c r="AG8" s="1050"/>
      <c r="AH8" s="1050"/>
      <c r="AI8" s="1050"/>
      <c r="AJ8" s="1050"/>
      <c r="AK8" s="1050"/>
      <c r="AL8" s="1050"/>
      <c r="AM8" s="1050"/>
      <c r="AN8" s="1050"/>
      <c r="AO8" s="1050"/>
      <c r="AP8" s="1050"/>
      <c r="AQ8" s="1050"/>
      <c r="AR8" s="1050"/>
      <c r="AS8" s="1050"/>
      <c r="AT8" s="1050"/>
      <c r="AU8" s="1050"/>
      <c r="AV8" s="1050"/>
      <c r="AW8" s="1050"/>
      <c r="AX8" s="1050"/>
      <c r="AY8" s="1050"/>
      <c r="AZ8" s="1050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34" t="s">
        <v>796</v>
      </c>
      <c r="B9" s="1034"/>
      <c r="C9" s="1034"/>
      <c r="D9" s="1034"/>
      <c r="E9" s="1034"/>
      <c r="F9" s="1034"/>
      <c r="G9" s="1034"/>
      <c r="H9" s="1034"/>
      <c r="I9" s="1034"/>
      <c r="J9" s="1034"/>
      <c r="K9" s="1034"/>
      <c r="L9" s="1034"/>
      <c r="M9" s="1034"/>
      <c r="N9" s="1034"/>
      <c r="O9" s="1034"/>
      <c r="P9" s="1034"/>
      <c r="Q9" s="1034"/>
      <c r="R9" s="1034"/>
      <c r="S9" s="1034"/>
      <c r="T9" s="1034"/>
      <c r="U9" s="1034"/>
      <c r="V9" s="1034"/>
      <c r="W9" s="1034"/>
      <c r="X9" s="1034"/>
      <c r="Y9" s="1034"/>
      <c r="Z9" s="1034"/>
      <c r="AA9" s="1034"/>
      <c r="AB9" s="1034"/>
      <c r="AC9" s="1034"/>
      <c r="AD9" s="1034"/>
      <c r="AE9" s="1034"/>
      <c r="AF9" s="1034"/>
      <c r="AG9" s="1034"/>
      <c r="AH9" s="1034"/>
      <c r="AI9" s="1034"/>
      <c r="AJ9" s="1034"/>
      <c r="AK9" s="1034"/>
      <c r="AL9" s="1034"/>
      <c r="AM9" s="1034"/>
      <c r="AN9" s="1034"/>
      <c r="AO9" s="1034"/>
      <c r="AP9" s="1034"/>
      <c r="AQ9" s="1034"/>
      <c r="AR9" s="1034"/>
      <c r="AS9" s="1034"/>
      <c r="AT9" s="1034"/>
      <c r="AU9" s="1034"/>
      <c r="AV9" s="1034"/>
      <c r="AW9" s="1034"/>
      <c r="AX9" s="1034"/>
      <c r="AY9" s="1034"/>
      <c r="AZ9" s="1034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48" t="s">
        <v>765</v>
      </c>
      <c r="B10" s="1048"/>
      <c r="C10" s="1048"/>
      <c r="D10" s="1048"/>
      <c r="E10" s="1048"/>
      <c r="F10" s="1048"/>
      <c r="G10" s="1048"/>
      <c r="H10" s="1048"/>
      <c r="I10" s="1048"/>
      <c r="J10" s="1048"/>
      <c r="K10" s="1048"/>
      <c r="L10" s="1048"/>
      <c r="M10" s="1048"/>
      <c r="N10" s="1048"/>
      <c r="O10" s="1048"/>
      <c r="P10" s="1048"/>
      <c r="Q10" s="1048"/>
      <c r="R10" s="1048"/>
      <c r="S10" s="1048"/>
      <c r="T10" s="1048"/>
      <c r="U10" s="1048"/>
      <c r="V10" s="1048"/>
      <c r="W10" s="1048"/>
      <c r="X10" s="1048"/>
      <c r="Y10" s="1048"/>
      <c r="Z10" s="1048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50" t="str">
        <f>ФОРМА!B3</f>
        <v>ООО «СЭТ»</v>
      </c>
      <c r="B11" s="1050"/>
      <c r="C11" s="1050"/>
      <c r="D11" s="1050"/>
      <c r="E11" s="1050"/>
      <c r="F11" s="1050"/>
      <c r="G11" s="1050"/>
      <c r="H11" s="1050"/>
      <c r="I11" s="1050"/>
      <c r="J11" s="1050"/>
      <c r="K11" s="1050"/>
      <c r="L11" s="1050"/>
      <c r="M11" s="1050"/>
      <c r="N11" s="1050"/>
      <c r="O11" s="1050"/>
      <c r="P11" s="1050"/>
      <c r="Q11" s="1050"/>
      <c r="R11" s="1050"/>
      <c r="S11" s="1050"/>
      <c r="T11" s="1050"/>
      <c r="U11" s="1050"/>
      <c r="V11" s="1050"/>
      <c r="W11" s="1050"/>
      <c r="X11" s="1050"/>
      <c r="Y11" s="1050"/>
      <c r="Z11" s="1050"/>
      <c r="AA11" s="1050"/>
      <c r="AB11" s="1050"/>
      <c r="AC11" s="1050"/>
      <c r="AD11" s="1050"/>
      <c r="AE11" s="1050"/>
      <c r="AF11" s="1050"/>
      <c r="AG11" s="1050"/>
      <c r="AH11" s="1050"/>
      <c r="AI11" s="1050"/>
      <c r="AJ11" s="1050"/>
      <c r="AK11" s="1050"/>
      <c r="AL11" s="1050"/>
      <c r="AM11" s="1050"/>
      <c r="AN11" s="1050"/>
      <c r="AO11" s="1050"/>
      <c r="AP11" s="1050"/>
      <c r="AQ11" s="1050"/>
      <c r="AR11" s="1050"/>
      <c r="AS11" s="1050"/>
      <c r="AT11" s="1050"/>
      <c r="AU11" s="1050"/>
      <c r="AV11" s="1050"/>
      <c r="AW11" s="1050"/>
      <c r="AX11" s="1050"/>
      <c r="AY11" s="1050"/>
      <c r="AZ11" s="1050"/>
      <c r="BA11" s="1050"/>
    </row>
    <row r="12" spans="1:63" s="300" customFormat="1" ht="6" customHeight="1" x14ac:dyDescent="0.2">
      <c r="A12" s="1039" t="s">
        <v>795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313"/>
    </row>
    <row r="13" spans="1:63" ht="27.75" customHeight="1" x14ac:dyDescent="0.25">
      <c r="A13" s="1050" t="str">
        <f>ФОРМА!D3</f>
        <v>ОГРН 1089847302225, ИНН 7842391090, КПП 780101001, 199004, город Санкт-Петербург, пр-кт Средний В.О., д. 4 литер а, пом/ком 6н/177</v>
      </c>
      <c r="B13" s="1050"/>
      <c r="C13" s="1050"/>
      <c r="D13" s="1050"/>
      <c r="E13" s="1050"/>
      <c r="F13" s="1050"/>
      <c r="G13" s="1050"/>
      <c r="H13" s="1050"/>
      <c r="I13" s="1050"/>
      <c r="J13" s="1050"/>
      <c r="K13" s="1050"/>
      <c r="L13" s="1050"/>
      <c r="M13" s="1050"/>
      <c r="N13" s="1050"/>
      <c r="O13" s="1050"/>
      <c r="P13" s="1050"/>
      <c r="Q13" s="1050"/>
      <c r="R13" s="1050"/>
      <c r="S13" s="1050"/>
      <c r="T13" s="1050"/>
      <c r="U13" s="1050"/>
      <c r="V13" s="1050"/>
      <c r="W13" s="1050"/>
      <c r="X13" s="1050"/>
      <c r="Y13" s="1050"/>
      <c r="Z13" s="1050"/>
      <c r="AA13" s="1050"/>
      <c r="AB13" s="1050"/>
      <c r="AC13" s="1050"/>
      <c r="AD13" s="1050"/>
      <c r="AE13" s="1050"/>
      <c r="AF13" s="1050"/>
      <c r="AG13" s="1050"/>
      <c r="AH13" s="1050"/>
      <c r="AI13" s="1050"/>
      <c r="AJ13" s="1050"/>
      <c r="AK13" s="1050"/>
      <c r="AL13" s="1050"/>
      <c r="AM13" s="1050"/>
      <c r="AN13" s="1050"/>
      <c r="AO13" s="1050"/>
      <c r="AP13" s="1050"/>
      <c r="AQ13" s="1050"/>
      <c r="AR13" s="1050"/>
      <c r="AS13" s="1050"/>
      <c r="AT13" s="1050"/>
      <c r="AU13" s="1050"/>
      <c r="AV13" s="1050"/>
      <c r="AW13" s="1050"/>
      <c r="AX13" s="1050"/>
      <c r="AY13" s="1050"/>
      <c r="AZ13" s="1050"/>
      <c r="BA13" s="1050"/>
    </row>
    <row r="14" spans="1:63" s="300" customFormat="1" ht="21" customHeight="1" x14ac:dyDescent="0.2">
      <c r="A14" s="1034" t="s">
        <v>797</v>
      </c>
      <c r="B14" s="1034"/>
      <c r="C14" s="1034"/>
      <c r="D14" s="1034"/>
      <c r="E14" s="1034"/>
      <c r="F14" s="1034"/>
      <c r="G14" s="1034"/>
      <c r="H14" s="1034"/>
      <c r="I14" s="1034"/>
      <c r="J14" s="1034"/>
      <c r="K14" s="1034"/>
      <c r="L14" s="1034"/>
      <c r="M14" s="1034"/>
      <c r="N14" s="1034"/>
      <c r="O14" s="1034"/>
      <c r="P14" s="1034"/>
      <c r="Q14" s="1034"/>
      <c r="R14" s="1034"/>
      <c r="S14" s="1034"/>
      <c r="T14" s="1034"/>
      <c r="U14" s="1034"/>
      <c r="V14" s="1034"/>
      <c r="W14" s="1034"/>
      <c r="X14" s="1034"/>
      <c r="Y14" s="1034"/>
      <c r="Z14" s="1034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313"/>
    </row>
    <row r="15" spans="1:63" ht="12" customHeight="1" x14ac:dyDescent="0.25">
      <c r="A15" s="1048" t="s">
        <v>74</v>
      </c>
      <c r="B15" s="1048"/>
      <c r="C15" s="1048"/>
      <c r="D15" s="1048"/>
      <c r="E15" s="1048"/>
      <c r="F15" s="1048"/>
      <c r="G15" s="1048"/>
      <c r="H15" s="1048"/>
      <c r="I15" s="1048"/>
      <c r="J15" s="1048"/>
      <c r="K15" s="1048"/>
      <c r="L15" s="1048"/>
      <c r="M15" s="1048"/>
      <c r="N15" s="1048"/>
      <c r="O15" s="1048"/>
      <c r="P15" s="1048"/>
      <c r="Q15" s="1048"/>
      <c r="R15" s="1048"/>
      <c r="S15" s="1048"/>
      <c r="T15" s="1048"/>
      <c r="U15" s="1048"/>
      <c r="V15" s="1048"/>
      <c r="W15" s="1048"/>
      <c r="X15" s="1048"/>
      <c r="Y15" s="1048"/>
      <c r="Z15" s="1048"/>
      <c r="AA15" s="1048"/>
      <c r="AB15" s="1048"/>
      <c r="AC15" s="1048"/>
      <c r="AD15" s="1048"/>
      <c r="AE15" s="1048"/>
      <c r="AF15" s="1048"/>
      <c r="AG15" s="1048"/>
      <c r="AH15" s="1048"/>
      <c r="AI15" s="1048"/>
      <c r="AJ15" s="1048"/>
      <c r="AK15" s="1048"/>
      <c r="AL15" s="1048"/>
      <c r="AM15" s="1048"/>
      <c r="AN15" s="1048"/>
      <c r="AO15" s="1048"/>
      <c r="AP15" s="1048"/>
      <c r="AQ15" s="1048"/>
      <c r="AR15" s="1048"/>
      <c r="AS15" s="1048"/>
      <c r="AT15" s="1048"/>
      <c r="AU15" s="1048"/>
      <c r="AV15" s="1048"/>
      <c r="AW15" s="1048"/>
      <c r="AX15" s="1048"/>
      <c r="AY15" s="1048"/>
      <c r="AZ15" s="1048"/>
      <c r="BA15" s="312"/>
    </row>
    <row r="16" spans="1:63" ht="12" customHeight="1" x14ac:dyDescent="0.25">
      <c r="A16" s="1050" t="str">
        <f>ФОРМА!B8</f>
        <v>ООО «СЭТ»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</row>
    <row r="17" spans="1:53" s="300" customFormat="1" ht="9.6" x14ac:dyDescent="0.2">
      <c r="A17" s="1039" t="s">
        <v>795</v>
      </c>
      <c r="B17" s="1039"/>
      <c r="C17" s="1039"/>
      <c r="D17" s="1039"/>
      <c r="E17" s="1039"/>
      <c r="F17" s="1039"/>
      <c r="G17" s="1039"/>
      <c r="H17" s="1039"/>
      <c r="I17" s="1039"/>
      <c r="J17" s="1039"/>
      <c r="K17" s="1039"/>
      <c r="L17" s="1039"/>
      <c r="M17" s="1039"/>
      <c r="N17" s="1039"/>
      <c r="O17" s="1039"/>
      <c r="P17" s="1039"/>
      <c r="Q17" s="1039"/>
      <c r="R17" s="1039"/>
      <c r="S17" s="1039"/>
      <c r="T17" s="1039"/>
      <c r="U17" s="1039"/>
      <c r="V17" s="1039"/>
      <c r="W17" s="1039"/>
      <c r="X17" s="1039"/>
      <c r="Y17" s="1039"/>
      <c r="Z17" s="1039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313"/>
    </row>
    <row r="18" spans="1:53" ht="25.5" customHeight="1" x14ac:dyDescent="0.25">
      <c r="A18" s="1050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312"/>
    </row>
    <row r="19" spans="1:53" s="300" customFormat="1" ht="9" customHeight="1" x14ac:dyDescent="0.2">
      <c r="A19" s="1034" t="s">
        <v>763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  <c r="L19" s="1034"/>
      <c r="M19" s="1034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34"/>
      <c r="AA19" s="1034"/>
      <c r="AB19" s="1034"/>
      <c r="AC19" s="1034"/>
      <c r="AD19" s="1034"/>
      <c r="AE19" s="1034"/>
      <c r="AF19" s="1034"/>
      <c r="AG19" s="1034"/>
      <c r="AH19" s="1034"/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/>
      <c r="AX19" s="1034"/>
      <c r="AY19" s="1034"/>
      <c r="AZ19" s="1034"/>
      <c r="BA19" s="313"/>
    </row>
    <row r="20" spans="1:53" s="300" customFormat="1" ht="15" customHeight="1" x14ac:dyDescent="0.2">
      <c r="A20" s="992"/>
      <c r="B20" s="992"/>
      <c r="C20" s="992"/>
      <c r="D20" s="992"/>
      <c r="E20" s="992"/>
      <c r="F20" s="992"/>
      <c r="G20" s="992"/>
      <c r="H20" s="992"/>
      <c r="I20" s="992"/>
      <c r="J20" s="992"/>
      <c r="K20" s="992"/>
      <c r="L20" s="992"/>
      <c r="M20" s="992"/>
      <c r="N20" s="992"/>
      <c r="O20" s="992"/>
      <c r="P20" s="992"/>
      <c r="Q20" s="992"/>
      <c r="R20" s="992"/>
      <c r="S20" s="992"/>
      <c r="T20" s="992"/>
      <c r="U20" s="992"/>
      <c r="V20" s="992"/>
      <c r="W20" s="992"/>
      <c r="X20" s="992"/>
      <c r="Y20" s="992"/>
      <c r="Z20" s="992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313"/>
    </row>
    <row r="21" spans="1:53" s="300" customFormat="1" ht="12" customHeight="1" x14ac:dyDescent="0.2">
      <c r="A21" s="991" t="s">
        <v>798</v>
      </c>
      <c r="B21" s="991"/>
      <c r="C21" s="991"/>
      <c r="D21" s="991"/>
      <c r="E21" s="991"/>
      <c r="F21" s="991"/>
      <c r="G21" s="991"/>
      <c r="H21" s="991"/>
      <c r="I21" s="991"/>
      <c r="J21" s="991"/>
      <c r="K21" s="991"/>
      <c r="L21" s="991"/>
      <c r="M21" s="991"/>
      <c r="N21" s="991"/>
      <c r="O21" s="991"/>
      <c r="P21" s="991"/>
      <c r="Q21" s="991"/>
      <c r="R21" s="991"/>
      <c r="S21" s="991"/>
      <c r="T21" s="991"/>
      <c r="U21" s="991"/>
      <c r="V21" s="991"/>
      <c r="W21" s="991"/>
      <c r="X21" s="991"/>
      <c r="Y21" s="991"/>
      <c r="Z21" s="991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313"/>
    </row>
    <row r="22" spans="1:53" ht="9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5.95" customHeight="1" x14ac:dyDescent="0.25">
      <c r="A23" s="1043" t="s">
        <v>517</v>
      </c>
      <c r="B23" s="1044"/>
      <c r="C23" s="1044"/>
      <c r="D23" s="1044"/>
      <c r="E23" s="1044"/>
      <c r="F23" s="1044"/>
      <c r="G23" s="1044"/>
      <c r="H23" s="1044"/>
      <c r="I23" s="1044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/>
      <c r="AY23" s="1044"/>
      <c r="AZ23" s="1044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45" t="s">
        <v>19</v>
      </c>
      <c r="B25" s="1045"/>
      <c r="C25" s="980">
        <f>ФОРМА!B24</f>
        <v>0</v>
      </c>
      <c r="D25" s="980"/>
      <c r="E25" s="980"/>
      <c r="F25" s="980"/>
      <c r="G25" s="980"/>
      <c r="H25" s="980"/>
      <c r="I25" s="980"/>
      <c r="J25" s="980"/>
      <c r="K25" s="980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46"/>
      <c r="AH25" s="1046"/>
      <c r="AI25" s="1046"/>
      <c r="AJ25" s="317"/>
      <c r="AK25" s="317"/>
      <c r="AL25" s="997">
        <f>ФОРМА!C24</f>
        <v>45354</v>
      </c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1046"/>
      <c r="AX25" s="1046"/>
      <c r="AY25" s="1046"/>
      <c r="AZ25" s="1046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39" t="s">
        <v>454</v>
      </c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313"/>
      <c r="AX26" s="313"/>
      <c r="AY26" s="313"/>
      <c r="AZ26" s="313"/>
      <c r="BA26" s="313"/>
    </row>
    <row r="27" spans="1:53" ht="24" customHeight="1" x14ac:dyDescent="0.25">
      <c r="A27" s="1002" t="s">
        <v>770</v>
      </c>
      <c r="B27" s="1002"/>
      <c r="C27" s="1002"/>
      <c r="D27" s="1002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2"/>
      <c r="AR27" s="1002"/>
      <c r="AS27" s="1002"/>
      <c r="AT27" s="1002"/>
      <c r="AU27" s="1002"/>
      <c r="AV27" s="1002"/>
      <c r="AW27" s="1002"/>
      <c r="AX27" s="1002"/>
      <c r="AY27" s="1002"/>
      <c r="AZ27" s="1002"/>
      <c r="BA27" s="312"/>
    </row>
    <row r="28" spans="1:53" ht="12" customHeight="1" x14ac:dyDescent="0.25">
      <c r="A28" s="1040" t="str">
        <f>IF(ПОДПИСИ!B9="",ПОДПИСИ!B7,ПОДПИСИ!B9)</f>
        <v>Ведущий инженер отдела строительного контроля АО "ЛЭСР"</v>
      </c>
      <c r="B28" s="1040"/>
      <c r="C28" s="1040"/>
      <c r="D28" s="1040"/>
      <c r="E28" s="1040"/>
      <c r="F28" s="1040"/>
      <c r="G28" s="1040"/>
      <c r="H28" s="1040"/>
      <c r="I28" s="1040"/>
      <c r="J28" s="1040"/>
      <c r="K28" s="1040"/>
      <c r="L28" s="1040"/>
      <c r="M28" s="1040"/>
      <c r="N28" s="1040"/>
      <c r="O28" s="1040"/>
      <c r="P28" s="1040"/>
      <c r="Q28" s="1040"/>
      <c r="R28" s="1040"/>
      <c r="S28" s="1040"/>
      <c r="T28" s="1040"/>
      <c r="U28" s="1040"/>
      <c r="V28" s="1040"/>
      <c r="W28" s="1040"/>
      <c r="X28" s="1040"/>
      <c r="Y28" s="1040"/>
      <c r="Z28" s="1040"/>
      <c r="AA28" s="1040"/>
      <c r="AB28" s="1040"/>
      <c r="AC28" s="1040"/>
      <c r="AD28" s="1040"/>
      <c r="AE28" s="1040"/>
      <c r="AF28" s="1040"/>
      <c r="AG28" s="1040"/>
      <c r="AH28" s="1040"/>
      <c r="AI28" s="1040"/>
      <c r="AJ28" s="1040"/>
      <c r="AK28" s="1040"/>
      <c r="AL28" s="1040"/>
      <c r="AM28" s="1040"/>
      <c r="AN28" s="1040"/>
      <c r="AO28" s="1040"/>
      <c r="AP28" s="1040"/>
      <c r="AQ28" s="1040"/>
      <c r="AR28" s="1040"/>
      <c r="AS28" s="1040"/>
      <c r="AT28" s="1040"/>
      <c r="AU28" s="1040"/>
      <c r="AV28" s="1040"/>
      <c r="AW28" s="1040"/>
      <c r="AX28" s="1040"/>
      <c r="AY28" s="1040"/>
      <c r="AZ28" s="1040"/>
      <c r="BA28" s="312"/>
    </row>
    <row r="29" spans="1:53" ht="12" customHeight="1" x14ac:dyDescent="0.25">
      <c r="A29" s="1041" t="str">
        <f>IF(ПОДПИСИ!C9="",ПОДПИСИ!C7,CONCATENATE(ПОДПИСИ!C9,", ",ПОДПИСИ!F9))</f>
        <v>Сафуанова В.А., Приказ №205 от 12.02.2024</v>
      </c>
      <c r="B29" s="1041"/>
      <c r="C29" s="1041"/>
      <c r="D29" s="1041"/>
      <c r="E29" s="1041"/>
      <c r="F29" s="1041"/>
      <c r="G29" s="1041"/>
      <c r="H29" s="1041"/>
      <c r="I29" s="1041"/>
      <c r="J29" s="1041"/>
      <c r="K29" s="1041"/>
      <c r="L29" s="1041"/>
      <c r="M29" s="1041"/>
      <c r="N29" s="1041"/>
      <c r="O29" s="1041"/>
      <c r="P29" s="1041"/>
      <c r="Q29" s="1041"/>
      <c r="R29" s="1041"/>
      <c r="S29" s="1041"/>
      <c r="T29" s="1041"/>
      <c r="U29" s="1041"/>
      <c r="V29" s="1041"/>
      <c r="W29" s="1041"/>
      <c r="X29" s="1041"/>
      <c r="Y29" s="1041"/>
      <c r="Z29" s="1041"/>
      <c r="AA29" s="1041"/>
      <c r="AB29" s="1041"/>
      <c r="AC29" s="1041"/>
      <c r="AD29" s="1041"/>
      <c r="AE29" s="1041"/>
      <c r="AF29" s="1041"/>
      <c r="AG29" s="1041"/>
      <c r="AH29" s="1041"/>
      <c r="AI29" s="1041"/>
      <c r="AJ29" s="1041"/>
      <c r="AK29" s="1041"/>
      <c r="AL29" s="1041"/>
      <c r="AM29" s="1041"/>
      <c r="AN29" s="1041"/>
      <c r="AO29" s="1041"/>
      <c r="AP29" s="1041"/>
      <c r="AQ29" s="1041"/>
      <c r="AR29" s="1041"/>
      <c r="AS29" s="1041"/>
      <c r="AT29" s="1041"/>
      <c r="AU29" s="1041"/>
      <c r="AV29" s="1041"/>
      <c r="AW29" s="1041"/>
      <c r="AX29" s="1041"/>
      <c r="AY29" s="1041"/>
      <c r="AZ29" s="1041"/>
      <c r="BA29" s="312"/>
    </row>
    <row r="30" spans="1:53" ht="15" customHeight="1" x14ac:dyDescent="0.25">
      <c r="A30" s="1034" t="s">
        <v>771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312"/>
    </row>
    <row r="31" spans="1:53" ht="12.6" customHeight="1" x14ac:dyDescent="0.25">
      <c r="A31" s="992"/>
      <c r="B31" s="992"/>
      <c r="C31" s="992"/>
      <c r="D31" s="992"/>
      <c r="E31" s="992"/>
      <c r="F31" s="992"/>
      <c r="G31" s="992"/>
      <c r="H31" s="992"/>
      <c r="I31" s="992"/>
      <c r="J31" s="992"/>
      <c r="K31" s="992"/>
      <c r="L31" s="992"/>
      <c r="M31" s="992"/>
      <c r="N31" s="992"/>
      <c r="O31" s="992"/>
      <c r="P31" s="992"/>
      <c r="Q31" s="992"/>
      <c r="R31" s="992"/>
      <c r="S31" s="992"/>
      <c r="T31" s="992"/>
      <c r="U31" s="992"/>
      <c r="V31" s="992"/>
      <c r="W31" s="992"/>
      <c r="X31" s="992"/>
      <c r="Y31" s="992"/>
      <c r="Z31" s="992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312"/>
    </row>
    <row r="32" spans="1:53" ht="21.75" customHeight="1" x14ac:dyDescent="0.25">
      <c r="A32" s="991" t="s">
        <v>799</v>
      </c>
      <c r="B32" s="991"/>
      <c r="C32" s="991"/>
      <c r="D32" s="991"/>
      <c r="E32" s="991"/>
      <c r="F32" s="991"/>
      <c r="G32" s="991"/>
      <c r="H32" s="991"/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1"/>
      <c r="T32" s="991"/>
      <c r="U32" s="991"/>
      <c r="V32" s="991"/>
      <c r="W32" s="991"/>
      <c r="X32" s="991"/>
      <c r="Y32" s="991"/>
      <c r="Z32" s="991"/>
      <c r="AA32" s="991"/>
      <c r="AB32" s="991"/>
      <c r="AC32" s="991"/>
      <c r="AD32" s="991"/>
      <c r="AE32" s="991"/>
      <c r="AF32" s="991"/>
      <c r="AG32" s="991"/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/>
      <c r="AX32" s="991"/>
      <c r="AY32" s="991"/>
      <c r="AZ32" s="991"/>
      <c r="BA32" s="312"/>
    </row>
    <row r="33" spans="1:52" ht="12" customHeight="1" x14ac:dyDescent="0.25">
      <c r="A33" s="1036" t="s">
        <v>773</v>
      </c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</row>
    <row r="34" spans="1:52" ht="12" customHeight="1" x14ac:dyDescent="0.25">
      <c r="A34" s="1003" t="str">
        <f>ПОДПИСИ!B15</f>
        <v>Директор по строительству ООО «СЭТ»</v>
      </c>
      <c r="B34" s="1003"/>
      <c r="C34" s="1003"/>
      <c r="D34" s="1003"/>
      <c r="E34" s="1003"/>
      <c r="F34" s="1003"/>
      <c r="G34" s="1003"/>
      <c r="H34" s="1003"/>
      <c r="I34" s="1003"/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3"/>
      <c r="AT34" s="1003"/>
      <c r="AU34" s="1003"/>
      <c r="AV34" s="1003"/>
      <c r="AW34" s="1003"/>
      <c r="AX34" s="1003"/>
      <c r="AY34" s="1003"/>
      <c r="AZ34" s="1003"/>
    </row>
    <row r="35" spans="1:52" ht="12" customHeight="1" x14ac:dyDescent="0.25">
      <c r="A35" s="1038" t="str">
        <f>CONCATENATE(ПОДПИСИ!C15," ",ПОДПИСИ!F15)</f>
        <v>Потоцкий А.А. Приказ №23/10/24-8 от 23.10.2024</v>
      </c>
      <c r="B35" s="1038"/>
      <c r="C35" s="1038"/>
      <c r="D35" s="1038"/>
      <c r="E35" s="1038"/>
      <c r="F35" s="1038"/>
      <c r="G35" s="1038"/>
      <c r="H35" s="1038"/>
      <c r="I35" s="1038"/>
      <c r="J35" s="1038"/>
      <c r="K35" s="1038"/>
      <c r="L35" s="1038"/>
      <c r="M35" s="1038"/>
      <c r="N35" s="1038"/>
      <c r="O35" s="1038"/>
      <c r="P35" s="1038"/>
      <c r="Q35" s="1038"/>
      <c r="R35" s="1038"/>
      <c r="S35" s="1038"/>
      <c r="T35" s="1038"/>
      <c r="U35" s="1038"/>
      <c r="V35" s="1038"/>
      <c r="W35" s="1038"/>
      <c r="X35" s="1038"/>
      <c r="Y35" s="1038"/>
      <c r="Z35" s="1038"/>
      <c r="AA35" s="1038"/>
      <c r="AB35" s="1038"/>
      <c r="AC35" s="1038"/>
      <c r="AD35" s="1038"/>
      <c r="AE35" s="1038"/>
      <c r="AF35" s="1038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38"/>
    </row>
    <row r="36" spans="1:52" ht="6" customHeight="1" x14ac:dyDescent="0.25">
      <c r="A36" s="1004" t="s">
        <v>800</v>
      </c>
      <c r="B36" s="1004"/>
      <c r="C36" s="1004"/>
      <c r="D36" s="1004"/>
      <c r="E36" s="1004"/>
      <c r="F36" s="1004"/>
      <c r="G36" s="1004"/>
      <c r="H36" s="1004"/>
      <c r="I36" s="1004"/>
      <c r="J36" s="1004"/>
      <c r="K36" s="1004"/>
      <c r="L36" s="1004"/>
      <c r="M36" s="1004"/>
      <c r="N36" s="1004"/>
      <c r="O36" s="1004"/>
      <c r="P36" s="1004"/>
      <c r="Q36" s="1004"/>
      <c r="R36" s="1004"/>
      <c r="S36" s="1004"/>
      <c r="T36" s="1004"/>
      <c r="U36" s="1004"/>
      <c r="V36" s="1004"/>
      <c r="W36" s="1004"/>
      <c r="X36" s="1004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</row>
    <row r="37" spans="1:52" ht="24" customHeight="1" x14ac:dyDescent="0.25">
      <c r="A37" s="1002" t="s">
        <v>801</v>
      </c>
      <c r="B37" s="1002"/>
      <c r="C37" s="1002"/>
      <c r="D37" s="1002"/>
      <c r="E37" s="1002"/>
      <c r="F37" s="1002"/>
      <c r="G37" s="1002"/>
      <c r="H37" s="1002"/>
      <c r="I37" s="1002"/>
      <c r="J37" s="1002"/>
      <c r="K37" s="1002"/>
      <c r="L37" s="1002"/>
      <c r="M37" s="1002"/>
      <c r="N37" s="1002"/>
      <c r="O37" s="1002"/>
      <c r="P37" s="1002"/>
      <c r="Q37" s="1002"/>
      <c r="R37" s="1002"/>
      <c r="S37" s="1002"/>
      <c r="T37" s="1002"/>
      <c r="U37" s="1002"/>
      <c r="V37" s="1002"/>
      <c r="W37" s="1002"/>
      <c r="X37" s="1002"/>
      <c r="Y37" s="1002"/>
      <c r="Z37" s="1002"/>
      <c r="AA37" s="1002"/>
      <c r="AB37" s="1002"/>
      <c r="AC37" s="1002"/>
      <c r="AD37" s="1002"/>
      <c r="AE37" s="1002"/>
      <c r="AF37" s="1002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1002"/>
      <c r="AX37" s="1002"/>
      <c r="AY37" s="1002"/>
      <c r="AZ37" s="1002"/>
    </row>
    <row r="38" spans="1:52" ht="12" customHeight="1" x14ac:dyDescent="0.25">
      <c r="A38" s="1003" t="str">
        <f>ПОДПИСИ!B17</f>
        <v>Ведущий инженер строительного контроля ООО «СЭТ»</v>
      </c>
      <c r="B38" s="1003"/>
      <c r="C38" s="1003"/>
      <c r="D38" s="1003"/>
      <c r="E38" s="1003"/>
      <c r="F38" s="1003"/>
      <c r="G38" s="1003"/>
      <c r="H38" s="1003"/>
      <c r="I38" s="1003"/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1003"/>
      <c r="AX38" s="1003"/>
      <c r="AY38" s="1003"/>
      <c r="AZ38" s="1003"/>
    </row>
    <row r="39" spans="1:52" ht="12" customHeight="1" x14ac:dyDescent="0.25">
      <c r="A39" s="1003" t="str">
        <f>CONCATENATE(ПОДПИСИ!C17," ",ПОДПИСИ!F17)</f>
        <v>Кольцов А.Г. Приказ №23/10/24-5 от 23.10.2024; НРС  №С-78-189445 от 05.04.2019г.</v>
      </c>
      <c r="B39" s="1003"/>
      <c r="C39" s="1003"/>
      <c r="D39" s="1003"/>
      <c r="E39" s="1003"/>
      <c r="F39" s="1003"/>
      <c r="G39" s="1003"/>
      <c r="H39" s="1003"/>
      <c r="I39" s="1003"/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</row>
    <row r="40" spans="1:52" ht="15" customHeight="1" x14ac:dyDescent="0.25">
      <c r="A40" s="991" t="s">
        <v>771</v>
      </c>
      <c r="B40" s="991"/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D40" s="991"/>
      <c r="AE40" s="991"/>
      <c r="AF40" s="991"/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91"/>
      <c r="AX40" s="991"/>
      <c r="AY40" s="991"/>
      <c r="AZ40" s="991"/>
    </row>
    <row r="41" spans="1:52" ht="12" customHeight="1" x14ac:dyDescent="0.25">
      <c r="A41" s="992"/>
      <c r="B41" s="992"/>
      <c r="C41" s="992"/>
      <c r="D41" s="992"/>
      <c r="E41" s="992"/>
      <c r="F41" s="992"/>
      <c r="G41" s="992"/>
      <c r="H41" s="992"/>
      <c r="I41" s="992"/>
      <c r="J41" s="992"/>
      <c r="K41" s="992"/>
      <c r="L41" s="992"/>
      <c r="M41" s="992"/>
      <c r="N41" s="992"/>
      <c r="O41" s="992"/>
      <c r="P41" s="992"/>
      <c r="Q41" s="992"/>
      <c r="R41" s="992"/>
      <c r="S41" s="992"/>
      <c r="T41" s="992"/>
      <c r="U41" s="992"/>
      <c r="V41" s="992"/>
      <c r="W41" s="992"/>
      <c r="X41" s="992"/>
      <c r="Y41" s="992"/>
      <c r="Z41" s="992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92"/>
      <c r="AX41" s="992"/>
      <c r="AY41" s="992"/>
      <c r="AZ41" s="992"/>
    </row>
    <row r="42" spans="1:52" ht="6.75" customHeight="1" x14ac:dyDescent="0.25">
      <c r="A42" s="991" t="s">
        <v>802</v>
      </c>
      <c r="B42" s="991"/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91"/>
      <c r="AX42" s="991"/>
      <c r="AY42" s="991"/>
      <c r="AZ42" s="991"/>
    </row>
    <row r="43" spans="1:52" ht="35.25" customHeight="1" x14ac:dyDescent="0.25">
      <c r="A43" s="1002" t="s">
        <v>803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</row>
    <row r="44" spans="1:52" ht="12" customHeight="1" x14ac:dyDescent="0.25">
      <c r="A44" s="1003" t="str">
        <f>ПОДПИСИ!B19</f>
        <v xml:space="preserve"> 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</row>
    <row r="45" spans="1:52" ht="12" customHeight="1" x14ac:dyDescent="0.25">
      <c r="A45" s="1003" t="str">
        <f>CONCATENATE(ПОДПИСИ!C19," ",ПОДПИСИ!F19)</f>
        <v xml:space="preserve">  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</row>
    <row r="46" spans="1:52" ht="6" customHeight="1" x14ac:dyDescent="0.25">
      <c r="A46" s="991" t="s">
        <v>777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</row>
    <row r="47" spans="1:52" ht="12" customHeight="1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</row>
    <row r="48" spans="1:52" ht="15" customHeight="1" x14ac:dyDescent="0.25">
      <c r="A48" s="991" t="s">
        <v>778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</row>
    <row r="49" spans="1:54" ht="36" customHeight="1" x14ac:dyDescent="0.25">
      <c r="A49" s="1036" t="s">
        <v>804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</row>
    <row r="50" spans="1:54" ht="12" customHeight="1" x14ac:dyDescent="0.3">
      <c r="A50" s="1037" t="str">
        <f>ПОДПИСИ!B14</f>
        <v>Инженер-геодезист ООО «СЭТ»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318"/>
      <c r="BB50" s="289"/>
    </row>
    <row r="51" spans="1:54" ht="12" customHeight="1" x14ac:dyDescent="0.25">
      <c r="A51" s="951" t="str">
        <f>CONCATENATE(ПОДПИСИ!C14," ",ПОДПИСИ!F14)</f>
        <v>Попов А.В. Приказ №23/10/24-9 от 23.10.2024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</row>
    <row r="52" spans="1:54" ht="6" customHeight="1" x14ac:dyDescent="0.25">
      <c r="A52" s="1034" t="s">
        <v>777</v>
      </c>
      <c r="B52" s="1034"/>
      <c r="C52" s="1034"/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34"/>
      <c r="V52" s="1034"/>
      <c r="W52" s="1034"/>
      <c r="X52" s="1034"/>
      <c r="Y52" s="1034"/>
      <c r="Z52" s="1034"/>
      <c r="AA52" s="1034"/>
      <c r="AB52" s="1034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034"/>
      <c r="AW52" s="1034"/>
      <c r="AX52" s="1034"/>
      <c r="AY52" s="1034"/>
      <c r="AZ52" s="1034"/>
    </row>
    <row r="53" spans="1:54" ht="12" customHeight="1" x14ac:dyDescent="0.25">
      <c r="A53" s="1035"/>
      <c r="B53" s="1035"/>
      <c r="C53" s="1035"/>
      <c r="D53" s="1035"/>
      <c r="E53" s="1035"/>
      <c r="F53" s="1035"/>
      <c r="G53" s="1035"/>
      <c r="H53" s="1035"/>
      <c r="I53" s="1035"/>
      <c r="J53" s="1035"/>
      <c r="K53" s="1035"/>
      <c r="L53" s="1035"/>
      <c r="M53" s="1035"/>
      <c r="N53" s="1035"/>
      <c r="O53" s="1035"/>
      <c r="P53" s="1035"/>
      <c r="Q53" s="1035"/>
      <c r="R53" s="1035"/>
      <c r="S53" s="1035"/>
      <c r="T53" s="1035"/>
      <c r="U53" s="1035"/>
      <c r="V53" s="1035"/>
      <c r="W53" s="1035"/>
      <c r="X53" s="1035"/>
      <c r="Y53" s="1035"/>
      <c r="Z53" s="1035"/>
      <c r="AA53" s="1035"/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/>
      <c r="AX53" s="1035"/>
      <c r="AY53" s="1035"/>
      <c r="AZ53" s="1035"/>
    </row>
    <row r="54" spans="1:54" ht="15" customHeight="1" x14ac:dyDescent="0.25">
      <c r="A54" s="991" t="s">
        <v>778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</row>
    <row r="55" spans="1:54" ht="15" customHeight="1" outlineLevel="1" x14ac:dyDescent="0.25">
      <c r="A55" s="959" t="s">
        <v>79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</row>
    <row r="56" spans="1:54" outlineLevel="1" x14ac:dyDescent="0.25">
      <c r="A56" s="955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</row>
    <row r="57" spans="1:54" ht="9" customHeight="1" outlineLevel="1" x14ac:dyDescent="0.25">
      <c r="A57" s="931" t="s">
        <v>523</v>
      </c>
      <c r="B57" s="931"/>
      <c r="C57" s="931"/>
      <c r="D57" s="931"/>
      <c r="E57" s="931"/>
      <c r="F57" s="931"/>
      <c r="G57" s="931"/>
      <c r="H57" s="931"/>
      <c r="I57" s="931"/>
      <c r="J57" s="931"/>
      <c r="K57" s="931"/>
      <c r="L57" s="931"/>
      <c r="M57" s="931"/>
      <c r="N57" s="931"/>
      <c r="O57" s="931"/>
      <c r="P57" s="931"/>
      <c r="Q57" s="931"/>
      <c r="R57" s="931"/>
      <c r="S57" s="931"/>
      <c r="T57" s="931"/>
      <c r="U57" s="931"/>
      <c r="V57" s="931"/>
      <c r="W57" s="931"/>
      <c r="X57" s="931"/>
      <c r="Y57" s="931"/>
      <c r="Z57" s="931"/>
      <c r="AA57" s="931"/>
      <c r="AB57" s="931"/>
      <c r="AC57" s="931"/>
      <c r="AD57" s="931"/>
      <c r="AE57" s="931"/>
      <c r="AF57" s="931"/>
      <c r="AG57" s="931"/>
      <c r="AH57" s="931"/>
      <c r="AI57" s="931"/>
      <c r="AJ57" s="931"/>
      <c r="AK57" s="931"/>
      <c r="AL57" s="931"/>
      <c r="AM57" s="931"/>
      <c r="AN57" s="931"/>
      <c r="AO57" s="931"/>
      <c r="AP57" s="931"/>
      <c r="AQ57" s="931"/>
      <c r="AR57" s="931"/>
      <c r="AS57" s="931"/>
      <c r="AT57" s="931"/>
      <c r="AU57" s="931"/>
      <c r="AV57" s="931"/>
      <c r="AW57" s="931"/>
      <c r="AX57" s="931"/>
      <c r="AY57" s="931"/>
      <c r="AZ57" s="931"/>
    </row>
    <row r="58" spans="1:54" ht="12" customHeight="1" x14ac:dyDescent="0.25">
      <c r="A58" s="1028" t="s">
        <v>430</v>
      </c>
      <c r="B58" s="1028"/>
      <c r="C58" s="1028"/>
      <c r="D58" s="1028"/>
      <c r="E58" s="1028"/>
      <c r="F58" s="1028"/>
      <c r="G58" s="1028"/>
      <c r="H58" s="1028"/>
      <c r="I58" s="1028"/>
      <c r="J58" s="1028"/>
      <c r="K58" s="1028"/>
      <c r="L58" s="1028"/>
      <c r="M58" s="1028"/>
      <c r="N58" s="1028"/>
      <c r="O58" s="1028"/>
      <c r="P58" s="1028"/>
      <c r="Q58" s="1028"/>
      <c r="R58" s="1028"/>
      <c r="S58" s="1028"/>
      <c r="T58" s="1028"/>
      <c r="U58" s="1028"/>
      <c r="V58" s="1028"/>
      <c r="W58" s="1028"/>
      <c r="X58" s="1028"/>
      <c r="Y58" s="1028"/>
      <c r="Z58" s="1028"/>
      <c r="AA58" s="1028"/>
      <c r="AB58" s="1028"/>
      <c r="AC58" s="1028"/>
      <c r="AD58" s="1028"/>
      <c r="AE58" s="1028"/>
      <c r="AF58" s="1028"/>
      <c r="AG58" s="1028"/>
      <c r="AH58" s="1028"/>
      <c r="AI58" s="1028"/>
      <c r="AJ58" s="1028"/>
      <c r="AK58" s="1028"/>
      <c r="AL58" s="1028"/>
      <c r="AM58" s="1028"/>
      <c r="AN58" s="1028"/>
      <c r="AO58" s="1028"/>
      <c r="AP58" s="1028"/>
      <c r="AQ58" s="1028"/>
      <c r="AR58" s="1028"/>
      <c r="AS58" s="1028"/>
      <c r="AT58" s="1028"/>
      <c r="AU58" s="1028"/>
      <c r="AV58" s="1028"/>
      <c r="AW58" s="1028"/>
      <c r="AX58" s="1028"/>
      <c r="AY58" s="1028"/>
      <c r="AZ58" s="1028"/>
    </row>
    <row r="59" spans="1:54" ht="12" customHeight="1" x14ac:dyDescent="0.25">
      <c r="A59" s="1030" t="str">
        <f>ФОРМА!D24</f>
        <v>кабельной линии 10кВ</v>
      </c>
      <c r="B59" s="1030"/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030"/>
      <c r="AW59" s="1030"/>
      <c r="AX59" s="1030"/>
      <c r="AY59" s="1030"/>
      <c r="AZ59" s="1030"/>
    </row>
    <row r="60" spans="1:54" ht="12" customHeight="1" x14ac:dyDescent="0.25">
      <c r="A60" s="1032" t="s">
        <v>431</v>
      </c>
      <c r="B60" s="1032"/>
      <c r="C60" s="1032"/>
      <c r="D60" s="1032"/>
      <c r="E60" s="1032"/>
      <c r="F60" s="1032"/>
      <c r="G60" s="1032"/>
      <c r="H60" s="1032"/>
      <c r="I60" s="1032"/>
      <c r="J60" s="1032"/>
      <c r="K60" s="1032"/>
      <c r="L60" s="1032"/>
      <c r="M60" s="1032"/>
      <c r="N60" s="1032"/>
      <c r="O60" s="1032"/>
      <c r="P60" s="1032"/>
      <c r="Q60" s="1032"/>
      <c r="R60" s="1032"/>
      <c r="S60" s="1032"/>
      <c r="T60" s="1032"/>
      <c r="U60" s="1032"/>
      <c r="V60" s="1032"/>
      <c r="W60" s="1032"/>
      <c r="X60" s="1032"/>
      <c r="Y60" s="1032"/>
      <c r="Z60" s="1032"/>
      <c r="AA60" s="1032"/>
      <c r="AB60" s="1032"/>
      <c r="AC60" s="1032"/>
      <c r="AD60" s="1032"/>
      <c r="AE60" s="1032"/>
      <c r="AF60" s="1032"/>
      <c r="AG60" s="1032"/>
      <c r="AH60" s="1032"/>
      <c r="AI60" s="1032"/>
      <c r="AJ60" s="1032"/>
      <c r="AK60" s="1032"/>
      <c r="AL60" s="1032"/>
      <c r="AM60" s="1032"/>
      <c r="AN60" s="1032"/>
      <c r="AO60" s="1032"/>
      <c r="AP60" s="1032"/>
      <c r="AQ60" s="1032"/>
      <c r="AR60" s="1032"/>
      <c r="AS60" s="1032"/>
      <c r="AT60" s="1032"/>
      <c r="AU60" s="1032"/>
      <c r="AV60" s="1032"/>
      <c r="AW60" s="1032"/>
      <c r="AX60" s="1032"/>
      <c r="AY60" s="1032"/>
      <c r="AZ60" s="1032"/>
    </row>
    <row r="61" spans="1:54" ht="39.75" customHeight="1" x14ac:dyDescent="0.25">
      <c r="A61" s="103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33"/>
      <c r="C61" s="1033"/>
      <c r="D61" s="1033"/>
      <c r="E61" s="1033"/>
      <c r="F61" s="1033"/>
      <c r="G61" s="1033"/>
      <c r="H61" s="1033"/>
      <c r="I61" s="1033"/>
      <c r="J61" s="1033"/>
      <c r="K61" s="1033"/>
      <c r="L61" s="1033"/>
      <c r="M61" s="1033"/>
      <c r="N61" s="1033"/>
      <c r="O61" s="1033"/>
      <c r="P61" s="1033"/>
      <c r="Q61" s="1033"/>
      <c r="R61" s="1033"/>
      <c r="S61" s="1033"/>
      <c r="T61" s="1033"/>
      <c r="U61" s="1033"/>
      <c r="V61" s="1033"/>
      <c r="W61" s="1033"/>
      <c r="X61" s="1033"/>
      <c r="Y61" s="1033"/>
      <c r="Z61" s="1033"/>
      <c r="AA61" s="1033"/>
      <c r="AB61" s="1033"/>
      <c r="AC61" s="1033"/>
      <c r="AD61" s="1033"/>
      <c r="AE61" s="1033"/>
      <c r="AF61" s="1033"/>
      <c r="AG61" s="1033"/>
      <c r="AH61" s="1033"/>
      <c r="AI61" s="1033"/>
      <c r="AJ61" s="1033"/>
      <c r="AK61" s="1033"/>
      <c r="AL61" s="1033"/>
      <c r="AM61" s="1033"/>
      <c r="AN61" s="1033"/>
      <c r="AO61" s="1033"/>
      <c r="AP61" s="1033"/>
      <c r="AQ61" s="1033"/>
      <c r="AR61" s="1033"/>
      <c r="AS61" s="1033"/>
      <c r="AT61" s="1033"/>
      <c r="AU61" s="1033"/>
      <c r="AV61" s="1033"/>
      <c r="AW61" s="1033"/>
      <c r="AX61" s="1033"/>
      <c r="AY61" s="1033"/>
      <c r="AZ61" s="1033"/>
    </row>
    <row r="62" spans="1:54" ht="6" customHeight="1" x14ac:dyDescent="0.25">
      <c r="A62" s="1031" t="s">
        <v>432</v>
      </c>
      <c r="B62" s="1031"/>
      <c r="C62" s="1031"/>
      <c r="D62" s="1031"/>
      <c r="E62" s="1031"/>
      <c r="F62" s="1031"/>
      <c r="G62" s="1031"/>
      <c r="H62" s="1031"/>
      <c r="I62" s="1031"/>
      <c r="J62" s="1031"/>
      <c r="K62" s="1031"/>
      <c r="L62" s="1031"/>
      <c r="M62" s="1031"/>
      <c r="N62" s="1031"/>
      <c r="O62" s="1031"/>
      <c r="P62" s="1031"/>
      <c r="Q62" s="1031"/>
      <c r="R62" s="1031"/>
      <c r="S62" s="1031"/>
      <c r="T62" s="1031"/>
      <c r="U62" s="1031"/>
      <c r="V62" s="1031"/>
      <c r="W62" s="1031"/>
      <c r="X62" s="1031"/>
      <c r="Y62" s="1031"/>
      <c r="Z62" s="1031"/>
      <c r="AA62" s="1031"/>
      <c r="AB62" s="1031"/>
      <c r="AC62" s="1031"/>
      <c r="AD62" s="1031"/>
      <c r="AE62" s="1031"/>
      <c r="AF62" s="1031"/>
      <c r="AG62" s="1031"/>
      <c r="AH62" s="1031"/>
      <c r="AI62" s="1031"/>
      <c r="AJ62" s="1031"/>
      <c r="AK62" s="1031"/>
      <c r="AL62" s="1031"/>
      <c r="AM62" s="1031"/>
      <c r="AN62" s="1031"/>
      <c r="AO62" s="1031"/>
      <c r="AP62" s="1031"/>
      <c r="AQ62" s="1031"/>
      <c r="AR62" s="1031"/>
      <c r="AS62" s="1031"/>
      <c r="AT62" s="1031"/>
      <c r="AU62" s="1031"/>
      <c r="AV62" s="1031"/>
      <c r="AW62" s="1031"/>
      <c r="AX62" s="1031"/>
      <c r="AY62" s="1031"/>
      <c r="AZ62" s="1031"/>
    </row>
    <row r="63" spans="1:54" ht="12" customHeight="1" x14ac:dyDescent="0.25">
      <c r="A63" s="1029" t="s">
        <v>433</v>
      </c>
      <c r="B63" s="1029"/>
      <c r="C63" s="1029"/>
      <c r="D63" s="1029"/>
      <c r="E63" s="1029"/>
      <c r="F63" s="1029"/>
      <c r="G63" s="1029"/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029"/>
      <c r="AW63" s="1029"/>
      <c r="AX63" s="1029"/>
      <c r="AY63" s="1029"/>
      <c r="AZ63" s="1029"/>
    </row>
    <row r="64" spans="1:54" ht="12" customHeight="1" x14ac:dyDescent="0.25">
      <c r="A64" s="1029" t="s">
        <v>434</v>
      </c>
      <c r="B64" s="1029"/>
      <c r="C64" s="1029"/>
      <c r="D64" s="1029"/>
      <c r="E64" s="1029"/>
      <c r="F64" s="1029"/>
      <c r="G64" s="1029"/>
      <c r="H64" s="1029"/>
      <c r="I64" s="1029"/>
      <c r="J64" s="1029"/>
      <c r="K64" s="1029"/>
      <c r="L64" s="1029"/>
      <c r="M64" s="1029"/>
      <c r="N64" s="1029"/>
      <c r="O64" s="1029"/>
      <c r="P64" s="1029"/>
      <c r="Q64" s="1029"/>
      <c r="R64" s="1029"/>
      <c r="S64" s="1029"/>
      <c r="T64" s="1029"/>
      <c r="U64" s="1030" t="str">
        <f>ФОРМА!B9</f>
        <v>ГтЭС-ДТ-9</v>
      </c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04" t="s">
        <v>567</v>
      </c>
      <c r="V65" s="1004"/>
      <c r="W65" s="1004"/>
      <c r="X65" s="1004"/>
      <c r="Y65" s="1004"/>
      <c r="Z65" s="1004"/>
      <c r="AA65" s="1004"/>
      <c r="AB65" s="1004"/>
      <c r="AC65" s="1004"/>
      <c r="AD65" s="1004"/>
      <c r="AE65" s="1004"/>
      <c r="AF65" s="1004"/>
      <c r="AG65" s="1004"/>
      <c r="AH65" s="1004"/>
      <c r="AI65" s="1004"/>
      <c r="AJ65" s="1004"/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/>
      <c r="AX65" s="1004"/>
      <c r="AY65" s="1004"/>
      <c r="AZ65" s="1004"/>
    </row>
    <row r="66" spans="1:56" ht="12" customHeight="1" x14ac:dyDescent="0.25">
      <c r="A66" s="1030" t="str">
        <f>ФОРМА!B8</f>
        <v>ООО «СЭТ»</v>
      </c>
      <c r="B66" s="1030"/>
      <c r="C66" s="1030"/>
      <c r="D66" s="1030"/>
      <c r="E66" s="1030"/>
      <c r="F66" s="1030"/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</row>
    <row r="67" spans="1:56" s="297" customFormat="1" ht="6" customHeight="1" x14ac:dyDescent="0.3">
      <c r="A67" s="1031" t="s">
        <v>570</v>
      </c>
      <c r="B67" s="1031"/>
      <c r="C67" s="1031"/>
      <c r="D67" s="1031"/>
      <c r="E67" s="1031"/>
      <c r="F67" s="1031"/>
      <c r="G67" s="1031"/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V67" s="1031"/>
      <c r="AW67" s="1031"/>
      <c r="AX67" s="1031"/>
      <c r="AY67" s="1031"/>
      <c r="AZ67" s="1031"/>
      <c r="BA67" s="1031"/>
    </row>
    <row r="68" spans="1:56" ht="12" customHeight="1" x14ac:dyDescent="0.25">
      <c r="A68" s="1025" t="s">
        <v>435</v>
      </c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6" t="s">
        <v>436</v>
      </c>
      <c r="T68" s="1026"/>
      <c r="U68" s="1026"/>
      <c r="V68" s="1026"/>
      <c r="W68" s="1026"/>
      <c r="X68" s="1026"/>
      <c r="Y68" s="1026"/>
      <c r="Z68" s="1026"/>
      <c r="AA68" s="1026"/>
      <c r="AB68" s="1026"/>
      <c r="AC68" s="1026"/>
      <c r="AD68" s="1026"/>
      <c r="AE68" s="1026"/>
      <c r="AF68" s="1026"/>
      <c r="AG68" s="1026"/>
      <c r="AH68" s="1026"/>
      <c r="AI68" s="1026"/>
      <c r="AJ68" s="1026"/>
      <c r="AK68" s="1026"/>
      <c r="AL68" s="1026"/>
      <c r="AM68" s="1026"/>
      <c r="AN68" s="1026"/>
      <c r="AO68" s="1026"/>
      <c r="AP68" s="1026"/>
      <c r="AQ68" s="1026"/>
      <c r="AR68" s="1026"/>
      <c r="AS68" s="1026"/>
      <c r="AT68" s="1026"/>
      <c r="AU68" s="1026"/>
      <c r="AV68" s="1026"/>
      <c r="AW68" s="1026"/>
      <c r="AX68" s="1026"/>
      <c r="AY68" s="1026"/>
      <c r="AZ68" s="1026"/>
    </row>
    <row r="69" spans="1:56" ht="12" customHeight="1" x14ac:dyDescent="0.25">
      <c r="A69" s="1027" t="s">
        <v>520</v>
      </c>
      <c r="B69" s="1027"/>
      <c r="C69" s="1027"/>
      <c r="D69" s="1027"/>
      <c r="E69" s="1027"/>
      <c r="F69" s="1027"/>
      <c r="G69" s="1027"/>
      <c r="H69" s="1027"/>
      <c r="I69" s="1027"/>
      <c r="J69" s="1027"/>
      <c r="K69" s="1027"/>
      <c r="L69" s="1027"/>
      <c r="M69" s="1027"/>
      <c r="N69" s="1027"/>
      <c r="O69" s="1027"/>
      <c r="P69" s="1027"/>
      <c r="Q69" s="1027"/>
      <c r="R69" s="1027"/>
      <c r="S69" s="1027"/>
      <c r="T69" s="1027"/>
      <c r="U69" s="1027"/>
      <c r="V69" s="1027"/>
      <c r="W69" s="1027"/>
      <c r="X69" s="1027"/>
      <c r="Y69" s="1027"/>
      <c r="Z69" s="1027"/>
      <c r="AA69" s="1027"/>
      <c r="AB69" s="1027"/>
      <c r="AC69" s="1027"/>
      <c r="AD69" s="1027"/>
      <c r="AE69" s="1027"/>
      <c r="AF69" s="1027"/>
      <c r="AG69" s="1027"/>
      <c r="AH69" s="1027"/>
      <c r="AI69" s="1027"/>
      <c r="AJ69" s="1027"/>
      <c r="AK69" s="1027"/>
      <c r="AL69" s="1027"/>
      <c r="AM69" s="1027"/>
      <c r="AN69" s="1027"/>
      <c r="AO69" s="1027"/>
      <c r="AP69" s="1027"/>
      <c r="AQ69" s="1027"/>
      <c r="AR69" s="1027"/>
      <c r="AS69" s="1027"/>
      <c r="AT69" s="1027"/>
      <c r="AU69" s="1027"/>
      <c r="AV69" s="1027"/>
      <c r="AW69" s="1027"/>
      <c r="AX69" s="1027"/>
      <c r="AY69" s="1027"/>
      <c r="AZ69" s="1027"/>
      <c r="BD69" s="286"/>
    </row>
    <row r="70" spans="1:56" ht="12" customHeight="1" x14ac:dyDescent="0.25">
      <c r="A70" s="1028" t="s">
        <v>437</v>
      </c>
      <c r="B70" s="1028"/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V70" s="1028"/>
      <c r="AW70" s="1028"/>
      <c r="AX70" s="1028"/>
      <c r="AY70" s="1028"/>
      <c r="AZ70" s="1028"/>
      <c r="BA70" s="1028"/>
      <c r="BD70" s="286"/>
    </row>
    <row r="71" spans="1:56" ht="12" customHeight="1" x14ac:dyDescent="0.25">
      <c r="A71" s="1028" t="s">
        <v>521</v>
      </c>
      <c r="B71" s="1028"/>
      <c r="C71" s="1028"/>
      <c r="D71" s="1028"/>
      <c r="E71" s="1028"/>
      <c r="F71" s="1028"/>
      <c r="G71" s="1028"/>
      <c r="H71" s="1028"/>
      <c r="I71" s="1028"/>
      <c r="J71" s="1028"/>
      <c r="K71" s="1028"/>
      <c r="L71" s="1028"/>
      <c r="M71" s="1028"/>
      <c r="N71" s="1028"/>
      <c r="O71" s="1028"/>
      <c r="P71" s="1028"/>
      <c r="Q71" s="1028"/>
      <c r="R71" s="1028"/>
      <c r="S71" s="1028"/>
      <c r="T71" s="1028"/>
      <c r="U71" s="1028"/>
      <c r="V71" s="1028"/>
      <c r="W71" s="1028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321"/>
      <c r="BD71" s="292"/>
    </row>
    <row r="72" spans="1:56" ht="12" customHeight="1" x14ac:dyDescent="0.25">
      <c r="A72" s="1026" t="str">
        <f>ФОРМА!B9</f>
        <v>ГтЭС-ДТ-9</v>
      </c>
      <c r="B72" s="1026"/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026"/>
      <c r="AW72" s="1026"/>
      <c r="AX72" s="1026"/>
      <c r="AY72" s="1026"/>
      <c r="AZ72" s="1026"/>
      <c r="BD72" s="292"/>
    </row>
    <row r="73" spans="1:56" s="322" customFormat="1" ht="6" customHeight="1" x14ac:dyDescent="0.3">
      <c r="A73" s="1022" t="s">
        <v>567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</row>
    <row r="74" spans="1:56" ht="12" customHeight="1" x14ac:dyDescent="0.25">
      <c r="A74" s="958" t="str">
        <f>ФОРМА!B8</f>
        <v>ООО «СЭТ»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8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8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D74" s="292"/>
    </row>
    <row r="75" spans="1:56" s="323" customFormat="1" ht="6" customHeight="1" x14ac:dyDescent="0.3">
      <c r="A75" s="1022" t="s">
        <v>569</v>
      </c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1022"/>
      <c r="Q75" s="1022"/>
      <c r="R75" s="1022"/>
      <c r="S75" s="1022"/>
      <c r="T75" s="1022"/>
      <c r="U75" s="1022"/>
      <c r="V75" s="1022"/>
      <c r="W75" s="1022"/>
      <c r="X75" s="1022"/>
      <c r="Y75" s="1022"/>
      <c r="Z75" s="1022"/>
      <c r="AA75" s="1022"/>
      <c r="AB75" s="1022"/>
      <c r="AC75" s="1022"/>
      <c r="AD75" s="1022"/>
      <c r="AE75" s="1022"/>
      <c r="AF75" s="1022"/>
      <c r="AG75" s="1022"/>
      <c r="AH75" s="1022"/>
      <c r="AI75" s="1022"/>
      <c r="AJ75" s="1022"/>
      <c r="AK75" s="1022"/>
      <c r="AL75" s="1022"/>
      <c r="AM75" s="1022"/>
      <c r="AN75" s="1022"/>
      <c r="AO75" s="1022"/>
      <c r="AP75" s="1022"/>
      <c r="AQ75" s="1022"/>
      <c r="AR75" s="1022"/>
      <c r="AS75" s="1022"/>
      <c r="AT75" s="1022"/>
      <c r="AU75" s="1022"/>
      <c r="AV75" s="1022"/>
      <c r="AW75" s="1022"/>
      <c r="AX75" s="1022"/>
      <c r="AY75" s="1022"/>
      <c r="AZ75" s="1022"/>
    </row>
    <row r="76" spans="1:56" ht="12" customHeight="1" x14ac:dyDescent="0.25">
      <c r="A76" s="1023" t="s">
        <v>718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1023"/>
      <c r="AA76" s="1023"/>
      <c r="AB76" s="1023"/>
      <c r="AC76" s="1023"/>
      <c r="AD76" s="1023"/>
      <c r="AE76" s="1023"/>
      <c r="AF76" s="1023"/>
      <c r="AG76" s="1023"/>
      <c r="AH76" s="1023"/>
      <c r="AI76" s="1023"/>
      <c r="AJ76" s="1023"/>
      <c r="AK76" s="1023"/>
      <c r="AL76" s="1023"/>
      <c r="AM76" s="1023"/>
      <c r="AN76" s="1023"/>
      <c r="AO76" s="1023"/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</row>
    <row r="77" spans="1:56" s="309" customFormat="1" ht="6" customHeight="1" x14ac:dyDescent="0.3">
      <c r="A77" s="1024" t="s">
        <v>568</v>
      </c>
      <c r="B77" s="1024"/>
      <c r="C77" s="1024"/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1024"/>
      <c r="V77" s="1024"/>
      <c r="W77" s="1024"/>
      <c r="X77" s="1024"/>
      <c r="Y77" s="1024"/>
      <c r="Z77" s="1024"/>
      <c r="AA77" s="1024"/>
      <c r="AB77" s="1024"/>
      <c r="AC77" s="1024"/>
      <c r="AD77" s="1024"/>
      <c r="AE77" s="1024"/>
      <c r="AF77" s="1024"/>
      <c r="AG77" s="1024"/>
      <c r="AH77" s="1024"/>
      <c r="AI77" s="1024"/>
      <c r="AJ77" s="1024"/>
      <c r="AK77" s="1024"/>
      <c r="AL77" s="1024"/>
      <c r="AM77" s="1024"/>
      <c r="AN77" s="1024"/>
      <c r="AO77" s="1024"/>
      <c r="AP77" s="1024"/>
      <c r="AQ77" s="1024"/>
      <c r="AR77" s="1024"/>
      <c r="AS77" s="1024"/>
      <c r="AT77" s="1024"/>
      <c r="AU77" s="1024"/>
      <c r="AV77" s="1024"/>
      <c r="AW77" s="1024"/>
      <c r="AX77" s="1024"/>
      <c r="AY77" s="1024"/>
      <c r="AZ77" s="1024"/>
    </row>
    <row r="78" spans="1:56" x14ac:dyDescent="0.25">
      <c r="A78" s="1013" t="s">
        <v>438</v>
      </c>
      <c r="B78" s="1013"/>
      <c r="C78" s="1013"/>
      <c r="D78" s="1013"/>
      <c r="E78" s="1013"/>
      <c r="F78" s="1013"/>
      <c r="G78" s="1013"/>
      <c r="H78" s="1013"/>
      <c r="I78" s="1013"/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</row>
    <row r="79" spans="1:56" ht="14.4" x14ac:dyDescent="0.3"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</row>
    <row r="80" spans="1:56" ht="12" customHeight="1" x14ac:dyDescent="0.25">
      <c r="A80" s="959" t="s">
        <v>86</v>
      </c>
      <c r="B80" s="959"/>
      <c r="C80" s="959"/>
      <c r="D80" s="959"/>
      <c r="E80" s="959"/>
      <c r="F80" s="959"/>
      <c r="G80" s="959"/>
      <c r="H80" s="959"/>
      <c r="I80" s="959"/>
      <c r="J80" s="959"/>
      <c r="K80" s="959"/>
      <c r="L80" s="959"/>
      <c r="M80" s="959"/>
      <c r="N80" s="959"/>
      <c r="O80" s="959"/>
      <c r="P80" s="1020" t="s">
        <v>65</v>
      </c>
      <c r="Q80" s="1020"/>
      <c r="R80" s="1020"/>
      <c r="S80" s="1020"/>
      <c r="T80" s="1020"/>
      <c r="U80" s="1020"/>
      <c r="V80" s="1020"/>
      <c r="W80" s="1020"/>
      <c r="X80" s="1020"/>
      <c r="Y80" s="1020"/>
      <c r="Z80" s="1020"/>
      <c r="AA80" s="1020"/>
      <c r="AB80" s="1020"/>
      <c r="AC80" s="1020"/>
      <c r="AD80" s="1020"/>
      <c r="AE80" s="1020"/>
      <c r="AF80" s="1020"/>
      <c r="AG80" s="1020"/>
      <c r="AH80" s="1020"/>
      <c r="AI80" s="1020"/>
      <c r="AJ80" s="1020"/>
      <c r="AK80" s="1020"/>
      <c r="AL80" s="1020"/>
      <c r="AM80" s="1020"/>
      <c r="AN80" s="1020"/>
      <c r="AO80" s="1020"/>
      <c r="AP80" s="1020"/>
      <c r="AQ80" s="1020"/>
      <c r="AR80" s="1020"/>
      <c r="AS80" s="1020"/>
      <c r="AT80" s="1020"/>
      <c r="AU80" s="1020"/>
      <c r="AV80" s="1020"/>
      <c r="AW80" s="1020"/>
      <c r="AX80" s="1020"/>
      <c r="AY80" s="1020"/>
      <c r="AZ80" s="1020"/>
    </row>
    <row r="81" spans="1:53" ht="11.25" customHeight="1" x14ac:dyDescent="0.25"/>
    <row r="82" spans="1:53" ht="12" customHeight="1" x14ac:dyDescent="0.25">
      <c r="A82" s="1013" t="s">
        <v>90</v>
      </c>
      <c r="B82" s="1013"/>
      <c r="C82" s="1013"/>
      <c r="D82" s="1013"/>
      <c r="E82" s="1013"/>
      <c r="F82" s="1013"/>
      <c r="G82" s="1013"/>
      <c r="H82" s="1013"/>
      <c r="I82" s="1013"/>
      <c r="J82" s="1021">
        <f>ФОРМА!F5</f>
        <v>2</v>
      </c>
      <c r="K82" s="1021"/>
      <c r="L82" s="1021"/>
      <c r="M82" s="1021"/>
      <c r="N82" s="1021"/>
      <c r="O82" s="1021"/>
      <c r="P82" s="959" t="s">
        <v>786</v>
      </c>
      <c r="Q82" s="959"/>
      <c r="R82" s="959"/>
      <c r="S82" s="959"/>
      <c r="T82" s="959"/>
      <c r="U82" s="959"/>
      <c r="V82" s="959"/>
      <c r="W82" s="959"/>
      <c r="X82" s="959"/>
      <c r="Y82" s="959"/>
      <c r="Z82" s="959"/>
      <c r="AA82" s="959"/>
      <c r="AB82" s="959"/>
      <c r="AC82" s="959"/>
      <c r="AD82" s="959"/>
      <c r="AE82" s="959"/>
      <c r="AF82" s="959"/>
      <c r="AG82" s="959"/>
      <c r="AH82" s="959"/>
      <c r="AI82" s="959"/>
      <c r="AJ82" s="959"/>
      <c r="AK82" s="959"/>
      <c r="AL82" s="959"/>
      <c r="AM82" s="959"/>
      <c r="AN82" s="959"/>
      <c r="AO82" s="959"/>
      <c r="AP82" s="959"/>
      <c r="AQ82" s="959"/>
      <c r="AR82" s="959"/>
      <c r="AS82" s="959"/>
      <c r="AT82" s="959"/>
      <c r="AU82" s="959"/>
      <c r="AV82" s="959"/>
      <c r="AW82" s="959"/>
      <c r="AX82" s="959"/>
      <c r="AY82" s="959"/>
      <c r="AZ82" s="959"/>
    </row>
    <row r="84" spans="1:53" ht="12" customHeight="1" x14ac:dyDescent="0.25">
      <c r="A84" s="1013" t="s">
        <v>87</v>
      </c>
      <c r="B84" s="1013"/>
      <c r="C84" s="1013"/>
      <c r="D84" s="1013"/>
      <c r="E84" s="1013"/>
      <c r="F84" s="1013"/>
      <c r="G84" s="1013"/>
      <c r="H84" s="1014" t="s">
        <v>714</v>
      </c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1014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</row>
    <row r="85" spans="1:53" s="320" customFormat="1" ht="6" customHeight="1" x14ac:dyDescent="0.3">
      <c r="H85" s="1015" t="s">
        <v>522</v>
      </c>
      <c r="I85" s="1015"/>
      <c r="J85" s="1015"/>
      <c r="K85" s="1015"/>
      <c r="L85" s="1015"/>
      <c r="M85" s="1015"/>
      <c r="N85" s="1015"/>
      <c r="O85" s="1015"/>
      <c r="P85" s="1015"/>
      <c r="Q85" s="1015"/>
      <c r="R85" s="1015"/>
      <c r="S85" s="1015"/>
      <c r="T85" s="1015"/>
      <c r="U85" s="1015"/>
      <c r="V85" s="1015"/>
      <c r="W85" s="1015"/>
      <c r="X85" s="1015"/>
      <c r="Y85" s="1015"/>
      <c r="Z85" s="1015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</row>
    <row r="86" spans="1:53" ht="24" customHeight="1" x14ac:dyDescent="0.25">
      <c r="A86" s="1012" t="s">
        <v>770</v>
      </c>
      <c r="B86" s="1012"/>
      <c r="C86" s="1012"/>
      <c r="D86" s="1012"/>
      <c r="E86" s="1012"/>
      <c r="F86" s="1012"/>
      <c r="G86" s="1012"/>
      <c r="H86" s="1012"/>
      <c r="I86" s="1012"/>
      <c r="J86" s="1012"/>
      <c r="K86" s="1012"/>
      <c r="L86" s="1012"/>
      <c r="M86" s="1012"/>
      <c r="N86" s="1012"/>
      <c r="O86" s="1012"/>
      <c r="P86" s="1012"/>
      <c r="Q86" s="1012"/>
      <c r="R86" s="1012"/>
      <c r="S86" s="1012"/>
      <c r="T86" s="1012"/>
      <c r="U86" s="1012"/>
      <c r="V86" s="1012"/>
      <c r="W86" s="1012"/>
      <c r="X86" s="1012"/>
      <c r="Y86" s="1012"/>
      <c r="Z86" s="1012"/>
      <c r="AA86" s="1012"/>
      <c r="AB86" s="1012"/>
      <c r="AC86" s="1012"/>
      <c r="AD86" s="1012"/>
      <c r="AE86" s="1012"/>
      <c r="AF86" s="1012"/>
      <c r="AG86" s="1012"/>
      <c r="AH86" s="1012"/>
      <c r="AI86" s="1012"/>
      <c r="AJ86" s="1012"/>
      <c r="AK86" s="1012"/>
      <c r="AL86" s="1012"/>
      <c r="AM86" s="1012"/>
      <c r="AN86" s="1012"/>
      <c r="AO86" s="1012"/>
      <c r="AP86" s="1012"/>
      <c r="AQ86" s="1012"/>
      <c r="AR86" s="1012"/>
      <c r="AS86" s="1012"/>
      <c r="AT86" s="1012"/>
      <c r="AU86" s="1012"/>
      <c r="AV86" s="1012"/>
      <c r="AW86" s="1012"/>
      <c r="AX86" s="1012"/>
      <c r="AY86" s="1012"/>
      <c r="AZ86" s="1012"/>
    </row>
    <row r="87" spans="1:53" ht="27" customHeight="1" x14ac:dyDescent="0.3">
      <c r="A87" s="1016" t="str">
        <f>IF(ПОДПИСИ!B9="",ПОДПИСИ!D7,ПОДПИСИ!D9)</f>
        <v>Сафуанова В.А.</v>
      </c>
      <c r="B87" s="1016"/>
      <c r="C87" s="1016"/>
      <c r="D87" s="1016"/>
      <c r="E87" s="1016"/>
      <c r="F87" s="1016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7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</row>
    <row r="88" spans="1:53" s="309" customFormat="1" ht="6" customHeight="1" x14ac:dyDescent="0.3">
      <c r="A88" s="1004" t="s">
        <v>789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1004"/>
      <c r="X88" s="1004"/>
      <c r="Y88" s="1004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04" t="s">
        <v>49</v>
      </c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</row>
    <row r="89" spans="1:53" ht="6" customHeight="1" x14ac:dyDescent="0.25"/>
    <row r="90" spans="1:53" ht="12" customHeight="1" x14ac:dyDescent="0.25">
      <c r="A90" s="1012" t="s">
        <v>805</v>
      </c>
      <c r="B90" s="959"/>
      <c r="C90" s="959"/>
      <c r="D90" s="959"/>
      <c r="E90" s="959"/>
      <c r="F90" s="959"/>
      <c r="G90" s="959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U90" s="959"/>
      <c r="V90" s="959"/>
      <c r="W90" s="959"/>
      <c r="X90" s="959"/>
      <c r="Y90" s="959"/>
      <c r="Z90" s="959"/>
      <c r="AA90" s="959"/>
      <c r="AB90" s="959"/>
      <c r="AC90" s="959"/>
      <c r="AD90" s="959"/>
      <c r="AE90" s="959"/>
      <c r="AF90" s="959"/>
      <c r="AG90" s="959"/>
      <c r="AH90" s="959"/>
      <c r="AI90" s="959"/>
      <c r="AJ90" s="959"/>
      <c r="AK90" s="959"/>
      <c r="AL90" s="959"/>
      <c r="AM90" s="959"/>
      <c r="AN90" s="959"/>
      <c r="AO90" s="959"/>
      <c r="AP90" s="959"/>
      <c r="AQ90" s="959"/>
      <c r="AR90" s="959"/>
      <c r="AS90" s="959"/>
      <c r="AT90" s="959"/>
      <c r="AU90" s="959"/>
      <c r="AV90" s="959"/>
      <c r="AW90" s="959"/>
      <c r="AX90" s="959"/>
      <c r="AY90" s="959"/>
      <c r="AZ90" s="959"/>
    </row>
    <row r="91" spans="1:53" ht="27" customHeight="1" x14ac:dyDescent="0.3">
      <c r="A91" s="1006" t="str">
        <f>ПОДПИСИ!D15</f>
        <v>Потоцкий А.А.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25"/>
    </row>
    <row r="92" spans="1:53" s="328" customFormat="1" ht="6" customHeight="1" x14ac:dyDescent="0.15">
      <c r="A92" s="1004" t="s">
        <v>789</v>
      </c>
      <c r="B92" s="1004"/>
      <c r="C92" s="1004"/>
      <c r="D92" s="1004"/>
      <c r="E92" s="1004"/>
      <c r="F92" s="1004"/>
      <c r="G92" s="1004"/>
      <c r="H92" s="1004"/>
      <c r="I92" s="1004"/>
      <c r="J92" s="1004"/>
      <c r="K92" s="1004"/>
      <c r="L92" s="1004"/>
      <c r="M92" s="1004"/>
      <c r="N92" s="1004"/>
      <c r="O92" s="1004"/>
      <c r="P92" s="1004"/>
      <c r="Q92" s="1004"/>
      <c r="R92" s="1004"/>
      <c r="S92" s="1004"/>
      <c r="T92" s="1004"/>
      <c r="U92" s="1004"/>
      <c r="V92" s="1004"/>
      <c r="W92" s="1004"/>
      <c r="X92" s="1004"/>
      <c r="Y92" s="1004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04" t="s">
        <v>49</v>
      </c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10" t="s">
        <v>801</v>
      </c>
      <c r="B94" s="1010"/>
      <c r="C94" s="1010"/>
      <c r="D94" s="1010"/>
      <c r="E94" s="1010"/>
      <c r="F94" s="1010"/>
      <c r="G94" s="1010"/>
      <c r="H94" s="1010"/>
      <c r="I94" s="1010"/>
      <c r="J94" s="1010"/>
      <c r="K94" s="1010"/>
      <c r="L94" s="1010"/>
      <c r="M94" s="1010"/>
      <c r="N94" s="1010"/>
      <c r="O94" s="1010"/>
      <c r="P94" s="1010"/>
      <c r="Q94" s="1010"/>
      <c r="R94" s="1010"/>
      <c r="S94" s="1010"/>
      <c r="T94" s="1010"/>
      <c r="U94" s="1010"/>
      <c r="V94" s="1010"/>
      <c r="W94" s="1010"/>
      <c r="X94" s="1010"/>
      <c r="Y94" s="1010"/>
      <c r="Z94" s="1010"/>
      <c r="AA94" s="1010"/>
      <c r="AB94" s="1010"/>
      <c r="AC94" s="1010"/>
      <c r="AD94" s="1010"/>
      <c r="AE94" s="1010"/>
      <c r="AF94" s="1010"/>
      <c r="AG94" s="1010"/>
      <c r="AH94" s="1010"/>
      <c r="AI94" s="1010"/>
      <c r="AJ94" s="1010"/>
      <c r="AK94" s="1010"/>
      <c r="AL94" s="1010"/>
      <c r="AM94" s="1010"/>
      <c r="AN94" s="1010"/>
      <c r="AO94" s="1010"/>
      <c r="AP94" s="1010"/>
      <c r="AQ94" s="1010"/>
      <c r="AR94" s="1010"/>
      <c r="AS94" s="1010"/>
      <c r="AT94" s="1010"/>
      <c r="AU94" s="1010"/>
      <c r="AV94" s="1010"/>
      <c r="AW94" s="1010"/>
      <c r="AX94" s="1010"/>
      <c r="AY94" s="1010"/>
      <c r="AZ94" s="1010"/>
      <c r="BA94" s="325"/>
    </row>
    <row r="95" spans="1:53" ht="27" customHeight="1" x14ac:dyDescent="0.3">
      <c r="A95" s="1006" t="str">
        <f>ПОДПИСИ!D17</f>
        <v>Кольцов А.Г.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1" t="s">
        <v>64</v>
      </c>
      <c r="AP95" s="1011"/>
      <c r="AQ95" s="1011"/>
      <c r="AR95" s="1011"/>
      <c r="AS95" s="1011"/>
      <c r="AT95" s="1011"/>
      <c r="AU95" s="1011"/>
      <c r="AV95" s="1011"/>
      <c r="AW95" s="1011"/>
      <c r="AX95" s="1011"/>
      <c r="AY95" s="1011"/>
      <c r="AZ95" s="1011"/>
      <c r="BA95" s="1011"/>
    </row>
    <row r="96" spans="1:53" ht="6" customHeight="1" x14ac:dyDescent="0.25">
      <c r="A96" s="1004" t="s">
        <v>789</v>
      </c>
      <c r="B96" s="1004"/>
      <c r="C96" s="1004"/>
      <c r="D96" s="1004"/>
      <c r="E96" s="1004"/>
      <c r="F96" s="1004"/>
      <c r="G96" s="1004"/>
      <c r="H96" s="1004"/>
      <c r="I96" s="1004"/>
      <c r="J96" s="1004"/>
      <c r="K96" s="1004"/>
      <c r="L96" s="1004"/>
      <c r="M96" s="1004"/>
      <c r="N96" s="1004"/>
      <c r="O96" s="1004"/>
      <c r="P96" s="1004"/>
      <c r="Q96" s="1004"/>
      <c r="R96" s="1004"/>
      <c r="S96" s="1004"/>
      <c r="T96" s="1004"/>
      <c r="U96" s="1004"/>
      <c r="V96" s="1004"/>
      <c r="W96" s="1004"/>
      <c r="X96" s="1004"/>
      <c r="Y96" s="1004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04" t="s">
        <v>49</v>
      </c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05" t="s">
        <v>791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325"/>
    </row>
    <row r="99" spans="1:55" ht="27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1"/>
    </row>
    <row r="100" spans="1:55" ht="6" customHeight="1" x14ac:dyDescent="0.25">
      <c r="A100" s="1004" t="s">
        <v>789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1004"/>
      <c r="X100" s="1004"/>
      <c r="Y100" s="1004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04" t="s">
        <v>49</v>
      </c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05" t="s">
        <v>806</v>
      </c>
      <c r="B102" s="1005"/>
      <c r="C102" s="1005"/>
      <c r="D102" s="1005"/>
      <c r="E102" s="1005"/>
      <c r="F102" s="1005"/>
      <c r="G102" s="1005"/>
      <c r="H102" s="1005"/>
      <c r="I102" s="1005"/>
      <c r="J102" s="1005"/>
      <c r="K102" s="1005"/>
      <c r="L102" s="1005"/>
      <c r="M102" s="1005"/>
      <c r="N102" s="1005"/>
      <c r="O102" s="1005"/>
      <c r="P102" s="1005"/>
      <c r="Q102" s="1005"/>
      <c r="R102" s="1005"/>
      <c r="S102" s="1005"/>
      <c r="T102" s="1005"/>
      <c r="U102" s="1005"/>
      <c r="V102" s="1005"/>
      <c r="W102" s="1005"/>
      <c r="X102" s="1005"/>
      <c r="Y102" s="1005"/>
      <c r="Z102" s="1005"/>
      <c r="AA102" s="1005"/>
      <c r="AB102" s="1005"/>
      <c r="AC102" s="1005"/>
      <c r="AD102" s="1005"/>
      <c r="AE102" s="1005"/>
      <c r="AF102" s="1005"/>
      <c r="AG102" s="1005"/>
      <c r="AH102" s="1005"/>
      <c r="AI102" s="1005"/>
      <c r="AJ102" s="1005"/>
      <c r="AK102" s="1005"/>
      <c r="AL102" s="1005"/>
      <c r="AM102" s="1005"/>
      <c r="AN102" s="1005"/>
      <c r="AO102" s="1005"/>
      <c r="AP102" s="1005"/>
      <c r="AQ102" s="1005"/>
      <c r="AR102" s="1005"/>
      <c r="AS102" s="1005"/>
      <c r="AT102" s="1005"/>
      <c r="AU102" s="1005"/>
      <c r="AV102" s="1005"/>
      <c r="AW102" s="1005"/>
      <c r="AX102" s="1005"/>
      <c r="AY102" s="1005"/>
      <c r="AZ102" s="1005"/>
      <c r="BA102" s="325"/>
    </row>
    <row r="103" spans="1:55" ht="27" customHeight="1" x14ac:dyDescent="0.3">
      <c r="A103" s="1006" t="str">
        <f>ПОДПИСИ!D14</f>
        <v>Попов А.В.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2"/>
      <c r="BB103" s="311"/>
      <c r="BC103" s="311"/>
    </row>
    <row r="104" spans="1:55" s="300" customFormat="1" ht="6" customHeight="1" x14ac:dyDescent="0.2">
      <c r="A104" s="1004" t="s">
        <v>789</v>
      </c>
      <c r="B104" s="1004"/>
      <c r="C104" s="1004"/>
      <c r="D104" s="1004"/>
      <c r="E104" s="1004"/>
      <c r="F104" s="1004"/>
      <c r="G104" s="1004"/>
      <c r="H104" s="1004"/>
      <c r="I104" s="1004"/>
      <c r="J104" s="1004"/>
      <c r="K104" s="1004"/>
      <c r="L104" s="1004"/>
      <c r="M104" s="1004"/>
      <c r="N104" s="1004"/>
      <c r="O104" s="1004"/>
      <c r="P104" s="1004"/>
      <c r="Q104" s="1004"/>
      <c r="R104" s="1004"/>
      <c r="S104" s="1004"/>
      <c r="T104" s="1004"/>
      <c r="U104" s="1004"/>
      <c r="V104" s="1004"/>
      <c r="W104" s="1004"/>
      <c r="X104" s="1004"/>
      <c r="Y104" s="1004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04" t="s">
        <v>49</v>
      </c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</row>
    <row r="105" spans="1:55" x14ac:dyDescent="0.25">
      <c r="A105" s="999" t="s">
        <v>920</v>
      </c>
      <c r="B105" s="999"/>
      <c r="C105" s="999"/>
      <c r="D105" s="999"/>
      <c r="E105" s="999"/>
      <c r="F105" s="999"/>
      <c r="G105" s="999"/>
      <c r="H105" s="999"/>
      <c r="I105" s="999"/>
      <c r="J105" s="999"/>
      <c r="K105" s="999"/>
      <c r="L105" s="999"/>
      <c r="M105" s="999"/>
      <c r="N105" s="999"/>
      <c r="O105" s="999"/>
      <c r="P105" s="999"/>
      <c r="Q105" s="999"/>
      <c r="R105" s="999"/>
      <c r="S105" s="999"/>
      <c r="T105" s="999"/>
      <c r="U105" s="999"/>
      <c r="V105" s="999"/>
      <c r="W105" s="999"/>
      <c r="X105" s="999"/>
      <c r="Y105" s="999"/>
      <c r="Z105" s="999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</row>
    <row r="106" spans="1:55" ht="27" customHeight="1" x14ac:dyDescent="0.3">
      <c r="A106" s="970" t="str">
        <f>IF(ПОДПИСИ!D9="","",ПОДПИСИ!D7)</f>
        <v>Ширяев Е.М.</v>
      </c>
      <c r="B106" s="970"/>
      <c r="C106" s="970"/>
      <c r="D106" s="970"/>
      <c r="E106" s="970"/>
      <c r="F106" s="970"/>
      <c r="G106" s="970"/>
      <c r="H106" s="970"/>
      <c r="I106" s="970"/>
      <c r="J106" s="970"/>
      <c r="K106" s="970"/>
      <c r="L106" s="970"/>
      <c r="M106" s="970"/>
      <c r="N106" s="970"/>
      <c r="O106" s="970"/>
      <c r="P106" s="970"/>
      <c r="Q106" s="970"/>
      <c r="R106" s="970"/>
      <c r="S106" s="970"/>
      <c r="T106" s="970"/>
      <c r="U106" s="970"/>
      <c r="V106" s="970"/>
      <c r="W106" s="970"/>
      <c r="X106" s="970"/>
      <c r="Y106" s="970"/>
      <c r="Z106" s="971"/>
      <c r="AA106" s="971"/>
      <c r="AB106" s="971"/>
      <c r="AC106" s="971"/>
      <c r="AD106" s="971"/>
      <c r="AE106" s="971"/>
      <c r="AF106" s="971"/>
      <c r="AG106" s="971"/>
      <c r="AH106" s="971"/>
      <c r="AI106" s="971"/>
      <c r="AJ106" s="971"/>
      <c r="AK106" s="971"/>
      <c r="AL106" s="971"/>
      <c r="AM106" s="971"/>
      <c r="AN106" s="971"/>
      <c r="AO106" s="972"/>
      <c r="AP106" s="972"/>
      <c r="AQ106" s="972"/>
      <c r="AR106" s="972"/>
      <c r="AS106" s="972"/>
      <c r="AT106" s="972"/>
      <c r="AU106" s="972"/>
      <c r="AV106" s="972"/>
      <c r="AW106" s="972"/>
      <c r="AX106" s="972"/>
      <c r="AY106" s="972"/>
      <c r="AZ106" s="972"/>
    </row>
    <row r="107" spans="1:55" ht="6.75" customHeight="1" x14ac:dyDescent="0.25">
      <c r="A107" s="968" t="s">
        <v>789</v>
      </c>
      <c r="B107" s="968"/>
      <c r="C107" s="968"/>
      <c r="D107" s="968"/>
      <c r="E107" s="968"/>
      <c r="F107" s="968"/>
      <c r="G107" s="968"/>
      <c r="H107" s="968"/>
      <c r="I107" s="968"/>
      <c r="J107" s="968"/>
      <c r="K107" s="968"/>
      <c r="L107" s="968"/>
      <c r="M107" s="968"/>
      <c r="N107" s="968"/>
      <c r="O107" s="968"/>
      <c r="P107" s="968"/>
      <c r="Q107" s="968"/>
      <c r="R107" s="968"/>
      <c r="S107" s="968"/>
      <c r="T107" s="968"/>
      <c r="U107" s="968"/>
      <c r="V107" s="968"/>
      <c r="W107" s="968"/>
      <c r="X107" s="968"/>
      <c r="Y107" s="968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68" t="s">
        <v>49</v>
      </c>
      <c r="AP107" s="968"/>
      <c r="AQ107" s="968"/>
      <c r="AR107" s="968"/>
      <c r="AS107" s="968"/>
      <c r="AT107" s="968"/>
      <c r="AU107" s="968"/>
      <c r="AV107" s="968"/>
      <c r="AW107" s="968"/>
      <c r="AX107" s="968"/>
      <c r="AY107" s="968"/>
      <c r="AZ107" s="96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Лист62"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47" t="s">
        <v>566</v>
      </c>
      <c r="B1" s="1047"/>
      <c r="C1" s="1047"/>
      <c r="D1" s="1047"/>
      <c r="E1" s="1047"/>
      <c r="F1" s="1047"/>
      <c r="G1" s="1047"/>
      <c r="H1" s="1047"/>
      <c r="I1" s="1047"/>
      <c r="J1" s="1047"/>
      <c r="K1" s="1047"/>
      <c r="L1" s="1047"/>
      <c r="M1" s="1047"/>
      <c r="N1" s="1047"/>
      <c r="O1" s="1047"/>
      <c r="P1" s="1047"/>
      <c r="Q1" s="1047"/>
      <c r="R1" s="1047"/>
      <c r="S1" s="1047"/>
      <c r="T1" s="1047"/>
      <c r="U1" s="1047"/>
      <c r="V1" s="1047"/>
      <c r="W1" s="1047"/>
      <c r="X1" s="1047"/>
      <c r="Y1" s="1047"/>
      <c r="Z1" s="1047"/>
      <c r="AA1" s="1047"/>
      <c r="AB1" s="1047"/>
      <c r="AC1" s="1047"/>
      <c r="AD1" s="1047"/>
      <c r="AE1" s="1047"/>
      <c r="AF1" s="1047"/>
      <c r="AG1" s="1047"/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7"/>
      <c r="AW1" s="1047"/>
      <c r="AX1" s="1047"/>
      <c r="AY1" s="1047"/>
      <c r="AZ1" s="1047"/>
      <c r="BA1" s="312"/>
    </row>
    <row r="2" spans="1:63" ht="12" customHeight="1" x14ac:dyDescent="0.25">
      <c r="A2" s="1048" t="s">
        <v>72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49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49"/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/>
      <c r="AC3" s="1049"/>
      <c r="AD3" s="1049"/>
      <c r="AE3" s="1049"/>
      <c r="AF3" s="1049"/>
      <c r="AG3" s="1049"/>
      <c r="AH3" s="1049"/>
      <c r="AI3" s="1049"/>
      <c r="AJ3" s="1049"/>
      <c r="AK3" s="1049"/>
      <c r="AL3" s="1049"/>
      <c r="AM3" s="1049"/>
      <c r="AN3" s="1049"/>
      <c r="AO3" s="1049"/>
      <c r="AP3" s="1049"/>
      <c r="AQ3" s="1049"/>
      <c r="AR3" s="1049"/>
      <c r="AS3" s="1049"/>
      <c r="AT3" s="1049"/>
      <c r="AU3" s="1049"/>
      <c r="AV3" s="1049"/>
      <c r="AW3" s="1049"/>
      <c r="AX3" s="1049"/>
      <c r="AY3" s="1049"/>
      <c r="AZ3" s="1049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39" t="s">
        <v>794</v>
      </c>
      <c r="B4" s="1039"/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M4" s="1039"/>
      <c r="N4" s="1039"/>
      <c r="O4" s="1039"/>
      <c r="P4" s="1039"/>
      <c r="Q4" s="1039"/>
      <c r="R4" s="1039"/>
      <c r="S4" s="1039"/>
      <c r="T4" s="1039"/>
      <c r="U4" s="1039"/>
      <c r="V4" s="1039"/>
      <c r="W4" s="1039"/>
      <c r="X4" s="1039"/>
      <c r="Y4" s="1039"/>
      <c r="Z4" s="1039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1002" t="s">
        <v>761</v>
      </c>
      <c r="B5" s="1002"/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  <c r="P5" s="1002"/>
      <c r="Q5" s="1002"/>
      <c r="R5" s="1002"/>
      <c r="S5" s="1002"/>
      <c r="T5" s="1002"/>
      <c r="U5" s="1002"/>
      <c r="V5" s="1002"/>
      <c r="W5" s="1002"/>
      <c r="X5" s="1002"/>
      <c r="Y5" s="1002"/>
      <c r="Z5" s="1002"/>
      <c r="AA5" s="1002"/>
      <c r="AB5" s="1002"/>
      <c r="AC5" s="1002"/>
      <c r="AD5" s="1002"/>
      <c r="AE5" s="1002"/>
      <c r="AF5" s="1002"/>
      <c r="AG5" s="1002"/>
      <c r="AH5" s="1002"/>
      <c r="AI5" s="1002"/>
      <c r="AJ5" s="1002"/>
      <c r="AK5" s="1002"/>
      <c r="AL5" s="1002"/>
      <c r="AM5" s="1002"/>
      <c r="AN5" s="1002"/>
      <c r="AO5" s="1002"/>
      <c r="AP5" s="1002"/>
      <c r="AQ5" s="1002"/>
      <c r="AR5" s="1002"/>
      <c r="AS5" s="1002"/>
      <c r="AT5" s="1002"/>
      <c r="AU5" s="1002"/>
      <c r="AV5" s="1002"/>
      <c r="AW5" s="1002"/>
      <c r="AX5" s="1002"/>
      <c r="AY5" s="1002"/>
      <c r="AZ5" s="1002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39" t="s">
        <v>795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57" customHeight="1" x14ac:dyDescent="0.25">
      <c r="A8" s="105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0"/>
      <c r="C8" s="1050"/>
      <c r="D8" s="1050"/>
      <c r="E8" s="1050"/>
      <c r="F8" s="1050"/>
      <c r="G8" s="1050"/>
      <c r="H8" s="1050"/>
      <c r="I8" s="1050"/>
      <c r="J8" s="1050"/>
      <c r="K8" s="1050"/>
      <c r="L8" s="1050"/>
      <c r="M8" s="1050"/>
      <c r="N8" s="1050"/>
      <c r="O8" s="1050"/>
      <c r="P8" s="1050"/>
      <c r="Q8" s="1050"/>
      <c r="R8" s="1050"/>
      <c r="S8" s="1050"/>
      <c r="T8" s="1050"/>
      <c r="U8" s="1050"/>
      <c r="V8" s="1050"/>
      <c r="W8" s="1050"/>
      <c r="X8" s="1050"/>
      <c r="Y8" s="1050"/>
      <c r="Z8" s="1050"/>
      <c r="AA8" s="1050"/>
      <c r="AB8" s="1050"/>
      <c r="AC8" s="1050"/>
      <c r="AD8" s="1050"/>
      <c r="AE8" s="1050"/>
      <c r="AF8" s="1050"/>
      <c r="AG8" s="1050"/>
      <c r="AH8" s="1050"/>
      <c r="AI8" s="1050"/>
      <c r="AJ8" s="1050"/>
      <c r="AK8" s="1050"/>
      <c r="AL8" s="1050"/>
      <c r="AM8" s="1050"/>
      <c r="AN8" s="1050"/>
      <c r="AO8" s="1050"/>
      <c r="AP8" s="1050"/>
      <c r="AQ8" s="1050"/>
      <c r="AR8" s="1050"/>
      <c r="AS8" s="1050"/>
      <c r="AT8" s="1050"/>
      <c r="AU8" s="1050"/>
      <c r="AV8" s="1050"/>
      <c r="AW8" s="1050"/>
      <c r="AX8" s="1050"/>
      <c r="AY8" s="1050"/>
      <c r="AZ8" s="1050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34" t="s">
        <v>796</v>
      </c>
      <c r="B9" s="1034"/>
      <c r="C9" s="1034"/>
      <c r="D9" s="1034"/>
      <c r="E9" s="1034"/>
      <c r="F9" s="1034"/>
      <c r="G9" s="1034"/>
      <c r="H9" s="1034"/>
      <c r="I9" s="1034"/>
      <c r="J9" s="1034"/>
      <c r="K9" s="1034"/>
      <c r="L9" s="1034"/>
      <c r="M9" s="1034"/>
      <c r="N9" s="1034"/>
      <c r="O9" s="1034"/>
      <c r="P9" s="1034"/>
      <c r="Q9" s="1034"/>
      <c r="R9" s="1034"/>
      <c r="S9" s="1034"/>
      <c r="T9" s="1034"/>
      <c r="U9" s="1034"/>
      <c r="V9" s="1034"/>
      <c r="W9" s="1034"/>
      <c r="X9" s="1034"/>
      <c r="Y9" s="1034"/>
      <c r="Z9" s="1034"/>
      <c r="AA9" s="1034"/>
      <c r="AB9" s="1034"/>
      <c r="AC9" s="1034"/>
      <c r="AD9" s="1034"/>
      <c r="AE9" s="1034"/>
      <c r="AF9" s="1034"/>
      <c r="AG9" s="1034"/>
      <c r="AH9" s="1034"/>
      <c r="AI9" s="1034"/>
      <c r="AJ9" s="1034"/>
      <c r="AK9" s="1034"/>
      <c r="AL9" s="1034"/>
      <c r="AM9" s="1034"/>
      <c r="AN9" s="1034"/>
      <c r="AO9" s="1034"/>
      <c r="AP9" s="1034"/>
      <c r="AQ9" s="1034"/>
      <c r="AR9" s="1034"/>
      <c r="AS9" s="1034"/>
      <c r="AT9" s="1034"/>
      <c r="AU9" s="1034"/>
      <c r="AV9" s="1034"/>
      <c r="AW9" s="1034"/>
      <c r="AX9" s="1034"/>
      <c r="AY9" s="1034"/>
      <c r="AZ9" s="1034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48" t="s">
        <v>765</v>
      </c>
      <c r="B10" s="1048"/>
      <c r="C10" s="1048"/>
      <c r="D10" s="1048"/>
      <c r="E10" s="1048"/>
      <c r="F10" s="1048"/>
      <c r="G10" s="1048"/>
      <c r="H10" s="1048"/>
      <c r="I10" s="1048"/>
      <c r="J10" s="1048"/>
      <c r="K10" s="1048"/>
      <c r="L10" s="1048"/>
      <c r="M10" s="1048"/>
      <c r="N10" s="1048"/>
      <c r="O10" s="1048"/>
      <c r="P10" s="1048"/>
      <c r="Q10" s="1048"/>
      <c r="R10" s="1048"/>
      <c r="S10" s="1048"/>
      <c r="T10" s="1048"/>
      <c r="U10" s="1048"/>
      <c r="V10" s="1048"/>
      <c r="W10" s="1048"/>
      <c r="X10" s="1048"/>
      <c r="Y10" s="1048"/>
      <c r="Z10" s="1048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50" t="str">
        <f>ФОРМА!B3</f>
        <v>ООО «СЭТ»</v>
      </c>
      <c r="B11" s="1050"/>
      <c r="C11" s="1050"/>
      <c r="D11" s="1050"/>
      <c r="E11" s="1050"/>
      <c r="F11" s="1050"/>
      <c r="G11" s="1050"/>
      <c r="H11" s="1050"/>
      <c r="I11" s="1050"/>
      <c r="J11" s="1050"/>
      <c r="K11" s="1050"/>
      <c r="L11" s="1050"/>
      <c r="M11" s="1050"/>
      <c r="N11" s="1050"/>
      <c r="O11" s="1050"/>
      <c r="P11" s="1050"/>
      <c r="Q11" s="1050"/>
      <c r="R11" s="1050"/>
      <c r="S11" s="1050"/>
      <c r="T11" s="1050"/>
      <c r="U11" s="1050"/>
      <c r="V11" s="1050"/>
      <c r="W11" s="1050"/>
      <c r="X11" s="1050"/>
      <c r="Y11" s="1050"/>
      <c r="Z11" s="1050"/>
      <c r="AA11" s="1050"/>
      <c r="AB11" s="1050"/>
      <c r="AC11" s="1050"/>
      <c r="AD11" s="1050"/>
      <c r="AE11" s="1050"/>
      <c r="AF11" s="1050"/>
      <c r="AG11" s="1050"/>
      <c r="AH11" s="1050"/>
      <c r="AI11" s="1050"/>
      <c r="AJ11" s="1050"/>
      <c r="AK11" s="1050"/>
      <c r="AL11" s="1050"/>
      <c r="AM11" s="1050"/>
      <c r="AN11" s="1050"/>
      <c r="AO11" s="1050"/>
      <c r="AP11" s="1050"/>
      <c r="AQ11" s="1050"/>
      <c r="AR11" s="1050"/>
      <c r="AS11" s="1050"/>
      <c r="AT11" s="1050"/>
      <c r="AU11" s="1050"/>
      <c r="AV11" s="1050"/>
      <c r="AW11" s="1050"/>
      <c r="AX11" s="1050"/>
      <c r="AY11" s="1050"/>
      <c r="AZ11" s="1050"/>
      <c r="BA11" s="1050"/>
    </row>
    <row r="12" spans="1:63" s="300" customFormat="1" ht="6" customHeight="1" x14ac:dyDescent="0.2">
      <c r="A12" s="1039" t="s">
        <v>795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313"/>
    </row>
    <row r="13" spans="1:63" ht="27.75" customHeight="1" x14ac:dyDescent="0.25">
      <c r="A13" s="1050" t="str">
        <f>ФОРМА!D3</f>
        <v>ОГРН 1089847302225, ИНН 7842391090, КПП 780101001, 199004, город Санкт-Петербург, пр-кт Средний В.О., д. 4 литер а, пом/ком 6н/177</v>
      </c>
      <c r="B13" s="1050"/>
      <c r="C13" s="1050"/>
      <c r="D13" s="1050"/>
      <c r="E13" s="1050"/>
      <c r="F13" s="1050"/>
      <c r="G13" s="1050"/>
      <c r="H13" s="1050"/>
      <c r="I13" s="1050"/>
      <c r="J13" s="1050"/>
      <c r="K13" s="1050"/>
      <c r="L13" s="1050"/>
      <c r="M13" s="1050"/>
      <c r="N13" s="1050"/>
      <c r="O13" s="1050"/>
      <c r="P13" s="1050"/>
      <c r="Q13" s="1050"/>
      <c r="R13" s="1050"/>
      <c r="S13" s="1050"/>
      <c r="T13" s="1050"/>
      <c r="U13" s="1050"/>
      <c r="V13" s="1050"/>
      <c r="W13" s="1050"/>
      <c r="X13" s="1050"/>
      <c r="Y13" s="1050"/>
      <c r="Z13" s="1050"/>
      <c r="AA13" s="1050"/>
      <c r="AB13" s="1050"/>
      <c r="AC13" s="1050"/>
      <c r="AD13" s="1050"/>
      <c r="AE13" s="1050"/>
      <c r="AF13" s="1050"/>
      <c r="AG13" s="1050"/>
      <c r="AH13" s="1050"/>
      <c r="AI13" s="1050"/>
      <c r="AJ13" s="1050"/>
      <c r="AK13" s="1050"/>
      <c r="AL13" s="1050"/>
      <c r="AM13" s="1050"/>
      <c r="AN13" s="1050"/>
      <c r="AO13" s="1050"/>
      <c r="AP13" s="1050"/>
      <c r="AQ13" s="1050"/>
      <c r="AR13" s="1050"/>
      <c r="AS13" s="1050"/>
      <c r="AT13" s="1050"/>
      <c r="AU13" s="1050"/>
      <c r="AV13" s="1050"/>
      <c r="AW13" s="1050"/>
      <c r="AX13" s="1050"/>
      <c r="AY13" s="1050"/>
      <c r="AZ13" s="1050"/>
      <c r="BA13" s="1050"/>
    </row>
    <row r="14" spans="1:63" s="300" customFormat="1" ht="21" customHeight="1" x14ac:dyDescent="0.2">
      <c r="A14" s="1034" t="s">
        <v>797</v>
      </c>
      <c r="B14" s="1034"/>
      <c r="C14" s="1034"/>
      <c r="D14" s="1034"/>
      <c r="E14" s="1034"/>
      <c r="F14" s="1034"/>
      <c r="G14" s="1034"/>
      <c r="H14" s="1034"/>
      <c r="I14" s="1034"/>
      <c r="J14" s="1034"/>
      <c r="K14" s="1034"/>
      <c r="L14" s="1034"/>
      <c r="M14" s="1034"/>
      <c r="N14" s="1034"/>
      <c r="O14" s="1034"/>
      <c r="P14" s="1034"/>
      <c r="Q14" s="1034"/>
      <c r="R14" s="1034"/>
      <c r="S14" s="1034"/>
      <c r="T14" s="1034"/>
      <c r="U14" s="1034"/>
      <c r="V14" s="1034"/>
      <c r="W14" s="1034"/>
      <c r="X14" s="1034"/>
      <c r="Y14" s="1034"/>
      <c r="Z14" s="1034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313"/>
    </row>
    <row r="15" spans="1:63" ht="12" customHeight="1" x14ac:dyDescent="0.25">
      <c r="A15" s="1048" t="s">
        <v>74</v>
      </c>
      <c r="B15" s="1048"/>
      <c r="C15" s="1048"/>
      <c r="D15" s="1048"/>
      <c r="E15" s="1048"/>
      <c r="F15" s="1048"/>
      <c r="G15" s="1048"/>
      <c r="H15" s="1048"/>
      <c r="I15" s="1048"/>
      <c r="J15" s="1048"/>
      <c r="K15" s="1048"/>
      <c r="L15" s="1048"/>
      <c r="M15" s="1048"/>
      <c r="N15" s="1048"/>
      <c r="O15" s="1048"/>
      <c r="P15" s="1048"/>
      <c r="Q15" s="1048"/>
      <c r="R15" s="1048"/>
      <c r="S15" s="1048"/>
      <c r="T15" s="1048"/>
      <c r="U15" s="1048"/>
      <c r="V15" s="1048"/>
      <c r="W15" s="1048"/>
      <c r="X15" s="1048"/>
      <c r="Y15" s="1048"/>
      <c r="Z15" s="1048"/>
      <c r="AA15" s="1048"/>
      <c r="AB15" s="1048"/>
      <c r="AC15" s="1048"/>
      <c r="AD15" s="1048"/>
      <c r="AE15" s="1048"/>
      <c r="AF15" s="1048"/>
      <c r="AG15" s="1048"/>
      <c r="AH15" s="1048"/>
      <c r="AI15" s="1048"/>
      <c r="AJ15" s="1048"/>
      <c r="AK15" s="1048"/>
      <c r="AL15" s="1048"/>
      <c r="AM15" s="1048"/>
      <c r="AN15" s="1048"/>
      <c r="AO15" s="1048"/>
      <c r="AP15" s="1048"/>
      <c r="AQ15" s="1048"/>
      <c r="AR15" s="1048"/>
      <c r="AS15" s="1048"/>
      <c r="AT15" s="1048"/>
      <c r="AU15" s="1048"/>
      <c r="AV15" s="1048"/>
      <c r="AW15" s="1048"/>
      <c r="AX15" s="1048"/>
      <c r="AY15" s="1048"/>
      <c r="AZ15" s="1048"/>
      <c r="BA15" s="312"/>
    </row>
    <row r="16" spans="1:63" ht="12" customHeight="1" x14ac:dyDescent="0.25">
      <c r="A16" s="1050" t="str">
        <f>ФОРМА!B8</f>
        <v>ООО «СЭТ»</v>
      </c>
      <c r="B16" s="1050"/>
      <c r="C16" s="1050"/>
      <c r="D16" s="1050"/>
      <c r="E16" s="1050"/>
      <c r="F16" s="1050"/>
      <c r="G16" s="1050"/>
      <c r="H16" s="1050"/>
      <c r="I16" s="1050"/>
      <c r="J16" s="1050"/>
      <c r="K16" s="1050"/>
      <c r="L16" s="1050"/>
      <c r="M16" s="1050"/>
      <c r="N16" s="1050"/>
      <c r="O16" s="1050"/>
      <c r="P16" s="1050"/>
      <c r="Q16" s="1050"/>
      <c r="R16" s="1050"/>
      <c r="S16" s="1050"/>
      <c r="T16" s="1050"/>
      <c r="U16" s="1050"/>
      <c r="V16" s="1050"/>
      <c r="W16" s="1050"/>
      <c r="X16" s="1050"/>
      <c r="Y16" s="1050"/>
      <c r="Z16" s="1050"/>
      <c r="AA16" s="1050"/>
      <c r="AB16" s="1050"/>
      <c r="AC16" s="1050"/>
      <c r="AD16" s="1050"/>
      <c r="AE16" s="1050"/>
      <c r="AF16" s="1050"/>
      <c r="AG16" s="1050"/>
      <c r="AH16" s="1050"/>
      <c r="AI16" s="1050"/>
      <c r="AJ16" s="1050"/>
      <c r="AK16" s="1050"/>
      <c r="AL16" s="1050"/>
      <c r="AM16" s="1050"/>
      <c r="AN16" s="1050"/>
      <c r="AO16" s="1050"/>
      <c r="AP16" s="1050"/>
      <c r="AQ16" s="1050"/>
      <c r="AR16" s="1050"/>
      <c r="AS16" s="1050"/>
      <c r="AT16" s="1050"/>
      <c r="AU16" s="1050"/>
      <c r="AV16" s="1050"/>
      <c r="AW16" s="1050"/>
      <c r="AX16" s="1050"/>
      <c r="AY16" s="1050"/>
      <c r="AZ16" s="1050"/>
      <c r="BA16" s="1050"/>
    </row>
    <row r="17" spans="1:53" s="300" customFormat="1" ht="9.6" x14ac:dyDescent="0.2">
      <c r="A17" s="1039" t="s">
        <v>795</v>
      </c>
      <c r="B17" s="1039"/>
      <c r="C17" s="1039"/>
      <c r="D17" s="1039"/>
      <c r="E17" s="1039"/>
      <c r="F17" s="1039"/>
      <c r="G17" s="1039"/>
      <c r="H17" s="1039"/>
      <c r="I17" s="1039"/>
      <c r="J17" s="1039"/>
      <c r="K17" s="1039"/>
      <c r="L17" s="1039"/>
      <c r="M17" s="1039"/>
      <c r="N17" s="1039"/>
      <c r="O17" s="1039"/>
      <c r="P17" s="1039"/>
      <c r="Q17" s="1039"/>
      <c r="R17" s="1039"/>
      <c r="S17" s="1039"/>
      <c r="T17" s="1039"/>
      <c r="U17" s="1039"/>
      <c r="V17" s="1039"/>
      <c r="W17" s="1039"/>
      <c r="X17" s="1039"/>
      <c r="Y17" s="1039"/>
      <c r="Z17" s="1039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313"/>
    </row>
    <row r="18" spans="1:53" ht="25.5" customHeight="1" x14ac:dyDescent="0.25">
      <c r="A18" s="1050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50"/>
      <c r="C18" s="1050"/>
      <c r="D18" s="1050"/>
      <c r="E18" s="1050"/>
      <c r="F18" s="1050"/>
      <c r="G18" s="1050"/>
      <c r="H18" s="1050"/>
      <c r="I18" s="1050"/>
      <c r="J18" s="1050"/>
      <c r="K18" s="1050"/>
      <c r="L18" s="1050"/>
      <c r="M18" s="1050"/>
      <c r="N18" s="1050"/>
      <c r="O18" s="1050"/>
      <c r="P18" s="1050"/>
      <c r="Q18" s="1050"/>
      <c r="R18" s="1050"/>
      <c r="S18" s="1050"/>
      <c r="T18" s="1050"/>
      <c r="U18" s="1050"/>
      <c r="V18" s="1050"/>
      <c r="W18" s="1050"/>
      <c r="X18" s="1050"/>
      <c r="Y18" s="1050"/>
      <c r="Z18" s="1050"/>
      <c r="AA18" s="1050"/>
      <c r="AB18" s="1050"/>
      <c r="AC18" s="1050"/>
      <c r="AD18" s="1050"/>
      <c r="AE18" s="1050"/>
      <c r="AF18" s="1050"/>
      <c r="AG18" s="1050"/>
      <c r="AH18" s="1050"/>
      <c r="AI18" s="1050"/>
      <c r="AJ18" s="1050"/>
      <c r="AK18" s="1050"/>
      <c r="AL18" s="1050"/>
      <c r="AM18" s="1050"/>
      <c r="AN18" s="1050"/>
      <c r="AO18" s="1050"/>
      <c r="AP18" s="1050"/>
      <c r="AQ18" s="1050"/>
      <c r="AR18" s="1050"/>
      <c r="AS18" s="1050"/>
      <c r="AT18" s="1050"/>
      <c r="AU18" s="1050"/>
      <c r="AV18" s="1050"/>
      <c r="AW18" s="1050"/>
      <c r="AX18" s="1050"/>
      <c r="AY18" s="1050"/>
      <c r="AZ18" s="1050"/>
      <c r="BA18" s="312"/>
    </row>
    <row r="19" spans="1:53" s="300" customFormat="1" ht="6.75" customHeight="1" x14ac:dyDescent="0.2">
      <c r="A19" s="1034" t="s">
        <v>763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  <c r="L19" s="1034"/>
      <c r="M19" s="1034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34"/>
      <c r="AA19" s="1034"/>
      <c r="AB19" s="1034"/>
      <c r="AC19" s="1034"/>
      <c r="AD19" s="1034"/>
      <c r="AE19" s="1034"/>
      <c r="AF19" s="1034"/>
      <c r="AG19" s="1034"/>
      <c r="AH19" s="1034"/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/>
      <c r="AX19" s="1034"/>
      <c r="AY19" s="1034"/>
      <c r="AZ19" s="1034"/>
      <c r="BA19" s="313"/>
    </row>
    <row r="20" spans="1:53" s="300" customFormat="1" ht="15" customHeight="1" x14ac:dyDescent="0.2">
      <c r="A20" s="992"/>
      <c r="B20" s="992"/>
      <c r="C20" s="992"/>
      <c r="D20" s="992"/>
      <c r="E20" s="992"/>
      <c r="F20" s="992"/>
      <c r="G20" s="992"/>
      <c r="H20" s="992"/>
      <c r="I20" s="992"/>
      <c r="J20" s="992"/>
      <c r="K20" s="992"/>
      <c r="L20" s="992"/>
      <c r="M20" s="992"/>
      <c r="N20" s="992"/>
      <c r="O20" s="992"/>
      <c r="P20" s="992"/>
      <c r="Q20" s="992"/>
      <c r="R20" s="992"/>
      <c r="S20" s="992"/>
      <c r="T20" s="992"/>
      <c r="U20" s="992"/>
      <c r="V20" s="992"/>
      <c r="W20" s="992"/>
      <c r="X20" s="992"/>
      <c r="Y20" s="992"/>
      <c r="Z20" s="992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313"/>
    </row>
    <row r="21" spans="1:53" s="300" customFormat="1" ht="12" customHeight="1" x14ac:dyDescent="0.2">
      <c r="A21" s="991" t="s">
        <v>798</v>
      </c>
      <c r="B21" s="991"/>
      <c r="C21" s="991"/>
      <c r="D21" s="991"/>
      <c r="E21" s="991"/>
      <c r="F21" s="991"/>
      <c r="G21" s="991"/>
      <c r="H21" s="991"/>
      <c r="I21" s="991"/>
      <c r="J21" s="991"/>
      <c r="K21" s="991"/>
      <c r="L21" s="991"/>
      <c r="M21" s="991"/>
      <c r="N21" s="991"/>
      <c r="O21" s="991"/>
      <c r="P21" s="991"/>
      <c r="Q21" s="991"/>
      <c r="R21" s="991"/>
      <c r="S21" s="991"/>
      <c r="T21" s="991"/>
      <c r="U21" s="991"/>
      <c r="V21" s="991"/>
      <c r="W21" s="991"/>
      <c r="X21" s="991"/>
      <c r="Y21" s="991"/>
      <c r="Z21" s="991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313"/>
    </row>
    <row r="22" spans="1:53" ht="9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5.95" customHeight="1" x14ac:dyDescent="0.25">
      <c r="A23" s="1043" t="s">
        <v>517</v>
      </c>
      <c r="B23" s="1044"/>
      <c r="C23" s="1044"/>
      <c r="D23" s="1044"/>
      <c r="E23" s="1044"/>
      <c r="F23" s="1044"/>
      <c r="G23" s="1044"/>
      <c r="H23" s="1044"/>
      <c r="I23" s="1044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/>
      <c r="AY23" s="1044"/>
      <c r="AZ23" s="1044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45" t="s">
        <v>19</v>
      </c>
      <c r="B25" s="1045"/>
      <c r="C25" s="980">
        <f>ФОРМА!B26</f>
        <v>0</v>
      </c>
      <c r="D25" s="980"/>
      <c r="E25" s="980"/>
      <c r="F25" s="980"/>
      <c r="G25" s="980"/>
      <c r="H25" s="980"/>
      <c r="I25" s="980"/>
      <c r="J25" s="980"/>
      <c r="K25" s="980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46"/>
      <c r="AH25" s="1046"/>
      <c r="AI25" s="1046"/>
      <c r="AJ25" s="317"/>
      <c r="AK25" s="317"/>
      <c r="AL25" s="997">
        <f>ФОРМА!C26</f>
        <v>45354</v>
      </c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1046"/>
      <c r="AX25" s="1046"/>
      <c r="AY25" s="1046"/>
      <c r="AZ25" s="1046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39" t="s">
        <v>454</v>
      </c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313"/>
      <c r="AX26" s="313"/>
      <c r="AY26" s="313"/>
      <c r="AZ26" s="313"/>
      <c r="BA26" s="313"/>
    </row>
    <row r="27" spans="1:53" ht="24" customHeight="1" x14ac:dyDescent="0.25">
      <c r="A27" s="1002" t="s">
        <v>770</v>
      </c>
      <c r="B27" s="1002"/>
      <c r="C27" s="1002"/>
      <c r="D27" s="1002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2"/>
      <c r="AR27" s="1002"/>
      <c r="AS27" s="1002"/>
      <c r="AT27" s="1002"/>
      <c r="AU27" s="1002"/>
      <c r="AV27" s="1002"/>
      <c r="AW27" s="1002"/>
      <c r="AX27" s="1002"/>
      <c r="AY27" s="1002"/>
      <c r="AZ27" s="1002"/>
      <c r="BA27" s="312"/>
    </row>
    <row r="28" spans="1:53" ht="12" customHeight="1" x14ac:dyDescent="0.25">
      <c r="A28" s="1040" t="str">
        <f>IF(ПОДПИСИ!B9="",ПОДПИСИ!B7,ПОДПИСИ!B9)</f>
        <v>Ведущий инженер отдела строительного контроля АО "ЛЭСР"</v>
      </c>
      <c r="B28" s="1040"/>
      <c r="C28" s="1040"/>
      <c r="D28" s="1040"/>
      <c r="E28" s="1040"/>
      <c r="F28" s="1040"/>
      <c r="G28" s="1040"/>
      <c r="H28" s="1040"/>
      <c r="I28" s="1040"/>
      <c r="J28" s="1040"/>
      <c r="K28" s="1040"/>
      <c r="L28" s="1040"/>
      <c r="M28" s="1040"/>
      <c r="N28" s="1040"/>
      <c r="O28" s="1040"/>
      <c r="P28" s="1040"/>
      <c r="Q28" s="1040"/>
      <c r="R28" s="1040"/>
      <c r="S28" s="1040"/>
      <c r="T28" s="1040"/>
      <c r="U28" s="1040"/>
      <c r="V28" s="1040"/>
      <c r="W28" s="1040"/>
      <c r="X28" s="1040"/>
      <c r="Y28" s="1040"/>
      <c r="Z28" s="1040"/>
      <c r="AA28" s="1040"/>
      <c r="AB28" s="1040"/>
      <c r="AC28" s="1040"/>
      <c r="AD28" s="1040"/>
      <c r="AE28" s="1040"/>
      <c r="AF28" s="1040"/>
      <c r="AG28" s="1040"/>
      <c r="AH28" s="1040"/>
      <c r="AI28" s="1040"/>
      <c r="AJ28" s="1040"/>
      <c r="AK28" s="1040"/>
      <c r="AL28" s="1040"/>
      <c r="AM28" s="1040"/>
      <c r="AN28" s="1040"/>
      <c r="AO28" s="1040"/>
      <c r="AP28" s="1040"/>
      <c r="AQ28" s="1040"/>
      <c r="AR28" s="1040"/>
      <c r="AS28" s="1040"/>
      <c r="AT28" s="1040"/>
      <c r="AU28" s="1040"/>
      <c r="AV28" s="1040"/>
      <c r="AW28" s="1040"/>
      <c r="AX28" s="1040"/>
      <c r="AY28" s="1040"/>
      <c r="AZ28" s="1040"/>
      <c r="BA28" s="312"/>
    </row>
    <row r="29" spans="1:53" ht="12" customHeight="1" x14ac:dyDescent="0.25">
      <c r="A29" s="1041" t="str">
        <f>IF(ПОДПИСИ!C9="",ПОДПИСИ!C7,CONCATENATE(ПОДПИСИ!C9,", ",ПОДПИСИ!F9))</f>
        <v>Сафуанова В.А., Приказ №205 от 12.02.2024</v>
      </c>
      <c r="B29" s="1041"/>
      <c r="C29" s="1041"/>
      <c r="D29" s="1041"/>
      <c r="E29" s="1041"/>
      <c r="F29" s="1041"/>
      <c r="G29" s="1041"/>
      <c r="H29" s="1041"/>
      <c r="I29" s="1041"/>
      <c r="J29" s="1041"/>
      <c r="K29" s="1041"/>
      <c r="L29" s="1041"/>
      <c r="M29" s="1041"/>
      <c r="N29" s="1041"/>
      <c r="O29" s="1041"/>
      <c r="P29" s="1041"/>
      <c r="Q29" s="1041"/>
      <c r="R29" s="1041"/>
      <c r="S29" s="1041"/>
      <c r="T29" s="1041"/>
      <c r="U29" s="1041"/>
      <c r="V29" s="1041"/>
      <c r="W29" s="1041"/>
      <c r="X29" s="1041"/>
      <c r="Y29" s="1041"/>
      <c r="Z29" s="1041"/>
      <c r="AA29" s="1041"/>
      <c r="AB29" s="1041"/>
      <c r="AC29" s="1041"/>
      <c r="AD29" s="1041"/>
      <c r="AE29" s="1041"/>
      <c r="AF29" s="1041"/>
      <c r="AG29" s="1041"/>
      <c r="AH29" s="1041"/>
      <c r="AI29" s="1041"/>
      <c r="AJ29" s="1041"/>
      <c r="AK29" s="1041"/>
      <c r="AL29" s="1041"/>
      <c r="AM29" s="1041"/>
      <c r="AN29" s="1041"/>
      <c r="AO29" s="1041"/>
      <c r="AP29" s="1041"/>
      <c r="AQ29" s="1041"/>
      <c r="AR29" s="1041"/>
      <c r="AS29" s="1041"/>
      <c r="AT29" s="1041"/>
      <c r="AU29" s="1041"/>
      <c r="AV29" s="1041"/>
      <c r="AW29" s="1041"/>
      <c r="AX29" s="1041"/>
      <c r="AY29" s="1041"/>
      <c r="AZ29" s="1041"/>
      <c r="BA29" s="312"/>
    </row>
    <row r="30" spans="1:53" ht="15" customHeight="1" x14ac:dyDescent="0.25">
      <c r="A30" s="1034" t="s">
        <v>771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312"/>
    </row>
    <row r="31" spans="1:53" ht="12.6" customHeight="1" x14ac:dyDescent="0.25">
      <c r="A31" s="992"/>
      <c r="B31" s="992"/>
      <c r="C31" s="992"/>
      <c r="D31" s="992"/>
      <c r="E31" s="992"/>
      <c r="F31" s="992"/>
      <c r="G31" s="992"/>
      <c r="H31" s="992"/>
      <c r="I31" s="992"/>
      <c r="J31" s="992"/>
      <c r="K31" s="992"/>
      <c r="L31" s="992"/>
      <c r="M31" s="992"/>
      <c r="N31" s="992"/>
      <c r="O31" s="992"/>
      <c r="P31" s="992"/>
      <c r="Q31" s="992"/>
      <c r="R31" s="992"/>
      <c r="S31" s="992"/>
      <c r="T31" s="992"/>
      <c r="U31" s="992"/>
      <c r="V31" s="992"/>
      <c r="W31" s="992"/>
      <c r="X31" s="992"/>
      <c r="Y31" s="992"/>
      <c r="Z31" s="992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312"/>
    </row>
    <row r="32" spans="1:53" ht="21.75" customHeight="1" x14ac:dyDescent="0.25">
      <c r="A32" s="991" t="s">
        <v>799</v>
      </c>
      <c r="B32" s="991"/>
      <c r="C32" s="991"/>
      <c r="D32" s="991"/>
      <c r="E32" s="991"/>
      <c r="F32" s="991"/>
      <c r="G32" s="991"/>
      <c r="H32" s="991"/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1"/>
      <c r="T32" s="991"/>
      <c r="U32" s="991"/>
      <c r="V32" s="991"/>
      <c r="W32" s="991"/>
      <c r="X32" s="991"/>
      <c r="Y32" s="991"/>
      <c r="Z32" s="991"/>
      <c r="AA32" s="991"/>
      <c r="AB32" s="991"/>
      <c r="AC32" s="991"/>
      <c r="AD32" s="991"/>
      <c r="AE32" s="991"/>
      <c r="AF32" s="991"/>
      <c r="AG32" s="991"/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/>
      <c r="AX32" s="991"/>
      <c r="AY32" s="991"/>
      <c r="AZ32" s="991"/>
      <c r="BA32" s="312"/>
    </row>
    <row r="33" spans="1:52" ht="12" customHeight="1" x14ac:dyDescent="0.25">
      <c r="A33" s="1036" t="s">
        <v>773</v>
      </c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</row>
    <row r="34" spans="1:52" ht="12" customHeight="1" x14ac:dyDescent="0.25">
      <c r="A34" s="1003" t="str">
        <f>ПОДПИСИ!B15</f>
        <v>Директор по строительству ООО «СЭТ»</v>
      </c>
      <c r="B34" s="1003"/>
      <c r="C34" s="1003"/>
      <c r="D34" s="1003"/>
      <c r="E34" s="1003"/>
      <c r="F34" s="1003"/>
      <c r="G34" s="1003"/>
      <c r="H34" s="1003"/>
      <c r="I34" s="1003"/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3"/>
      <c r="AT34" s="1003"/>
      <c r="AU34" s="1003"/>
      <c r="AV34" s="1003"/>
      <c r="AW34" s="1003"/>
      <c r="AX34" s="1003"/>
      <c r="AY34" s="1003"/>
      <c r="AZ34" s="1003"/>
    </row>
    <row r="35" spans="1:52" ht="12" customHeight="1" x14ac:dyDescent="0.25">
      <c r="A35" s="1038" t="str">
        <f>CONCATENATE(ПОДПИСИ!C15," ",ПОДПИСИ!F15)</f>
        <v>Потоцкий А.А. Приказ №23/10/24-8 от 23.10.2024</v>
      </c>
      <c r="B35" s="1038"/>
      <c r="C35" s="1038"/>
      <c r="D35" s="1038"/>
      <c r="E35" s="1038"/>
      <c r="F35" s="1038"/>
      <c r="G35" s="1038"/>
      <c r="H35" s="1038"/>
      <c r="I35" s="1038"/>
      <c r="J35" s="1038"/>
      <c r="K35" s="1038"/>
      <c r="L35" s="1038"/>
      <c r="M35" s="1038"/>
      <c r="N35" s="1038"/>
      <c r="O35" s="1038"/>
      <c r="P35" s="1038"/>
      <c r="Q35" s="1038"/>
      <c r="R35" s="1038"/>
      <c r="S35" s="1038"/>
      <c r="T35" s="1038"/>
      <c r="U35" s="1038"/>
      <c r="V35" s="1038"/>
      <c r="W35" s="1038"/>
      <c r="X35" s="1038"/>
      <c r="Y35" s="1038"/>
      <c r="Z35" s="1038"/>
      <c r="AA35" s="1038"/>
      <c r="AB35" s="1038"/>
      <c r="AC35" s="1038"/>
      <c r="AD35" s="1038"/>
      <c r="AE35" s="1038"/>
      <c r="AF35" s="1038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38"/>
    </row>
    <row r="36" spans="1:52" ht="6" customHeight="1" x14ac:dyDescent="0.25">
      <c r="A36" s="1004" t="s">
        <v>800</v>
      </c>
      <c r="B36" s="1004"/>
      <c r="C36" s="1004"/>
      <c r="D36" s="1004"/>
      <c r="E36" s="1004"/>
      <c r="F36" s="1004"/>
      <c r="G36" s="1004"/>
      <c r="H36" s="1004"/>
      <c r="I36" s="1004"/>
      <c r="J36" s="1004"/>
      <c r="K36" s="1004"/>
      <c r="L36" s="1004"/>
      <c r="M36" s="1004"/>
      <c r="N36" s="1004"/>
      <c r="O36" s="1004"/>
      <c r="P36" s="1004"/>
      <c r="Q36" s="1004"/>
      <c r="R36" s="1004"/>
      <c r="S36" s="1004"/>
      <c r="T36" s="1004"/>
      <c r="U36" s="1004"/>
      <c r="V36" s="1004"/>
      <c r="W36" s="1004"/>
      <c r="X36" s="1004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</row>
    <row r="37" spans="1:52" ht="24" customHeight="1" x14ac:dyDescent="0.25">
      <c r="A37" s="1002" t="s">
        <v>801</v>
      </c>
      <c r="B37" s="1002"/>
      <c r="C37" s="1002"/>
      <c r="D37" s="1002"/>
      <c r="E37" s="1002"/>
      <c r="F37" s="1002"/>
      <c r="G37" s="1002"/>
      <c r="H37" s="1002"/>
      <c r="I37" s="1002"/>
      <c r="J37" s="1002"/>
      <c r="K37" s="1002"/>
      <c r="L37" s="1002"/>
      <c r="M37" s="1002"/>
      <c r="N37" s="1002"/>
      <c r="O37" s="1002"/>
      <c r="P37" s="1002"/>
      <c r="Q37" s="1002"/>
      <c r="R37" s="1002"/>
      <c r="S37" s="1002"/>
      <c r="T37" s="1002"/>
      <c r="U37" s="1002"/>
      <c r="V37" s="1002"/>
      <c r="W37" s="1002"/>
      <c r="X37" s="1002"/>
      <c r="Y37" s="1002"/>
      <c r="Z37" s="1002"/>
      <c r="AA37" s="1002"/>
      <c r="AB37" s="1002"/>
      <c r="AC37" s="1002"/>
      <c r="AD37" s="1002"/>
      <c r="AE37" s="1002"/>
      <c r="AF37" s="1002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1002"/>
      <c r="AX37" s="1002"/>
      <c r="AY37" s="1002"/>
      <c r="AZ37" s="1002"/>
    </row>
    <row r="38" spans="1:52" ht="12" customHeight="1" x14ac:dyDescent="0.25">
      <c r="A38" s="1003" t="str">
        <f>ПОДПИСИ!B17</f>
        <v>Ведущий инженер строительного контроля ООО «СЭТ»</v>
      </c>
      <c r="B38" s="1003"/>
      <c r="C38" s="1003"/>
      <c r="D38" s="1003"/>
      <c r="E38" s="1003"/>
      <c r="F38" s="1003"/>
      <c r="G38" s="1003"/>
      <c r="H38" s="1003"/>
      <c r="I38" s="1003"/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1003"/>
      <c r="AX38" s="1003"/>
      <c r="AY38" s="1003"/>
      <c r="AZ38" s="1003"/>
    </row>
    <row r="39" spans="1:52" ht="12" customHeight="1" x14ac:dyDescent="0.25">
      <c r="A39" s="1003" t="str">
        <f>CONCATENATE(ПОДПИСИ!C17," ",ПОДПИСИ!F17)</f>
        <v>Кольцов А.Г. Приказ №23/10/24-5 от 23.10.2024; НРС  №С-78-189445 от 05.04.2019г.</v>
      </c>
      <c r="B39" s="1003"/>
      <c r="C39" s="1003"/>
      <c r="D39" s="1003"/>
      <c r="E39" s="1003"/>
      <c r="F39" s="1003"/>
      <c r="G39" s="1003"/>
      <c r="H39" s="1003"/>
      <c r="I39" s="1003"/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</row>
    <row r="40" spans="1:52" ht="15" customHeight="1" x14ac:dyDescent="0.25">
      <c r="A40" s="991" t="s">
        <v>771</v>
      </c>
      <c r="B40" s="991"/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D40" s="991"/>
      <c r="AE40" s="991"/>
      <c r="AF40" s="991"/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91"/>
      <c r="AX40" s="991"/>
      <c r="AY40" s="991"/>
      <c r="AZ40" s="991"/>
    </row>
    <row r="41" spans="1:52" ht="12" customHeight="1" x14ac:dyDescent="0.25">
      <c r="A41" s="992"/>
      <c r="B41" s="992"/>
      <c r="C41" s="992"/>
      <c r="D41" s="992"/>
      <c r="E41" s="992"/>
      <c r="F41" s="992"/>
      <c r="G41" s="992"/>
      <c r="H41" s="992"/>
      <c r="I41" s="992"/>
      <c r="J41" s="992"/>
      <c r="K41" s="992"/>
      <c r="L41" s="992"/>
      <c r="M41" s="992"/>
      <c r="N41" s="992"/>
      <c r="O41" s="992"/>
      <c r="P41" s="992"/>
      <c r="Q41" s="992"/>
      <c r="R41" s="992"/>
      <c r="S41" s="992"/>
      <c r="T41" s="992"/>
      <c r="U41" s="992"/>
      <c r="V41" s="992"/>
      <c r="W41" s="992"/>
      <c r="X41" s="992"/>
      <c r="Y41" s="992"/>
      <c r="Z41" s="992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92"/>
      <c r="AX41" s="992"/>
      <c r="AY41" s="992"/>
      <c r="AZ41" s="992"/>
    </row>
    <row r="42" spans="1:52" ht="6.75" customHeight="1" x14ac:dyDescent="0.25">
      <c r="A42" s="991" t="s">
        <v>802</v>
      </c>
      <c r="B42" s="991"/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91"/>
      <c r="AX42" s="991"/>
      <c r="AY42" s="991"/>
      <c r="AZ42" s="991"/>
    </row>
    <row r="43" spans="1:52" ht="35.25" customHeight="1" x14ac:dyDescent="0.25">
      <c r="A43" s="1002" t="s">
        <v>803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</row>
    <row r="44" spans="1:52" ht="12" customHeight="1" x14ac:dyDescent="0.25">
      <c r="A44" s="1003" t="str">
        <f>ПОДПИСИ!B19</f>
        <v xml:space="preserve"> 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</row>
    <row r="45" spans="1:52" ht="12" customHeight="1" x14ac:dyDescent="0.25">
      <c r="A45" s="1003" t="str">
        <f>CONCATENATE(ПОДПИСИ!C19," ",ПОДПИСИ!F19)</f>
        <v xml:space="preserve">  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</row>
    <row r="46" spans="1:52" ht="6" customHeight="1" x14ac:dyDescent="0.25">
      <c r="A46" s="991" t="s">
        <v>777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</row>
    <row r="47" spans="1:52" ht="12" customHeight="1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</row>
    <row r="48" spans="1:52" ht="15" customHeight="1" x14ac:dyDescent="0.25">
      <c r="A48" s="991" t="s">
        <v>778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</row>
    <row r="49" spans="1:54" ht="36" customHeight="1" x14ac:dyDescent="0.25">
      <c r="A49" s="1036" t="s">
        <v>804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</row>
    <row r="50" spans="1:54" ht="12" customHeight="1" x14ac:dyDescent="0.3">
      <c r="A50" s="1037" t="str">
        <f>ПОДПИСИ!B14</f>
        <v>Инженер-геодезист ООО «СЭТ»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318"/>
      <c r="BB50" s="289"/>
    </row>
    <row r="51" spans="1:54" ht="12" customHeight="1" x14ac:dyDescent="0.25">
      <c r="A51" s="951" t="str">
        <f>CONCATENATE(ПОДПИСИ!C14,", ",ПОДПИСИ!F14)</f>
        <v>Попов А.В., Приказ №23/10/24-9 от 23.10.2024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</row>
    <row r="52" spans="1:54" ht="6" customHeight="1" x14ac:dyDescent="0.25">
      <c r="A52" s="1034" t="s">
        <v>777</v>
      </c>
      <c r="B52" s="1034"/>
      <c r="C52" s="1034"/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34"/>
      <c r="V52" s="1034"/>
      <c r="W52" s="1034"/>
      <c r="X52" s="1034"/>
      <c r="Y52" s="1034"/>
      <c r="Z52" s="1034"/>
      <c r="AA52" s="1034"/>
      <c r="AB52" s="1034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034"/>
      <c r="AW52" s="1034"/>
      <c r="AX52" s="1034"/>
      <c r="AY52" s="1034"/>
      <c r="AZ52" s="1034"/>
    </row>
    <row r="53" spans="1:54" ht="12" customHeight="1" x14ac:dyDescent="0.25">
      <c r="A53" s="1035"/>
      <c r="B53" s="1035"/>
      <c r="C53" s="1035"/>
      <c r="D53" s="1035"/>
      <c r="E53" s="1035"/>
      <c r="F53" s="1035"/>
      <c r="G53" s="1035"/>
      <c r="H53" s="1035"/>
      <c r="I53" s="1035"/>
      <c r="J53" s="1035"/>
      <c r="K53" s="1035"/>
      <c r="L53" s="1035"/>
      <c r="M53" s="1035"/>
      <c r="N53" s="1035"/>
      <c r="O53" s="1035"/>
      <c r="P53" s="1035"/>
      <c r="Q53" s="1035"/>
      <c r="R53" s="1035"/>
      <c r="S53" s="1035"/>
      <c r="T53" s="1035"/>
      <c r="U53" s="1035"/>
      <c r="V53" s="1035"/>
      <c r="W53" s="1035"/>
      <c r="X53" s="1035"/>
      <c r="Y53" s="1035"/>
      <c r="Z53" s="1035"/>
      <c r="AA53" s="1035"/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/>
      <c r="AX53" s="1035"/>
      <c r="AY53" s="1035"/>
      <c r="AZ53" s="1035"/>
    </row>
    <row r="54" spans="1:54" ht="15.75" customHeight="1" x14ac:dyDescent="0.25">
      <c r="A54" s="991" t="s">
        <v>778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</row>
    <row r="55" spans="1:54" ht="11.25" customHeight="1" outlineLevel="1" x14ac:dyDescent="0.25">
      <c r="A55" s="959" t="s">
        <v>79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</row>
    <row r="56" spans="1:54" outlineLevel="1" x14ac:dyDescent="0.25">
      <c r="A56" s="955" t="str">
        <f>IF(ПОДПИСИ!B9="","",CONCATENATE(ПОДПИСИ!B7," ",ПОДПИСИ!C7," ",ПОДПИСИ!F7))</f>
        <v xml:space="preserve">Старший мастер Ломоносовского РЭС филиала ПАО "Россети Ленэнерго", "ГтЭС"  Ширяев Е.М.  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</row>
    <row r="57" spans="1:54" ht="9.75" customHeight="1" outlineLevel="1" x14ac:dyDescent="0.25">
      <c r="A57" s="931" t="s">
        <v>523</v>
      </c>
      <c r="B57" s="931"/>
      <c r="C57" s="931"/>
      <c r="D57" s="931"/>
      <c r="E57" s="931"/>
      <c r="F57" s="931"/>
      <c r="G57" s="931"/>
      <c r="H57" s="931"/>
      <c r="I57" s="931"/>
      <c r="J57" s="931"/>
      <c r="K57" s="931"/>
      <c r="L57" s="931"/>
      <c r="M57" s="931"/>
      <c r="N57" s="931"/>
      <c r="O57" s="931"/>
      <c r="P57" s="931"/>
      <c r="Q57" s="931"/>
      <c r="R57" s="931"/>
      <c r="S57" s="931"/>
      <c r="T57" s="931"/>
      <c r="U57" s="931"/>
      <c r="V57" s="931"/>
      <c r="W57" s="931"/>
      <c r="X57" s="931"/>
      <c r="Y57" s="931"/>
      <c r="Z57" s="931"/>
      <c r="AA57" s="931"/>
      <c r="AB57" s="931"/>
      <c r="AC57" s="931"/>
      <c r="AD57" s="931"/>
      <c r="AE57" s="931"/>
      <c r="AF57" s="931"/>
      <c r="AG57" s="931"/>
      <c r="AH57" s="931"/>
      <c r="AI57" s="931"/>
      <c r="AJ57" s="931"/>
      <c r="AK57" s="931"/>
      <c r="AL57" s="931"/>
      <c r="AM57" s="931"/>
      <c r="AN57" s="931"/>
      <c r="AO57" s="931"/>
      <c r="AP57" s="931"/>
      <c r="AQ57" s="931"/>
      <c r="AR57" s="931"/>
      <c r="AS57" s="931"/>
      <c r="AT57" s="931"/>
      <c r="AU57" s="931"/>
      <c r="AV57" s="931"/>
      <c r="AW57" s="931"/>
      <c r="AX57" s="931"/>
      <c r="AY57" s="931"/>
      <c r="AZ57" s="931"/>
    </row>
    <row r="58" spans="1:54" ht="12" customHeight="1" x14ac:dyDescent="0.25">
      <c r="A58" s="1028" t="s">
        <v>430</v>
      </c>
      <c r="B58" s="1028"/>
      <c r="C58" s="1028"/>
      <c r="D58" s="1028"/>
      <c r="E58" s="1028"/>
      <c r="F58" s="1028"/>
      <c r="G58" s="1028"/>
      <c r="H58" s="1028"/>
      <c r="I58" s="1028"/>
      <c r="J58" s="1028"/>
      <c r="K58" s="1028"/>
      <c r="L58" s="1028"/>
      <c r="M58" s="1028"/>
      <c r="N58" s="1028"/>
      <c r="O58" s="1028"/>
      <c r="P58" s="1028"/>
      <c r="Q58" s="1028"/>
      <c r="R58" s="1028"/>
      <c r="S58" s="1028"/>
      <c r="T58" s="1028"/>
      <c r="U58" s="1028"/>
      <c r="V58" s="1028"/>
      <c r="W58" s="1028"/>
      <c r="X58" s="1028"/>
      <c r="Y58" s="1028"/>
      <c r="Z58" s="1028"/>
      <c r="AA58" s="1028"/>
      <c r="AB58" s="1028"/>
      <c r="AC58" s="1028"/>
      <c r="AD58" s="1028"/>
      <c r="AE58" s="1028"/>
      <c r="AF58" s="1028"/>
      <c r="AG58" s="1028"/>
      <c r="AH58" s="1028"/>
      <c r="AI58" s="1028"/>
      <c r="AJ58" s="1028"/>
      <c r="AK58" s="1028"/>
      <c r="AL58" s="1028"/>
      <c r="AM58" s="1028"/>
      <c r="AN58" s="1028"/>
      <c r="AO58" s="1028"/>
      <c r="AP58" s="1028"/>
      <c r="AQ58" s="1028"/>
      <c r="AR58" s="1028"/>
      <c r="AS58" s="1028"/>
      <c r="AT58" s="1028"/>
      <c r="AU58" s="1028"/>
      <c r="AV58" s="1028"/>
      <c r="AW58" s="1028"/>
      <c r="AX58" s="1028"/>
      <c r="AY58" s="1028"/>
      <c r="AZ58" s="1028"/>
    </row>
    <row r="59" spans="1:54" ht="12" customHeight="1" x14ac:dyDescent="0.25">
      <c r="A59" s="1030" t="str">
        <f>ФОРМА!D26</f>
        <v>кабельной линии 0,4кВ</v>
      </c>
      <c r="B59" s="1030"/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030"/>
      <c r="AW59" s="1030"/>
      <c r="AX59" s="1030"/>
      <c r="AY59" s="1030"/>
      <c r="AZ59" s="1030"/>
    </row>
    <row r="60" spans="1:54" ht="12" customHeight="1" x14ac:dyDescent="0.25">
      <c r="A60" s="1032" t="s">
        <v>431</v>
      </c>
      <c r="B60" s="1032"/>
      <c r="C60" s="1032"/>
      <c r="D60" s="1032"/>
      <c r="E60" s="1032"/>
      <c r="F60" s="1032"/>
      <c r="G60" s="1032"/>
      <c r="H60" s="1032"/>
      <c r="I60" s="1032"/>
      <c r="J60" s="1032"/>
      <c r="K60" s="1032"/>
      <c r="L60" s="1032"/>
      <c r="M60" s="1032"/>
      <c r="N60" s="1032"/>
      <c r="O60" s="1032"/>
      <c r="P60" s="1032"/>
      <c r="Q60" s="1032"/>
      <c r="R60" s="1032"/>
      <c r="S60" s="1032"/>
      <c r="T60" s="1032"/>
      <c r="U60" s="1032"/>
      <c r="V60" s="1032"/>
      <c r="W60" s="1032"/>
      <c r="X60" s="1032"/>
      <c r="Y60" s="1032"/>
      <c r="Z60" s="1032"/>
      <c r="AA60" s="1032"/>
      <c r="AB60" s="1032"/>
      <c r="AC60" s="1032"/>
      <c r="AD60" s="1032"/>
      <c r="AE60" s="1032"/>
      <c r="AF60" s="1032"/>
      <c r="AG60" s="1032"/>
      <c r="AH60" s="1032"/>
      <c r="AI60" s="1032"/>
      <c r="AJ60" s="1032"/>
      <c r="AK60" s="1032"/>
      <c r="AL60" s="1032"/>
      <c r="AM60" s="1032"/>
      <c r="AN60" s="1032"/>
      <c r="AO60" s="1032"/>
      <c r="AP60" s="1032"/>
      <c r="AQ60" s="1032"/>
      <c r="AR60" s="1032"/>
      <c r="AS60" s="1032"/>
      <c r="AT60" s="1032"/>
      <c r="AU60" s="1032"/>
      <c r="AV60" s="1032"/>
      <c r="AW60" s="1032"/>
      <c r="AX60" s="1032"/>
      <c r="AY60" s="1032"/>
      <c r="AZ60" s="1032"/>
    </row>
    <row r="61" spans="1:54" ht="39.75" customHeight="1" x14ac:dyDescent="0.25">
      <c r="A61" s="103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33"/>
      <c r="C61" s="1033"/>
      <c r="D61" s="1033"/>
      <c r="E61" s="1033"/>
      <c r="F61" s="1033"/>
      <c r="G61" s="1033"/>
      <c r="H61" s="1033"/>
      <c r="I61" s="1033"/>
      <c r="J61" s="1033"/>
      <c r="K61" s="1033"/>
      <c r="L61" s="1033"/>
      <c r="M61" s="1033"/>
      <c r="N61" s="1033"/>
      <c r="O61" s="1033"/>
      <c r="P61" s="1033"/>
      <c r="Q61" s="1033"/>
      <c r="R61" s="1033"/>
      <c r="S61" s="1033"/>
      <c r="T61" s="1033"/>
      <c r="U61" s="1033"/>
      <c r="V61" s="1033"/>
      <c r="W61" s="1033"/>
      <c r="X61" s="1033"/>
      <c r="Y61" s="1033"/>
      <c r="Z61" s="1033"/>
      <c r="AA61" s="1033"/>
      <c r="AB61" s="1033"/>
      <c r="AC61" s="1033"/>
      <c r="AD61" s="1033"/>
      <c r="AE61" s="1033"/>
      <c r="AF61" s="1033"/>
      <c r="AG61" s="1033"/>
      <c r="AH61" s="1033"/>
      <c r="AI61" s="1033"/>
      <c r="AJ61" s="1033"/>
      <c r="AK61" s="1033"/>
      <c r="AL61" s="1033"/>
      <c r="AM61" s="1033"/>
      <c r="AN61" s="1033"/>
      <c r="AO61" s="1033"/>
      <c r="AP61" s="1033"/>
      <c r="AQ61" s="1033"/>
      <c r="AR61" s="1033"/>
      <c r="AS61" s="1033"/>
      <c r="AT61" s="1033"/>
      <c r="AU61" s="1033"/>
      <c r="AV61" s="1033"/>
      <c r="AW61" s="1033"/>
      <c r="AX61" s="1033"/>
      <c r="AY61" s="1033"/>
      <c r="AZ61" s="1033"/>
    </row>
    <row r="62" spans="1:54" ht="6" customHeight="1" x14ac:dyDescent="0.25">
      <c r="A62" s="1031" t="s">
        <v>432</v>
      </c>
      <c r="B62" s="1031"/>
      <c r="C62" s="1031"/>
      <c r="D62" s="1031"/>
      <c r="E62" s="1031"/>
      <c r="F62" s="1031"/>
      <c r="G62" s="1031"/>
      <c r="H62" s="1031"/>
      <c r="I62" s="1031"/>
      <c r="J62" s="1031"/>
      <c r="K62" s="1031"/>
      <c r="L62" s="1031"/>
      <c r="M62" s="1031"/>
      <c r="N62" s="1031"/>
      <c r="O62" s="1031"/>
      <c r="P62" s="1031"/>
      <c r="Q62" s="1031"/>
      <c r="R62" s="1031"/>
      <c r="S62" s="1031"/>
      <c r="T62" s="1031"/>
      <c r="U62" s="1031"/>
      <c r="V62" s="1031"/>
      <c r="W62" s="1031"/>
      <c r="X62" s="1031"/>
      <c r="Y62" s="1031"/>
      <c r="Z62" s="1031"/>
      <c r="AA62" s="1031"/>
      <c r="AB62" s="1031"/>
      <c r="AC62" s="1031"/>
      <c r="AD62" s="1031"/>
      <c r="AE62" s="1031"/>
      <c r="AF62" s="1031"/>
      <c r="AG62" s="1031"/>
      <c r="AH62" s="1031"/>
      <c r="AI62" s="1031"/>
      <c r="AJ62" s="1031"/>
      <c r="AK62" s="1031"/>
      <c r="AL62" s="1031"/>
      <c r="AM62" s="1031"/>
      <c r="AN62" s="1031"/>
      <c r="AO62" s="1031"/>
      <c r="AP62" s="1031"/>
      <c r="AQ62" s="1031"/>
      <c r="AR62" s="1031"/>
      <c r="AS62" s="1031"/>
      <c r="AT62" s="1031"/>
      <c r="AU62" s="1031"/>
      <c r="AV62" s="1031"/>
      <c r="AW62" s="1031"/>
      <c r="AX62" s="1031"/>
      <c r="AY62" s="1031"/>
      <c r="AZ62" s="1031"/>
    </row>
    <row r="63" spans="1:54" ht="12" customHeight="1" x14ac:dyDescent="0.25">
      <c r="A63" s="1029" t="s">
        <v>433</v>
      </c>
      <c r="B63" s="1029"/>
      <c r="C63" s="1029"/>
      <c r="D63" s="1029"/>
      <c r="E63" s="1029"/>
      <c r="F63" s="1029"/>
      <c r="G63" s="1029"/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029"/>
      <c r="AW63" s="1029"/>
      <c r="AX63" s="1029"/>
      <c r="AY63" s="1029"/>
      <c r="AZ63" s="1029"/>
    </row>
    <row r="64" spans="1:54" ht="12" customHeight="1" x14ac:dyDescent="0.25">
      <c r="A64" s="1029" t="s">
        <v>434</v>
      </c>
      <c r="B64" s="1029"/>
      <c r="C64" s="1029"/>
      <c r="D64" s="1029"/>
      <c r="E64" s="1029"/>
      <c r="F64" s="1029"/>
      <c r="G64" s="1029"/>
      <c r="H64" s="1029"/>
      <c r="I64" s="1029"/>
      <c r="J64" s="1029"/>
      <c r="K64" s="1029"/>
      <c r="L64" s="1029"/>
      <c r="M64" s="1029"/>
      <c r="N64" s="1029"/>
      <c r="O64" s="1029"/>
      <c r="P64" s="1029"/>
      <c r="Q64" s="1029"/>
      <c r="R64" s="1029"/>
      <c r="S64" s="1029"/>
      <c r="T64" s="1029"/>
      <c r="U64" s="1030" t="str">
        <f>ФОРМА!B9</f>
        <v>ГтЭС-ДТ-9</v>
      </c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04" t="s">
        <v>567</v>
      </c>
      <c r="V65" s="1004"/>
      <c r="W65" s="1004"/>
      <c r="X65" s="1004"/>
      <c r="Y65" s="1004"/>
      <c r="Z65" s="1004"/>
      <c r="AA65" s="1004"/>
      <c r="AB65" s="1004"/>
      <c r="AC65" s="1004"/>
      <c r="AD65" s="1004"/>
      <c r="AE65" s="1004"/>
      <c r="AF65" s="1004"/>
      <c r="AG65" s="1004"/>
      <c r="AH65" s="1004"/>
      <c r="AI65" s="1004"/>
      <c r="AJ65" s="1004"/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/>
      <c r="AX65" s="1004"/>
      <c r="AY65" s="1004"/>
      <c r="AZ65" s="1004"/>
    </row>
    <row r="66" spans="1:56" ht="12" customHeight="1" x14ac:dyDescent="0.25">
      <c r="A66" s="1030" t="str">
        <f>ФОРМА!B8</f>
        <v>ООО «СЭТ»</v>
      </c>
      <c r="B66" s="1030"/>
      <c r="C66" s="1030"/>
      <c r="D66" s="1030"/>
      <c r="E66" s="1030"/>
      <c r="F66" s="1030"/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</row>
    <row r="67" spans="1:56" s="297" customFormat="1" ht="6" customHeight="1" x14ac:dyDescent="0.3">
      <c r="A67" s="1031" t="s">
        <v>570</v>
      </c>
      <c r="B67" s="1031"/>
      <c r="C67" s="1031"/>
      <c r="D67" s="1031"/>
      <c r="E67" s="1031"/>
      <c r="F67" s="1031"/>
      <c r="G67" s="1031"/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V67" s="1031"/>
      <c r="AW67" s="1031"/>
      <c r="AX67" s="1031"/>
      <c r="AY67" s="1031"/>
      <c r="AZ67" s="1031"/>
      <c r="BA67" s="1031"/>
    </row>
    <row r="68" spans="1:56" ht="12" customHeight="1" x14ac:dyDescent="0.25">
      <c r="A68" s="1025" t="s">
        <v>435</v>
      </c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6" t="s">
        <v>436</v>
      </c>
      <c r="T68" s="1026"/>
      <c r="U68" s="1026"/>
      <c r="V68" s="1026"/>
      <c r="W68" s="1026"/>
      <c r="X68" s="1026"/>
      <c r="Y68" s="1026"/>
      <c r="Z68" s="1026"/>
      <c r="AA68" s="1026"/>
      <c r="AB68" s="1026"/>
      <c r="AC68" s="1026"/>
      <c r="AD68" s="1026"/>
      <c r="AE68" s="1026"/>
      <c r="AF68" s="1026"/>
      <c r="AG68" s="1026"/>
      <c r="AH68" s="1026"/>
      <c r="AI68" s="1026"/>
      <c r="AJ68" s="1026"/>
      <c r="AK68" s="1026"/>
      <c r="AL68" s="1026"/>
      <c r="AM68" s="1026"/>
      <c r="AN68" s="1026"/>
      <c r="AO68" s="1026"/>
      <c r="AP68" s="1026"/>
      <c r="AQ68" s="1026"/>
      <c r="AR68" s="1026"/>
      <c r="AS68" s="1026"/>
      <c r="AT68" s="1026"/>
      <c r="AU68" s="1026"/>
      <c r="AV68" s="1026"/>
      <c r="AW68" s="1026"/>
      <c r="AX68" s="1026"/>
      <c r="AY68" s="1026"/>
      <c r="AZ68" s="1026"/>
    </row>
    <row r="69" spans="1:56" ht="12" customHeight="1" x14ac:dyDescent="0.25">
      <c r="A69" s="1027" t="s">
        <v>520</v>
      </c>
      <c r="B69" s="1027"/>
      <c r="C69" s="1027"/>
      <c r="D69" s="1027"/>
      <c r="E69" s="1027"/>
      <c r="F69" s="1027"/>
      <c r="G69" s="1027"/>
      <c r="H69" s="1027"/>
      <c r="I69" s="1027"/>
      <c r="J69" s="1027"/>
      <c r="K69" s="1027"/>
      <c r="L69" s="1027"/>
      <c r="M69" s="1027"/>
      <c r="N69" s="1027"/>
      <c r="O69" s="1027"/>
      <c r="P69" s="1027"/>
      <c r="Q69" s="1027"/>
      <c r="R69" s="1027"/>
      <c r="S69" s="1027"/>
      <c r="T69" s="1027"/>
      <c r="U69" s="1027"/>
      <c r="V69" s="1027"/>
      <c r="W69" s="1027"/>
      <c r="X69" s="1027"/>
      <c r="Y69" s="1027"/>
      <c r="Z69" s="1027"/>
      <c r="AA69" s="1027"/>
      <c r="AB69" s="1027"/>
      <c r="AC69" s="1027"/>
      <c r="AD69" s="1027"/>
      <c r="AE69" s="1027"/>
      <c r="AF69" s="1027"/>
      <c r="AG69" s="1027"/>
      <c r="AH69" s="1027"/>
      <c r="AI69" s="1027"/>
      <c r="AJ69" s="1027"/>
      <c r="AK69" s="1027"/>
      <c r="AL69" s="1027"/>
      <c r="AM69" s="1027"/>
      <c r="AN69" s="1027"/>
      <c r="AO69" s="1027"/>
      <c r="AP69" s="1027"/>
      <c r="AQ69" s="1027"/>
      <c r="AR69" s="1027"/>
      <c r="AS69" s="1027"/>
      <c r="AT69" s="1027"/>
      <c r="AU69" s="1027"/>
      <c r="AV69" s="1027"/>
      <c r="AW69" s="1027"/>
      <c r="AX69" s="1027"/>
      <c r="AY69" s="1027"/>
      <c r="AZ69" s="1027"/>
      <c r="BD69" s="286"/>
    </row>
    <row r="70" spans="1:56" ht="12" customHeight="1" x14ac:dyDescent="0.25">
      <c r="A70" s="1028" t="s">
        <v>437</v>
      </c>
      <c r="B70" s="1028"/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V70" s="1028"/>
      <c r="AW70" s="1028"/>
      <c r="AX70" s="1028"/>
      <c r="AY70" s="1028"/>
      <c r="AZ70" s="1028"/>
      <c r="BA70" s="1028"/>
      <c r="BD70" s="286"/>
    </row>
    <row r="71" spans="1:56" ht="12" customHeight="1" x14ac:dyDescent="0.25">
      <c r="A71" s="1028" t="s">
        <v>521</v>
      </c>
      <c r="B71" s="1028"/>
      <c r="C71" s="1028"/>
      <c r="D71" s="1028"/>
      <c r="E71" s="1028"/>
      <c r="F71" s="1028"/>
      <c r="G71" s="1028"/>
      <c r="H71" s="1028"/>
      <c r="I71" s="1028"/>
      <c r="J71" s="1028"/>
      <c r="K71" s="1028"/>
      <c r="L71" s="1028"/>
      <c r="M71" s="1028"/>
      <c r="N71" s="1028"/>
      <c r="O71" s="1028"/>
      <c r="P71" s="1028"/>
      <c r="Q71" s="1028"/>
      <c r="R71" s="1028"/>
      <c r="S71" s="1028"/>
      <c r="T71" s="1028"/>
      <c r="U71" s="1028"/>
      <c r="V71" s="1028"/>
      <c r="W71" s="1028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321"/>
      <c r="BD71" s="292"/>
    </row>
    <row r="72" spans="1:56" ht="12" customHeight="1" x14ac:dyDescent="0.25">
      <c r="A72" s="1026" t="str">
        <f>ФОРМА!B9</f>
        <v>ГтЭС-ДТ-9</v>
      </c>
      <c r="B72" s="1026"/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026"/>
      <c r="AW72" s="1026"/>
      <c r="AX72" s="1026"/>
      <c r="AY72" s="1026"/>
      <c r="AZ72" s="1026"/>
      <c r="BD72" s="292"/>
    </row>
    <row r="73" spans="1:56" s="322" customFormat="1" ht="6" customHeight="1" x14ac:dyDescent="0.3">
      <c r="A73" s="1022" t="s">
        <v>567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</row>
    <row r="74" spans="1:56" ht="12" customHeight="1" x14ac:dyDescent="0.25">
      <c r="A74" s="958" t="str">
        <f>ФОРМА!B8</f>
        <v>ООО «СЭТ»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8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8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D74" s="292"/>
    </row>
    <row r="75" spans="1:56" s="323" customFormat="1" ht="6" customHeight="1" x14ac:dyDescent="0.3">
      <c r="A75" s="1022" t="s">
        <v>569</v>
      </c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1022"/>
      <c r="Q75" s="1022"/>
      <c r="R75" s="1022"/>
      <c r="S75" s="1022"/>
      <c r="T75" s="1022"/>
      <c r="U75" s="1022"/>
      <c r="V75" s="1022"/>
      <c r="W75" s="1022"/>
      <c r="X75" s="1022"/>
      <c r="Y75" s="1022"/>
      <c r="Z75" s="1022"/>
      <c r="AA75" s="1022"/>
      <c r="AB75" s="1022"/>
      <c r="AC75" s="1022"/>
      <c r="AD75" s="1022"/>
      <c r="AE75" s="1022"/>
      <c r="AF75" s="1022"/>
      <c r="AG75" s="1022"/>
      <c r="AH75" s="1022"/>
      <c r="AI75" s="1022"/>
      <c r="AJ75" s="1022"/>
      <c r="AK75" s="1022"/>
      <c r="AL75" s="1022"/>
      <c r="AM75" s="1022"/>
      <c r="AN75" s="1022"/>
      <c r="AO75" s="1022"/>
      <c r="AP75" s="1022"/>
      <c r="AQ75" s="1022"/>
      <c r="AR75" s="1022"/>
      <c r="AS75" s="1022"/>
      <c r="AT75" s="1022"/>
      <c r="AU75" s="1022"/>
      <c r="AV75" s="1022"/>
      <c r="AW75" s="1022"/>
      <c r="AX75" s="1022"/>
      <c r="AY75" s="1022"/>
      <c r="AZ75" s="1022"/>
    </row>
    <row r="76" spans="1:56" ht="12" customHeight="1" x14ac:dyDescent="0.25">
      <c r="A76" s="1023" t="s">
        <v>718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1023"/>
      <c r="AA76" s="1023"/>
      <c r="AB76" s="1023"/>
      <c r="AC76" s="1023"/>
      <c r="AD76" s="1023"/>
      <c r="AE76" s="1023"/>
      <c r="AF76" s="1023"/>
      <c r="AG76" s="1023"/>
      <c r="AH76" s="1023"/>
      <c r="AI76" s="1023"/>
      <c r="AJ76" s="1023"/>
      <c r="AK76" s="1023"/>
      <c r="AL76" s="1023"/>
      <c r="AM76" s="1023"/>
      <c r="AN76" s="1023"/>
      <c r="AO76" s="1023"/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</row>
    <row r="77" spans="1:56" s="309" customFormat="1" ht="6" customHeight="1" x14ac:dyDescent="0.3">
      <c r="A77" s="1024" t="s">
        <v>568</v>
      </c>
      <c r="B77" s="1024"/>
      <c r="C77" s="1024"/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1024"/>
      <c r="V77" s="1024"/>
      <c r="W77" s="1024"/>
      <c r="X77" s="1024"/>
      <c r="Y77" s="1024"/>
      <c r="Z77" s="1024"/>
      <c r="AA77" s="1024"/>
      <c r="AB77" s="1024"/>
      <c r="AC77" s="1024"/>
      <c r="AD77" s="1024"/>
      <c r="AE77" s="1024"/>
      <c r="AF77" s="1024"/>
      <c r="AG77" s="1024"/>
      <c r="AH77" s="1024"/>
      <c r="AI77" s="1024"/>
      <c r="AJ77" s="1024"/>
      <c r="AK77" s="1024"/>
      <c r="AL77" s="1024"/>
      <c r="AM77" s="1024"/>
      <c r="AN77" s="1024"/>
      <c r="AO77" s="1024"/>
      <c r="AP77" s="1024"/>
      <c r="AQ77" s="1024"/>
      <c r="AR77" s="1024"/>
      <c r="AS77" s="1024"/>
      <c r="AT77" s="1024"/>
      <c r="AU77" s="1024"/>
      <c r="AV77" s="1024"/>
      <c r="AW77" s="1024"/>
      <c r="AX77" s="1024"/>
      <c r="AY77" s="1024"/>
      <c r="AZ77" s="1024"/>
    </row>
    <row r="78" spans="1:56" x14ac:dyDescent="0.25">
      <c r="A78" s="1013" t="s">
        <v>438</v>
      </c>
      <c r="B78" s="1013"/>
      <c r="C78" s="1013"/>
      <c r="D78" s="1013"/>
      <c r="E78" s="1013"/>
      <c r="F78" s="1013"/>
      <c r="G78" s="1013"/>
      <c r="H78" s="1013"/>
      <c r="I78" s="1013"/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</row>
    <row r="79" spans="1:56" ht="14.4" x14ac:dyDescent="0.3"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</row>
    <row r="80" spans="1:56" ht="12" customHeight="1" x14ac:dyDescent="0.25">
      <c r="A80" s="959" t="s">
        <v>86</v>
      </c>
      <c r="B80" s="959"/>
      <c r="C80" s="959"/>
      <c r="D80" s="959"/>
      <c r="E80" s="959"/>
      <c r="F80" s="959"/>
      <c r="G80" s="959"/>
      <c r="H80" s="959"/>
      <c r="I80" s="959"/>
      <c r="J80" s="959"/>
      <c r="K80" s="959"/>
      <c r="L80" s="959"/>
      <c r="M80" s="959"/>
      <c r="N80" s="959"/>
      <c r="O80" s="959"/>
      <c r="P80" s="1020" t="s">
        <v>65</v>
      </c>
      <c r="Q80" s="1020"/>
      <c r="R80" s="1020"/>
      <c r="S80" s="1020"/>
      <c r="T80" s="1020"/>
      <c r="U80" s="1020"/>
      <c r="V80" s="1020"/>
      <c r="W80" s="1020"/>
      <c r="X80" s="1020"/>
      <c r="Y80" s="1020"/>
      <c r="Z80" s="1020"/>
      <c r="AA80" s="1020"/>
      <c r="AB80" s="1020"/>
      <c r="AC80" s="1020"/>
      <c r="AD80" s="1020"/>
      <c r="AE80" s="1020"/>
      <c r="AF80" s="1020"/>
      <c r="AG80" s="1020"/>
      <c r="AH80" s="1020"/>
      <c r="AI80" s="1020"/>
      <c r="AJ80" s="1020"/>
      <c r="AK80" s="1020"/>
      <c r="AL80" s="1020"/>
      <c r="AM80" s="1020"/>
      <c r="AN80" s="1020"/>
      <c r="AO80" s="1020"/>
      <c r="AP80" s="1020"/>
      <c r="AQ80" s="1020"/>
      <c r="AR80" s="1020"/>
      <c r="AS80" s="1020"/>
      <c r="AT80" s="1020"/>
      <c r="AU80" s="1020"/>
      <c r="AV80" s="1020"/>
      <c r="AW80" s="1020"/>
      <c r="AX80" s="1020"/>
      <c r="AY80" s="1020"/>
      <c r="AZ80" s="1020"/>
    </row>
    <row r="81" spans="1:53" ht="11.25" customHeight="1" x14ac:dyDescent="0.25"/>
    <row r="82" spans="1:53" ht="12" customHeight="1" x14ac:dyDescent="0.25">
      <c r="A82" s="1013" t="s">
        <v>90</v>
      </c>
      <c r="B82" s="1013"/>
      <c r="C82" s="1013"/>
      <c r="D82" s="1013"/>
      <c r="E82" s="1013"/>
      <c r="F82" s="1013"/>
      <c r="G82" s="1013"/>
      <c r="H82" s="1013"/>
      <c r="I82" s="1013"/>
      <c r="J82" s="1021">
        <f>ФОРМА!F5</f>
        <v>2</v>
      </c>
      <c r="K82" s="1021"/>
      <c r="L82" s="1021"/>
      <c r="M82" s="1021"/>
      <c r="N82" s="1021"/>
      <c r="O82" s="1021"/>
      <c r="P82" s="959" t="s">
        <v>786</v>
      </c>
      <c r="Q82" s="959"/>
      <c r="R82" s="959"/>
      <c r="S82" s="959"/>
      <c r="T82" s="959"/>
      <c r="U82" s="959"/>
      <c r="V82" s="959"/>
      <c r="W82" s="959"/>
      <c r="X82" s="959"/>
      <c r="Y82" s="959"/>
      <c r="Z82" s="959"/>
      <c r="AA82" s="959"/>
      <c r="AB82" s="959"/>
      <c r="AC82" s="959"/>
      <c r="AD82" s="959"/>
      <c r="AE82" s="959"/>
      <c r="AF82" s="959"/>
      <c r="AG82" s="959"/>
      <c r="AH82" s="959"/>
      <c r="AI82" s="959"/>
      <c r="AJ82" s="959"/>
      <c r="AK82" s="959"/>
      <c r="AL82" s="959"/>
      <c r="AM82" s="959"/>
      <c r="AN82" s="959"/>
      <c r="AO82" s="959"/>
      <c r="AP82" s="959"/>
      <c r="AQ82" s="959"/>
      <c r="AR82" s="959"/>
      <c r="AS82" s="959"/>
      <c r="AT82" s="959"/>
      <c r="AU82" s="959"/>
      <c r="AV82" s="959"/>
      <c r="AW82" s="959"/>
      <c r="AX82" s="959"/>
      <c r="AY82" s="959"/>
      <c r="AZ82" s="959"/>
    </row>
    <row r="84" spans="1:53" ht="12" customHeight="1" x14ac:dyDescent="0.25">
      <c r="A84" s="1013" t="s">
        <v>87</v>
      </c>
      <c r="B84" s="1013"/>
      <c r="C84" s="1013"/>
      <c r="D84" s="1013"/>
      <c r="E84" s="1013"/>
      <c r="F84" s="1013"/>
      <c r="G84" s="1013"/>
      <c r="H84" s="1014" t="str">
        <f>ФОРМА!E26</f>
        <v>План строительства</v>
      </c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1014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</row>
    <row r="85" spans="1:53" s="320" customFormat="1" ht="6" customHeight="1" x14ac:dyDescent="0.3">
      <c r="H85" s="1015" t="s">
        <v>522</v>
      </c>
      <c r="I85" s="1015"/>
      <c r="J85" s="1015"/>
      <c r="K85" s="1015"/>
      <c r="L85" s="1015"/>
      <c r="M85" s="1015"/>
      <c r="N85" s="1015"/>
      <c r="O85" s="1015"/>
      <c r="P85" s="1015"/>
      <c r="Q85" s="1015"/>
      <c r="R85" s="1015"/>
      <c r="S85" s="1015"/>
      <c r="T85" s="1015"/>
      <c r="U85" s="1015"/>
      <c r="V85" s="1015"/>
      <c r="W85" s="1015"/>
      <c r="X85" s="1015"/>
      <c r="Y85" s="1015"/>
      <c r="Z85" s="1015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</row>
    <row r="86" spans="1:53" ht="24" customHeight="1" x14ac:dyDescent="0.25">
      <c r="A86" s="1012" t="s">
        <v>770</v>
      </c>
      <c r="B86" s="1012"/>
      <c r="C86" s="1012"/>
      <c r="D86" s="1012"/>
      <c r="E86" s="1012"/>
      <c r="F86" s="1012"/>
      <c r="G86" s="1012"/>
      <c r="H86" s="1012"/>
      <c r="I86" s="1012"/>
      <c r="J86" s="1012"/>
      <c r="K86" s="1012"/>
      <c r="L86" s="1012"/>
      <c r="M86" s="1012"/>
      <c r="N86" s="1012"/>
      <c r="O86" s="1012"/>
      <c r="P86" s="1012"/>
      <c r="Q86" s="1012"/>
      <c r="R86" s="1012"/>
      <c r="S86" s="1012"/>
      <c r="T86" s="1012"/>
      <c r="U86" s="1012"/>
      <c r="V86" s="1012"/>
      <c r="W86" s="1012"/>
      <c r="X86" s="1012"/>
      <c r="Y86" s="1012"/>
      <c r="Z86" s="1012"/>
      <c r="AA86" s="1012"/>
      <c r="AB86" s="1012"/>
      <c r="AC86" s="1012"/>
      <c r="AD86" s="1012"/>
      <c r="AE86" s="1012"/>
      <c r="AF86" s="1012"/>
      <c r="AG86" s="1012"/>
      <c r="AH86" s="1012"/>
      <c r="AI86" s="1012"/>
      <c r="AJ86" s="1012"/>
      <c r="AK86" s="1012"/>
      <c r="AL86" s="1012"/>
      <c r="AM86" s="1012"/>
      <c r="AN86" s="1012"/>
      <c r="AO86" s="1012"/>
      <c r="AP86" s="1012"/>
      <c r="AQ86" s="1012"/>
      <c r="AR86" s="1012"/>
      <c r="AS86" s="1012"/>
      <c r="AT86" s="1012"/>
      <c r="AU86" s="1012"/>
      <c r="AV86" s="1012"/>
      <c r="AW86" s="1012"/>
      <c r="AX86" s="1012"/>
      <c r="AY86" s="1012"/>
      <c r="AZ86" s="1012"/>
    </row>
    <row r="87" spans="1:53" ht="27" customHeight="1" x14ac:dyDescent="0.3">
      <c r="A87" s="1016" t="str">
        <f>IF(ПОДПИСИ!B9="",ПОДПИСИ!D7,ПОДПИСИ!D9)</f>
        <v>Сафуанова В.А.</v>
      </c>
      <c r="B87" s="1016"/>
      <c r="C87" s="1016"/>
      <c r="D87" s="1016"/>
      <c r="E87" s="1016"/>
      <c r="F87" s="1016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7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</row>
    <row r="88" spans="1:53" s="309" customFormat="1" ht="6" customHeight="1" x14ac:dyDescent="0.3">
      <c r="A88" s="1004" t="s">
        <v>789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1004"/>
      <c r="X88" s="1004"/>
      <c r="Y88" s="1004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04" t="s">
        <v>49</v>
      </c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</row>
    <row r="89" spans="1:53" ht="6" customHeight="1" x14ac:dyDescent="0.25"/>
    <row r="90" spans="1:53" ht="12" customHeight="1" x14ac:dyDescent="0.25">
      <c r="A90" s="1012" t="s">
        <v>805</v>
      </c>
      <c r="B90" s="959"/>
      <c r="C90" s="959"/>
      <c r="D90" s="959"/>
      <c r="E90" s="959"/>
      <c r="F90" s="959"/>
      <c r="G90" s="959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U90" s="959"/>
      <c r="V90" s="959"/>
      <c r="W90" s="959"/>
      <c r="X90" s="959"/>
      <c r="Y90" s="959"/>
      <c r="Z90" s="959"/>
      <c r="AA90" s="959"/>
      <c r="AB90" s="959"/>
      <c r="AC90" s="959"/>
      <c r="AD90" s="959"/>
      <c r="AE90" s="959"/>
      <c r="AF90" s="959"/>
      <c r="AG90" s="959"/>
      <c r="AH90" s="959"/>
      <c r="AI90" s="959"/>
      <c r="AJ90" s="959"/>
      <c r="AK90" s="959"/>
      <c r="AL90" s="959"/>
      <c r="AM90" s="959"/>
      <c r="AN90" s="959"/>
      <c r="AO90" s="959"/>
      <c r="AP90" s="959"/>
      <c r="AQ90" s="959"/>
      <c r="AR90" s="959"/>
      <c r="AS90" s="959"/>
      <c r="AT90" s="959"/>
      <c r="AU90" s="959"/>
      <c r="AV90" s="959"/>
      <c r="AW90" s="959"/>
      <c r="AX90" s="959"/>
      <c r="AY90" s="959"/>
      <c r="AZ90" s="959"/>
    </row>
    <row r="91" spans="1:53" ht="27" customHeight="1" x14ac:dyDescent="0.3">
      <c r="A91" s="1006" t="str">
        <f>ПОДПИСИ!D15</f>
        <v>Потоцкий А.А.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25"/>
    </row>
    <row r="92" spans="1:53" s="328" customFormat="1" ht="6" customHeight="1" x14ac:dyDescent="0.15">
      <c r="A92" s="1004" t="s">
        <v>789</v>
      </c>
      <c r="B92" s="1004"/>
      <c r="C92" s="1004"/>
      <c r="D92" s="1004"/>
      <c r="E92" s="1004"/>
      <c r="F92" s="1004"/>
      <c r="G92" s="1004"/>
      <c r="H92" s="1004"/>
      <c r="I92" s="1004"/>
      <c r="J92" s="1004"/>
      <c r="K92" s="1004"/>
      <c r="L92" s="1004"/>
      <c r="M92" s="1004"/>
      <c r="N92" s="1004"/>
      <c r="O92" s="1004"/>
      <c r="P92" s="1004"/>
      <c r="Q92" s="1004"/>
      <c r="R92" s="1004"/>
      <c r="S92" s="1004"/>
      <c r="T92" s="1004"/>
      <c r="U92" s="1004"/>
      <c r="V92" s="1004"/>
      <c r="W92" s="1004"/>
      <c r="X92" s="1004"/>
      <c r="Y92" s="1004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04" t="s">
        <v>49</v>
      </c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10" t="s">
        <v>801</v>
      </c>
      <c r="B94" s="1010"/>
      <c r="C94" s="1010"/>
      <c r="D94" s="1010"/>
      <c r="E94" s="1010"/>
      <c r="F94" s="1010"/>
      <c r="G94" s="1010"/>
      <c r="H94" s="1010"/>
      <c r="I94" s="1010"/>
      <c r="J94" s="1010"/>
      <c r="K94" s="1010"/>
      <c r="L94" s="1010"/>
      <c r="M94" s="1010"/>
      <c r="N94" s="1010"/>
      <c r="O94" s="1010"/>
      <c r="P94" s="1010"/>
      <c r="Q94" s="1010"/>
      <c r="R94" s="1010"/>
      <c r="S94" s="1010"/>
      <c r="T94" s="1010"/>
      <c r="U94" s="1010"/>
      <c r="V94" s="1010"/>
      <c r="W94" s="1010"/>
      <c r="X94" s="1010"/>
      <c r="Y94" s="1010"/>
      <c r="Z94" s="1010"/>
      <c r="AA94" s="1010"/>
      <c r="AB94" s="1010"/>
      <c r="AC94" s="1010"/>
      <c r="AD94" s="1010"/>
      <c r="AE94" s="1010"/>
      <c r="AF94" s="1010"/>
      <c r="AG94" s="1010"/>
      <c r="AH94" s="1010"/>
      <c r="AI94" s="1010"/>
      <c r="AJ94" s="1010"/>
      <c r="AK94" s="1010"/>
      <c r="AL94" s="1010"/>
      <c r="AM94" s="1010"/>
      <c r="AN94" s="1010"/>
      <c r="AO94" s="1010"/>
      <c r="AP94" s="1010"/>
      <c r="AQ94" s="1010"/>
      <c r="AR94" s="1010"/>
      <c r="AS94" s="1010"/>
      <c r="AT94" s="1010"/>
      <c r="AU94" s="1010"/>
      <c r="AV94" s="1010"/>
      <c r="AW94" s="1010"/>
      <c r="AX94" s="1010"/>
      <c r="AY94" s="1010"/>
      <c r="AZ94" s="1010"/>
      <c r="BA94" s="325"/>
    </row>
    <row r="95" spans="1:53" ht="27" customHeight="1" x14ac:dyDescent="0.3">
      <c r="A95" s="1006" t="str">
        <f>ПОДПИСИ!D17</f>
        <v>Кольцов А.Г.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1" t="s">
        <v>64</v>
      </c>
      <c r="AP95" s="1011"/>
      <c r="AQ95" s="1011"/>
      <c r="AR95" s="1011"/>
      <c r="AS95" s="1011"/>
      <c r="AT95" s="1011"/>
      <c r="AU95" s="1011"/>
      <c r="AV95" s="1011"/>
      <c r="AW95" s="1011"/>
      <c r="AX95" s="1011"/>
      <c r="AY95" s="1011"/>
      <c r="AZ95" s="1011"/>
      <c r="BA95" s="1011"/>
    </row>
    <row r="96" spans="1:53" ht="6" customHeight="1" x14ac:dyDescent="0.25">
      <c r="A96" s="1004" t="s">
        <v>789</v>
      </c>
      <c r="B96" s="1004"/>
      <c r="C96" s="1004"/>
      <c r="D96" s="1004"/>
      <c r="E96" s="1004"/>
      <c r="F96" s="1004"/>
      <c r="G96" s="1004"/>
      <c r="H96" s="1004"/>
      <c r="I96" s="1004"/>
      <c r="J96" s="1004"/>
      <c r="K96" s="1004"/>
      <c r="L96" s="1004"/>
      <c r="M96" s="1004"/>
      <c r="N96" s="1004"/>
      <c r="O96" s="1004"/>
      <c r="P96" s="1004"/>
      <c r="Q96" s="1004"/>
      <c r="R96" s="1004"/>
      <c r="S96" s="1004"/>
      <c r="T96" s="1004"/>
      <c r="U96" s="1004"/>
      <c r="V96" s="1004"/>
      <c r="W96" s="1004"/>
      <c r="X96" s="1004"/>
      <c r="Y96" s="1004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04" t="s">
        <v>49</v>
      </c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05" t="s">
        <v>791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325"/>
    </row>
    <row r="99" spans="1:55" ht="27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1"/>
    </row>
    <row r="100" spans="1:55" ht="6" customHeight="1" x14ac:dyDescent="0.25">
      <c r="A100" s="1004" t="s">
        <v>789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1004"/>
      <c r="X100" s="1004"/>
      <c r="Y100" s="1004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04" t="s">
        <v>49</v>
      </c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05" t="s">
        <v>806</v>
      </c>
      <c r="B102" s="1005"/>
      <c r="C102" s="1005"/>
      <c r="D102" s="1005"/>
      <c r="E102" s="1005"/>
      <c r="F102" s="1005"/>
      <c r="G102" s="1005"/>
      <c r="H102" s="1005"/>
      <c r="I102" s="1005"/>
      <c r="J102" s="1005"/>
      <c r="K102" s="1005"/>
      <c r="L102" s="1005"/>
      <c r="M102" s="1005"/>
      <c r="N102" s="1005"/>
      <c r="O102" s="1005"/>
      <c r="P102" s="1005"/>
      <c r="Q102" s="1005"/>
      <c r="R102" s="1005"/>
      <c r="S102" s="1005"/>
      <c r="T102" s="1005"/>
      <c r="U102" s="1005"/>
      <c r="V102" s="1005"/>
      <c r="W102" s="1005"/>
      <c r="X102" s="1005"/>
      <c r="Y102" s="1005"/>
      <c r="Z102" s="1005"/>
      <c r="AA102" s="1005"/>
      <c r="AB102" s="1005"/>
      <c r="AC102" s="1005"/>
      <c r="AD102" s="1005"/>
      <c r="AE102" s="1005"/>
      <c r="AF102" s="1005"/>
      <c r="AG102" s="1005"/>
      <c r="AH102" s="1005"/>
      <c r="AI102" s="1005"/>
      <c r="AJ102" s="1005"/>
      <c r="AK102" s="1005"/>
      <c r="AL102" s="1005"/>
      <c r="AM102" s="1005"/>
      <c r="AN102" s="1005"/>
      <c r="AO102" s="1005"/>
      <c r="AP102" s="1005"/>
      <c r="AQ102" s="1005"/>
      <c r="AR102" s="1005"/>
      <c r="AS102" s="1005"/>
      <c r="AT102" s="1005"/>
      <c r="AU102" s="1005"/>
      <c r="AV102" s="1005"/>
      <c r="AW102" s="1005"/>
      <c r="AX102" s="1005"/>
      <c r="AY102" s="1005"/>
      <c r="AZ102" s="1005"/>
      <c r="BA102" s="325"/>
    </row>
    <row r="103" spans="1:55" ht="27" customHeight="1" x14ac:dyDescent="0.3">
      <c r="A103" s="1006" t="str">
        <f>ПОДПИСИ!D14</f>
        <v>Попов А.В.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2"/>
      <c r="BB103" s="311"/>
      <c r="BC103" s="311"/>
    </row>
    <row r="104" spans="1:55" s="300" customFormat="1" ht="6" customHeight="1" x14ac:dyDescent="0.2">
      <c r="A104" s="1004" t="s">
        <v>789</v>
      </c>
      <c r="B104" s="1004"/>
      <c r="C104" s="1004"/>
      <c r="D104" s="1004"/>
      <c r="E104" s="1004"/>
      <c r="F104" s="1004"/>
      <c r="G104" s="1004"/>
      <c r="H104" s="1004"/>
      <c r="I104" s="1004"/>
      <c r="J104" s="1004"/>
      <c r="K104" s="1004"/>
      <c r="L104" s="1004"/>
      <c r="M104" s="1004"/>
      <c r="N104" s="1004"/>
      <c r="O104" s="1004"/>
      <c r="P104" s="1004"/>
      <c r="Q104" s="1004"/>
      <c r="R104" s="1004"/>
      <c r="S104" s="1004"/>
      <c r="T104" s="1004"/>
      <c r="U104" s="1004"/>
      <c r="V104" s="1004"/>
      <c r="W104" s="1004"/>
      <c r="X104" s="1004"/>
      <c r="Y104" s="1004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04" t="s">
        <v>49</v>
      </c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</row>
    <row r="105" spans="1:55" x14ac:dyDescent="0.25">
      <c r="A105" s="999" t="s">
        <v>920</v>
      </c>
      <c r="B105" s="999"/>
      <c r="C105" s="999"/>
      <c r="D105" s="999"/>
      <c r="E105" s="999"/>
      <c r="F105" s="999"/>
      <c r="G105" s="999"/>
      <c r="H105" s="999"/>
      <c r="I105" s="999"/>
      <c r="J105" s="999"/>
      <c r="K105" s="999"/>
      <c r="L105" s="999"/>
      <c r="M105" s="999"/>
      <c r="N105" s="999"/>
      <c r="O105" s="999"/>
      <c r="P105" s="999"/>
      <c r="Q105" s="999"/>
      <c r="R105" s="999"/>
      <c r="S105" s="999"/>
      <c r="T105" s="999"/>
      <c r="U105" s="999"/>
      <c r="V105" s="999"/>
      <c r="W105" s="999"/>
      <c r="X105" s="999"/>
      <c r="Y105" s="999"/>
      <c r="Z105" s="999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</row>
    <row r="106" spans="1:55" ht="27" customHeight="1" x14ac:dyDescent="0.3">
      <c r="A106" s="970" t="str">
        <f>IF(ПОДПИСИ!D9="","",ПОДПИСИ!D7)</f>
        <v>Ширяев Е.М.</v>
      </c>
      <c r="B106" s="970"/>
      <c r="C106" s="970"/>
      <c r="D106" s="970"/>
      <c r="E106" s="970"/>
      <c r="F106" s="970"/>
      <c r="G106" s="970"/>
      <c r="H106" s="970"/>
      <c r="I106" s="970"/>
      <c r="J106" s="970"/>
      <c r="K106" s="970"/>
      <c r="L106" s="970"/>
      <c r="M106" s="970"/>
      <c r="N106" s="970"/>
      <c r="O106" s="970"/>
      <c r="P106" s="970"/>
      <c r="Q106" s="970"/>
      <c r="R106" s="970"/>
      <c r="S106" s="970"/>
      <c r="T106" s="970"/>
      <c r="U106" s="970"/>
      <c r="V106" s="970"/>
      <c r="W106" s="970"/>
      <c r="X106" s="970"/>
      <c r="Y106" s="970"/>
      <c r="Z106" s="971"/>
      <c r="AA106" s="971"/>
      <c r="AB106" s="971"/>
      <c r="AC106" s="971"/>
      <c r="AD106" s="971"/>
      <c r="AE106" s="971"/>
      <c r="AF106" s="971"/>
      <c r="AG106" s="971"/>
      <c r="AH106" s="971"/>
      <c r="AI106" s="971"/>
      <c r="AJ106" s="971"/>
      <c r="AK106" s="971"/>
      <c r="AL106" s="971"/>
      <c r="AM106" s="971"/>
      <c r="AN106" s="971"/>
      <c r="AO106" s="972"/>
      <c r="AP106" s="972"/>
      <c r="AQ106" s="972"/>
      <c r="AR106" s="972"/>
      <c r="AS106" s="972"/>
      <c r="AT106" s="972"/>
      <c r="AU106" s="972"/>
      <c r="AV106" s="972"/>
      <c r="AW106" s="972"/>
      <c r="AX106" s="972"/>
      <c r="AY106" s="972"/>
      <c r="AZ106" s="972"/>
    </row>
    <row r="107" spans="1:55" ht="6.75" customHeight="1" x14ac:dyDescent="0.25">
      <c r="A107" s="968" t="s">
        <v>789</v>
      </c>
      <c r="B107" s="968"/>
      <c r="C107" s="968"/>
      <c r="D107" s="968"/>
      <c r="E107" s="968"/>
      <c r="F107" s="968"/>
      <c r="G107" s="968"/>
      <c r="H107" s="968"/>
      <c r="I107" s="968"/>
      <c r="J107" s="968"/>
      <c r="K107" s="968"/>
      <c r="L107" s="968"/>
      <c r="M107" s="968"/>
      <c r="N107" s="968"/>
      <c r="O107" s="968"/>
      <c r="P107" s="968"/>
      <c r="Q107" s="968"/>
      <c r="R107" s="968"/>
      <c r="S107" s="968"/>
      <c r="T107" s="968"/>
      <c r="U107" s="968"/>
      <c r="V107" s="968"/>
      <c r="W107" s="968"/>
      <c r="X107" s="968"/>
      <c r="Y107" s="968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68" t="s">
        <v>49</v>
      </c>
      <c r="AP107" s="968"/>
      <c r="AQ107" s="968"/>
      <c r="AR107" s="968"/>
      <c r="AS107" s="968"/>
      <c r="AT107" s="968"/>
      <c r="AU107" s="968"/>
      <c r="AV107" s="968"/>
      <c r="AW107" s="968"/>
      <c r="AX107" s="968"/>
      <c r="AY107" s="968"/>
      <c r="AZ107" s="96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Лист63"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47" t="s">
        <v>566</v>
      </c>
      <c r="B1" s="1047"/>
      <c r="C1" s="1047"/>
      <c r="D1" s="1047"/>
      <c r="E1" s="1047"/>
      <c r="F1" s="1047"/>
      <c r="G1" s="1047"/>
      <c r="H1" s="1047"/>
      <c r="I1" s="1047"/>
      <c r="J1" s="1047"/>
      <c r="K1" s="1047"/>
      <c r="L1" s="1047"/>
      <c r="M1" s="1047"/>
      <c r="N1" s="1047"/>
      <c r="O1" s="1047"/>
      <c r="P1" s="1047"/>
      <c r="Q1" s="1047"/>
      <c r="R1" s="1047"/>
      <c r="S1" s="1047"/>
      <c r="T1" s="1047"/>
      <c r="U1" s="1047"/>
      <c r="V1" s="1047"/>
      <c r="W1" s="1047"/>
      <c r="X1" s="1047"/>
      <c r="Y1" s="1047"/>
      <c r="Z1" s="1047"/>
      <c r="AA1" s="1047"/>
      <c r="AB1" s="1047"/>
      <c r="AC1" s="1047"/>
      <c r="AD1" s="1047"/>
      <c r="AE1" s="1047"/>
      <c r="AF1" s="1047"/>
      <c r="AG1" s="1047"/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7"/>
      <c r="AW1" s="1047"/>
      <c r="AX1" s="1047"/>
      <c r="AY1" s="1047"/>
      <c r="AZ1" s="1047"/>
      <c r="BA1" s="312"/>
    </row>
    <row r="2" spans="1:63" ht="12" customHeight="1" x14ac:dyDescent="0.25">
      <c r="A2" s="1048" t="s">
        <v>72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49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49"/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/>
      <c r="AC3" s="1049"/>
      <c r="AD3" s="1049"/>
      <c r="AE3" s="1049"/>
      <c r="AF3" s="1049"/>
      <c r="AG3" s="1049"/>
      <c r="AH3" s="1049"/>
      <c r="AI3" s="1049"/>
      <c r="AJ3" s="1049"/>
      <c r="AK3" s="1049"/>
      <c r="AL3" s="1049"/>
      <c r="AM3" s="1049"/>
      <c r="AN3" s="1049"/>
      <c r="AO3" s="1049"/>
      <c r="AP3" s="1049"/>
      <c r="AQ3" s="1049"/>
      <c r="AR3" s="1049"/>
      <c r="AS3" s="1049"/>
      <c r="AT3" s="1049"/>
      <c r="AU3" s="1049"/>
      <c r="AV3" s="1049"/>
      <c r="AW3" s="1049"/>
      <c r="AX3" s="1049"/>
      <c r="AY3" s="1049"/>
      <c r="AZ3" s="1049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39" t="s">
        <v>794</v>
      </c>
      <c r="B4" s="1039"/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M4" s="1039"/>
      <c r="N4" s="1039"/>
      <c r="O4" s="1039"/>
      <c r="P4" s="1039"/>
      <c r="Q4" s="1039"/>
      <c r="R4" s="1039"/>
      <c r="S4" s="1039"/>
      <c r="T4" s="1039"/>
      <c r="U4" s="1039"/>
      <c r="V4" s="1039"/>
      <c r="W4" s="1039"/>
      <c r="X4" s="1039"/>
      <c r="Y4" s="1039"/>
      <c r="Z4" s="1039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1002" t="s">
        <v>761</v>
      </c>
      <c r="B5" s="1002"/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  <c r="P5" s="1002"/>
      <c r="Q5" s="1002"/>
      <c r="R5" s="1002"/>
      <c r="S5" s="1002"/>
      <c r="T5" s="1002"/>
      <c r="U5" s="1002"/>
      <c r="V5" s="1002"/>
      <c r="W5" s="1002"/>
      <c r="X5" s="1002"/>
      <c r="Y5" s="1002"/>
      <c r="Z5" s="1002"/>
      <c r="AA5" s="1002"/>
      <c r="AB5" s="1002"/>
      <c r="AC5" s="1002"/>
      <c r="AD5" s="1002"/>
      <c r="AE5" s="1002"/>
      <c r="AF5" s="1002"/>
      <c r="AG5" s="1002"/>
      <c r="AH5" s="1002"/>
      <c r="AI5" s="1002"/>
      <c r="AJ5" s="1002"/>
      <c r="AK5" s="1002"/>
      <c r="AL5" s="1002"/>
      <c r="AM5" s="1002"/>
      <c r="AN5" s="1002"/>
      <c r="AO5" s="1002"/>
      <c r="AP5" s="1002"/>
      <c r="AQ5" s="1002"/>
      <c r="AR5" s="1002"/>
      <c r="AS5" s="1002"/>
      <c r="AT5" s="1002"/>
      <c r="AU5" s="1002"/>
      <c r="AV5" s="1002"/>
      <c r="AW5" s="1002"/>
      <c r="AX5" s="1002"/>
      <c r="AY5" s="1002"/>
      <c r="AZ5" s="1002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50" t="str">
        <f>ФОРМА!B2</f>
        <v>ПАО "Россети Ленэнерго"</v>
      </c>
      <c r="B6" s="1050"/>
      <c r="C6" s="1050"/>
      <c r="D6" s="1050"/>
      <c r="E6" s="1050"/>
      <c r="F6" s="1050"/>
      <c r="G6" s="1050"/>
      <c r="H6" s="1050"/>
      <c r="I6" s="1050"/>
      <c r="J6" s="1050"/>
      <c r="K6" s="1050"/>
      <c r="L6" s="1050"/>
      <c r="M6" s="1050"/>
      <c r="N6" s="1050"/>
      <c r="O6" s="1050"/>
      <c r="P6" s="1050"/>
      <c r="Q6" s="1050"/>
      <c r="R6" s="1050"/>
      <c r="S6" s="1050"/>
      <c r="T6" s="1050"/>
      <c r="U6" s="1050"/>
      <c r="V6" s="1050"/>
      <c r="W6" s="1050"/>
      <c r="X6" s="1050"/>
      <c r="Y6" s="1050"/>
      <c r="Z6" s="1050"/>
      <c r="AA6" s="1050"/>
      <c r="AB6" s="1050"/>
      <c r="AC6" s="1050"/>
      <c r="AD6" s="1050"/>
      <c r="AE6" s="1050"/>
      <c r="AF6" s="1050"/>
      <c r="AG6" s="1050"/>
      <c r="AH6" s="1050"/>
      <c r="AI6" s="1050"/>
      <c r="AJ6" s="1050"/>
      <c r="AK6" s="1050"/>
      <c r="AL6" s="1050"/>
      <c r="AM6" s="1050"/>
      <c r="AN6" s="1050"/>
      <c r="AO6" s="1050"/>
      <c r="AP6" s="1050"/>
      <c r="AQ6" s="1050"/>
      <c r="AR6" s="1050"/>
      <c r="AS6" s="1050"/>
      <c r="AT6" s="1050"/>
      <c r="AU6" s="1050"/>
      <c r="AV6" s="1050"/>
      <c r="AW6" s="1050"/>
      <c r="AX6" s="1050"/>
      <c r="AY6" s="1050"/>
      <c r="AZ6" s="1050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39" t="s">
        <v>795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43.95" customHeight="1" x14ac:dyDescent="0.25">
      <c r="A8" s="105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34" t="s">
        <v>796</v>
      </c>
      <c r="B9" s="1034"/>
      <c r="C9" s="1034"/>
      <c r="D9" s="1034"/>
      <c r="E9" s="1034"/>
      <c r="F9" s="1034"/>
      <c r="G9" s="1034"/>
      <c r="H9" s="1034"/>
      <c r="I9" s="1034"/>
      <c r="J9" s="1034"/>
      <c r="K9" s="1034"/>
      <c r="L9" s="1034"/>
      <c r="M9" s="1034"/>
      <c r="N9" s="1034"/>
      <c r="O9" s="1034"/>
      <c r="P9" s="1034"/>
      <c r="Q9" s="1034"/>
      <c r="R9" s="1034"/>
      <c r="S9" s="1034"/>
      <c r="T9" s="1034"/>
      <c r="U9" s="1034"/>
      <c r="V9" s="1034"/>
      <c r="W9" s="1034"/>
      <c r="X9" s="1034"/>
      <c r="Y9" s="1034"/>
      <c r="Z9" s="1034"/>
      <c r="AA9" s="1034"/>
      <c r="AB9" s="1034"/>
      <c r="AC9" s="1034"/>
      <c r="AD9" s="1034"/>
      <c r="AE9" s="1034"/>
      <c r="AF9" s="1034"/>
      <c r="AG9" s="1034"/>
      <c r="AH9" s="1034"/>
      <c r="AI9" s="1034"/>
      <c r="AJ9" s="1034"/>
      <c r="AK9" s="1034"/>
      <c r="AL9" s="1034"/>
      <c r="AM9" s="1034"/>
      <c r="AN9" s="1034"/>
      <c r="AO9" s="1034"/>
      <c r="AP9" s="1034"/>
      <c r="AQ9" s="1034"/>
      <c r="AR9" s="1034"/>
      <c r="AS9" s="1034"/>
      <c r="AT9" s="1034"/>
      <c r="AU9" s="1034"/>
      <c r="AV9" s="1034"/>
      <c r="AW9" s="1034"/>
      <c r="AX9" s="1034"/>
      <c r="AY9" s="1034"/>
      <c r="AZ9" s="1034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48" t="s">
        <v>765</v>
      </c>
      <c r="B10" s="1048"/>
      <c r="C10" s="1048"/>
      <c r="D10" s="1048"/>
      <c r="E10" s="1048"/>
      <c r="F10" s="1048"/>
      <c r="G10" s="1048"/>
      <c r="H10" s="1048"/>
      <c r="I10" s="1048"/>
      <c r="J10" s="1048"/>
      <c r="K10" s="1048"/>
      <c r="L10" s="1048"/>
      <c r="M10" s="1048"/>
      <c r="N10" s="1048"/>
      <c r="O10" s="1048"/>
      <c r="P10" s="1048"/>
      <c r="Q10" s="1048"/>
      <c r="R10" s="1048"/>
      <c r="S10" s="1048"/>
      <c r="T10" s="1048"/>
      <c r="U10" s="1048"/>
      <c r="V10" s="1048"/>
      <c r="W10" s="1048"/>
      <c r="X10" s="1048"/>
      <c r="Y10" s="1048"/>
      <c r="Z10" s="1048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51" t="str">
        <f>ФОРМА!B3</f>
        <v>ООО «СЭТ»</v>
      </c>
      <c r="B11" s="1051"/>
      <c r="C11" s="1051"/>
      <c r="D11" s="1051"/>
      <c r="E11" s="1051"/>
      <c r="F11" s="1051"/>
      <c r="G11" s="1051"/>
      <c r="H11" s="1051"/>
      <c r="I11" s="1051"/>
      <c r="J11" s="1051"/>
      <c r="K11" s="1051"/>
      <c r="L11" s="1051"/>
      <c r="M11" s="1051"/>
      <c r="N11" s="1051"/>
      <c r="O11" s="1051"/>
      <c r="P11" s="1051"/>
      <c r="Q11" s="1051"/>
      <c r="R11" s="1051"/>
      <c r="S11" s="1051"/>
      <c r="T11" s="1051"/>
      <c r="U11" s="1051"/>
      <c r="V11" s="1051"/>
      <c r="W11" s="1051"/>
      <c r="X11" s="1051"/>
      <c r="Y11" s="1051"/>
      <c r="Z11" s="1051"/>
      <c r="AA11" s="1051"/>
      <c r="AB11" s="1051"/>
      <c r="AC11" s="1051"/>
      <c r="AD11" s="1051"/>
      <c r="AE11" s="1051"/>
      <c r="AF11" s="1051"/>
      <c r="AG11" s="1051"/>
      <c r="AH11" s="1051"/>
      <c r="AI11" s="1051"/>
      <c r="AJ11" s="1051"/>
      <c r="AK11" s="1051"/>
      <c r="AL11" s="1051"/>
      <c r="AM11" s="1051"/>
      <c r="AN11" s="1051"/>
      <c r="AO11" s="1051"/>
      <c r="AP11" s="1051"/>
      <c r="AQ11" s="1051"/>
      <c r="AR11" s="1051"/>
      <c r="AS11" s="1051"/>
      <c r="AT11" s="1051"/>
      <c r="AU11" s="1051"/>
      <c r="AV11" s="1051"/>
      <c r="AW11" s="1051"/>
      <c r="AX11" s="1051"/>
      <c r="AY11" s="1051"/>
      <c r="AZ11" s="1051"/>
      <c r="BA11" s="1051"/>
    </row>
    <row r="12" spans="1:63" s="300" customFormat="1" ht="6" customHeight="1" x14ac:dyDescent="0.2">
      <c r="A12" s="1039" t="s">
        <v>795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313"/>
    </row>
    <row r="13" spans="1:63" ht="24" customHeight="1" x14ac:dyDescent="0.25">
      <c r="A13" s="1051" t="str">
        <f>ФОРМА!D3</f>
        <v>ОГРН 1089847302225, ИНН 7842391090, КПП 780101001, 199004, город Санкт-Петербург, пр-кт Средний В.О., д. 4 литер а, пом/ком 6н/177</v>
      </c>
      <c r="B13" s="1051"/>
      <c r="C13" s="1051"/>
      <c r="D13" s="1051"/>
      <c r="E13" s="1051"/>
      <c r="F13" s="1051"/>
      <c r="G13" s="1051"/>
      <c r="H13" s="1051"/>
      <c r="I13" s="1051"/>
      <c r="J13" s="1051"/>
      <c r="K13" s="1051"/>
      <c r="L13" s="1051"/>
      <c r="M13" s="1051"/>
      <c r="N13" s="1051"/>
      <c r="O13" s="1051"/>
      <c r="P13" s="1051"/>
      <c r="Q13" s="1051"/>
      <c r="R13" s="1051"/>
      <c r="S13" s="1051"/>
      <c r="T13" s="1051"/>
      <c r="U13" s="1051"/>
      <c r="V13" s="1051"/>
      <c r="W13" s="1051"/>
      <c r="X13" s="1051"/>
      <c r="Y13" s="1051"/>
      <c r="Z13" s="1051"/>
      <c r="AA13" s="1051"/>
      <c r="AB13" s="1051"/>
      <c r="AC13" s="1051"/>
      <c r="AD13" s="1051"/>
      <c r="AE13" s="1051"/>
      <c r="AF13" s="1051"/>
      <c r="AG13" s="1051"/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</row>
    <row r="14" spans="1:63" s="300" customFormat="1" ht="21" customHeight="1" x14ac:dyDescent="0.2">
      <c r="A14" s="1034" t="s">
        <v>797</v>
      </c>
      <c r="B14" s="1034"/>
      <c r="C14" s="1034"/>
      <c r="D14" s="1034"/>
      <c r="E14" s="1034"/>
      <c r="F14" s="1034"/>
      <c r="G14" s="1034"/>
      <c r="H14" s="1034"/>
      <c r="I14" s="1034"/>
      <c r="J14" s="1034"/>
      <c r="K14" s="1034"/>
      <c r="L14" s="1034"/>
      <c r="M14" s="1034"/>
      <c r="N14" s="1034"/>
      <c r="O14" s="1034"/>
      <c r="P14" s="1034"/>
      <c r="Q14" s="1034"/>
      <c r="R14" s="1034"/>
      <c r="S14" s="1034"/>
      <c r="T14" s="1034"/>
      <c r="U14" s="1034"/>
      <c r="V14" s="1034"/>
      <c r="W14" s="1034"/>
      <c r="X14" s="1034"/>
      <c r="Y14" s="1034"/>
      <c r="Z14" s="1034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313"/>
    </row>
    <row r="15" spans="1:63" ht="13.5" customHeight="1" x14ac:dyDescent="0.25">
      <c r="A15" s="1048" t="s">
        <v>74</v>
      </c>
      <c r="B15" s="1048"/>
      <c r="C15" s="1048"/>
      <c r="D15" s="1048"/>
      <c r="E15" s="1048"/>
      <c r="F15" s="1048"/>
      <c r="G15" s="1048"/>
      <c r="H15" s="1048"/>
      <c r="I15" s="1048"/>
      <c r="J15" s="1048"/>
      <c r="K15" s="1048"/>
      <c r="L15" s="1048"/>
      <c r="M15" s="1048"/>
      <c r="N15" s="1048"/>
      <c r="O15" s="1048"/>
      <c r="P15" s="1048"/>
      <c r="Q15" s="1048"/>
      <c r="R15" s="1048"/>
      <c r="S15" s="1048"/>
      <c r="T15" s="1048"/>
      <c r="U15" s="1048"/>
      <c r="V15" s="1048"/>
      <c r="W15" s="1048"/>
      <c r="X15" s="1048"/>
      <c r="Y15" s="1048"/>
      <c r="Z15" s="1048"/>
      <c r="AA15" s="1048"/>
      <c r="AB15" s="1048"/>
      <c r="AC15" s="1048"/>
      <c r="AD15" s="1048"/>
      <c r="AE15" s="1048"/>
      <c r="AF15" s="1048"/>
      <c r="AG15" s="1048"/>
      <c r="AH15" s="1048"/>
      <c r="AI15" s="1048"/>
      <c r="AJ15" s="1048"/>
      <c r="AK15" s="1048"/>
      <c r="AL15" s="1048"/>
      <c r="AM15" s="1048"/>
      <c r="AN15" s="1048"/>
      <c r="AO15" s="1048"/>
      <c r="AP15" s="1048"/>
      <c r="AQ15" s="1048"/>
      <c r="AR15" s="1048"/>
      <c r="AS15" s="1048"/>
      <c r="AT15" s="1048"/>
      <c r="AU15" s="1048"/>
      <c r="AV15" s="1048"/>
      <c r="AW15" s="1048"/>
      <c r="AX15" s="1048"/>
      <c r="AY15" s="1048"/>
      <c r="AZ15" s="1048"/>
      <c r="BA15" s="312"/>
    </row>
    <row r="16" spans="1:63" ht="12" customHeight="1" x14ac:dyDescent="0.25">
      <c r="A16" s="1051" t="str">
        <f>ФОРМА!B8</f>
        <v>ООО «СЭТ»</v>
      </c>
      <c r="B16" s="1051"/>
      <c r="C16" s="1051"/>
      <c r="D16" s="1051"/>
      <c r="E16" s="1051"/>
      <c r="F16" s="1051"/>
      <c r="G16" s="1051"/>
      <c r="H16" s="1051"/>
      <c r="I16" s="1051"/>
      <c r="J16" s="1051"/>
      <c r="K16" s="1051"/>
      <c r="L16" s="1051"/>
      <c r="M16" s="1051"/>
      <c r="N16" s="1051"/>
      <c r="O16" s="1051"/>
      <c r="P16" s="1051"/>
      <c r="Q16" s="1051"/>
      <c r="R16" s="1051"/>
      <c r="S16" s="1051"/>
      <c r="T16" s="1051"/>
      <c r="U16" s="1051"/>
      <c r="V16" s="1051"/>
      <c r="W16" s="1051"/>
      <c r="X16" s="1051"/>
      <c r="Y16" s="1051"/>
      <c r="Z16" s="1051"/>
      <c r="AA16" s="1051"/>
      <c r="AB16" s="1051"/>
      <c r="AC16" s="1051"/>
      <c r="AD16" s="1051"/>
      <c r="AE16" s="1051"/>
      <c r="AF16" s="1051"/>
      <c r="AG16" s="1051"/>
      <c r="AH16" s="1051"/>
      <c r="AI16" s="1051"/>
      <c r="AJ16" s="1051"/>
      <c r="AK16" s="1051"/>
      <c r="AL16" s="1051"/>
      <c r="AM16" s="1051"/>
      <c r="AN16" s="1051"/>
      <c r="AO16" s="1051"/>
      <c r="AP16" s="1051"/>
      <c r="AQ16" s="1051"/>
      <c r="AR16" s="1051"/>
      <c r="AS16" s="1051"/>
      <c r="AT16" s="1051"/>
      <c r="AU16" s="1051"/>
      <c r="AV16" s="1051"/>
      <c r="AW16" s="1051"/>
      <c r="AX16" s="1051"/>
      <c r="AY16" s="1051"/>
      <c r="AZ16" s="1051"/>
      <c r="BA16" s="1051"/>
    </row>
    <row r="17" spans="1:53" s="300" customFormat="1" ht="9.6" x14ac:dyDescent="0.2">
      <c r="A17" s="1039" t="s">
        <v>795</v>
      </c>
      <c r="B17" s="1039"/>
      <c r="C17" s="1039"/>
      <c r="D17" s="1039"/>
      <c r="E17" s="1039"/>
      <c r="F17" s="1039"/>
      <c r="G17" s="1039"/>
      <c r="H17" s="1039"/>
      <c r="I17" s="1039"/>
      <c r="J17" s="1039"/>
      <c r="K17" s="1039"/>
      <c r="L17" s="1039"/>
      <c r="M17" s="1039"/>
      <c r="N17" s="1039"/>
      <c r="O17" s="1039"/>
      <c r="P17" s="1039"/>
      <c r="Q17" s="1039"/>
      <c r="R17" s="1039"/>
      <c r="S17" s="1039"/>
      <c r="T17" s="1039"/>
      <c r="U17" s="1039"/>
      <c r="V17" s="1039"/>
      <c r="W17" s="1039"/>
      <c r="X17" s="1039"/>
      <c r="Y17" s="1039"/>
      <c r="Z17" s="1039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313"/>
    </row>
    <row r="18" spans="1:53" ht="22.2" customHeight="1" x14ac:dyDescent="0.25">
      <c r="A18" s="1051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51"/>
      <c r="C18" s="1051"/>
      <c r="D18" s="1051"/>
      <c r="E18" s="1051"/>
      <c r="F18" s="1051"/>
      <c r="G18" s="1051"/>
      <c r="H18" s="1051"/>
      <c r="I18" s="1051"/>
      <c r="J18" s="1051"/>
      <c r="K18" s="1051"/>
      <c r="L18" s="1051"/>
      <c r="M18" s="1051"/>
      <c r="N18" s="1051"/>
      <c r="O18" s="1051"/>
      <c r="P18" s="1051"/>
      <c r="Q18" s="1051"/>
      <c r="R18" s="1051"/>
      <c r="S18" s="1051"/>
      <c r="T18" s="1051"/>
      <c r="U18" s="1051"/>
      <c r="V18" s="1051"/>
      <c r="W18" s="1051"/>
      <c r="X18" s="1051"/>
      <c r="Y18" s="1051"/>
      <c r="Z18" s="1051"/>
      <c r="AA18" s="1051"/>
      <c r="AB18" s="1051"/>
      <c r="AC18" s="1051"/>
      <c r="AD18" s="1051"/>
      <c r="AE18" s="1051"/>
      <c r="AF18" s="1051"/>
      <c r="AG18" s="1051"/>
      <c r="AH18" s="1051"/>
      <c r="AI18" s="1051"/>
      <c r="AJ18" s="1051"/>
      <c r="AK18" s="1051"/>
      <c r="AL18" s="1051"/>
      <c r="AM18" s="1051"/>
      <c r="AN18" s="1051"/>
      <c r="AO18" s="1051"/>
      <c r="AP18" s="1051"/>
      <c r="AQ18" s="1051"/>
      <c r="AR18" s="1051"/>
      <c r="AS18" s="1051"/>
      <c r="AT18" s="1051"/>
      <c r="AU18" s="1051"/>
      <c r="AV18" s="1051"/>
      <c r="AW18" s="1051"/>
      <c r="AX18" s="1051"/>
      <c r="AY18" s="1051"/>
      <c r="AZ18" s="1051"/>
      <c r="BA18" s="312"/>
    </row>
    <row r="19" spans="1:53" s="300" customFormat="1" ht="9" customHeight="1" x14ac:dyDescent="0.2">
      <c r="A19" s="1034" t="s">
        <v>763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  <c r="L19" s="1034"/>
      <c r="M19" s="1034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34"/>
      <c r="AA19" s="1034"/>
      <c r="AB19" s="1034"/>
      <c r="AC19" s="1034"/>
      <c r="AD19" s="1034"/>
      <c r="AE19" s="1034"/>
      <c r="AF19" s="1034"/>
      <c r="AG19" s="1034"/>
      <c r="AH19" s="1034"/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/>
      <c r="AX19" s="1034"/>
      <c r="AY19" s="1034"/>
      <c r="AZ19" s="1034"/>
      <c r="BA19" s="313"/>
    </row>
    <row r="20" spans="1:53" s="300" customFormat="1" ht="15" customHeight="1" x14ac:dyDescent="0.2">
      <c r="A20" s="992"/>
      <c r="B20" s="992"/>
      <c r="C20" s="992"/>
      <c r="D20" s="992"/>
      <c r="E20" s="992"/>
      <c r="F20" s="992"/>
      <c r="G20" s="992"/>
      <c r="H20" s="992"/>
      <c r="I20" s="992"/>
      <c r="J20" s="992"/>
      <c r="K20" s="992"/>
      <c r="L20" s="992"/>
      <c r="M20" s="992"/>
      <c r="N20" s="992"/>
      <c r="O20" s="992"/>
      <c r="P20" s="992"/>
      <c r="Q20" s="992"/>
      <c r="R20" s="992"/>
      <c r="S20" s="992"/>
      <c r="T20" s="992"/>
      <c r="U20" s="992"/>
      <c r="V20" s="992"/>
      <c r="W20" s="992"/>
      <c r="X20" s="992"/>
      <c r="Y20" s="992"/>
      <c r="Z20" s="992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313"/>
    </row>
    <row r="21" spans="1:53" s="300" customFormat="1" ht="15" customHeight="1" x14ac:dyDescent="0.2">
      <c r="A21" s="991" t="s">
        <v>798</v>
      </c>
      <c r="B21" s="991"/>
      <c r="C21" s="991"/>
      <c r="D21" s="991"/>
      <c r="E21" s="991"/>
      <c r="F21" s="991"/>
      <c r="G21" s="991"/>
      <c r="H21" s="991"/>
      <c r="I21" s="991"/>
      <c r="J21" s="991"/>
      <c r="K21" s="991"/>
      <c r="L21" s="991"/>
      <c r="M21" s="991"/>
      <c r="N21" s="991"/>
      <c r="O21" s="991"/>
      <c r="P21" s="991"/>
      <c r="Q21" s="991"/>
      <c r="R21" s="991"/>
      <c r="S21" s="991"/>
      <c r="T21" s="991"/>
      <c r="U21" s="991"/>
      <c r="V21" s="991"/>
      <c r="W21" s="991"/>
      <c r="X21" s="991"/>
      <c r="Y21" s="991"/>
      <c r="Z21" s="991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313"/>
    </row>
    <row r="22" spans="1:53" ht="5.4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7" customHeight="1" x14ac:dyDescent="0.25">
      <c r="A23" s="1043" t="s">
        <v>517</v>
      </c>
      <c r="B23" s="1044"/>
      <c r="C23" s="1044"/>
      <c r="D23" s="1044"/>
      <c r="E23" s="1044"/>
      <c r="F23" s="1044"/>
      <c r="G23" s="1044"/>
      <c r="H23" s="1044"/>
      <c r="I23" s="1044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/>
      <c r="AY23" s="1044"/>
      <c r="AZ23" s="1044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45" t="s">
        <v>19</v>
      </c>
      <c r="B25" s="1045"/>
      <c r="C25" s="980">
        <f>ФОРМА!B27</f>
        <v>0</v>
      </c>
      <c r="D25" s="980"/>
      <c r="E25" s="980"/>
      <c r="F25" s="980"/>
      <c r="G25" s="980"/>
      <c r="H25" s="980"/>
      <c r="I25" s="980"/>
      <c r="J25" s="980"/>
      <c r="K25" s="980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46"/>
      <c r="AH25" s="1046"/>
      <c r="AI25" s="1046"/>
      <c r="AJ25" s="317"/>
      <c r="AK25" s="317"/>
      <c r="AL25" s="997">
        <f>ФОРМА!C27</f>
        <v>45354</v>
      </c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1046"/>
      <c r="AX25" s="1046"/>
      <c r="AY25" s="1046"/>
      <c r="AZ25" s="1046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39" t="s">
        <v>454</v>
      </c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313"/>
      <c r="AX26" s="313"/>
      <c r="AY26" s="313"/>
      <c r="AZ26" s="313"/>
      <c r="BA26" s="313"/>
    </row>
    <row r="27" spans="1:53" ht="24" customHeight="1" x14ac:dyDescent="0.25">
      <c r="A27" s="1002" t="s">
        <v>770</v>
      </c>
      <c r="B27" s="1002"/>
      <c r="C27" s="1002"/>
      <c r="D27" s="1002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2"/>
      <c r="AR27" s="1002"/>
      <c r="AS27" s="1002"/>
      <c r="AT27" s="1002"/>
      <c r="AU27" s="1002"/>
      <c r="AV27" s="1002"/>
      <c r="AW27" s="1002"/>
      <c r="AX27" s="1002"/>
      <c r="AY27" s="1002"/>
      <c r="AZ27" s="1002"/>
      <c r="BA27" s="312"/>
    </row>
    <row r="28" spans="1:53" ht="12" customHeight="1" x14ac:dyDescent="0.25">
      <c r="A28" s="1040" t="str">
        <f>IF(ПОДПИСИ!B9="",ПОДПИСИ!B6,ПОДПИСИ!B9)</f>
        <v>Ведущий инженер отдела строительного контроля АО "ЛЭСР"</v>
      </c>
      <c r="B28" s="1040"/>
      <c r="C28" s="1040"/>
      <c r="D28" s="1040"/>
      <c r="E28" s="1040"/>
      <c r="F28" s="1040"/>
      <c r="G28" s="1040"/>
      <c r="H28" s="1040"/>
      <c r="I28" s="1040"/>
      <c r="J28" s="1040"/>
      <c r="K28" s="1040"/>
      <c r="L28" s="1040"/>
      <c r="M28" s="1040"/>
      <c r="N28" s="1040"/>
      <c r="O28" s="1040"/>
      <c r="P28" s="1040"/>
      <c r="Q28" s="1040"/>
      <c r="R28" s="1040"/>
      <c r="S28" s="1040"/>
      <c r="T28" s="1040"/>
      <c r="U28" s="1040"/>
      <c r="V28" s="1040"/>
      <c r="W28" s="1040"/>
      <c r="X28" s="1040"/>
      <c r="Y28" s="1040"/>
      <c r="Z28" s="1040"/>
      <c r="AA28" s="1040"/>
      <c r="AB28" s="1040"/>
      <c r="AC28" s="1040"/>
      <c r="AD28" s="1040"/>
      <c r="AE28" s="1040"/>
      <c r="AF28" s="1040"/>
      <c r="AG28" s="1040"/>
      <c r="AH28" s="1040"/>
      <c r="AI28" s="1040"/>
      <c r="AJ28" s="1040"/>
      <c r="AK28" s="1040"/>
      <c r="AL28" s="1040"/>
      <c r="AM28" s="1040"/>
      <c r="AN28" s="1040"/>
      <c r="AO28" s="1040"/>
      <c r="AP28" s="1040"/>
      <c r="AQ28" s="1040"/>
      <c r="AR28" s="1040"/>
      <c r="AS28" s="1040"/>
      <c r="AT28" s="1040"/>
      <c r="AU28" s="1040"/>
      <c r="AV28" s="1040"/>
      <c r="AW28" s="1040"/>
      <c r="AX28" s="1040"/>
      <c r="AY28" s="1040"/>
      <c r="AZ28" s="1040"/>
      <c r="BA28" s="312"/>
    </row>
    <row r="29" spans="1:53" ht="12" customHeight="1" x14ac:dyDescent="0.25">
      <c r="A29" s="1041" t="str">
        <f>IF(ПОДПИСИ!C9="",ПОДПИСИ!C6,CONCATENATE(ПОДПИСИ!C9,", ",ПОДПИСИ!F9))</f>
        <v>Сафуанова В.А., Приказ №205 от 12.02.2024</v>
      </c>
      <c r="B29" s="1041"/>
      <c r="C29" s="1041"/>
      <c r="D29" s="1041"/>
      <c r="E29" s="1041"/>
      <c r="F29" s="1041"/>
      <c r="G29" s="1041"/>
      <c r="H29" s="1041"/>
      <c r="I29" s="1041"/>
      <c r="J29" s="1041"/>
      <c r="K29" s="1041"/>
      <c r="L29" s="1041"/>
      <c r="M29" s="1041"/>
      <c r="N29" s="1041"/>
      <c r="O29" s="1041"/>
      <c r="P29" s="1041"/>
      <c r="Q29" s="1041"/>
      <c r="R29" s="1041"/>
      <c r="S29" s="1041"/>
      <c r="T29" s="1041"/>
      <c r="U29" s="1041"/>
      <c r="V29" s="1041"/>
      <c r="W29" s="1041"/>
      <c r="X29" s="1041"/>
      <c r="Y29" s="1041"/>
      <c r="Z29" s="1041"/>
      <c r="AA29" s="1041"/>
      <c r="AB29" s="1041"/>
      <c r="AC29" s="1041"/>
      <c r="AD29" s="1041"/>
      <c r="AE29" s="1041"/>
      <c r="AF29" s="1041"/>
      <c r="AG29" s="1041"/>
      <c r="AH29" s="1041"/>
      <c r="AI29" s="1041"/>
      <c r="AJ29" s="1041"/>
      <c r="AK29" s="1041"/>
      <c r="AL29" s="1041"/>
      <c r="AM29" s="1041"/>
      <c r="AN29" s="1041"/>
      <c r="AO29" s="1041"/>
      <c r="AP29" s="1041"/>
      <c r="AQ29" s="1041"/>
      <c r="AR29" s="1041"/>
      <c r="AS29" s="1041"/>
      <c r="AT29" s="1041"/>
      <c r="AU29" s="1041"/>
      <c r="AV29" s="1041"/>
      <c r="AW29" s="1041"/>
      <c r="AX29" s="1041"/>
      <c r="AY29" s="1041"/>
      <c r="AZ29" s="1041"/>
      <c r="BA29" s="312"/>
    </row>
    <row r="30" spans="1:53" ht="13.95" customHeight="1" x14ac:dyDescent="0.25">
      <c r="A30" s="1034" t="s">
        <v>771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312"/>
    </row>
    <row r="31" spans="1:53" ht="15" customHeight="1" x14ac:dyDescent="0.25">
      <c r="A31" s="992"/>
      <c r="B31" s="992"/>
      <c r="C31" s="992"/>
      <c r="D31" s="992"/>
      <c r="E31" s="992"/>
      <c r="F31" s="992"/>
      <c r="G31" s="992"/>
      <c r="H31" s="992"/>
      <c r="I31" s="992"/>
      <c r="J31" s="992"/>
      <c r="K31" s="992"/>
      <c r="L31" s="992"/>
      <c r="M31" s="992"/>
      <c r="N31" s="992"/>
      <c r="O31" s="992"/>
      <c r="P31" s="992"/>
      <c r="Q31" s="992"/>
      <c r="R31" s="992"/>
      <c r="S31" s="992"/>
      <c r="T31" s="992"/>
      <c r="U31" s="992"/>
      <c r="V31" s="992"/>
      <c r="W31" s="992"/>
      <c r="X31" s="992"/>
      <c r="Y31" s="992"/>
      <c r="Z31" s="992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312"/>
    </row>
    <row r="32" spans="1:53" ht="21.75" customHeight="1" x14ac:dyDescent="0.25">
      <c r="A32" s="991" t="s">
        <v>799</v>
      </c>
      <c r="B32" s="991"/>
      <c r="C32" s="991"/>
      <c r="D32" s="991"/>
      <c r="E32" s="991"/>
      <c r="F32" s="991"/>
      <c r="G32" s="991"/>
      <c r="H32" s="991"/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1"/>
      <c r="T32" s="991"/>
      <c r="U32" s="991"/>
      <c r="V32" s="991"/>
      <c r="W32" s="991"/>
      <c r="X32" s="991"/>
      <c r="Y32" s="991"/>
      <c r="Z32" s="991"/>
      <c r="AA32" s="991"/>
      <c r="AB32" s="991"/>
      <c r="AC32" s="991"/>
      <c r="AD32" s="991"/>
      <c r="AE32" s="991"/>
      <c r="AF32" s="991"/>
      <c r="AG32" s="991"/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/>
      <c r="AX32" s="991"/>
      <c r="AY32" s="991"/>
      <c r="AZ32" s="991"/>
      <c r="BA32" s="312"/>
    </row>
    <row r="33" spans="1:52" ht="12" customHeight="1" x14ac:dyDescent="0.25">
      <c r="A33" s="1036" t="s">
        <v>773</v>
      </c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</row>
    <row r="34" spans="1:52" ht="12" customHeight="1" x14ac:dyDescent="0.25">
      <c r="A34" s="1003" t="str">
        <f>ПОДПИСИ!B15</f>
        <v>Директор по строительству ООО «СЭТ»</v>
      </c>
      <c r="B34" s="1003"/>
      <c r="C34" s="1003"/>
      <c r="D34" s="1003"/>
      <c r="E34" s="1003"/>
      <c r="F34" s="1003"/>
      <c r="G34" s="1003"/>
      <c r="H34" s="1003"/>
      <c r="I34" s="1003"/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3"/>
      <c r="AT34" s="1003"/>
      <c r="AU34" s="1003"/>
      <c r="AV34" s="1003"/>
      <c r="AW34" s="1003"/>
      <c r="AX34" s="1003"/>
      <c r="AY34" s="1003"/>
      <c r="AZ34" s="1003"/>
    </row>
    <row r="35" spans="1:52" ht="12" customHeight="1" x14ac:dyDescent="0.25">
      <c r="A35" s="1038" t="str">
        <f>CONCATENATE(ПОДПИСИ!C15," ",ПОДПИСИ!F15)</f>
        <v>Потоцкий А.А. Приказ №23/10/24-8 от 23.10.2024</v>
      </c>
      <c r="B35" s="1038"/>
      <c r="C35" s="1038"/>
      <c r="D35" s="1038"/>
      <c r="E35" s="1038"/>
      <c r="F35" s="1038"/>
      <c r="G35" s="1038"/>
      <c r="H35" s="1038"/>
      <c r="I35" s="1038"/>
      <c r="J35" s="1038"/>
      <c r="K35" s="1038"/>
      <c r="L35" s="1038"/>
      <c r="M35" s="1038"/>
      <c r="N35" s="1038"/>
      <c r="O35" s="1038"/>
      <c r="P35" s="1038"/>
      <c r="Q35" s="1038"/>
      <c r="R35" s="1038"/>
      <c r="S35" s="1038"/>
      <c r="T35" s="1038"/>
      <c r="U35" s="1038"/>
      <c r="V35" s="1038"/>
      <c r="W35" s="1038"/>
      <c r="X35" s="1038"/>
      <c r="Y35" s="1038"/>
      <c r="Z35" s="1038"/>
      <c r="AA35" s="1038"/>
      <c r="AB35" s="1038"/>
      <c r="AC35" s="1038"/>
      <c r="AD35" s="1038"/>
      <c r="AE35" s="1038"/>
      <c r="AF35" s="1038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38"/>
    </row>
    <row r="36" spans="1:52" ht="6" customHeight="1" x14ac:dyDescent="0.25">
      <c r="A36" s="1004" t="s">
        <v>800</v>
      </c>
      <c r="B36" s="1004"/>
      <c r="C36" s="1004"/>
      <c r="D36" s="1004"/>
      <c r="E36" s="1004"/>
      <c r="F36" s="1004"/>
      <c r="G36" s="1004"/>
      <c r="H36" s="1004"/>
      <c r="I36" s="1004"/>
      <c r="J36" s="1004"/>
      <c r="K36" s="1004"/>
      <c r="L36" s="1004"/>
      <c r="M36" s="1004"/>
      <c r="N36" s="1004"/>
      <c r="O36" s="1004"/>
      <c r="P36" s="1004"/>
      <c r="Q36" s="1004"/>
      <c r="R36" s="1004"/>
      <c r="S36" s="1004"/>
      <c r="T36" s="1004"/>
      <c r="U36" s="1004"/>
      <c r="V36" s="1004"/>
      <c r="W36" s="1004"/>
      <c r="X36" s="1004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</row>
    <row r="37" spans="1:52" ht="24" customHeight="1" x14ac:dyDescent="0.25">
      <c r="A37" s="1002" t="s">
        <v>801</v>
      </c>
      <c r="B37" s="1002"/>
      <c r="C37" s="1002"/>
      <c r="D37" s="1002"/>
      <c r="E37" s="1002"/>
      <c r="F37" s="1002"/>
      <c r="G37" s="1002"/>
      <c r="H37" s="1002"/>
      <c r="I37" s="1002"/>
      <c r="J37" s="1002"/>
      <c r="K37" s="1002"/>
      <c r="L37" s="1002"/>
      <c r="M37" s="1002"/>
      <c r="N37" s="1002"/>
      <c r="O37" s="1002"/>
      <c r="P37" s="1002"/>
      <c r="Q37" s="1002"/>
      <c r="R37" s="1002"/>
      <c r="S37" s="1002"/>
      <c r="T37" s="1002"/>
      <c r="U37" s="1002"/>
      <c r="V37" s="1002"/>
      <c r="W37" s="1002"/>
      <c r="X37" s="1002"/>
      <c r="Y37" s="1002"/>
      <c r="Z37" s="1002"/>
      <c r="AA37" s="1002"/>
      <c r="AB37" s="1002"/>
      <c r="AC37" s="1002"/>
      <c r="AD37" s="1002"/>
      <c r="AE37" s="1002"/>
      <c r="AF37" s="1002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1002"/>
      <c r="AX37" s="1002"/>
      <c r="AY37" s="1002"/>
      <c r="AZ37" s="1002"/>
    </row>
    <row r="38" spans="1:52" ht="12" customHeight="1" x14ac:dyDescent="0.25">
      <c r="A38" s="1003" t="str">
        <f>ПОДПИСИ!B17</f>
        <v>Ведущий инженер строительного контроля ООО «СЭТ»</v>
      </c>
      <c r="B38" s="1003"/>
      <c r="C38" s="1003"/>
      <c r="D38" s="1003"/>
      <c r="E38" s="1003"/>
      <c r="F38" s="1003"/>
      <c r="G38" s="1003"/>
      <c r="H38" s="1003"/>
      <c r="I38" s="1003"/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1003"/>
      <c r="AX38" s="1003"/>
      <c r="AY38" s="1003"/>
      <c r="AZ38" s="1003"/>
    </row>
    <row r="39" spans="1:52" ht="12" customHeight="1" x14ac:dyDescent="0.25">
      <c r="A39" s="1003" t="str">
        <f>CONCATENATE(ПОДПИСИ!C17," ",ПОДПИСИ!F17)</f>
        <v>Кольцов А.Г. Приказ №23/10/24-5 от 23.10.2024; НРС  №С-78-189445 от 05.04.2019г.</v>
      </c>
      <c r="B39" s="1003"/>
      <c r="C39" s="1003"/>
      <c r="D39" s="1003"/>
      <c r="E39" s="1003"/>
      <c r="F39" s="1003"/>
      <c r="G39" s="1003"/>
      <c r="H39" s="1003"/>
      <c r="I39" s="1003"/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</row>
    <row r="40" spans="1:52" ht="15" customHeight="1" x14ac:dyDescent="0.25">
      <c r="A40" s="991" t="s">
        <v>771</v>
      </c>
      <c r="B40" s="991"/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D40" s="991"/>
      <c r="AE40" s="991"/>
      <c r="AF40" s="991"/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91"/>
      <c r="AX40" s="991"/>
      <c r="AY40" s="991"/>
      <c r="AZ40" s="991"/>
    </row>
    <row r="41" spans="1:52" ht="12" customHeight="1" x14ac:dyDescent="0.25">
      <c r="A41" s="992"/>
      <c r="B41" s="992"/>
      <c r="C41" s="992"/>
      <c r="D41" s="992"/>
      <c r="E41" s="992"/>
      <c r="F41" s="992"/>
      <c r="G41" s="992"/>
      <c r="H41" s="992"/>
      <c r="I41" s="992"/>
      <c r="J41" s="992"/>
      <c r="K41" s="992"/>
      <c r="L41" s="992"/>
      <c r="M41" s="992"/>
      <c r="N41" s="992"/>
      <c r="O41" s="992"/>
      <c r="P41" s="992"/>
      <c r="Q41" s="992"/>
      <c r="R41" s="992"/>
      <c r="S41" s="992"/>
      <c r="T41" s="992"/>
      <c r="U41" s="992"/>
      <c r="V41" s="992"/>
      <c r="W41" s="992"/>
      <c r="X41" s="992"/>
      <c r="Y41" s="992"/>
      <c r="Z41" s="992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92"/>
      <c r="AX41" s="992"/>
      <c r="AY41" s="992"/>
      <c r="AZ41" s="992"/>
    </row>
    <row r="42" spans="1:52" ht="6.75" customHeight="1" x14ac:dyDescent="0.25">
      <c r="A42" s="991" t="s">
        <v>802</v>
      </c>
      <c r="B42" s="991"/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91"/>
      <c r="AX42" s="991"/>
      <c r="AY42" s="991"/>
      <c r="AZ42" s="991"/>
    </row>
    <row r="43" spans="1:52" ht="35.25" customHeight="1" x14ac:dyDescent="0.25">
      <c r="A43" s="1002" t="s">
        <v>803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</row>
    <row r="44" spans="1:52" ht="12" customHeight="1" x14ac:dyDescent="0.25">
      <c r="A44" s="1003" t="str">
        <f>ПОДПИСИ!B19</f>
        <v xml:space="preserve"> 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</row>
    <row r="45" spans="1:52" ht="12" customHeight="1" x14ac:dyDescent="0.25">
      <c r="A45" s="1003" t="str">
        <f>CONCATENATE(ПОДПИСИ!C19," ",ПОДПИСИ!F19)</f>
        <v xml:space="preserve">  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</row>
    <row r="46" spans="1:52" ht="6" customHeight="1" x14ac:dyDescent="0.25">
      <c r="A46" s="991" t="s">
        <v>777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</row>
    <row r="47" spans="1:52" ht="12" customHeight="1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</row>
    <row r="48" spans="1:52" ht="15" customHeight="1" x14ac:dyDescent="0.25">
      <c r="A48" s="991" t="s">
        <v>778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</row>
    <row r="49" spans="1:54" ht="36" customHeight="1" x14ac:dyDescent="0.25">
      <c r="A49" s="1036" t="s">
        <v>804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</row>
    <row r="50" spans="1:54" ht="12" customHeight="1" x14ac:dyDescent="0.3">
      <c r="A50" s="1244" t="str">
        <f>ПОДПИСИ!B14</f>
        <v>Инженер-геодезист ООО «СЭТ»</v>
      </c>
      <c r="B50" s="1244"/>
      <c r="C50" s="1244"/>
      <c r="D50" s="1244"/>
      <c r="E50" s="1244"/>
      <c r="F50" s="1244"/>
      <c r="G50" s="1244"/>
      <c r="H50" s="1244"/>
      <c r="I50" s="1244"/>
      <c r="J50" s="1244"/>
      <c r="K50" s="1244"/>
      <c r="L50" s="1244"/>
      <c r="M50" s="1244"/>
      <c r="N50" s="1244"/>
      <c r="O50" s="1244"/>
      <c r="P50" s="1244"/>
      <c r="Q50" s="1244"/>
      <c r="R50" s="1244"/>
      <c r="S50" s="1244"/>
      <c r="T50" s="1244"/>
      <c r="U50" s="1244"/>
      <c r="V50" s="1244"/>
      <c r="W50" s="1244"/>
      <c r="X50" s="1244"/>
      <c r="Y50" s="1244"/>
      <c r="Z50" s="1244"/>
      <c r="AA50" s="1244"/>
      <c r="AB50" s="1244"/>
      <c r="AC50" s="1244"/>
      <c r="AD50" s="1244"/>
      <c r="AE50" s="1244"/>
      <c r="AF50" s="1244"/>
      <c r="AG50" s="1244"/>
      <c r="AH50" s="1244"/>
      <c r="AI50" s="1244"/>
      <c r="AJ50" s="1244"/>
      <c r="AK50" s="1244"/>
      <c r="AL50" s="1244"/>
      <c r="AM50" s="1244"/>
      <c r="AN50" s="1244"/>
      <c r="AO50" s="1244"/>
      <c r="AP50" s="1244"/>
      <c r="AQ50" s="1244"/>
      <c r="AR50" s="1244"/>
      <c r="AS50" s="1244"/>
      <c r="AT50" s="1244"/>
      <c r="AU50" s="1244"/>
      <c r="AV50" s="1244"/>
      <c r="AW50" s="1244"/>
      <c r="AX50" s="1244"/>
      <c r="AY50" s="1244"/>
      <c r="AZ50" s="1244"/>
      <c r="BA50" s="318"/>
      <c r="BB50" s="289"/>
    </row>
    <row r="51" spans="1:54" ht="12" customHeight="1" x14ac:dyDescent="0.25">
      <c r="A51" s="951" t="str">
        <f>CONCATENATE(ПОДПИСИ!C14," ",ПОДПИСИ!F14)</f>
        <v>Попов А.В. Приказ №23/10/24-9 от 23.10.2024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</row>
    <row r="52" spans="1:54" ht="6" customHeight="1" x14ac:dyDescent="0.25">
      <c r="A52" s="1034" t="s">
        <v>777</v>
      </c>
      <c r="B52" s="1034"/>
      <c r="C52" s="1034"/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34"/>
      <c r="V52" s="1034"/>
      <c r="W52" s="1034"/>
      <c r="X52" s="1034"/>
      <c r="Y52" s="1034"/>
      <c r="Z52" s="1034"/>
      <c r="AA52" s="1034"/>
      <c r="AB52" s="1034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034"/>
      <c r="AW52" s="1034"/>
      <c r="AX52" s="1034"/>
      <c r="AY52" s="1034"/>
      <c r="AZ52" s="1034"/>
    </row>
    <row r="53" spans="1:54" ht="12" customHeight="1" x14ac:dyDescent="0.25">
      <c r="A53" s="1035"/>
      <c r="B53" s="1035"/>
      <c r="C53" s="1035"/>
      <c r="D53" s="1035"/>
      <c r="E53" s="1035"/>
      <c r="F53" s="1035"/>
      <c r="G53" s="1035"/>
      <c r="H53" s="1035"/>
      <c r="I53" s="1035"/>
      <c r="J53" s="1035"/>
      <c r="K53" s="1035"/>
      <c r="L53" s="1035"/>
      <c r="M53" s="1035"/>
      <c r="N53" s="1035"/>
      <c r="O53" s="1035"/>
      <c r="P53" s="1035"/>
      <c r="Q53" s="1035"/>
      <c r="R53" s="1035"/>
      <c r="S53" s="1035"/>
      <c r="T53" s="1035"/>
      <c r="U53" s="1035"/>
      <c r="V53" s="1035"/>
      <c r="W53" s="1035"/>
      <c r="X53" s="1035"/>
      <c r="Y53" s="1035"/>
      <c r="Z53" s="1035"/>
      <c r="AA53" s="1035"/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/>
      <c r="AX53" s="1035"/>
      <c r="AY53" s="1035"/>
      <c r="AZ53" s="1035"/>
    </row>
    <row r="54" spans="1:54" ht="15" customHeight="1" x14ac:dyDescent="0.25">
      <c r="A54" s="991" t="s">
        <v>778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</row>
    <row r="55" spans="1:54" ht="13.5" customHeight="1" outlineLevel="1" x14ac:dyDescent="0.25">
      <c r="A55" s="959" t="s">
        <v>79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</row>
    <row r="56" spans="1:54" ht="23.25" customHeight="1" outlineLevel="1" x14ac:dyDescent="0.25">
      <c r="A56" s="955" t="str">
        <f>IF(ПОДПИСИ!B9="","",CONCATENATE(ПОДПИСИ!B6," ",ПОДПИСИ!C6," ",ПОДПИСИ!F6))</f>
        <v xml:space="preserve">Старший мастер Ломоносовского РЭС филиала ПАО "Россети Ленэнерго", "ГтЭС"  Ширяев Е.М.  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</row>
    <row r="57" spans="1:54" ht="9.75" customHeight="1" outlineLevel="1" x14ac:dyDescent="0.25">
      <c r="A57" s="931" t="s">
        <v>523</v>
      </c>
      <c r="B57" s="931"/>
      <c r="C57" s="931"/>
      <c r="D57" s="931"/>
      <c r="E57" s="931"/>
      <c r="F57" s="931"/>
      <c r="G57" s="931"/>
      <c r="H57" s="931"/>
      <c r="I57" s="931"/>
      <c r="J57" s="931"/>
      <c r="K57" s="931"/>
      <c r="L57" s="931"/>
      <c r="M57" s="931"/>
      <c r="N57" s="931"/>
      <c r="O57" s="931"/>
      <c r="P57" s="931"/>
      <c r="Q57" s="931"/>
      <c r="R57" s="931"/>
      <c r="S57" s="931"/>
      <c r="T57" s="931"/>
      <c r="U57" s="931"/>
      <c r="V57" s="931"/>
      <c r="W57" s="931"/>
      <c r="X57" s="931"/>
      <c r="Y57" s="931"/>
      <c r="Z57" s="931"/>
      <c r="AA57" s="931"/>
      <c r="AB57" s="931"/>
      <c r="AC57" s="931"/>
      <c r="AD57" s="931"/>
      <c r="AE57" s="931"/>
      <c r="AF57" s="931"/>
      <c r="AG57" s="931"/>
      <c r="AH57" s="931"/>
      <c r="AI57" s="931"/>
      <c r="AJ57" s="931"/>
      <c r="AK57" s="931"/>
      <c r="AL57" s="931"/>
      <c r="AM57" s="931"/>
      <c r="AN57" s="931"/>
      <c r="AO57" s="931"/>
      <c r="AP57" s="931"/>
      <c r="AQ57" s="931"/>
      <c r="AR57" s="931"/>
      <c r="AS57" s="931"/>
      <c r="AT57" s="931"/>
      <c r="AU57" s="931"/>
      <c r="AV57" s="931"/>
      <c r="AW57" s="931"/>
      <c r="AX57" s="931"/>
      <c r="AY57" s="931"/>
      <c r="AZ57" s="931"/>
    </row>
    <row r="58" spans="1:54" ht="12" customHeight="1" x14ac:dyDescent="0.25">
      <c r="A58" s="1028" t="s">
        <v>430</v>
      </c>
      <c r="B58" s="1028"/>
      <c r="C58" s="1028"/>
      <c r="D58" s="1028"/>
      <c r="E58" s="1028"/>
      <c r="F58" s="1028"/>
      <c r="G58" s="1028"/>
      <c r="H58" s="1028"/>
      <c r="I58" s="1028"/>
      <c r="J58" s="1028"/>
      <c r="K58" s="1028"/>
      <c r="L58" s="1028"/>
      <c r="M58" s="1028"/>
      <c r="N58" s="1028"/>
      <c r="O58" s="1028"/>
      <c r="P58" s="1028"/>
      <c r="Q58" s="1028"/>
      <c r="R58" s="1028"/>
      <c r="S58" s="1028"/>
      <c r="T58" s="1028"/>
      <c r="U58" s="1028"/>
      <c r="V58" s="1028"/>
      <c r="W58" s="1028"/>
      <c r="X58" s="1028"/>
      <c r="Y58" s="1028"/>
      <c r="Z58" s="1028"/>
      <c r="AA58" s="1028"/>
      <c r="AB58" s="1028"/>
      <c r="AC58" s="1028"/>
      <c r="AD58" s="1028"/>
      <c r="AE58" s="1028"/>
      <c r="AF58" s="1028"/>
      <c r="AG58" s="1028"/>
      <c r="AH58" s="1028"/>
      <c r="AI58" s="1028"/>
      <c r="AJ58" s="1028"/>
      <c r="AK58" s="1028"/>
      <c r="AL58" s="1028"/>
      <c r="AM58" s="1028"/>
      <c r="AN58" s="1028"/>
      <c r="AO58" s="1028"/>
      <c r="AP58" s="1028"/>
      <c r="AQ58" s="1028"/>
      <c r="AR58" s="1028"/>
      <c r="AS58" s="1028"/>
      <c r="AT58" s="1028"/>
      <c r="AU58" s="1028"/>
      <c r="AV58" s="1028"/>
      <c r="AW58" s="1028"/>
      <c r="AX58" s="1028"/>
      <c r="AY58" s="1028"/>
      <c r="AZ58" s="1028"/>
    </row>
    <row r="59" spans="1:54" ht="12" customHeight="1" x14ac:dyDescent="0.25">
      <c r="A59" s="1030" t="str">
        <f>ФОРМА!D27</f>
        <v>воздушной линии 0,4кВ</v>
      </c>
      <c r="B59" s="1030"/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030"/>
      <c r="AW59" s="1030"/>
      <c r="AX59" s="1030"/>
      <c r="AY59" s="1030"/>
      <c r="AZ59" s="1030"/>
    </row>
    <row r="60" spans="1:54" ht="12" customHeight="1" x14ac:dyDescent="0.25">
      <c r="A60" s="1032" t="s">
        <v>431</v>
      </c>
      <c r="B60" s="1032"/>
      <c r="C60" s="1032"/>
      <c r="D60" s="1032"/>
      <c r="E60" s="1032"/>
      <c r="F60" s="1032"/>
      <c r="G60" s="1032"/>
      <c r="H60" s="1032"/>
      <c r="I60" s="1032"/>
      <c r="J60" s="1032"/>
      <c r="K60" s="1032"/>
      <c r="L60" s="1032"/>
      <c r="M60" s="1032"/>
      <c r="N60" s="1032"/>
      <c r="O60" s="1032"/>
      <c r="P60" s="1032"/>
      <c r="Q60" s="1032"/>
      <c r="R60" s="1032"/>
      <c r="S60" s="1032"/>
      <c r="T60" s="1032"/>
      <c r="U60" s="1032"/>
      <c r="V60" s="1032"/>
      <c r="W60" s="1032"/>
      <c r="X60" s="1032"/>
      <c r="Y60" s="1032"/>
      <c r="Z60" s="1032"/>
      <c r="AA60" s="1032"/>
      <c r="AB60" s="1032"/>
      <c r="AC60" s="1032"/>
      <c r="AD60" s="1032"/>
      <c r="AE60" s="1032"/>
      <c r="AF60" s="1032"/>
      <c r="AG60" s="1032"/>
      <c r="AH60" s="1032"/>
      <c r="AI60" s="1032"/>
      <c r="AJ60" s="1032"/>
      <c r="AK60" s="1032"/>
      <c r="AL60" s="1032"/>
      <c r="AM60" s="1032"/>
      <c r="AN60" s="1032"/>
      <c r="AO60" s="1032"/>
      <c r="AP60" s="1032"/>
      <c r="AQ60" s="1032"/>
      <c r="AR60" s="1032"/>
      <c r="AS60" s="1032"/>
      <c r="AT60" s="1032"/>
      <c r="AU60" s="1032"/>
      <c r="AV60" s="1032"/>
      <c r="AW60" s="1032"/>
      <c r="AX60" s="1032"/>
      <c r="AY60" s="1032"/>
      <c r="AZ60" s="1032"/>
    </row>
    <row r="61" spans="1:54" ht="34.950000000000003" customHeight="1" x14ac:dyDescent="0.25">
      <c r="A61" s="103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33"/>
      <c r="C61" s="1033"/>
      <c r="D61" s="1033"/>
      <c r="E61" s="1033"/>
      <c r="F61" s="1033"/>
      <c r="G61" s="1033"/>
      <c r="H61" s="1033"/>
      <c r="I61" s="1033"/>
      <c r="J61" s="1033"/>
      <c r="K61" s="1033"/>
      <c r="L61" s="1033"/>
      <c r="M61" s="1033"/>
      <c r="N61" s="1033"/>
      <c r="O61" s="1033"/>
      <c r="P61" s="1033"/>
      <c r="Q61" s="1033"/>
      <c r="R61" s="1033"/>
      <c r="S61" s="1033"/>
      <c r="T61" s="1033"/>
      <c r="U61" s="1033"/>
      <c r="V61" s="1033"/>
      <c r="W61" s="1033"/>
      <c r="X61" s="1033"/>
      <c r="Y61" s="1033"/>
      <c r="Z61" s="1033"/>
      <c r="AA61" s="1033"/>
      <c r="AB61" s="1033"/>
      <c r="AC61" s="1033"/>
      <c r="AD61" s="1033"/>
      <c r="AE61" s="1033"/>
      <c r="AF61" s="1033"/>
      <c r="AG61" s="1033"/>
      <c r="AH61" s="1033"/>
      <c r="AI61" s="1033"/>
      <c r="AJ61" s="1033"/>
      <c r="AK61" s="1033"/>
      <c r="AL61" s="1033"/>
      <c r="AM61" s="1033"/>
      <c r="AN61" s="1033"/>
      <c r="AO61" s="1033"/>
      <c r="AP61" s="1033"/>
      <c r="AQ61" s="1033"/>
      <c r="AR61" s="1033"/>
      <c r="AS61" s="1033"/>
      <c r="AT61" s="1033"/>
      <c r="AU61" s="1033"/>
      <c r="AV61" s="1033"/>
      <c r="AW61" s="1033"/>
      <c r="AX61" s="1033"/>
      <c r="AY61" s="1033"/>
      <c r="AZ61" s="1033"/>
    </row>
    <row r="62" spans="1:54" ht="6" customHeight="1" x14ac:dyDescent="0.25">
      <c r="A62" s="1031" t="s">
        <v>432</v>
      </c>
      <c r="B62" s="1031"/>
      <c r="C62" s="1031"/>
      <c r="D62" s="1031"/>
      <c r="E62" s="1031"/>
      <c r="F62" s="1031"/>
      <c r="G62" s="1031"/>
      <c r="H62" s="1031"/>
      <c r="I62" s="1031"/>
      <c r="J62" s="1031"/>
      <c r="K62" s="1031"/>
      <c r="L62" s="1031"/>
      <c r="M62" s="1031"/>
      <c r="N62" s="1031"/>
      <c r="O62" s="1031"/>
      <c r="P62" s="1031"/>
      <c r="Q62" s="1031"/>
      <c r="R62" s="1031"/>
      <c r="S62" s="1031"/>
      <c r="T62" s="1031"/>
      <c r="U62" s="1031"/>
      <c r="V62" s="1031"/>
      <c r="W62" s="1031"/>
      <c r="X62" s="1031"/>
      <c r="Y62" s="1031"/>
      <c r="Z62" s="1031"/>
      <c r="AA62" s="1031"/>
      <c r="AB62" s="1031"/>
      <c r="AC62" s="1031"/>
      <c r="AD62" s="1031"/>
      <c r="AE62" s="1031"/>
      <c r="AF62" s="1031"/>
      <c r="AG62" s="1031"/>
      <c r="AH62" s="1031"/>
      <c r="AI62" s="1031"/>
      <c r="AJ62" s="1031"/>
      <c r="AK62" s="1031"/>
      <c r="AL62" s="1031"/>
      <c r="AM62" s="1031"/>
      <c r="AN62" s="1031"/>
      <c r="AO62" s="1031"/>
      <c r="AP62" s="1031"/>
      <c r="AQ62" s="1031"/>
      <c r="AR62" s="1031"/>
      <c r="AS62" s="1031"/>
      <c r="AT62" s="1031"/>
      <c r="AU62" s="1031"/>
      <c r="AV62" s="1031"/>
      <c r="AW62" s="1031"/>
      <c r="AX62" s="1031"/>
      <c r="AY62" s="1031"/>
      <c r="AZ62" s="1031"/>
    </row>
    <row r="63" spans="1:54" ht="12" customHeight="1" x14ac:dyDescent="0.25">
      <c r="A63" s="1029" t="s">
        <v>433</v>
      </c>
      <c r="B63" s="1029"/>
      <c r="C63" s="1029"/>
      <c r="D63" s="1029"/>
      <c r="E63" s="1029"/>
      <c r="F63" s="1029"/>
      <c r="G63" s="1029"/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029"/>
      <c r="AW63" s="1029"/>
      <c r="AX63" s="1029"/>
      <c r="AY63" s="1029"/>
      <c r="AZ63" s="1029"/>
    </row>
    <row r="64" spans="1:54" ht="12" customHeight="1" x14ac:dyDescent="0.25">
      <c r="A64" s="1029" t="s">
        <v>434</v>
      </c>
      <c r="B64" s="1029"/>
      <c r="C64" s="1029"/>
      <c r="D64" s="1029"/>
      <c r="E64" s="1029"/>
      <c r="F64" s="1029"/>
      <c r="G64" s="1029"/>
      <c r="H64" s="1029"/>
      <c r="I64" s="1029"/>
      <c r="J64" s="1029"/>
      <c r="K64" s="1029"/>
      <c r="L64" s="1029"/>
      <c r="M64" s="1029"/>
      <c r="N64" s="1029"/>
      <c r="O64" s="1029"/>
      <c r="P64" s="1029"/>
      <c r="Q64" s="1029"/>
      <c r="R64" s="1029"/>
      <c r="S64" s="1029"/>
      <c r="T64" s="1029"/>
      <c r="U64" s="1030" t="str">
        <f>ФОРМА!B9</f>
        <v>ГтЭС-ДТ-9</v>
      </c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04" t="s">
        <v>567</v>
      </c>
      <c r="V65" s="1004"/>
      <c r="W65" s="1004"/>
      <c r="X65" s="1004"/>
      <c r="Y65" s="1004"/>
      <c r="Z65" s="1004"/>
      <c r="AA65" s="1004"/>
      <c r="AB65" s="1004"/>
      <c r="AC65" s="1004"/>
      <c r="AD65" s="1004"/>
      <c r="AE65" s="1004"/>
      <c r="AF65" s="1004"/>
      <c r="AG65" s="1004"/>
      <c r="AH65" s="1004"/>
      <c r="AI65" s="1004"/>
      <c r="AJ65" s="1004"/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/>
      <c r="AX65" s="1004"/>
      <c r="AY65" s="1004"/>
      <c r="AZ65" s="1004"/>
    </row>
    <row r="66" spans="1:56" ht="12" customHeight="1" x14ac:dyDescent="0.25">
      <c r="A66" s="1030" t="str">
        <f>ФОРМА!B8</f>
        <v>ООО «СЭТ»</v>
      </c>
      <c r="B66" s="1030"/>
      <c r="C66" s="1030"/>
      <c r="D66" s="1030"/>
      <c r="E66" s="1030"/>
      <c r="F66" s="1030"/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</row>
    <row r="67" spans="1:56" s="297" customFormat="1" ht="6" customHeight="1" x14ac:dyDescent="0.3">
      <c r="A67" s="1031" t="s">
        <v>570</v>
      </c>
      <c r="B67" s="1031"/>
      <c r="C67" s="1031"/>
      <c r="D67" s="1031"/>
      <c r="E67" s="1031"/>
      <c r="F67" s="1031"/>
      <c r="G67" s="1031"/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V67" s="1031"/>
      <c r="AW67" s="1031"/>
      <c r="AX67" s="1031"/>
      <c r="AY67" s="1031"/>
      <c r="AZ67" s="1031"/>
      <c r="BA67" s="1031"/>
    </row>
    <row r="68" spans="1:56" ht="12" customHeight="1" x14ac:dyDescent="0.25">
      <c r="A68" s="1025" t="s">
        <v>435</v>
      </c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6" t="s">
        <v>436</v>
      </c>
      <c r="T68" s="1026"/>
      <c r="U68" s="1026"/>
      <c r="V68" s="1026"/>
      <c r="W68" s="1026"/>
      <c r="X68" s="1026"/>
      <c r="Y68" s="1026"/>
      <c r="Z68" s="1026"/>
      <c r="AA68" s="1026"/>
      <c r="AB68" s="1026"/>
      <c r="AC68" s="1026"/>
      <c r="AD68" s="1026"/>
      <c r="AE68" s="1026"/>
      <c r="AF68" s="1026"/>
      <c r="AG68" s="1026"/>
      <c r="AH68" s="1026"/>
      <c r="AI68" s="1026"/>
      <c r="AJ68" s="1026"/>
      <c r="AK68" s="1026"/>
      <c r="AL68" s="1026"/>
      <c r="AM68" s="1026"/>
      <c r="AN68" s="1026"/>
      <c r="AO68" s="1026"/>
      <c r="AP68" s="1026"/>
      <c r="AQ68" s="1026"/>
      <c r="AR68" s="1026"/>
      <c r="AS68" s="1026"/>
      <c r="AT68" s="1026"/>
      <c r="AU68" s="1026"/>
      <c r="AV68" s="1026"/>
      <c r="AW68" s="1026"/>
      <c r="AX68" s="1026"/>
      <c r="AY68" s="1026"/>
      <c r="AZ68" s="1026"/>
    </row>
    <row r="69" spans="1:56" ht="12" customHeight="1" x14ac:dyDescent="0.25">
      <c r="A69" s="1027" t="s">
        <v>520</v>
      </c>
      <c r="B69" s="1027"/>
      <c r="C69" s="1027"/>
      <c r="D69" s="1027"/>
      <c r="E69" s="1027"/>
      <c r="F69" s="1027"/>
      <c r="G69" s="1027"/>
      <c r="H69" s="1027"/>
      <c r="I69" s="1027"/>
      <c r="J69" s="1027"/>
      <c r="K69" s="1027"/>
      <c r="L69" s="1027"/>
      <c r="M69" s="1027"/>
      <c r="N69" s="1027"/>
      <c r="O69" s="1027"/>
      <c r="P69" s="1027"/>
      <c r="Q69" s="1027"/>
      <c r="R69" s="1027"/>
      <c r="S69" s="1027"/>
      <c r="T69" s="1027"/>
      <c r="U69" s="1027"/>
      <c r="V69" s="1027"/>
      <c r="W69" s="1027"/>
      <c r="X69" s="1027"/>
      <c r="Y69" s="1027"/>
      <c r="Z69" s="1027"/>
      <c r="AA69" s="1027"/>
      <c r="AB69" s="1027"/>
      <c r="AC69" s="1027"/>
      <c r="AD69" s="1027"/>
      <c r="AE69" s="1027"/>
      <c r="AF69" s="1027"/>
      <c r="AG69" s="1027"/>
      <c r="AH69" s="1027"/>
      <c r="AI69" s="1027"/>
      <c r="AJ69" s="1027"/>
      <c r="AK69" s="1027"/>
      <c r="AL69" s="1027"/>
      <c r="AM69" s="1027"/>
      <c r="AN69" s="1027"/>
      <c r="AO69" s="1027"/>
      <c r="AP69" s="1027"/>
      <c r="AQ69" s="1027"/>
      <c r="AR69" s="1027"/>
      <c r="AS69" s="1027"/>
      <c r="AT69" s="1027"/>
      <c r="AU69" s="1027"/>
      <c r="AV69" s="1027"/>
      <c r="AW69" s="1027"/>
      <c r="AX69" s="1027"/>
      <c r="AY69" s="1027"/>
      <c r="AZ69" s="1027"/>
      <c r="BD69" s="286"/>
    </row>
    <row r="70" spans="1:56" ht="12" customHeight="1" x14ac:dyDescent="0.25">
      <c r="A70" s="1028" t="s">
        <v>437</v>
      </c>
      <c r="B70" s="1028"/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V70" s="1028"/>
      <c r="AW70" s="1028"/>
      <c r="AX70" s="1028"/>
      <c r="AY70" s="1028"/>
      <c r="AZ70" s="1028"/>
      <c r="BA70" s="1028"/>
      <c r="BD70" s="286"/>
    </row>
    <row r="71" spans="1:56" ht="12" customHeight="1" x14ac:dyDescent="0.25">
      <c r="A71" s="1028" t="s">
        <v>521</v>
      </c>
      <c r="B71" s="1028"/>
      <c r="C71" s="1028"/>
      <c r="D71" s="1028"/>
      <c r="E71" s="1028"/>
      <c r="F71" s="1028"/>
      <c r="G71" s="1028"/>
      <c r="H71" s="1028"/>
      <c r="I71" s="1028"/>
      <c r="J71" s="1028"/>
      <c r="K71" s="1028"/>
      <c r="L71" s="1028"/>
      <c r="M71" s="1028"/>
      <c r="N71" s="1028"/>
      <c r="O71" s="1028"/>
      <c r="P71" s="1028"/>
      <c r="Q71" s="1028"/>
      <c r="R71" s="1028"/>
      <c r="S71" s="1028"/>
      <c r="T71" s="1028"/>
      <c r="U71" s="1028"/>
      <c r="V71" s="1028"/>
      <c r="W71" s="1028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321"/>
      <c r="BD71" s="292"/>
    </row>
    <row r="72" spans="1:56" ht="12" customHeight="1" x14ac:dyDescent="0.25">
      <c r="A72" s="1026" t="str">
        <f>ФОРМА!B9</f>
        <v>ГтЭС-ДТ-9</v>
      </c>
      <c r="B72" s="1026"/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026"/>
      <c r="AW72" s="1026"/>
      <c r="AX72" s="1026"/>
      <c r="AY72" s="1026"/>
      <c r="AZ72" s="1026"/>
      <c r="BD72" s="292"/>
    </row>
    <row r="73" spans="1:56" s="322" customFormat="1" ht="6" customHeight="1" x14ac:dyDescent="0.3">
      <c r="A73" s="1022" t="s">
        <v>567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</row>
    <row r="74" spans="1:56" ht="12" customHeight="1" x14ac:dyDescent="0.25">
      <c r="A74" s="958" t="str">
        <f>ФОРМА!B8</f>
        <v>ООО «СЭТ»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8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8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D74" s="292"/>
    </row>
    <row r="75" spans="1:56" s="323" customFormat="1" ht="6" customHeight="1" x14ac:dyDescent="0.3">
      <c r="A75" s="1022" t="s">
        <v>569</v>
      </c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1022"/>
      <c r="Q75" s="1022"/>
      <c r="R75" s="1022"/>
      <c r="S75" s="1022"/>
      <c r="T75" s="1022"/>
      <c r="U75" s="1022"/>
      <c r="V75" s="1022"/>
      <c r="W75" s="1022"/>
      <c r="X75" s="1022"/>
      <c r="Y75" s="1022"/>
      <c r="Z75" s="1022"/>
      <c r="AA75" s="1022"/>
      <c r="AB75" s="1022"/>
      <c r="AC75" s="1022"/>
      <c r="AD75" s="1022"/>
      <c r="AE75" s="1022"/>
      <c r="AF75" s="1022"/>
      <c r="AG75" s="1022"/>
      <c r="AH75" s="1022"/>
      <c r="AI75" s="1022"/>
      <c r="AJ75" s="1022"/>
      <c r="AK75" s="1022"/>
      <c r="AL75" s="1022"/>
      <c r="AM75" s="1022"/>
      <c r="AN75" s="1022"/>
      <c r="AO75" s="1022"/>
      <c r="AP75" s="1022"/>
      <c r="AQ75" s="1022"/>
      <c r="AR75" s="1022"/>
      <c r="AS75" s="1022"/>
      <c r="AT75" s="1022"/>
      <c r="AU75" s="1022"/>
      <c r="AV75" s="1022"/>
      <c r="AW75" s="1022"/>
      <c r="AX75" s="1022"/>
      <c r="AY75" s="1022"/>
      <c r="AZ75" s="1022"/>
    </row>
    <row r="76" spans="1:56" ht="12" customHeight="1" x14ac:dyDescent="0.25">
      <c r="A76" s="1023" t="s">
        <v>718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1023"/>
      <c r="AA76" s="1023"/>
      <c r="AB76" s="1023"/>
      <c r="AC76" s="1023"/>
      <c r="AD76" s="1023"/>
      <c r="AE76" s="1023"/>
      <c r="AF76" s="1023"/>
      <c r="AG76" s="1023"/>
      <c r="AH76" s="1023"/>
      <c r="AI76" s="1023"/>
      <c r="AJ76" s="1023"/>
      <c r="AK76" s="1023"/>
      <c r="AL76" s="1023"/>
      <c r="AM76" s="1023"/>
      <c r="AN76" s="1023"/>
      <c r="AO76" s="1023"/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</row>
    <row r="77" spans="1:56" s="309" customFormat="1" ht="6" customHeight="1" x14ac:dyDescent="0.3">
      <c r="A77" s="1024" t="s">
        <v>568</v>
      </c>
      <c r="B77" s="1024"/>
      <c r="C77" s="1024"/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1024"/>
      <c r="V77" s="1024"/>
      <c r="W77" s="1024"/>
      <c r="X77" s="1024"/>
      <c r="Y77" s="1024"/>
      <c r="Z77" s="1024"/>
      <c r="AA77" s="1024"/>
      <c r="AB77" s="1024"/>
      <c r="AC77" s="1024"/>
      <c r="AD77" s="1024"/>
      <c r="AE77" s="1024"/>
      <c r="AF77" s="1024"/>
      <c r="AG77" s="1024"/>
      <c r="AH77" s="1024"/>
      <c r="AI77" s="1024"/>
      <c r="AJ77" s="1024"/>
      <c r="AK77" s="1024"/>
      <c r="AL77" s="1024"/>
      <c r="AM77" s="1024"/>
      <c r="AN77" s="1024"/>
      <c r="AO77" s="1024"/>
      <c r="AP77" s="1024"/>
      <c r="AQ77" s="1024"/>
      <c r="AR77" s="1024"/>
      <c r="AS77" s="1024"/>
      <c r="AT77" s="1024"/>
      <c r="AU77" s="1024"/>
      <c r="AV77" s="1024"/>
      <c r="AW77" s="1024"/>
      <c r="AX77" s="1024"/>
      <c r="AY77" s="1024"/>
      <c r="AZ77" s="1024"/>
    </row>
    <row r="78" spans="1:56" x14ac:dyDescent="0.25">
      <c r="A78" s="1013" t="s">
        <v>438</v>
      </c>
      <c r="B78" s="1013"/>
      <c r="C78" s="1013"/>
      <c r="D78" s="1013"/>
      <c r="E78" s="1013"/>
      <c r="F78" s="1013"/>
      <c r="G78" s="1013"/>
      <c r="H78" s="1013"/>
      <c r="I78" s="1013"/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</row>
    <row r="79" spans="1:56" ht="14.4" x14ac:dyDescent="0.3"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</row>
    <row r="80" spans="1:56" ht="12" customHeight="1" x14ac:dyDescent="0.25">
      <c r="A80" s="959" t="s">
        <v>86</v>
      </c>
      <c r="B80" s="959"/>
      <c r="C80" s="959"/>
      <c r="D80" s="959"/>
      <c r="E80" s="959"/>
      <c r="F80" s="959"/>
      <c r="G80" s="959"/>
      <c r="H80" s="959"/>
      <c r="I80" s="959"/>
      <c r="J80" s="959"/>
      <c r="K80" s="959"/>
      <c r="L80" s="959"/>
      <c r="M80" s="959"/>
      <c r="N80" s="959"/>
      <c r="O80" s="959"/>
      <c r="P80" s="1020" t="s">
        <v>65</v>
      </c>
      <c r="Q80" s="1020"/>
      <c r="R80" s="1020"/>
      <c r="S80" s="1020"/>
      <c r="T80" s="1020"/>
      <c r="U80" s="1020"/>
      <c r="V80" s="1020"/>
      <c r="W80" s="1020"/>
      <c r="X80" s="1020"/>
      <c r="Y80" s="1020"/>
      <c r="Z80" s="1020"/>
      <c r="AA80" s="1020"/>
      <c r="AB80" s="1020"/>
      <c r="AC80" s="1020"/>
      <c r="AD80" s="1020"/>
      <c r="AE80" s="1020"/>
      <c r="AF80" s="1020"/>
      <c r="AG80" s="1020"/>
      <c r="AH80" s="1020"/>
      <c r="AI80" s="1020"/>
      <c r="AJ80" s="1020"/>
      <c r="AK80" s="1020"/>
      <c r="AL80" s="1020"/>
      <c r="AM80" s="1020"/>
      <c r="AN80" s="1020"/>
      <c r="AO80" s="1020"/>
      <c r="AP80" s="1020"/>
      <c r="AQ80" s="1020"/>
      <c r="AR80" s="1020"/>
      <c r="AS80" s="1020"/>
      <c r="AT80" s="1020"/>
      <c r="AU80" s="1020"/>
      <c r="AV80" s="1020"/>
      <c r="AW80" s="1020"/>
      <c r="AX80" s="1020"/>
      <c r="AY80" s="1020"/>
      <c r="AZ80" s="1020"/>
    </row>
    <row r="81" spans="1:53" ht="11.25" customHeight="1" x14ac:dyDescent="0.25"/>
    <row r="82" spans="1:53" ht="12" customHeight="1" x14ac:dyDescent="0.25">
      <c r="A82" s="1013" t="s">
        <v>90</v>
      </c>
      <c r="B82" s="1013"/>
      <c r="C82" s="1013"/>
      <c r="D82" s="1013"/>
      <c r="E82" s="1013"/>
      <c r="F82" s="1013"/>
      <c r="G82" s="1013"/>
      <c r="H82" s="1013"/>
      <c r="I82" s="1013"/>
      <c r="J82" s="1021">
        <f>ФОРМА!F5</f>
        <v>2</v>
      </c>
      <c r="K82" s="1021"/>
      <c r="L82" s="1021"/>
      <c r="M82" s="1021"/>
      <c r="N82" s="1021"/>
      <c r="O82" s="1021"/>
      <c r="P82" s="959" t="s">
        <v>786</v>
      </c>
      <c r="Q82" s="959"/>
      <c r="R82" s="959"/>
      <c r="S82" s="959"/>
      <c r="T82" s="959"/>
      <c r="U82" s="959"/>
      <c r="V82" s="959"/>
      <c r="W82" s="959"/>
      <c r="X82" s="959"/>
      <c r="Y82" s="959"/>
      <c r="Z82" s="959"/>
      <c r="AA82" s="959"/>
      <c r="AB82" s="959"/>
      <c r="AC82" s="959"/>
      <c r="AD82" s="959"/>
      <c r="AE82" s="959"/>
      <c r="AF82" s="959"/>
      <c r="AG82" s="959"/>
      <c r="AH82" s="959"/>
      <c r="AI82" s="959"/>
      <c r="AJ82" s="959"/>
      <c r="AK82" s="959"/>
      <c r="AL82" s="959"/>
      <c r="AM82" s="959"/>
      <c r="AN82" s="959"/>
      <c r="AO82" s="959"/>
      <c r="AP82" s="959"/>
      <c r="AQ82" s="959"/>
      <c r="AR82" s="959"/>
      <c r="AS82" s="959"/>
      <c r="AT82" s="959"/>
      <c r="AU82" s="959"/>
      <c r="AV82" s="959"/>
      <c r="AW82" s="959"/>
      <c r="AX82" s="959"/>
      <c r="AY82" s="959"/>
      <c r="AZ82" s="959"/>
    </row>
    <row r="84" spans="1:53" ht="12" customHeight="1" x14ac:dyDescent="0.25">
      <c r="A84" s="1013" t="s">
        <v>87</v>
      </c>
      <c r="B84" s="1013"/>
      <c r="C84" s="1013"/>
      <c r="D84" s="1013"/>
      <c r="E84" s="1013"/>
      <c r="F84" s="1013"/>
      <c r="G84" s="1013"/>
      <c r="H84" s="1014" t="str">
        <f>ФОРМА!E27</f>
        <v>План строительства</v>
      </c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1014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</row>
    <row r="85" spans="1:53" s="320" customFormat="1" ht="6" customHeight="1" x14ac:dyDescent="0.3">
      <c r="H85" s="1015" t="s">
        <v>522</v>
      </c>
      <c r="I85" s="1015"/>
      <c r="J85" s="1015"/>
      <c r="K85" s="1015"/>
      <c r="L85" s="1015"/>
      <c r="M85" s="1015"/>
      <c r="N85" s="1015"/>
      <c r="O85" s="1015"/>
      <c r="P85" s="1015"/>
      <c r="Q85" s="1015"/>
      <c r="R85" s="1015"/>
      <c r="S85" s="1015"/>
      <c r="T85" s="1015"/>
      <c r="U85" s="1015"/>
      <c r="V85" s="1015"/>
      <c r="W85" s="1015"/>
      <c r="X85" s="1015"/>
      <c r="Y85" s="1015"/>
      <c r="Z85" s="1015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</row>
    <row r="86" spans="1:53" ht="24" customHeight="1" x14ac:dyDescent="0.25">
      <c r="A86" s="1012" t="s">
        <v>770</v>
      </c>
      <c r="B86" s="1012"/>
      <c r="C86" s="1012"/>
      <c r="D86" s="1012"/>
      <c r="E86" s="1012"/>
      <c r="F86" s="1012"/>
      <c r="G86" s="1012"/>
      <c r="H86" s="1012"/>
      <c r="I86" s="1012"/>
      <c r="J86" s="1012"/>
      <c r="K86" s="1012"/>
      <c r="L86" s="1012"/>
      <c r="M86" s="1012"/>
      <c r="N86" s="1012"/>
      <c r="O86" s="1012"/>
      <c r="P86" s="1012"/>
      <c r="Q86" s="1012"/>
      <c r="R86" s="1012"/>
      <c r="S86" s="1012"/>
      <c r="T86" s="1012"/>
      <c r="U86" s="1012"/>
      <c r="V86" s="1012"/>
      <c r="W86" s="1012"/>
      <c r="X86" s="1012"/>
      <c r="Y86" s="1012"/>
      <c r="Z86" s="1012"/>
      <c r="AA86" s="1012"/>
      <c r="AB86" s="1012"/>
      <c r="AC86" s="1012"/>
      <c r="AD86" s="1012"/>
      <c r="AE86" s="1012"/>
      <c r="AF86" s="1012"/>
      <c r="AG86" s="1012"/>
      <c r="AH86" s="1012"/>
      <c r="AI86" s="1012"/>
      <c r="AJ86" s="1012"/>
      <c r="AK86" s="1012"/>
      <c r="AL86" s="1012"/>
      <c r="AM86" s="1012"/>
      <c r="AN86" s="1012"/>
      <c r="AO86" s="1012"/>
      <c r="AP86" s="1012"/>
      <c r="AQ86" s="1012"/>
      <c r="AR86" s="1012"/>
      <c r="AS86" s="1012"/>
      <c r="AT86" s="1012"/>
      <c r="AU86" s="1012"/>
      <c r="AV86" s="1012"/>
      <c r="AW86" s="1012"/>
      <c r="AX86" s="1012"/>
      <c r="AY86" s="1012"/>
      <c r="AZ86" s="1012"/>
    </row>
    <row r="87" spans="1:53" ht="28.95" customHeight="1" x14ac:dyDescent="0.3">
      <c r="A87" s="1016" t="str">
        <f>IF(ПОДПИСИ!B9="",ПОДПИСИ!D6,ПОДПИСИ!D9)</f>
        <v>Сафуанова В.А.</v>
      </c>
      <c r="B87" s="1016"/>
      <c r="C87" s="1016"/>
      <c r="D87" s="1016"/>
      <c r="E87" s="1016"/>
      <c r="F87" s="1016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7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</row>
    <row r="88" spans="1:53" s="309" customFormat="1" ht="6" customHeight="1" x14ac:dyDescent="0.3">
      <c r="A88" s="1004" t="s">
        <v>789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1004"/>
      <c r="X88" s="1004"/>
      <c r="Y88" s="1004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04" t="s">
        <v>49</v>
      </c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</row>
    <row r="89" spans="1:53" ht="6" customHeight="1" x14ac:dyDescent="0.25"/>
    <row r="90" spans="1:53" ht="12" customHeight="1" x14ac:dyDescent="0.25">
      <c r="A90" s="1012" t="s">
        <v>805</v>
      </c>
      <c r="B90" s="959"/>
      <c r="C90" s="959"/>
      <c r="D90" s="959"/>
      <c r="E90" s="959"/>
      <c r="F90" s="959"/>
      <c r="G90" s="959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U90" s="959"/>
      <c r="V90" s="959"/>
      <c r="W90" s="959"/>
      <c r="X90" s="959"/>
      <c r="Y90" s="959"/>
      <c r="Z90" s="959"/>
      <c r="AA90" s="959"/>
      <c r="AB90" s="959"/>
      <c r="AC90" s="959"/>
      <c r="AD90" s="959"/>
      <c r="AE90" s="959"/>
      <c r="AF90" s="959"/>
      <c r="AG90" s="959"/>
      <c r="AH90" s="959"/>
      <c r="AI90" s="959"/>
      <c r="AJ90" s="959"/>
      <c r="AK90" s="959"/>
      <c r="AL90" s="959"/>
      <c r="AM90" s="959"/>
      <c r="AN90" s="959"/>
      <c r="AO90" s="959"/>
      <c r="AP90" s="959"/>
      <c r="AQ90" s="959"/>
      <c r="AR90" s="959"/>
      <c r="AS90" s="959"/>
      <c r="AT90" s="959"/>
      <c r="AU90" s="959"/>
      <c r="AV90" s="959"/>
      <c r="AW90" s="959"/>
      <c r="AX90" s="959"/>
      <c r="AY90" s="959"/>
      <c r="AZ90" s="959"/>
    </row>
    <row r="91" spans="1:53" ht="28.95" customHeight="1" x14ac:dyDescent="0.3">
      <c r="A91" s="1006" t="str">
        <f>ПОДПИСИ!D15</f>
        <v>Потоцкий А.А.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25"/>
    </row>
    <row r="92" spans="1:53" s="328" customFormat="1" ht="6" customHeight="1" x14ac:dyDescent="0.15">
      <c r="A92" s="1004" t="s">
        <v>789</v>
      </c>
      <c r="B92" s="1004"/>
      <c r="C92" s="1004"/>
      <c r="D92" s="1004"/>
      <c r="E92" s="1004"/>
      <c r="F92" s="1004"/>
      <c r="G92" s="1004"/>
      <c r="H92" s="1004"/>
      <c r="I92" s="1004"/>
      <c r="J92" s="1004"/>
      <c r="K92" s="1004"/>
      <c r="L92" s="1004"/>
      <c r="M92" s="1004"/>
      <c r="N92" s="1004"/>
      <c r="O92" s="1004"/>
      <c r="P92" s="1004"/>
      <c r="Q92" s="1004"/>
      <c r="R92" s="1004"/>
      <c r="S92" s="1004"/>
      <c r="T92" s="1004"/>
      <c r="U92" s="1004"/>
      <c r="V92" s="1004"/>
      <c r="W92" s="1004"/>
      <c r="X92" s="1004"/>
      <c r="Y92" s="1004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04" t="s">
        <v>49</v>
      </c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10" t="s">
        <v>801</v>
      </c>
      <c r="B94" s="1010"/>
      <c r="C94" s="1010"/>
      <c r="D94" s="1010"/>
      <c r="E94" s="1010"/>
      <c r="F94" s="1010"/>
      <c r="G94" s="1010"/>
      <c r="H94" s="1010"/>
      <c r="I94" s="1010"/>
      <c r="J94" s="1010"/>
      <c r="K94" s="1010"/>
      <c r="L94" s="1010"/>
      <c r="M94" s="1010"/>
      <c r="N94" s="1010"/>
      <c r="O94" s="1010"/>
      <c r="P94" s="1010"/>
      <c r="Q94" s="1010"/>
      <c r="R94" s="1010"/>
      <c r="S94" s="1010"/>
      <c r="T94" s="1010"/>
      <c r="U94" s="1010"/>
      <c r="V94" s="1010"/>
      <c r="W94" s="1010"/>
      <c r="X94" s="1010"/>
      <c r="Y94" s="1010"/>
      <c r="Z94" s="1010"/>
      <c r="AA94" s="1010"/>
      <c r="AB94" s="1010"/>
      <c r="AC94" s="1010"/>
      <c r="AD94" s="1010"/>
      <c r="AE94" s="1010"/>
      <c r="AF94" s="1010"/>
      <c r="AG94" s="1010"/>
      <c r="AH94" s="1010"/>
      <c r="AI94" s="1010"/>
      <c r="AJ94" s="1010"/>
      <c r="AK94" s="1010"/>
      <c r="AL94" s="1010"/>
      <c r="AM94" s="1010"/>
      <c r="AN94" s="1010"/>
      <c r="AO94" s="1010"/>
      <c r="AP94" s="1010"/>
      <c r="AQ94" s="1010"/>
      <c r="AR94" s="1010"/>
      <c r="AS94" s="1010"/>
      <c r="AT94" s="1010"/>
      <c r="AU94" s="1010"/>
      <c r="AV94" s="1010"/>
      <c r="AW94" s="1010"/>
      <c r="AX94" s="1010"/>
      <c r="AY94" s="1010"/>
      <c r="AZ94" s="1010"/>
      <c r="BA94" s="325"/>
    </row>
    <row r="95" spans="1:53" ht="28.95" customHeight="1" x14ac:dyDescent="0.3">
      <c r="A95" s="1006" t="str">
        <f>ПОДПИСИ!D17</f>
        <v>Кольцов А.Г.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1" t="s">
        <v>64</v>
      </c>
      <c r="AP95" s="1011"/>
      <c r="AQ95" s="1011"/>
      <c r="AR95" s="1011"/>
      <c r="AS95" s="1011"/>
      <c r="AT95" s="1011"/>
      <c r="AU95" s="1011"/>
      <c r="AV95" s="1011"/>
      <c r="AW95" s="1011"/>
      <c r="AX95" s="1011"/>
      <c r="AY95" s="1011"/>
      <c r="AZ95" s="1011"/>
      <c r="BA95" s="1011"/>
    </row>
    <row r="96" spans="1:53" ht="6" customHeight="1" x14ac:dyDescent="0.25">
      <c r="A96" s="1004" t="s">
        <v>789</v>
      </c>
      <c r="B96" s="1004"/>
      <c r="C96" s="1004"/>
      <c r="D96" s="1004"/>
      <c r="E96" s="1004"/>
      <c r="F96" s="1004"/>
      <c r="G96" s="1004"/>
      <c r="H96" s="1004"/>
      <c r="I96" s="1004"/>
      <c r="J96" s="1004"/>
      <c r="K96" s="1004"/>
      <c r="L96" s="1004"/>
      <c r="M96" s="1004"/>
      <c r="N96" s="1004"/>
      <c r="O96" s="1004"/>
      <c r="P96" s="1004"/>
      <c r="Q96" s="1004"/>
      <c r="R96" s="1004"/>
      <c r="S96" s="1004"/>
      <c r="T96" s="1004"/>
      <c r="U96" s="1004"/>
      <c r="V96" s="1004"/>
      <c r="W96" s="1004"/>
      <c r="X96" s="1004"/>
      <c r="Y96" s="1004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04" t="s">
        <v>49</v>
      </c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05" t="s">
        <v>791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325"/>
    </row>
    <row r="99" spans="1:55" ht="28.95" customHeight="1" x14ac:dyDescent="0.3">
      <c r="A99" s="1006" t="str">
        <f>ПОДПИСИ!D19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1"/>
    </row>
    <row r="100" spans="1:55" ht="6" customHeight="1" x14ac:dyDescent="0.25">
      <c r="A100" s="1004" t="s">
        <v>789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1004"/>
      <c r="X100" s="1004"/>
      <c r="Y100" s="1004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04" t="s">
        <v>49</v>
      </c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05" t="s">
        <v>806</v>
      </c>
      <c r="B102" s="1005"/>
      <c r="C102" s="1005"/>
      <c r="D102" s="1005"/>
      <c r="E102" s="1005"/>
      <c r="F102" s="1005"/>
      <c r="G102" s="1005"/>
      <c r="H102" s="1005"/>
      <c r="I102" s="1005"/>
      <c r="J102" s="1005"/>
      <c r="K102" s="1005"/>
      <c r="L102" s="1005"/>
      <c r="M102" s="1005"/>
      <c r="N102" s="1005"/>
      <c r="O102" s="1005"/>
      <c r="P102" s="1005"/>
      <c r="Q102" s="1005"/>
      <c r="R102" s="1005"/>
      <c r="S102" s="1005"/>
      <c r="T102" s="1005"/>
      <c r="U102" s="1005"/>
      <c r="V102" s="1005"/>
      <c r="W102" s="1005"/>
      <c r="X102" s="1005"/>
      <c r="Y102" s="1005"/>
      <c r="Z102" s="1005"/>
      <c r="AA102" s="1005"/>
      <c r="AB102" s="1005"/>
      <c r="AC102" s="1005"/>
      <c r="AD102" s="1005"/>
      <c r="AE102" s="1005"/>
      <c r="AF102" s="1005"/>
      <c r="AG102" s="1005"/>
      <c r="AH102" s="1005"/>
      <c r="AI102" s="1005"/>
      <c r="AJ102" s="1005"/>
      <c r="AK102" s="1005"/>
      <c r="AL102" s="1005"/>
      <c r="AM102" s="1005"/>
      <c r="AN102" s="1005"/>
      <c r="AO102" s="1005"/>
      <c r="AP102" s="1005"/>
      <c r="AQ102" s="1005"/>
      <c r="AR102" s="1005"/>
      <c r="AS102" s="1005"/>
      <c r="AT102" s="1005"/>
      <c r="AU102" s="1005"/>
      <c r="AV102" s="1005"/>
      <c r="AW102" s="1005"/>
      <c r="AX102" s="1005"/>
      <c r="AY102" s="1005"/>
      <c r="AZ102" s="1005"/>
      <c r="BA102" s="325"/>
    </row>
    <row r="103" spans="1:55" ht="28.95" customHeight="1" x14ac:dyDescent="0.3">
      <c r="A103" s="1006" t="str">
        <f>ПОДПИСИ!D14</f>
        <v>Попов А.В.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2"/>
      <c r="BB103" s="311"/>
      <c r="BC103" s="311"/>
    </row>
    <row r="104" spans="1:55" s="300" customFormat="1" ht="6" customHeight="1" x14ac:dyDescent="0.2">
      <c r="A104" s="1004" t="s">
        <v>789</v>
      </c>
      <c r="B104" s="1004"/>
      <c r="C104" s="1004"/>
      <c r="D104" s="1004"/>
      <c r="E104" s="1004"/>
      <c r="F104" s="1004"/>
      <c r="G104" s="1004"/>
      <c r="H104" s="1004"/>
      <c r="I104" s="1004"/>
      <c r="J104" s="1004"/>
      <c r="K104" s="1004"/>
      <c r="L104" s="1004"/>
      <c r="M104" s="1004"/>
      <c r="N104" s="1004"/>
      <c r="O104" s="1004"/>
      <c r="P104" s="1004"/>
      <c r="Q104" s="1004"/>
      <c r="R104" s="1004"/>
      <c r="S104" s="1004"/>
      <c r="T104" s="1004"/>
      <c r="U104" s="1004"/>
      <c r="V104" s="1004"/>
      <c r="W104" s="1004"/>
      <c r="X104" s="1004"/>
      <c r="Y104" s="1004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04" t="s">
        <v>49</v>
      </c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</row>
    <row r="105" spans="1:55" x14ac:dyDescent="0.25">
      <c r="A105" s="999" t="s">
        <v>920</v>
      </c>
      <c r="B105" s="999"/>
      <c r="C105" s="999"/>
      <c r="D105" s="999"/>
      <c r="E105" s="999"/>
      <c r="F105" s="999"/>
      <c r="G105" s="999"/>
      <c r="H105" s="999"/>
      <c r="I105" s="999"/>
      <c r="J105" s="999"/>
      <c r="K105" s="999"/>
      <c r="L105" s="999"/>
      <c r="M105" s="999"/>
      <c r="N105" s="999"/>
      <c r="O105" s="999"/>
      <c r="P105" s="999"/>
      <c r="Q105" s="999"/>
      <c r="R105" s="999"/>
      <c r="S105" s="999"/>
      <c r="T105" s="999"/>
      <c r="U105" s="999"/>
      <c r="V105" s="999"/>
      <c r="W105" s="999"/>
      <c r="X105" s="999"/>
      <c r="Y105" s="999"/>
      <c r="Z105" s="999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</row>
    <row r="106" spans="1:55" ht="28.95" customHeight="1" x14ac:dyDescent="0.3">
      <c r="A106" s="970" t="str">
        <f>IF(ПОДПИСИ!D9="","",ПОДПИСИ!D6)</f>
        <v>Ширяев Е.М.</v>
      </c>
      <c r="B106" s="970"/>
      <c r="C106" s="970"/>
      <c r="D106" s="970"/>
      <c r="E106" s="970"/>
      <c r="F106" s="970"/>
      <c r="G106" s="970"/>
      <c r="H106" s="970"/>
      <c r="I106" s="970"/>
      <c r="J106" s="970"/>
      <c r="K106" s="970"/>
      <c r="L106" s="970"/>
      <c r="M106" s="970"/>
      <c r="N106" s="970"/>
      <c r="O106" s="970"/>
      <c r="P106" s="970"/>
      <c r="Q106" s="970"/>
      <c r="R106" s="970"/>
      <c r="S106" s="970"/>
      <c r="T106" s="970"/>
      <c r="U106" s="970"/>
      <c r="V106" s="970"/>
      <c r="W106" s="970"/>
      <c r="X106" s="970"/>
      <c r="Y106" s="970"/>
      <c r="Z106" s="971"/>
      <c r="AA106" s="971"/>
      <c r="AB106" s="971"/>
      <c r="AC106" s="971"/>
      <c r="AD106" s="971"/>
      <c r="AE106" s="971"/>
      <c r="AF106" s="971"/>
      <c r="AG106" s="971"/>
      <c r="AH106" s="971"/>
      <c r="AI106" s="971"/>
      <c r="AJ106" s="971"/>
      <c r="AK106" s="971"/>
      <c r="AL106" s="971"/>
      <c r="AM106" s="971"/>
      <c r="AN106" s="971"/>
      <c r="AO106" s="972"/>
      <c r="AP106" s="972"/>
      <c r="AQ106" s="972"/>
      <c r="AR106" s="972"/>
      <c r="AS106" s="972"/>
      <c r="AT106" s="972"/>
      <c r="AU106" s="972"/>
      <c r="AV106" s="972"/>
      <c r="AW106" s="972"/>
      <c r="AX106" s="972"/>
      <c r="AY106" s="972"/>
      <c r="AZ106" s="972"/>
    </row>
    <row r="107" spans="1:55" x14ac:dyDescent="0.25">
      <c r="A107" s="968" t="s">
        <v>789</v>
      </c>
      <c r="B107" s="968"/>
      <c r="C107" s="968"/>
      <c r="D107" s="968"/>
      <c r="E107" s="968"/>
      <c r="F107" s="968"/>
      <c r="G107" s="968"/>
      <c r="H107" s="968"/>
      <c r="I107" s="968"/>
      <c r="J107" s="968"/>
      <c r="K107" s="968"/>
      <c r="L107" s="968"/>
      <c r="M107" s="968"/>
      <c r="N107" s="968"/>
      <c r="O107" s="968"/>
      <c r="P107" s="968"/>
      <c r="Q107" s="968"/>
      <c r="R107" s="968"/>
      <c r="S107" s="968"/>
      <c r="T107" s="968"/>
      <c r="U107" s="968"/>
      <c r="V107" s="968"/>
      <c r="W107" s="968"/>
      <c r="X107" s="968"/>
      <c r="Y107" s="968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68" t="s">
        <v>49</v>
      </c>
      <c r="AP107" s="968"/>
      <c r="AQ107" s="968"/>
      <c r="AR107" s="968"/>
      <c r="AS107" s="968"/>
      <c r="AT107" s="968"/>
      <c r="AU107" s="968"/>
      <c r="AV107" s="968"/>
      <c r="AW107" s="968"/>
      <c r="AX107" s="968"/>
      <c r="AY107" s="968"/>
      <c r="AZ107" s="96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Лист64"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79" customWidth="1"/>
    <col min="25" max="25" width="4.5546875" style="279" customWidth="1"/>
    <col min="26" max="51" width="1.6640625" style="279" customWidth="1"/>
    <col min="52" max="52" width="4.109375" style="279" customWidth="1"/>
    <col min="53" max="53" width="0.109375" style="279" hidden="1" customWidth="1"/>
    <col min="54" max="54" width="9.109375" style="279"/>
    <col min="55" max="57" width="15.6640625" style="279" customWidth="1"/>
    <col min="58" max="254" width="9.109375" style="279"/>
    <col min="255" max="307" width="1.6640625" style="279" customWidth="1"/>
    <col min="308" max="308" width="0.109375" style="279" customWidth="1"/>
    <col min="309" max="510" width="9.109375" style="279"/>
    <col min="511" max="563" width="1.6640625" style="279" customWidth="1"/>
    <col min="564" max="564" width="0.109375" style="279" customWidth="1"/>
    <col min="565" max="766" width="9.109375" style="279"/>
    <col min="767" max="819" width="1.6640625" style="279" customWidth="1"/>
    <col min="820" max="820" width="0.109375" style="279" customWidth="1"/>
    <col min="821" max="1022" width="9.109375" style="279"/>
    <col min="1023" max="1075" width="1.6640625" style="279" customWidth="1"/>
    <col min="1076" max="1076" width="0.109375" style="279" customWidth="1"/>
    <col min="1077" max="1278" width="9.109375" style="279"/>
    <col min="1279" max="1331" width="1.6640625" style="279" customWidth="1"/>
    <col min="1332" max="1332" width="0.109375" style="279" customWidth="1"/>
    <col min="1333" max="1534" width="9.109375" style="279"/>
    <col min="1535" max="1587" width="1.6640625" style="279" customWidth="1"/>
    <col min="1588" max="1588" width="0.109375" style="279" customWidth="1"/>
    <col min="1589" max="1790" width="9.109375" style="279"/>
    <col min="1791" max="1843" width="1.6640625" style="279" customWidth="1"/>
    <col min="1844" max="1844" width="0.109375" style="279" customWidth="1"/>
    <col min="1845" max="2046" width="9.109375" style="279"/>
    <col min="2047" max="2099" width="1.6640625" style="279" customWidth="1"/>
    <col min="2100" max="2100" width="0.109375" style="279" customWidth="1"/>
    <col min="2101" max="2302" width="9.109375" style="279"/>
    <col min="2303" max="2355" width="1.6640625" style="279" customWidth="1"/>
    <col min="2356" max="2356" width="0.109375" style="279" customWidth="1"/>
    <col min="2357" max="2558" width="9.109375" style="279"/>
    <col min="2559" max="2611" width="1.6640625" style="279" customWidth="1"/>
    <col min="2612" max="2612" width="0.109375" style="279" customWidth="1"/>
    <col min="2613" max="2814" width="9.109375" style="279"/>
    <col min="2815" max="2867" width="1.6640625" style="279" customWidth="1"/>
    <col min="2868" max="2868" width="0.109375" style="279" customWidth="1"/>
    <col min="2869" max="3070" width="9.109375" style="279"/>
    <col min="3071" max="3123" width="1.6640625" style="279" customWidth="1"/>
    <col min="3124" max="3124" width="0.109375" style="279" customWidth="1"/>
    <col min="3125" max="3326" width="9.109375" style="279"/>
    <col min="3327" max="3379" width="1.6640625" style="279" customWidth="1"/>
    <col min="3380" max="3380" width="0.109375" style="279" customWidth="1"/>
    <col min="3381" max="3582" width="9.109375" style="279"/>
    <col min="3583" max="3635" width="1.6640625" style="279" customWidth="1"/>
    <col min="3636" max="3636" width="0.109375" style="279" customWidth="1"/>
    <col min="3637" max="3838" width="9.109375" style="279"/>
    <col min="3839" max="3891" width="1.6640625" style="279" customWidth="1"/>
    <col min="3892" max="3892" width="0.109375" style="279" customWidth="1"/>
    <col min="3893" max="4094" width="9.109375" style="279"/>
    <col min="4095" max="4147" width="1.6640625" style="279" customWidth="1"/>
    <col min="4148" max="4148" width="0.109375" style="279" customWidth="1"/>
    <col min="4149" max="4350" width="9.109375" style="279"/>
    <col min="4351" max="4403" width="1.6640625" style="279" customWidth="1"/>
    <col min="4404" max="4404" width="0.109375" style="279" customWidth="1"/>
    <col min="4405" max="4606" width="9.109375" style="279"/>
    <col min="4607" max="4659" width="1.6640625" style="279" customWidth="1"/>
    <col min="4660" max="4660" width="0.109375" style="279" customWidth="1"/>
    <col min="4661" max="4862" width="9.109375" style="279"/>
    <col min="4863" max="4915" width="1.6640625" style="279" customWidth="1"/>
    <col min="4916" max="4916" width="0.109375" style="279" customWidth="1"/>
    <col min="4917" max="5118" width="9.109375" style="279"/>
    <col min="5119" max="5171" width="1.6640625" style="279" customWidth="1"/>
    <col min="5172" max="5172" width="0.109375" style="279" customWidth="1"/>
    <col min="5173" max="5374" width="9.109375" style="279"/>
    <col min="5375" max="5427" width="1.6640625" style="279" customWidth="1"/>
    <col min="5428" max="5428" width="0.109375" style="279" customWidth="1"/>
    <col min="5429" max="5630" width="9.109375" style="279"/>
    <col min="5631" max="5683" width="1.6640625" style="279" customWidth="1"/>
    <col min="5684" max="5684" width="0.109375" style="279" customWidth="1"/>
    <col min="5685" max="5886" width="9.109375" style="279"/>
    <col min="5887" max="5939" width="1.6640625" style="279" customWidth="1"/>
    <col min="5940" max="5940" width="0.109375" style="279" customWidth="1"/>
    <col min="5941" max="6142" width="9.109375" style="279"/>
    <col min="6143" max="6195" width="1.6640625" style="279" customWidth="1"/>
    <col min="6196" max="6196" width="0.109375" style="279" customWidth="1"/>
    <col min="6197" max="6398" width="9.109375" style="279"/>
    <col min="6399" max="6451" width="1.6640625" style="279" customWidth="1"/>
    <col min="6452" max="6452" width="0.109375" style="279" customWidth="1"/>
    <col min="6453" max="6654" width="9.109375" style="279"/>
    <col min="6655" max="6707" width="1.6640625" style="279" customWidth="1"/>
    <col min="6708" max="6708" width="0.109375" style="279" customWidth="1"/>
    <col min="6709" max="6910" width="9.109375" style="279"/>
    <col min="6911" max="6963" width="1.6640625" style="279" customWidth="1"/>
    <col min="6964" max="6964" width="0.109375" style="279" customWidth="1"/>
    <col min="6965" max="7166" width="9.109375" style="279"/>
    <col min="7167" max="7219" width="1.6640625" style="279" customWidth="1"/>
    <col min="7220" max="7220" width="0.109375" style="279" customWidth="1"/>
    <col min="7221" max="7422" width="9.109375" style="279"/>
    <col min="7423" max="7475" width="1.6640625" style="279" customWidth="1"/>
    <col min="7476" max="7476" width="0.109375" style="279" customWidth="1"/>
    <col min="7477" max="7678" width="9.109375" style="279"/>
    <col min="7679" max="7731" width="1.6640625" style="279" customWidth="1"/>
    <col min="7732" max="7732" width="0.109375" style="279" customWidth="1"/>
    <col min="7733" max="7934" width="9.109375" style="279"/>
    <col min="7935" max="7987" width="1.6640625" style="279" customWidth="1"/>
    <col min="7988" max="7988" width="0.109375" style="279" customWidth="1"/>
    <col min="7989" max="8190" width="9.109375" style="279"/>
    <col min="8191" max="8243" width="1.6640625" style="279" customWidth="1"/>
    <col min="8244" max="8244" width="0.109375" style="279" customWidth="1"/>
    <col min="8245" max="8446" width="9.109375" style="279"/>
    <col min="8447" max="8499" width="1.6640625" style="279" customWidth="1"/>
    <col min="8500" max="8500" width="0.109375" style="279" customWidth="1"/>
    <col min="8501" max="8702" width="9.109375" style="279"/>
    <col min="8703" max="8755" width="1.6640625" style="279" customWidth="1"/>
    <col min="8756" max="8756" width="0.109375" style="279" customWidth="1"/>
    <col min="8757" max="8958" width="9.109375" style="279"/>
    <col min="8959" max="9011" width="1.6640625" style="279" customWidth="1"/>
    <col min="9012" max="9012" width="0.109375" style="279" customWidth="1"/>
    <col min="9013" max="9214" width="9.109375" style="279"/>
    <col min="9215" max="9267" width="1.6640625" style="279" customWidth="1"/>
    <col min="9268" max="9268" width="0.109375" style="279" customWidth="1"/>
    <col min="9269" max="9470" width="9.109375" style="279"/>
    <col min="9471" max="9523" width="1.6640625" style="279" customWidth="1"/>
    <col min="9524" max="9524" width="0.109375" style="279" customWidth="1"/>
    <col min="9525" max="9726" width="9.109375" style="279"/>
    <col min="9727" max="9779" width="1.6640625" style="279" customWidth="1"/>
    <col min="9780" max="9780" width="0.109375" style="279" customWidth="1"/>
    <col min="9781" max="9982" width="9.109375" style="279"/>
    <col min="9983" max="10035" width="1.6640625" style="279" customWidth="1"/>
    <col min="10036" max="10036" width="0.109375" style="279" customWidth="1"/>
    <col min="10037" max="10238" width="9.109375" style="279"/>
    <col min="10239" max="10291" width="1.6640625" style="279" customWidth="1"/>
    <col min="10292" max="10292" width="0.109375" style="279" customWidth="1"/>
    <col min="10293" max="10494" width="9.109375" style="279"/>
    <col min="10495" max="10547" width="1.6640625" style="279" customWidth="1"/>
    <col min="10548" max="10548" width="0.109375" style="279" customWidth="1"/>
    <col min="10549" max="10750" width="9.109375" style="279"/>
    <col min="10751" max="10803" width="1.6640625" style="279" customWidth="1"/>
    <col min="10804" max="10804" width="0.109375" style="279" customWidth="1"/>
    <col min="10805" max="11006" width="9.109375" style="279"/>
    <col min="11007" max="11059" width="1.6640625" style="279" customWidth="1"/>
    <col min="11060" max="11060" width="0.109375" style="279" customWidth="1"/>
    <col min="11061" max="11262" width="9.109375" style="279"/>
    <col min="11263" max="11315" width="1.6640625" style="279" customWidth="1"/>
    <col min="11316" max="11316" width="0.109375" style="279" customWidth="1"/>
    <col min="11317" max="11518" width="9.109375" style="279"/>
    <col min="11519" max="11571" width="1.6640625" style="279" customWidth="1"/>
    <col min="11572" max="11572" width="0.109375" style="279" customWidth="1"/>
    <col min="11573" max="11774" width="9.109375" style="279"/>
    <col min="11775" max="11827" width="1.6640625" style="279" customWidth="1"/>
    <col min="11828" max="11828" width="0.109375" style="279" customWidth="1"/>
    <col min="11829" max="12030" width="9.109375" style="279"/>
    <col min="12031" max="12083" width="1.6640625" style="279" customWidth="1"/>
    <col min="12084" max="12084" width="0.109375" style="279" customWidth="1"/>
    <col min="12085" max="12286" width="9.109375" style="279"/>
    <col min="12287" max="12339" width="1.6640625" style="279" customWidth="1"/>
    <col min="12340" max="12340" width="0.109375" style="279" customWidth="1"/>
    <col min="12341" max="12542" width="9.109375" style="279"/>
    <col min="12543" max="12595" width="1.6640625" style="279" customWidth="1"/>
    <col min="12596" max="12596" width="0.109375" style="279" customWidth="1"/>
    <col min="12597" max="12798" width="9.109375" style="279"/>
    <col min="12799" max="12851" width="1.6640625" style="279" customWidth="1"/>
    <col min="12852" max="12852" width="0.109375" style="279" customWidth="1"/>
    <col min="12853" max="13054" width="9.109375" style="279"/>
    <col min="13055" max="13107" width="1.6640625" style="279" customWidth="1"/>
    <col min="13108" max="13108" width="0.109375" style="279" customWidth="1"/>
    <col min="13109" max="13310" width="9.109375" style="279"/>
    <col min="13311" max="13363" width="1.6640625" style="279" customWidth="1"/>
    <col min="13364" max="13364" width="0.109375" style="279" customWidth="1"/>
    <col min="13365" max="13566" width="9.109375" style="279"/>
    <col min="13567" max="13619" width="1.6640625" style="279" customWidth="1"/>
    <col min="13620" max="13620" width="0.109375" style="279" customWidth="1"/>
    <col min="13621" max="13822" width="9.109375" style="279"/>
    <col min="13823" max="13875" width="1.6640625" style="279" customWidth="1"/>
    <col min="13876" max="13876" width="0.109375" style="279" customWidth="1"/>
    <col min="13877" max="14078" width="9.109375" style="279"/>
    <col min="14079" max="14131" width="1.6640625" style="279" customWidth="1"/>
    <col min="14132" max="14132" width="0.109375" style="279" customWidth="1"/>
    <col min="14133" max="14334" width="9.109375" style="279"/>
    <col min="14335" max="14387" width="1.6640625" style="279" customWidth="1"/>
    <col min="14388" max="14388" width="0.109375" style="279" customWidth="1"/>
    <col min="14389" max="14590" width="9.109375" style="279"/>
    <col min="14591" max="14643" width="1.6640625" style="279" customWidth="1"/>
    <col min="14644" max="14644" width="0.109375" style="279" customWidth="1"/>
    <col min="14645" max="14846" width="9.109375" style="279"/>
    <col min="14847" max="14899" width="1.6640625" style="279" customWidth="1"/>
    <col min="14900" max="14900" width="0.109375" style="279" customWidth="1"/>
    <col min="14901" max="15102" width="9.109375" style="279"/>
    <col min="15103" max="15155" width="1.6640625" style="279" customWidth="1"/>
    <col min="15156" max="15156" width="0.109375" style="279" customWidth="1"/>
    <col min="15157" max="15358" width="9.109375" style="279"/>
    <col min="15359" max="15411" width="1.6640625" style="279" customWidth="1"/>
    <col min="15412" max="15412" width="0.109375" style="279" customWidth="1"/>
    <col min="15413" max="15614" width="9.109375" style="279"/>
    <col min="15615" max="15667" width="1.6640625" style="279" customWidth="1"/>
    <col min="15668" max="15668" width="0.109375" style="279" customWidth="1"/>
    <col min="15669" max="15870" width="9.109375" style="279"/>
    <col min="15871" max="15923" width="1.6640625" style="279" customWidth="1"/>
    <col min="15924" max="15924" width="0.109375" style="279" customWidth="1"/>
    <col min="15925" max="16126" width="9.109375" style="279"/>
    <col min="16127" max="16179" width="1.6640625" style="279" customWidth="1"/>
    <col min="16180" max="16180" width="0.109375" style="279" customWidth="1"/>
    <col min="16181" max="16384" width="9.109375" style="279"/>
  </cols>
  <sheetData>
    <row r="1" spans="1:63" ht="25.5" hidden="1" customHeight="1" x14ac:dyDescent="0.25">
      <c r="A1" s="1047" t="s">
        <v>566</v>
      </c>
      <c r="B1" s="1047"/>
      <c r="C1" s="1047"/>
      <c r="D1" s="1047"/>
      <c r="E1" s="1047"/>
      <c r="F1" s="1047"/>
      <c r="G1" s="1047"/>
      <c r="H1" s="1047"/>
      <c r="I1" s="1047"/>
      <c r="J1" s="1047"/>
      <c r="K1" s="1047"/>
      <c r="L1" s="1047"/>
      <c r="M1" s="1047"/>
      <c r="N1" s="1047"/>
      <c r="O1" s="1047"/>
      <c r="P1" s="1047"/>
      <c r="Q1" s="1047"/>
      <c r="R1" s="1047"/>
      <c r="S1" s="1047"/>
      <c r="T1" s="1047"/>
      <c r="U1" s="1047"/>
      <c r="V1" s="1047"/>
      <c r="W1" s="1047"/>
      <c r="X1" s="1047"/>
      <c r="Y1" s="1047"/>
      <c r="Z1" s="1047"/>
      <c r="AA1" s="1047"/>
      <c r="AB1" s="1047"/>
      <c r="AC1" s="1047"/>
      <c r="AD1" s="1047"/>
      <c r="AE1" s="1047"/>
      <c r="AF1" s="1047"/>
      <c r="AG1" s="1047"/>
      <c r="AH1" s="1047"/>
      <c r="AI1" s="1047"/>
      <c r="AJ1" s="1047"/>
      <c r="AK1" s="1047"/>
      <c r="AL1" s="1047"/>
      <c r="AM1" s="1047"/>
      <c r="AN1" s="1047"/>
      <c r="AO1" s="1047"/>
      <c r="AP1" s="1047"/>
      <c r="AQ1" s="1047"/>
      <c r="AR1" s="1047"/>
      <c r="AS1" s="1047"/>
      <c r="AT1" s="1047"/>
      <c r="AU1" s="1047"/>
      <c r="AV1" s="1047"/>
      <c r="AW1" s="1047"/>
      <c r="AX1" s="1047"/>
      <c r="AY1" s="1047"/>
      <c r="AZ1" s="1047"/>
      <c r="BA1" s="312"/>
    </row>
    <row r="2" spans="1:63" ht="12" customHeight="1" x14ac:dyDescent="0.25">
      <c r="A2" s="1048" t="s">
        <v>72</v>
      </c>
      <c r="B2" s="1048"/>
      <c r="C2" s="1048"/>
      <c r="D2" s="1048"/>
      <c r="E2" s="1048"/>
      <c r="F2" s="1048"/>
      <c r="G2" s="1048"/>
      <c r="H2" s="1048"/>
      <c r="I2" s="1048"/>
      <c r="J2" s="1048"/>
      <c r="K2" s="1048"/>
      <c r="L2" s="1048"/>
      <c r="M2" s="1048"/>
      <c r="N2" s="1048"/>
      <c r="O2" s="1048"/>
      <c r="P2" s="1048"/>
      <c r="Q2" s="1048"/>
      <c r="R2" s="1048"/>
      <c r="S2" s="1048"/>
      <c r="T2" s="1048"/>
      <c r="U2" s="1048"/>
      <c r="V2" s="1048"/>
      <c r="W2" s="1048"/>
      <c r="X2" s="1048"/>
      <c r="Y2" s="1048"/>
      <c r="Z2" s="1048"/>
      <c r="AA2" s="1048"/>
      <c r="AB2" s="1048"/>
      <c r="AC2" s="1048"/>
      <c r="AD2" s="1048"/>
      <c r="AE2" s="1048"/>
      <c r="AF2" s="1048"/>
      <c r="AG2" s="1048"/>
      <c r="AH2" s="1048"/>
      <c r="AI2" s="1048"/>
      <c r="AJ2" s="1048"/>
      <c r="AK2" s="1048"/>
      <c r="AL2" s="1048"/>
      <c r="AM2" s="1048"/>
      <c r="AN2" s="1048"/>
      <c r="AO2" s="1048"/>
      <c r="AP2" s="1048"/>
      <c r="AQ2" s="1048"/>
      <c r="AR2" s="1048"/>
      <c r="AS2" s="1048"/>
      <c r="AT2" s="1048"/>
      <c r="AU2" s="1048"/>
      <c r="AV2" s="1048"/>
      <c r="AW2" s="1048"/>
      <c r="AX2" s="1048"/>
      <c r="AY2" s="1048"/>
      <c r="AZ2" s="1048"/>
      <c r="BA2" s="312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49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49"/>
      <c r="C3" s="1049"/>
      <c r="D3" s="1049"/>
      <c r="E3" s="1049"/>
      <c r="F3" s="1049"/>
      <c r="G3" s="1049"/>
      <c r="H3" s="1049"/>
      <c r="I3" s="1049"/>
      <c r="J3" s="1049"/>
      <c r="K3" s="1049"/>
      <c r="L3" s="1049"/>
      <c r="M3" s="1049"/>
      <c r="N3" s="1049"/>
      <c r="O3" s="1049"/>
      <c r="P3" s="1049"/>
      <c r="Q3" s="1049"/>
      <c r="R3" s="1049"/>
      <c r="S3" s="1049"/>
      <c r="T3" s="1049"/>
      <c r="U3" s="1049"/>
      <c r="V3" s="1049"/>
      <c r="W3" s="1049"/>
      <c r="X3" s="1049"/>
      <c r="Y3" s="1049"/>
      <c r="Z3" s="1049"/>
      <c r="AA3" s="1049"/>
      <c r="AB3" s="1049"/>
      <c r="AC3" s="1049"/>
      <c r="AD3" s="1049"/>
      <c r="AE3" s="1049"/>
      <c r="AF3" s="1049"/>
      <c r="AG3" s="1049"/>
      <c r="AH3" s="1049"/>
      <c r="AI3" s="1049"/>
      <c r="AJ3" s="1049"/>
      <c r="AK3" s="1049"/>
      <c r="AL3" s="1049"/>
      <c r="AM3" s="1049"/>
      <c r="AN3" s="1049"/>
      <c r="AO3" s="1049"/>
      <c r="AP3" s="1049"/>
      <c r="AQ3" s="1049"/>
      <c r="AR3" s="1049"/>
      <c r="AS3" s="1049"/>
      <c r="AT3" s="1049"/>
      <c r="AU3" s="1049"/>
      <c r="AV3" s="1049"/>
      <c r="AW3" s="1049"/>
      <c r="AX3" s="1049"/>
      <c r="AY3" s="1049"/>
      <c r="AZ3" s="1049"/>
      <c r="BA3" s="312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0" customFormat="1" ht="6" customHeight="1" x14ac:dyDescent="0.2">
      <c r="A4" s="1039" t="s">
        <v>794</v>
      </c>
      <c r="B4" s="1039"/>
      <c r="C4" s="1039"/>
      <c r="D4" s="1039"/>
      <c r="E4" s="1039"/>
      <c r="F4" s="1039"/>
      <c r="G4" s="1039"/>
      <c r="H4" s="1039"/>
      <c r="I4" s="1039"/>
      <c r="J4" s="1039"/>
      <c r="K4" s="1039"/>
      <c r="L4" s="1039"/>
      <c r="M4" s="1039"/>
      <c r="N4" s="1039"/>
      <c r="O4" s="1039"/>
      <c r="P4" s="1039"/>
      <c r="Q4" s="1039"/>
      <c r="R4" s="1039"/>
      <c r="S4" s="1039"/>
      <c r="T4" s="1039"/>
      <c r="U4" s="1039"/>
      <c r="V4" s="1039"/>
      <c r="W4" s="1039"/>
      <c r="X4" s="1039"/>
      <c r="Y4" s="1039"/>
      <c r="Z4" s="1039"/>
      <c r="AA4" s="1039"/>
      <c r="AB4" s="1039"/>
      <c r="AC4" s="1039"/>
      <c r="AD4" s="1039"/>
      <c r="AE4" s="1039"/>
      <c r="AF4" s="1039"/>
      <c r="AG4" s="1039"/>
      <c r="AH4" s="1039"/>
      <c r="AI4" s="1039"/>
      <c r="AJ4" s="1039"/>
      <c r="AK4" s="1039"/>
      <c r="AL4" s="1039"/>
      <c r="AM4" s="1039"/>
      <c r="AN4" s="1039"/>
      <c r="AO4" s="1039"/>
      <c r="AP4" s="1039"/>
      <c r="AQ4" s="1039"/>
      <c r="AR4" s="1039"/>
      <c r="AS4" s="1039"/>
      <c r="AT4" s="1039"/>
      <c r="AU4" s="1039"/>
      <c r="AV4" s="1039"/>
      <c r="AW4" s="1039"/>
      <c r="AX4" s="1039"/>
      <c r="AY4" s="1039"/>
      <c r="AZ4" s="1039"/>
      <c r="BA4" s="313"/>
      <c r="BD4" s="127"/>
      <c r="BE4" s="127"/>
      <c r="BF4" s="127"/>
      <c r="BG4" s="127"/>
      <c r="BH4" s="127"/>
      <c r="BI4" s="127"/>
      <c r="BJ4" s="127"/>
      <c r="BK4" s="127"/>
    </row>
    <row r="5" spans="1:63" ht="12" customHeight="1" x14ac:dyDescent="0.25">
      <c r="A5" s="1002" t="s">
        <v>761</v>
      </c>
      <c r="B5" s="1002"/>
      <c r="C5" s="1002"/>
      <c r="D5" s="1002"/>
      <c r="E5" s="1002"/>
      <c r="F5" s="1002"/>
      <c r="G5" s="1002"/>
      <c r="H5" s="1002"/>
      <c r="I5" s="1002"/>
      <c r="J5" s="1002"/>
      <c r="K5" s="1002"/>
      <c r="L5" s="1002"/>
      <c r="M5" s="1002"/>
      <c r="N5" s="1002"/>
      <c r="O5" s="1002"/>
      <c r="P5" s="1002"/>
      <c r="Q5" s="1002"/>
      <c r="R5" s="1002"/>
      <c r="S5" s="1002"/>
      <c r="T5" s="1002"/>
      <c r="U5" s="1002"/>
      <c r="V5" s="1002"/>
      <c r="W5" s="1002"/>
      <c r="X5" s="1002"/>
      <c r="Y5" s="1002"/>
      <c r="Z5" s="1002"/>
      <c r="AA5" s="1002"/>
      <c r="AB5" s="1002"/>
      <c r="AC5" s="1002"/>
      <c r="AD5" s="1002"/>
      <c r="AE5" s="1002"/>
      <c r="AF5" s="1002"/>
      <c r="AG5" s="1002"/>
      <c r="AH5" s="1002"/>
      <c r="AI5" s="1002"/>
      <c r="AJ5" s="1002"/>
      <c r="AK5" s="1002"/>
      <c r="AL5" s="1002"/>
      <c r="AM5" s="1002"/>
      <c r="AN5" s="1002"/>
      <c r="AO5" s="1002"/>
      <c r="AP5" s="1002"/>
      <c r="AQ5" s="1002"/>
      <c r="AR5" s="1002"/>
      <c r="AS5" s="1002"/>
      <c r="AT5" s="1002"/>
      <c r="AU5" s="1002"/>
      <c r="AV5" s="1002"/>
      <c r="AW5" s="1002"/>
      <c r="AX5" s="1002"/>
      <c r="AY5" s="1002"/>
      <c r="AZ5" s="1002"/>
      <c r="BA5" s="312"/>
      <c r="BC5" s="286"/>
      <c r="BD5" s="286"/>
      <c r="BE5" s="286"/>
      <c r="BF5" s="286"/>
      <c r="BG5" s="286"/>
      <c r="BH5" s="286"/>
      <c r="BI5" s="286"/>
      <c r="BJ5" s="286"/>
      <c r="BK5" s="286"/>
    </row>
    <row r="6" spans="1:63" ht="12" customHeight="1" x14ac:dyDescent="0.25">
      <c r="A6" s="1051" t="str">
        <f>ФОРМА!B2</f>
        <v>ПАО "Россети Ленэнерго"</v>
      </c>
      <c r="B6" s="1051"/>
      <c r="C6" s="1051"/>
      <c r="D6" s="1051"/>
      <c r="E6" s="1051"/>
      <c r="F6" s="1051"/>
      <c r="G6" s="1051"/>
      <c r="H6" s="1051"/>
      <c r="I6" s="1051"/>
      <c r="J6" s="1051"/>
      <c r="K6" s="1051"/>
      <c r="L6" s="1051"/>
      <c r="M6" s="1051"/>
      <c r="N6" s="1051"/>
      <c r="O6" s="1051"/>
      <c r="P6" s="1051"/>
      <c r="Q6" s="1051"/>
      <c r="R6" s="1051"/>
      <c r="S6" s="1051"/>
      <c r="T6" s="1051"/>
      <c r="U6" s="1051"/>
      <c r="V6" s="1051"/>
      <c r="W6" s="1051"/>
      <c r="X6" s="1051"/>
      <c r="Y6" s="1051"/>
      <c r="Z6" s="1051"/>
      <c r="AA6" s="1051"/>
      <c r="AB6" s="1051"/>
      <c r="AC6" s="1051"/>
      <c r="AD6" s="1051"/>
      <c r="AE6" s="1051"/>
      <c r="AF6" s="1051"/>
      <c r="AG6" s="1051"/>
      <c r="AH6" s="1051"/>
      <c r="AI6" s="1051"/>
      <c r="AJ6" s="1051"/>
      <c r="AK6" s="1051"/>
      <c r="AL6" s="1051"/>
      <c r="AM6" s="1051"/>
      <c r="AN6" s="1051"/>
      <c r="AO6" s="1051"/>
      <c r="AP6" s="1051"/>
      <c r="AQ6" s="1051"/>
      <c r="AR6" s="1051"/>
      <c r="AS6" s="1051"/>
      <c r="AT6" s="1051"/>
      <c r="AU6" s="1051"/>
      <c r="AV6" s="1051"/>
      <c r="AW6" s="1051"/>
      <c r="AX6" s="1051"/>
      <c r="AY6" s="1051"/>
      <c r="AZ6" s="1051"/>
      <c r="BA6" s="312"/>
      <c r="BD6" s="286"/>
      <c r="BE6" s="286"/>
      <c r="BF6" s="286"/>
      <c r="BG6" s="286"/>
      <c r="BH6" s="286"/>
      <c r="BI6" s="286"/>
      <c r="BJ6" s="286"/>
      <c r="BK6" s="286"/>
    </row>
    <row r="7" spans="1:63" s="300" customFormat="1" ht="6" customHeight="1" x14ac:dyDescent="0.2">
      <c r="A7" s="1039" t="s">
        <v>795</v>
      </c>
      <c r="B7" s="1039"/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  <c r="O7" s="1039"/>
      <c r="P7" s="1039"/>
      <c r="Q7" s="1039"/>
      <c r="R7" s="1039"/>
      <c r="S7" s="1039"/>
      <c r="T7" s="1039"/>
      <c r="U7" s="1039"/>
      <c r="V7" s="1039"/>
      <c r="W7" s="1039"/>
      <c r="X7" s="1039"/>
      <c r="Y7" s="1039"/>
      <c r="Z7" s="1039"/>
      <c r="AA7" s="1039"/>
      <c r="AB7" s="1039"/>
      <c r="AC7" s="1039"/>
      <c r="AD7" s="1039"/>
      <c r="AE7" s="1039"/>
      <c r="AF7" s="1039"/>
      <c r="AG7" s="1039"/>
      <c r="AH7" s="1039"/>
      <c r="AI7" s="1039"/>
      <c r="AJ7" s="1039"/>
      <c r="AK7" s="1039"/>
      <c r="AL7" s="1039"/>
      <c r="AM7" s="1039"/>
      <c r="AN7" s="1039"/>
      <c r="AO7" s="1039"/>
      <c r="AP7" s="1039"/>
      <c r="AQ7" s="1039"/>
      <c r="AR7" s="1039"/>
      <c r="AS7" s="1039"/>
      <c r="AT7" s="1039"/>
      <c r="AU7" s="1039"/>
      <c r="AV7" s="1039"/>
      <c r="AW7" s="1039"/>
      <c r="AX7" s="1039"/>
      <c r="AY7" s="1039"/>
      <c r="AZ7" s="1039"/>
      <c r="BA7" s="313"/>
      <c r="BD7" s="301"/>
      <c r="BE7" s="301"/>
      <c r="BF7" s="301"/>
      <c r="BG7" s="301"/>
      <c r="BH7" s="301"/>
      <c r="BI7" s="301"/>
      <c r="BJ7" s="301"/>
      <c r="BK7" s="301"/>
    </row>
    <row r="8" spans="1:63" ht="43.2" customHeight="1" x14ac:dyDescent="0.25">
      <c r="A8" s="105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51"/>
      <c r="C8" s="1051"/>
      <c r="D8" s="1051"/>
      <c r="E8" s="1051"/>
      <c r="F8" s="1051"/>
      <c r="G8" s="1051"/>
      <c r="H8" s="1051"/>
      <c r="I8" s="1051"/>
      <c r="J8" s="1051"/>
      <c r="K8" s="1051"/>
      <c r="L8" s="1051"/>
      <c r="M8" s="1051"/>
      <c r="N8" s="1051"/>
      <c r="O8" s="1051"/>
      <c r="P8" s="1051"/>
      <c r="Q8" s="1051"/>
      <c r="R8" s="1051"/>
      <c r="S8" s="1051"/>
      <c r="T8" s="1051"/>
      <c r="U8" s="1051"/>
      <c r="V8" s="1051"/>
      <c r="W8" s="1051"/>
      <c r="X8" s="1051"/>
      <c r="Y8" s="1051"/>
      <c r="Z8" s="1051"/>
      <c r="AA8" s="1051"/>
      <c r="AB8" s="1051"/>
      <c r="AC8" s="1051"/>
      <c r="AD8" s="1051"/>
      <c r="AE8" s="1051"/>
      <c r="AF8" s="1051"/>
      <c r="AG8" s="1051"/>
      <c r="AH8" s="1051"/>
      <c r="AI8" s="1051"/>
      <c r="AJ8" s="1051"/>
      <c r="AK8" s="1051"/>
      <c r="AL8" s="1051"/>
      <c r="AM8" s="1051"/>
      <c r="AN8" s="1051"/>
      <c r="AO8" s="1051"/>
      <c r="AP8" s="1051"/>
      <c r="AQ8" s="1051"/>
      <c r="AR8" s="1051"/>
      <c r="AS8" s="1051"/>
      <c r="AT8" s="1051"/>
      <c r="AU8" s="1051"/>
      <c r="AV8" s="1051"/>
      <c r="AW8" s="1051"/>
      <c r="AX8" s="1051"/>
      <c r="AY8" s="1051"/>
      <c r="AZ8" s="1051"/>
      <c r="BA8" s="312"/>
      <c r="BD8" s="286"/>
      <c r="BE8" s="286"/>
      <c r="BF8" s="286"/>
      <c r="BG8" s="286"/>
      <c r="BH8" s="286"/>
      <c r="BI8" s="286"/>
      <c r="BJ8" s="286"/>
      <c r="BK8" s="286"/>
    </row>
    <row r="9" spans="1:63" s="314" customFormat="1" ht="30" customHeight="1" x14ac:dyDescent="0.2">
      <c r="A9" s="1034" t="s">
        <v>796</v>
      </c>
      <c r="B9" s="1034"/>
      <c r="C9" s="1034"/>
      <c r="D9" s="1034"/>
      <c r="E9" s="1034"/>
      <c r="F9" s="1034"/>
      <c r="G9" s="1034"/>
      <c r="H9" s="1034"/>
      <c r="I9" s="1034"/>
      <c r="J9" s="1034"/>
      <c r="K9" s="1034"/>
      <c r="L9" s="1034"/>
      <c r="M9" s="1034"/>
      <c r="N9" s="1034"/>
      <c r="O9" s="1034"/>
      <c r="P9" s="1034"/>
      <c r="Q9" s="1034"/>
      <c r="R9" s="1034"/>
      <c r="S9" s="1034"/>
      <c r="T9" s="1034"/>
      <c r="U9" s="1034"/>
      <c r="V9" s="1034"/>
      <c r="W9" s="1034"/>
      <c r="X9" s="1034"/>
      <c r="Y9" s="1034"/>
      <c r="Z9" s="1034"/>
      <c r="AA9" s="1034"/>
      <c r="AB9" s="1034"/>
      <c r="AC9" s="1034"/>
      <c r="AD9" s="1034"/>
      <c r="AE9" s="1034"/>
      <c r="AF9" s="1034"/>
      <c r="AG9" s="1034"/>
      <c r="AH9" s="1034"/>
      <c r="AI9" s="1034"/>
      <c r="AJ9" s="1034"/>
      <c r="AK9" s="1034"/>
      <c r="AL9" s="1034"/>
      <c r="AM9" s="1034"/>
      <c r="AN9" s="1034"/>
      <c r="AO9" s="1034"/>
      <c r="AP9" s="1034"/>
      <c r="AQ9" s="1034"/>
      <c r="AR9" s="1034"/>
      <c r="AS9" s="1034"/>
      <c r="AT9" s="1034"/>
      <c r="AU9" s="1034"/>
      <c r="AV9" s="1034"/>
      <c r="AW9" s="1034"/>
      <c r="AX9" s="1034"/>
      <c r="AY9" s="1034"/>
      <c r="AZ9" s="1034"/>
      <c r="BA9" s="313"/>
      <c r="BD9" s="315"/>
      <c r="BE9" s="315"/>
      <c r="BF9" s="315"/>
      <c r="BG9" s="315"/>
      <c r="BH9" s="315"/>
      <c r="BI9" s="315"/>
      <c r="BJ9" s="315"/>
      <c r="BK9" s="315"/>
    </row>
    <row r="10" spans="1:63" x14ac:dyDescent="0.25">
      <c r="A10" s="1048" t="s">
        <v>765</v>
      </c>
      <c r="B10" s="1048"/>
      <c r="C10" s="1048"/>
      <c r="D10" s="1048"/>
      <c r="E10" s="1048"/>
      <c r="F10" s="1048"/>
      <c r="G10" s="1048"/>
      <c r="H10" s="1048"/>
      <c r="I10" s="1048"/>
      <c r="J10" s="1048"/>
      <c r="K10" s="1048"/>
      <c r="L10" s="1048"/>
      <c r="M10" s="1048"/>
      <c r="N10" s="1048"/>
      <c r="O10" s="1048"/>
      <c r="P10" s="1048"/>
      <c r="Q10" s="1048"/>
      <c r="R10" s="1048"/>
      <c r="S10" s="1048"/>
      <c r="T10" s="1048"/>
      <c r="U10" s="1048"/>
      <c r="V10" s="1048"/>
      <c r="W10" s="1048"/>
      <c r="X10" s="1048"/>
      <c r="Y10" s="1048"/>
      <c r="Z10" s="1048"/>
      <c r="AA10" s="1048"/>
      <c r="AB10" s="1048"/>
      <c r="AC10" s="1048"/>
      <c r="AD10" s="1048"/>
      <c r="AE10" s="1048"/>
      <c r="AF10" s="1048"/>
      <c r="AG10" s="1048"/>
      <c r="AH10" s="1048"/>
      <c r="AI10" s="1048"/>
      <c r="AJ10" s="1048"/>
      <c r="AK10" s="1048"/>
      <c r="AL10" s="1048"/>
      <c r="AM10" s="1048"/>
      <c r="AN10" s="1048"/>
      <c r="AO10" s="1048"/>
      <c r="AP10" s="1048"/>
      <c r="AQ10" s="1048"/>
      <c r="AR10" s="1048"/>
      <c r="AS10" s="1048"/>
      <c r="AT10" s="1048"/>
      <c r="AU10" s="1048"/>
      <c r="AV10" s="1048"/>
      <c r="AW10" s="1048"/>
      <c r="AX10" s="1048"/>
      <c r="AY10" s="1048"/>
      <c r="AZ10" s="1048"/>
      <c r="BA10" s="312"/>
      <c r="BC10" s="286"/>
      <c r="BD10" s="286"/>
      <c r="BE10" s="286"/>
      <c r="BF10" s="286"/>
      <c r="BG10" s="286"/>
      <c r="BH10" s="286"/>
      <c r="BI10" s="286"/>
      <c r="BJ10" s="286"/>
      <c r="BK10" s="286"/>
    </row>
    <row r="11" spans="1:63" ht="12" customHeight="1" x14ac:dyDescent="0.25">
      <c r="A11" s="1051" t="str">
        <f>ФОРМА!B3</f>
        <v>ООО «СЭТ»</v>
      </c>
      <c r="B11" s="1051"/>
      <c r="C11" s="1051"/>
      <c r="D11" s="1051"/>
      <c r="E11" s="1051"/>
      <c r="F11" s="1051"/>
      <c r="G11" s="1051"/>
      <c r="H11" s="1051"/>
      <c r="I11" s="1051"/>
      <c r="J11" s="1051"/>
      <c r="K11" s="1051"/>
      <c r="L11" s="1051"/>
      <c r="M11" s="1051"/>
      <c r="N11" s="1051"/>
      <c r="O11" s="1051"/>
      <c r="P11" s="1051"/>
      <c r="Q11" s="1051"/>
      <c r="R11" s="1051"/>
      <c r="S11" s="1051"/>
      <c r="T11" s="1051"/>
      <c r="U11" s="1051"/>
      <c r="V11" s="1051"/>
      <c r="W11" s="1051"/>
      <c r="X11" s="1051"/>
      <c r="Y11" s="1051"/>
      <c r="Z11" s="1051"/>
      <c r="AA11" s="1051"/>
      <c r="AB11" s="1051"/>
      <c r="AC11" s="1051"/>
      <c r="AD11" s="1051"/>
      <c r="AE11" s="1051"/>
      <c r="AF11" s="1051"/>
      <c r="AG11" s="1051"/>
      <c r="AH11" s="1051"/>
      <c r="AI11" s="1051"/>
      <c r="AJ11" s="1051"/>
      <c r="AK11" s="1051"/>
      <c r="AL11" s="1051"/>
      <c r="AM11" s="1051"/>
      <c r="AN11" s="1051"/>
      <c r="AO11" s="1051"/>
      <c r="AP11" s="1051"/>
      <c r="AQ11" s="1051"/>
      <c r="AR11" s="1051"/>
      <c r="AS11" s="1051"/>
      <c r="AT11" s="1051"/>
      <c r="AU11" s="1051"/>
      <c r="AV11" s="1051"/>
      <c r="AW11" s="1051"/>
      <c r="AX11" s="1051"/>
      <c r="AY11" s="1051"/>
      <c r="AZ11" s="1051"/>
      <c r="BA11" s="1051"/>
    </row>
    <row r="12" spans="1:63" s="300" customFormat="1" ht="6" customHeight="1" x14ac:dyDescent="0.2">
      <c r="A12" s="1039" t="s">
        <v>795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313"/>
    </row>
    <row r="13" spans="1:63" ht="21.6" customHeight="1" x14ac:dyDescent="0.25">
      <c r="A13" s="1051" t="str">
        <f>ФОРМА!D3</f>
        <v>ОГРН 1089847302225, ИНН 7842391090, КПП 780101001, 199004, город Санкт-Петербург, пр-кт Средний В.О., д. 4 литер а, пом/ком 6н/177</v>
      </c>
      <c r="B13" s="1051"/>
      <c r="C13" s="1051"/>
      <c r="D13" s="1051"/>
      <c r="E13" s="1051"/>
      <c r="F13" s="1051"/>
      <c r="G13" s="1051"/>
      <c r="H13" s="1051"/>
      <c r="I13" s="1051"/>
      <c r="J13" s="1051"/>
      <c r="K13" s="1051"/>
      <c r="L13" s="1051"/>
      <c r="M13" s="1051"/>
      <c r="N13" s="1051"/>
      <c r="O13" s="1051"/>
      <c r="P13" s="1051"/>
      <c r="Q13" s="1051"/>
      <c r="R13" s="1051"/>
      <c r="S13" s="1051"/>
      <c r="T13" s="1051"/>
      <c r="U13" s="1051"/>
      <c r="V13" s="1051"/>
      <c r="W13" s="1051"/>
      <c r="X13" s="1051"/>
      <c r="Y13" s="1051"/>
      <c r="Z13" s="1051"/>
      <c r="AA13" s="1051"/>
      <c r="AB13" s="1051"/>
      <c r="AC13" s="1051"/>
      <c r="AD13" s="1051"/>
      <c r="AE13" s="1051"/>
      <c r="AF13" s="1051"/>
      <c r="AG13" s="1051"/>
      <c r="AH13" s="1051"/>
      <c r="AI13" s="1051"/>
      <c r="AJ13" s="1051"/>
      <c r="AK13" s="1051"/>
      <c r="AL13" s="1051"/>
      <c r="AM13" s="1051"/>
      <c r="AN13" s="1051"/>
      <c r="AO13" s="1051"/>
      <c r="AP13" s="1051"/>
      <c r="AQ13" s="1051"/>
      <c r="AR13" s="1051"/>
      <c r="AS13" s="1051"/>
      <c r="AT13" s="1051"/>
      <c r="AU13" s="1051"/>
      <c r="AV13" s="1051"/>
      <c r="AW13" s="1051"/>
      <c r="AX13" s="1051"/>
      <c r="AY13" s="1051"/>
      <c r="AZ13" s="1051"/>
      <c r="BA13" s="1051"/>
    </row>
    <row r="14" spans="1:63" s="300" customFormat="1" ht="21" customHeight="1" x14ac:dyDescent="0.2">
      <c r="A14" s="1034" t="s">
        <v>797</v>
      </c>
      <c r="B14" s="1034"/>
      <c r="C14" s="1034"/>
      <c r="D14" s="1034"/>
      <c r="E14" s="1034"/>
      <c r="F14" s="1034"/>
      <c r="G14" s="1034"/>
      <c r="H14" s="1034"/>
      <c r="I14" s="1034"/>
      <c r="J14" s="1034"/>
      <c r="K14" s="1034"/>
      <c r="L14" s="1034"/>
      <c r="M14" s="1034"/>
      <c r="N14" s="1034"/>
      <c r="O14" s="1034"/>
      <c r="P14" s="1034"/>
      <c r="Q14" s="1034"/>
      <c r="R14" s="1034"/>
      <c r="S14" s="1034"/>
      <c r="T14" s="1034"/>
      <c r="U14" s="1034"/>
      <c r="V14" s="1034"/>
      <c r="W14" s="1034"/>
      <c r="X14" s="1034"/>
      <c r="Y14" s="1034"/>
      <c r="Z14" s="1034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313"/>
    </row>
    <row r="15" spans="1:63" x14ac:dyDescent="0.25">
      <c r="A15" s="1048" t="s">
        <v>74</v>
      </c>
      <c r="B15" s="1048"/>
      <c r="C15" s="1048"/>
      <c r="D15" s="1048"/>
      <c r="E15" s="1048"/>
      <c r="F15" s="1048"/>
      <c r="G15" s="1048"/>
      <c r="H15" s="1048"/>
      <c r="I15" s="1048"/>
      <c r="J15" s="1048"/>
      <c r="K15" s="1048"/>
      <c r="L15" s="1048"/>
      <c r="M15" s="1048"/>
      <c r="N15" s="1048"/>
      <c r="O15" s="1048"/>
      <c r="P15" s="1048"/>
      <c r="Q15" s="1048"/>
      <c r="R15" s="1048"/>
      <c r="S15" s="1048"/>
      <c r="T15" s="1048"/>
      <c r="U15" s="1048"/>
      <c r="V15" s="1048"/>
      <c r="W15" s="1048"/>
      <c r="X15" s="1048"/>
      <c r="Y15" s="1048"/>
      <c r="Z15" s="1048"/>
      <c r="AA15" s="1048"/>
      <c r="AB15" s="1048"/>
      <c r="AC15" s="1048"/>
      <c r="AD15" s="1048"/>
      <c r="AE15" s="1048"/>
      <c r="AF15" s="1048"/>
      <c r="AG15" s="1048"/>
      <c r="AH15" s="1048"/>
      <c r="AI15" s="1048"/>
      <c r="AJ15" s="1048"/>
      <c r="AK15" s="1048"/>
      <c r="AL15" s="1048"/>
      <c r="AM15" s="1048"/>
      <c r="AN15" s="1048"/>
      <c r="AO15" s="1048"/>
      <c r="AP15" s="1048"/>
      <c r="AQ15" s="1048"/>
      <c r="AR15" s="1048"/>
      <c r="AS15" s="1048"/>
      <c r="AT15" s="1048"/>
      <c r="AU15" s="1048"/>
      <c r="AV15" s="1048"/>
      <c r="AW15" s="1048"/>
      <c r="AX15" s="1048"/>
      <c r="AY15" s="1048"/>
      <c r="AZ15" s="1048"/>
      <c r="BA15" s="312"/>
    </row>
    <row r="16" spans="1:63" ht="12" customHeight="1" x14ac:dyDescent="0.25">
      <c r="A16" s="1051" t="str">
        <f>ФОРМА!B8</f>
        <v>ООО «СЭТ»</v>
      </c>
      <c r="B16" s="1051"/>
      <c r="C16" s="1051"/>
      <c r="D16" s="1051"/>
      <c r="E16" s="1051"/>
      <c r="F16" s="1051"/>
      <c r="G16" s="1051"/>
      <c r="H16" s="1051"/>
      <c r="I16" s="1051"/>
      <c r="J16" s="1051"/>
      <c r="K16" s="1051"/>
      <c r="L16" s="1051"/>
      <c r="M16" s="1051"/>
      <c r="N16" s="1051"/>
      <c r="O16" s="1051"/>
      <c r="P16" s="1051"/>
      <c r="Q16" s="1051"/>
      <c r="R16" s="1051"/>
      <c r="S16" s="1051"/>
      <c r="T16" s="1051"/>
      <c r="U16" s="1051"/>
      <c r="V16" s="1051"/>
      <c r="W16" s="1051"/>
      <c r="X16" s="1051"/>
      <c r="Y16" s="1051"/>
      <c r="Z16" s="1051"/>
      <c r="AA16" s="1051"/>
      <c r="AB16" s="1051"/>
      <c r="AC16" s="1051"/>
      <c r="AD16" s="1051"/>
      <c r="AE16" s="1051"/>
      <c r="AF16" s="1051"/>
      <c r="AG16" s="1051"/>
      <c r="AH16" s="1051"/>
      <c r="AI16" s="1051"/>
      <c r="AJ16" s="1051"/>
      <c r="AK16" s="1051"/>
      <c r="AL16" s="1051"/>
      <c r="AM16" s="1051"/>
      <c r="AN16" s="1051"/>
      <c r="AO16" s="1051"/>
      <c r="AP16" s="1051"/>
      <c r="AQ16" s="1051"/>
      <c r="AR16" s="1051"/>
      <c r="AS16" s="1051"/>
      <c r="AT16" s="1051"/>
      <c r="AU16" s="1051"/>
      <c r="AV16" s="1051"/>
      <c r="AW16" s="1051"/>
      <c r="AX16" s="1051"/>
      <c r="AY16" s="1051"/>
      <c r="AZ16" s="1051"/>
      <c r="BA16" s="1051"/>
    </row>
    <row r="17" spans="1:53" s="300" customFormat="1" ht="9.6" x14ac:dyDescent="0.2">
      <c r="A17" s="1039" t="s">
        <v>795</v>
      </c>
      <c r="B17" s="1039"/>
      <c r="C17" s="1039"/>
      <c r="D17" s="1039"/>
      <c r="E17" s="1039"/>
      <c r="F17" s="1039"/>
      <c r="G17" s="1039"/>
      <c r="H17" s="1039"/>
      <c r="I17" s="1039"/>
      <c r="J17" s="1039"/>
      <c r="K17" s="1039"/>
      <c r="L17" s="1039"/>
      <c r="M17" s="1039"/>
      <c r="N17" s="1039"/>
      <c r="O17" s="1039"/>
      <c r="P17" s="1039"/>
      <c r="Q17" s="1039"/>
      <c r="R17" s="1039"/>
      <c r="S17" s="1039"/>
      <c r="T17" s="1039"/>
      <c r="U17" s="1039"/>
      <c r="V17" s="1039"/>
      <c r="W17" s="1039"/>
      <c r="X17" s="1039"/>
      <c r="Y17" s="1039"/>
      <c r="Z17" s="1039"/>
      <c r="AA17" s="1039"/>
      <c r="AB17" s="1039"/>
      <c r="AC17" s="1039"/>
      <c r="AD17" s="1039"/>
      <c r="AE17" s="1039"/>
      <c r="AF17" s="1039"/>
      <c r="AG17" s="1039"/>
      <c r="AH17" s="1039"/>
      <c r="AI17" s="1039"/>
      <c r="AJ17" s="1039"/>
      <c r="AK17" s="1039"/>
      <c r="AL17" s="1039"/>
      <c r="AM17" s="1039"/>
      <c r="AN17" s="1039"/>
      <c r="AO17" s="1039"/>
      <c r="AP17" s="1039"/>
      <c r="AQ17" s="1039"/>
      <c r="AR17" s="1039"/>
      <c r="AS17" s="1039"/>
      <c r="AT17" s="1039"/>
      <c r="AU17" s="1039"/>
      <c r="AV17" s="1039"/>
      <c r="AW17" s="1039"/>
      <c r="AX17" s="1039"/>
      <c r="AY17" s="1039"/>
      <c r="AZ17" s="1039"/>
      <c r="BA17" s="313"/>
    </row>
    <row r="18" spans="1:53" ht="21.6" customHeight="1" x14ac:dyDescent="0.25">
      <c r="A18" s="1051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1051"/>
      <c r="C18" s="1051"/>
      <c r="D18" s="1051"/>
      <c r="E18" s="1051"/>
      <c r="F18" s="1051"/>
      <c r="G18" s="1051"/>
      <c r="H18" s="1051"/>
      <c r="I18" s="1051"/>
      <c r="J18" s="1051"/>
      <c r="K18" s="1051"/>
      <c r="L18" s="1051"/>
      <c r="M18" s="1051"/>
      <c r="N18" s="1051"/>
      <c r="O18" s="1051"/>
      <c r="P18" s="1051"/>
      <c r="Q18" s="1051"/>
      <c r="R18" s="1051"/>
      <c r="S18" s="1051"/>
      <c r="T18" s="1051"/>
      <c r="U18" s="1051"/>
      <c r="V18" s="1051"/>
      <c r="W18" s="1051"/>
      <c r="X18" s="1051"/>
      <c r="Y18" s="1051"/>
      <c r="Z18" s="1051"/>
      <c r="AA18" s="1051"/>
      <c r="AB18" s="1051"/>
      <c r="AC18" s="1051"/>
      <c r="AD18" s="1051"/>
      <c r="AE18" s="1051"/>
      <c r="AF18" s="1051"/>
      <c r="AG18" s="1051"/>
      <c r="AH18" s="1051"/>
      <c r="AI18" s="1051"/>
      <c r="AJ18" s="1051"/>
      <c r="AK18" s="1051"/>
      <c r="AL18" s="1051"/>
      <c r="AM18" s="1051"/>
      <c r="AN18" s="1051"/>
      <c r="AO18" s="1051"/>
      <c r="AP18" s="1051"/>
      <c r="AQ18" s="1051"/>
      <c r="AR18" s="1051"/>
      <c r="AS18" s="1051"/>
      <c r="AT18" s="1051"/>
      <c r="AU18" s="1051"/>
      <c r="AV18" s="1051"/>
      <c r="AW18" s="1051"/>
      <c r="AX18" s="1051"/>
      <c r="AY18" s="1051"/>
      <c r="AZ18" s="1051"/>
      <c r="BA18" s="312"/>
    </row>
    <row r="19" spans="1:53" s="300" customFormat="1" ht="7.5" customHeight="1" x14ac:dyDescent="0.2">
      <c r="A19" s="1034" t="s">
        <v>763</v>
      </c>
      <c r="B19" s="1034"/>
      <c r="C19" s="1034"/>
      <c r="D19" s="1034"/>
      <c r="E19" s="1034"/>
      <c r="F19" s="1034"/>
      <c r="G19" s="1034"/>
      <c r="H19" s="1034"/>
      <c r="I19" s="1034"/>
      <c r="J19" s="1034"/>
      <c r="K19" s="1034"/>
      <c r="L19" s="1034"/>
      <c r="M19" s="1034"/>
      <c r="N19" s="1034"/>
      <c r="O19" s="1034"/>
      <c r="P19" s="1034"/>
      <c r="Q19" s="1034"/>
      <c r="R19" s="1034"/>
      <c r="S19" s="1034"/>
      <c r="T19" s="1034"/>
      <c r="U19" s="1034"/>
      <c r="V19" s="1034"/>
      <c r="W19" s="1034"/>
      <c r="X19" s="1034"/>
      <c r="Y19" s="1034"/>
      <c r="Z19" s="1034"/>
      <c r="AA19" s="1034"/>
      <c r="AB19" s="1034"/>
      <c r="AC19" s="1034"/>
      <c r="AD19" s="1034"/>
      <c r="AE19" s="1034"/>
      <c r="AF19" s="1034"/>
      <c r="AG19" s="1034"/>
      <c r="AH19" s="1034"/>
      <c r="AI19" s="1034"/>
      <c r="AJ19" s="1034"/>
      <c r="AK19" s="1034"/>
      <c r="AL19" s="1034"/>
      <c r="AM19" s="1034"/>
      <c r="AN19" s="1034"/>
      <c r="AO19" s="1034"/>
      <c r="AP19" s="1034"/>
      <c r="AQ19" s="1034"/>
      <c r="AR19" s="1034"/>
      <c r="AS19" s="1034"/>
      <c r="AT19" s="1034"/>
      <c r="AU19" s="1034"/>
      <c r="AV19" s="1034"/>
      <c r="AW19" s="1034"/>
      <c r="AX19" s="1034"/>
      <c r="AY19" s="1034"/>
      <c r="AZ19" s="1034"/>
      <c r="BA19" s="313"/>
    </row>
    <row r="20" spans="1:53" s="300" customFormat="1" ht="15" customHeight="1" x14ac:dyDescent="0.2">
      <c r="A20" s="992"/>
      <c r="B20" s="992"/>
      <c r="C20" s="992"/>
      <c r="D20" s="992"/>
      <c r="E20" s="992"/>
      <c r="F20" s="992"/>
      <c r="G20" s="992"/>
      <c r="H20" s="992"/>
      <c r="I20" s="992"/>
      <c r="J20" s="992"/>
      <c r="K20" s="992"/>
      <c r="L20" s="992"/>
      <c r="M20" s="992"/>
      <c r="N20" s="992"/>
      <c r="O20" s="992"/>
      <c r="P20" s="992"/>
      <c r="Q20" s="992"/>
      <c r="R20" s="992"/>
      <c r="S20" s="992"/>
      <c r="T20" s="992"/>
      <c r="U20" s="992"/>
      <c r="V20" s="992"/>
      <c r="W20" s="992"/>
      <c r="X20" s="992"/>
      <c r="Y20" s="992"/>
      <c r="Z20" s="992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313"/>
    </row>
    <row r="21" spans="1:53" s="300" customFormat="1" ht="15" customHeight="1" x14ac:dyDescent="0.2">
      <c r="A21" s="991" t="s">
        <v>798</v>
      </c>
      <c r="B21" s="991"/>
      <c r="C21" s="991"/>
      <c r="D21" s="991"/>
      <c r="E21" s="991"/>
      <c r="F21" s="991"/>
      <c r="G21" s="991"/>
      <c r="H21" s="991"/>
      <c r="I21" s="991"/>
      <c r="J21" s="991"/>
      <c r="K21" s="991"/>
      <c r="L21" s="991"/>
      <c r="M21" s="991"/>
      <c r="N21" s="991"/>
      <c r="O21" s="991"/>
      <c r="P21" s="991"/>
      <c r="Q21" s="991"/>
      <c r="R21" s="991"/>
      <c r="S21" s="991"/>
      <c r="T21" s="991"/>
      <c r="U21" s="991"/>
      <c r="V21" s="991"/>
      <c r="W21" s="991"/>
      <c r="X21" s="991"/>
      <c r="Y21" s="991"/>
      <c r="Z21" s="991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313"/>
    </row>
    <row r="22" spans="1:53" ht="5.4" customHeight="1" x14ac:dyDescent="0.25">
      <c r="A22" s="316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</row>
    <row r="23" spans="1:53" ht="25.5" customHeight="1" x14ac:dyDescent="0.25">
      <c r="A23" s="1043" t="s">
        <v>517</v>
      </c>
      <c r="B23" s="1044"/>
      <c r="C23" s="1044"/>
      <c r="D23" s="1044"/>
      <c r="E23" s="1044"/>
      <c r="F23" s="1044"/>
      <c r="G23" s="1044"/>
      <c r="H23" s="1044"/>
      <c r="I23" s="1044"/>
      <c r="J23" s="1044"/>
      <c r="K23" s="1044"/>
      <c r="L23" s="1044"/>
      <c r="M23" s="1044"/>
      <c r="N23" s="1044"/>
      <c r="O23" s="1044"/>
      <c r="P23" s="1044"/>
      <c r="Q23" s="1044"/>
      <c r="R23" s="1044"/>
      <c r="S23" s="1044"/>
      <c r="T23" s="1044"/>
      <c r="U23" s="1044"/>
      <c r="V23" s="1044"/>
      <c r="W23" s="1044"/>
      <c r="X23" s="1044"/>
      <c r="Y23" s="1044"/>
      <c r="Z23" s="1044"/>
      <c r="AA23" s="1044"/>
      <c r="AB23" s="1044"/>
      <c r="AC23" s="1044"/>
      <c r="AD23" s="1044"/>
      <c r="AE23" s="1044"/>
      <c r="AF23" s="1044"/>
      <c r="AG23" s="1044"/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/>
      <c r="AY23" s="1044"/>
      <c r="AZ23" s="1044"/>
      <c r="BA23" s="312"/>
    </row>
    <row r="24" spans="1:53" ht="6.75" customHeight="1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</row>
    <row r="25" spans="1:53" ht="12" customHeight="1" x14ac:dyDescent="0.3">
      <c r="A25" s="1045" t="s">
        <v>19</v>
      </c>
      <c r="B25" s="1045"/>
      <c r="C25" s="980">
        <f>ФОРМА!B28</f>
        <v>0</v>
      </c>
      <c r="D25" s="980"/>
      <c r="E25" s="980"/>
      <c r="F25" s="980"/>
      <c r="G25" s="980"/>
      <c r="H25" s="980"/>
      <c r="I25" s="980"/>
      <c r="J25" s="980"/>
      <c r="K25" s="980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7"/>
      <c r="AG25" s="1046"/>
      <c r="AH25" s="1046"/>
      <c r="AI25" s="1046"/>
      <c r="AJ25" s="317"/>
      <c r="AK25" s="317"/>
      <c r="AL25" s="997">
        <f>ФОРМА!C28</f>
        <v>45354</v>
      </c>
      <c r="AM25" s="980"/>
      <c r="AN25" s="980"/>
      <c r="AO25" s="980"/>
      <c r="AP25" s="980"/>
      <c r="AQ25" s="980"/>
      <c r="AR25" s="980"/>
      <c r="AS25" s="980"/>
      <c r="AT25" s="980"/>
      <c r="AU25" s="980"/>
      <c r="AV25" s="980"/>
      <c r="AW25" s="1046"/>
      <c r="AX25" s="1046"/>
      <c r="AY25" s="1046"/>
      <c r="AZ25" s="1046"/>
      <c r="BA25" s="312"/>
    </row>
    <row r="26" spans="1:53" s="300" customFormat="1" ht="6" customHeight="1" x14ac:dyDescent="0.2">
      <c r="A26" s="313"/>
      <c r="B26" s="313"/>
      <c r="C26" s="313"/>
      <c r="D26" s="313"/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3"/>
      <c r="AF26" s="313"/>
      <c r="AG26" s="313"/>
      <c r="AH26" s="313"/>
      <c r="AI26" s="313"/>
      <c r="AJ26" s="313"/>
      <c r="AK26" s="313"/>
      <c r="AL26" s="1039" t="s">
        <v>454</v>
      </c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313"/>
      <c r="AX26" s="313"/>
      <c r="AY26" s="313"/>
      <c r="AZ26" s="313"/>
      <c r="BA26" s="313"/>
    </row>
    <row r="27" spans="1:53" ht="24" customHeight="1" x14ac:dyDescent="0.25">
      <c r="A27" s="1002" t="s">
        <v>770</v>
      </c>
      <c r="B27" s="1002"/>
      <c r="C27" s="1002"/>
      <c r="D27" s="1002"/>
      <c r="E27" s="1002"/>
      <c r="F27" s="1002"/>
      <c r="G27" s="1002"/>
      <c r="H27" s="1002"/>
      <c r="I27" s="1002"/>
      <c r="J27" s="1002"/>
      <c r="K27" s="1002"/>
      <c r="L27" s="1002"/>
      <c r="M27" s="1002"/>
      <c r="N27" s="1002"/>
      <c r="O27" s="1002"/>
      <c r="P27" s="1002"/>
      <c r="Q27" s="1002"/>
      <c r="R27" s="1002"/>
      <c r="S27" s="1002"/>
      <c r="T27" s="1002"/>
      <c r="U27" s="1002"/>
      <c r="V27" s="1002"/>
      <c r="W27" s="1002"/>
      <c r="X27" s="1002"/>
      <c r="Y27" s="1002"/>
      <c r="Z27" s="1002"/>
      <c r="AA27" s="1002"/>
      <c r="AB27" s="1002"/>
      <c r="AC27" s="1002"/>
      <c r="AD27" s="1002"/>
      <c r="AE27" s="1002"/>
      <c r="AF27" s="1002"/>
      <c r="AG27" s="1002"/>
      <c r="AH27" s="1002"/>
      <c r="AI27" s="1002"/>
      <c r="AJ27" s="1002"/>
      <c r="AK27" s="1002"/>
      <c r="AL27" s="1002"/>
      <c r="AM27" s="1002"/>
      <c r="AN27" s="1002"/>
      <c r="AO27" s="1002"/>
      <c r="AP27" s="1002"/>
      <c r="AQ27" s="1002"/>
      <c r="AR27" s="1002"/>
      <c r="AS27" s="1002"/>
      <c r="AT27" s="1002"/>
      <c r="AU27" s="1002"/>
      <c r="AV27" s="1002"/>
      <c r="AW27" s="1002"/>
      <c r="AX27" s="1002"/>
      <c r="AY27" s="1002"/>
      <c r="AZ27" s="1002"/>
      <c r="BA27" s="312"/>
    </row>
    <row r="28" spans="1:53" ht="12" customHeight="1" x14ac:dyDescent="0.25">
      <c r="A28" s="1040" t="str">
        <f>IF(ПОДПИСИ!B9="",ПОДПИСИ!B5,ПОДПИСИ!B9)</f>
        <v>Ведущий инженер отдела строительного контроля АО "ЛЭСР"</v>
      </c>
      <c r="B28" s="1040"/>
      <c r="C28" s="1040"/>
      <c r="D28" s="1040"/>
      <c r="E28" s="1040"/>
      <c r="F28" s="1040"/>
      <c r="G28" s="1040"/>
      <c r="H28" s="1040"/>
      <c r="I28" s="1040"/>
      <c r="J28" s="1040"/>
      <c r="K28" s="1040"/>
      <c r="L28" s="1040"/>
      <c r="M28" s="1040"/>
      <c r="N28" s="1040"/>
      <c r="O28" s="1040"/>
      <c r="P28" s="1040"/>
      <c r="Q28" s="1040"/>
      <c r="R28" s="1040"/>
      <c r="S28" s="1040"/>
      <c r="T28" s="1040"/>
      <c r="U28" s="1040"/>
      <c r="V28" s="1040"/>
      <c r="W28" s="1040"/>
      <c r="X28" s="1040"/>
      <c r="Y28" s="1040"/>
      <c r="Z28" s="1040"/>
      <c r="AA28" s="1040"/>
      <c r="AB28" s="1040"/>
      <c r="AC28" s="1040"/>
      <c r="AD28" s="1040"/>
      <c r="AE28" s="1040"/>
      <c r="AF28" s="1040"/>
      <c r="AG28" s="1040"/>
      <c r="AH28" s="1040"/>
      <c r="AI28" s="1040"/>
      <c r="AJ28" s="1040"/>
      <c r="AK28" s="1040"/>
      <c r="AL28" s="1040"/>
      <c r="AM28" s="1040"/>
      <c r="AN28" s="1040"/>
      <c r="AO28" s="1040"/>
      <c r="AP28" s="1040"/>
      <c r="AQ28" s="1040"/>
      <c r="AR28" s="1040"/>
      <c r="AS28" s="1040"/>
      <c r="AT28" s="1040"/>
      <c r="AU28" s="1040"/>
      <c r="AV28" s="1040"/>
      <c r="AW28" s="1040"/>
      <c r="AX28" s="1040"/>
      <c r="AY28" s="1040"/>
      <c r="AZ28" s="1040"/>
      <c r="BA28" s="312"/>
    </row>
    <row r="29" spans="1:53" ht="12" customHeight="1" x14ac:dyDescent="0.25">
      <c r="A29" s="1041" t="str">
        <f>IF(ПОДПИСИ!C9="",ПОДПИСИ!C5,CONCATENATE(ПОДПИСИ!C9,", ",ПОДПИСИ!F9))</f>
        <v>Сафуанова В.А., Приказ №205 от 12.02.2024</v>
      </c>
      <c r="B29" s="1041"/>
      <c r="C29" s="1041"/>
      <c r="D29" s="1041"/>
      <c r="E29" s="1041"/>
      <c r="F29" s="1041"/>
      <c r="G29" s="1041"/>
      <c r="H29" s="1041"/>
      <c r="I29" s="1041"/>
      <c r="J29" s="1041"/>
      <c r="K29" s="1041"/>
      <c r="L29" s="1041"/>
      <c r="M29" s="1041"/>
      <c r="N29" s="1041"/>
      <c r="O29" s="1041"/>
      <c r="P29" s="1041"/>
      <c r="Q29" s="1041"/>
      <c r="R29" s="1041"/>
      <c r="S29" s="1041"/>
      <c r="T29" s="1041"/>
      <c r="U29" s="1041"/>
      <c r="V29" s="1041"/>
      <c r="W29" s="1041"/>
      <c r="X29" s="1041"/>
      <c r="Y29" s="1041"/>
      <c r="Z29" s="1041"/>
      <c r="AA29" s="1041"/>
      <c r="AB29" s="1041"/>
      <c r="AC29" s="1041"/>
      <c r="AD29" s="1041"/>
      <c r="AE29" s="1041"/>
      <c r="AF29" s="1041"/>
      <c r="AG29" s="1041"/>
      <c r="AH29" s="1041"/>
      <c r="AI29" s="1041"/>
      <c r="AJ29" s="1041"/>
      <c r="AK29" s="1041"/>
      <c r="AL29" s="1041"/>
      <c r="AM29" s="1041"/>
      <c r="AN29" s="1041"/>
      <c r="AO29" s="1041"/>
      <c r="AP29" s="1041"/>
      <c r="AQ29" s="1041"/>
      <c r="AR29" s="1041"/>
      <c r="AS29" s="1041"/>
      <c r="AT29" s="1041"/>
      <c r="AU29" s="1041"/>
      <c r="AV29" s="1041"/>
      <c r="AW29" s="1041"/>
      <c r="AX29" s="1041"/>
      <c r="AY29" s="1041"/>
      <c r="AZ29" s="1041"/>
      <c r="BA29" s="312"/>
    </row>
    <row r="30" spans="1:53" ht="15" customHeight="1" x14ac:dyDescent="0.25">
      <c r="A30" s="1034" t="s">
        <v>771</v>
      </c>
      <c r="B30" s="1034"/>
      <c r="C30" s="1034"/>
      <c r="D30" s="1034"/>
      <c r="E30" s="1034"/>
      <c r="F30" s="1034"/>
      <c r="G30" s="1034"/>
      <c r="H30" s="1034"/>
      <c r="I30" s="1034"/>
      <c r="J30" s="1034"/>
      <c r="K30" s="1034"/>
      <c r="L30" s="1034"/>
      <c r="M30" s="1034"/>
      <c r="N30" s="1034"/>
      <c r="O30" s="1034"/>
      <c r="P30" s="1034"/>
      <c r="Q30" s="1034"/>
      <c r="R30" s="1034"/>
      <c r="S30" s="1034"/>
      <c r="T30" s="1034"/>
      <c r="U30" s="1034"/>
      <c r="V30" s="1034"/>
      <c r="W30" s="1034"/>
      <c r="X30" s="1034"/>
      <c r="Y30" s="1034"/>
      <c r="Z30" s="1034"/>
      <c r="AA30" s="1034"/>
      <c r="AB30" s="1034"/>
      <c r="AC30" s="1034"/>
      <c r="AD30" s="1034"/>
      <c r="AE30" s="1034"/>
      <c r="AF30" s="1034"/>
      <c r="AG30" s="1034"/>
      <c r="AH30" s="1034"/>
      <c r="AI30" s="1034"/>
      <c r="AJ30" s="1034"/>
      <c r="AK30" s="1034"/>
      <c r="AL30" s="1034"/>
      <c r="AM30" s="1034"/>
      <c r="AN30" s="1034"/>
      <c r="AO30" s="1034"/>
      <c r="AP30" s="1034"/>
      <c r="AQ30" s="1034"/>
      <c r="AR30" s="1034"/>
      <c r="AS30" s="1034"/>
      <c r="AT30" s="1034"/>
      <c r="AU30" s="1034"/>
      <c r="AV30" s="1034"/>
      <c r="AW30" s="1034"/>
      <c r="AX30" s="1034"/>
      <c r="AY30" s="1034"/>
      <c r="AZ30" s="1034"/>
      <c r="BA30" s="312"/>
    </row>
    <row r="31" spans="1:53" ht="15" customHeight="1" x14ac:dyDescent="0.25">
      <c r="A31" s="992"/>
      <c r="B31" s="992"/>
      <c r="C31" s="992"/>
      <c r="D31" s="992"/>
      <c r="E31" s="992"/>
      <c r="F31" s="992"/>
      <c r="G31" s="992"/>
      <c r="H31" s="992"/>
      <c r="I31" s="992"/>
      <c r="J31" s="992"/>
      <c r="K31" s="992"/>
      <c r="L31" s="992"/>
      <c r="M31" s="992"/>
      <c r="N31" s="992"/>
      <c r="O31" s="992"/>
      <c r="P31" s="992"/>
      <c r="Q31" s="992"/>
      <c r="R31" s="992"/>
      <c r="S31" s="992"/>
      <c r="T31" s="992"/>
      <c r="U31" s="992"/>
      <c r="V31" s="992"/>
      <c r="W31" s="992"/>
      <c r="X31" s="992"/>
      <c r="Y31" s="992"/>
      <c r="Z31" s="992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312"/>
    </row>
    <row r="32" spans="1:53" ht="21.75" customHeight="1" x14ac:dyDescent="0.25">
      <c r="A32" s="991" t="s">
        <v>799</v>
      </c>
      <c r="B32" s="991"/>
      <c r="C32" s="991"/>
      <c r="D32" s="991"/>
      <c r="E32" s="991"/>
      <c r="F32" s="991"/>
      <c r="G32" s="991"/>
      <c r="H32" s="991"/>
      <c r="I32" s="991"/>
      <c r="J32" s="991"/>
      <c r="K32" s="991"/>
      <c r="L32" s="991"/>
      <c r="M32" s="991"/>
      <c r="N32" s="991"/>
      <c r="O32" s="991"/>
      <c r="P32" s="991"/>
      <c r="Q32" s="991"/>
      <c r="R32" s="991"/>
      <c r="S32" s="991"/>
      <c r="T32" s="991"/>
      <c r="U32" s="991"/>
      <c r="V32" s="991"/>
      <c r="W32" s="991"/>
      <c r="X32" s="991"/>
      <c r="Y32" s="991"/>
      <c r="Z32" s="991"/>
      <c r="AA32" s="991"/>
      <c r="AB32" s="991"/>
      <c r="AC32" s="991"/>
      <c r="AD32" s="991"/>
      <c r="AE32" s="991"/>
      <c r="AF32" s="991"/>
      <c r="AG32" s="991"/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/>
      <c r="AX32" s="991"/>
      <c r="AY32" s="991"/>
      <c r="AZ32" s="991"/>
      <c r="BA32" s="312"/>
    </row>
    <row r="33" spans="1:52" ht="12" customHeight="1" x14ac:dyDescent="0.25">
      <c r="A33" s="1036" t="s">
        <v>773</v>
      </c>
      <c r="B33" s="1028"/>
      <c r="C33" s="1028"/>
      <c r="D33" s="1028"/>
      <c r="E33" s="1028"/>
      <c r="F33" s="1028"/>
      <c r="G33" s="1028"/>
      <c r="H33" s="1028"/>
      <c r="I33" s="1028"/>
      <c r="J33" s="1028"/>
      <c r="K33" s="1028"/>
      <c r="L33" s="1028"/>
      <c r="M33" s="1028"/>
      <c r="N33" s="1028"/>
      <c r="O33" s="1028"/>
      <c r="P33" s="1028"/>
      <c r="Q33" s="1028"/>
      <c r="R33" s="1028"/>
      <c r="S33" s="1028"/>
      <c r="T33" s="1028"/>
      <c r="U33" s="1028"/>
      <c r="V33" s="1028"/>
      <c r="W33" s="1028"/>
      <c r="X33" s="1028"/>
      <c r="Y33" s="1028"/>
      <c r="Z33" s="1028"/>
      <c r="AA33" s="1028"/>
      <c r="AB33" s="1028"/>
      <c r="AC33" s="1028"/>
      <c r="AD33" s="1028"/>
      <c r="AE33" s="1028"/>
      <c r="AF33" s="1028"/>
      <c r="AG33" s="1028"/>
      <c r="AH33" s="1028"/>
      <c r="AI33" s="1028"/>
      <c r="AJ33" s="1028"/>
      <c r="AK33" s="1028"/>
      <c r="AL33" s="1028"/>
      <c r="AM33" s="1028"/>
      <c r="AN33" s="1028"/>
      <c r="AO33" s="1028"/>
      <c r="AP33" s="1028"/>
      <c r="AQ33" s="1028"/>
      <c r="AR33" s="1028"/>
      <c r="AS33" s="1028"/>
      <c r="AT33" s="1028"/>
      <c r="AU33" s="1028"/>
      <c r="AV33" s="1028"/>
      <c r="AW33" s="1028"/>
      <c r="AX33" s="1028"/>
      <c r="AY33" s="1028"/>
      <c r="AZ33" s="1028"/>
    </row>
    <row r="34" spans="1:52" ht="12" customHeight="1" x14ac:dyDescent="0.25">
      <c r="A34" s="1003" t="str">
        <f>ПОДПИСИ!B15</f>
        <v>Директор по строительству ООО «СЭТ»</v>
      </c>
      <c r="B34" s="1003"/>
      <c r="C34" s="1003"/>
      <c r="D34" s="1003"/>
      <c r="E34" s="1003"/>
      <c r="F34" s="1003"/>
      <c r="G34" s="1003"/>
      <c r="H34" s="1003"/>
      <c r="I34" s="1003"/>
      <c r="J34" s="1003"/>
      <c r="K34" s="1003"/>
      <c r="L34" s="1003"/>
      <c r="M34" s="1003"/>
      <c r="N34" s="1003"/>
      <c r="O34" s="1003"/>
      <c r="P34" s="1003"/>
      <c r="Q34" s="1003"/>
      <c r="R34" s="1003"/>
      <c r="S34" s="1003"/>
      <c r="T34" s="1003"/>
      <c r="U34" s="1003"/>
      <c r="V34" s="1003"/>
      <c r="W34" s="1003"/>
      <c r="X34" s="1003"/>
      <c r="Y34" s="1003"/>
      <c r="Z34" s="1003"/>
      <c r="AA34" s="1003"/>
      <c r="AB34" s="1003"/>
      <c r="AC34" s="1003"/>
      <c r="AD34" s="1003"/>
      <c r="AE34" s="1003"/>
      <c r="AF34" s="1003"/>
      <c r="AG34" s="1003"/>
      <c r="AH34" s="1003"/>
      <c r="AI34" s="1003"/>
      <c r="AJ34" s="1003"/>
      <c r="AK34" s="1003"/>
      <c r="AL34" s="1003"/>
      <c r="AM34" s="1003"/>
      <c r="AN34" s="1003"/>
      <c r="AO34" s="1003"/>
      <c r="AP34" s="1003"/>
      <c r="AQ34" s="1003"/>
      <c r="AR34" s="1003"/>
      <c r="AS34" s="1003"/>
      <c r="AT34" s="1003"/>
      <c r="AU34" s="1003"/>
      <c r="AV34" s="1003"/>
      <c r="AW34" s="1003"/>
      <c r="AX34" s="1003"/>
      <c r="AY34" s="1003"/>
      <c r="AZ34" s="1003"/>
    </row>
    <row r="35" spans="1:52" ht="12" customHeight="1" x14ac:dyDescent="0.25">
      <c r="A35" s="1038" t="str">
        <f>CONCATENATE(ПОДПИСИ!C15," ",ПОДПИСИ!F15)</f>
        <v>Потоцкий А.А. Приказ №23/10/24-8 от 23.10.2024</v>
      </c>
      <c r="B35" s="1038"/>
      <c r="C35" s="1038"/>
      <c r="D35" s="1038"/>
      <c r="E35" s="1038"/>
      <c r="F35" s="1038"/>
      <c r="G35" s="1038"/>
      <c r="H35" s="1038"/>
      <c r="I35" s="1038"/>
      <c r="J35" s="1038"/>
      <c r="K35" s="1038"/>
      <c r="L35" s="1038"/>
      <c r="M35" s="1038"/>
      <c r="N35" s="1038"/>
      <c r="O35" s="1038"/>
      <c r="P35" s="1038"/>
      <c r="Q35" s="1038"/>
      <c r="R35" s="1038"/>
      <c r="S35" s="1038"/>
      <c r="T35" s="1038"/>
      <c r="U35" s="1038"/>
      <c r="V35" s="1038"/>
      <c r="W35" s="1038"/>
      <c r="X35" s="1038"/>
      <c r="Y35" s="1038"/>
      <c r="Z35" s="1038"/>
      <c r="AA35" s="1038"/>
      <c r="AB35" s="1038"/>
      <c r="AC35" s="1038"/>
      <c r="AD35" s="1038"/>
      <c r="AE35" s="1038"/>
      <c r="AF35" s="1038"/>
      <c r="AG35" s="1038"/>
      <c r="AH35" s="1038"/>
      <c r="AI35" s="1038"/>
      <c r="AJ35" s="1038"/>
      <c r="AK35" s="1038"/>
      <c r="AL35" s="1038"/>
      <c r="AM35" s="1038"/>
      <c r="AN35" s="1038"/>
      <c r="AO35" s="1038"/>
      <c r="AP35" s="1038"/>
      <c r="AQ35" s="1038"/>
      <c r="AR35" s="1038"/>
      <c r="AS35" s="1038"/>
      <c r="AT35" s="1038"/>
      <c r="AU35" s="1038"/>
      <c r="AV35" s="1038"/>
      <c r="AW35" s="1038"/>
      <c r="AX35" s="1038"/>
      <c r="AY35" s="1038"/>
      <c r="AZ35" s="1038"/>
    </row>
    <row r="36" spans="1:52" ht="6" customHeight="1" x14ac:dyDescent="0.25">
      <c r="A36" s="1004" t="s">
        <v>800</v>
      </c>
      <c r="B36" s="1004"/>
      <c r="C36" s="1004"/>
      <c r="D36" s="1004"/>
      <c r="E36" s="1004"/>
      <c r="F36" s="1004"/>
      <c r="G36" s="1004"/>
      <c r="H36" s="1004"/>
      <c r="I36" s="1004"/>
      <c r="J36" s="1004"/>
      <c r="K36" s="1004"/>
      <c r="L36" s="1004"/>
      <c r="M36" s="1004"/>
      <c r="N36" s="1004"/>
      <c r="O36" s="1004"/>
      <c r="P36" s="1004"/>
      <c r="Q36" s="1004"/>
      <c r="R36" s="1004"/>
      <c r="S36" s="1004"/>
      <c r="T36" s="1004"/>
      <c r="U36" s="1004"/>
      <c r="V36" s="1004"/>
      <c r="W36" s="1004"/>
      <c r="X36" s="1004"/>
      <c r="Y36" s="1004"/>
      <c r="Z36" s="1004"/>
      <c r="AA36" s="1004"/>
      <c r="AB36" s="1004"/>
      <c r="AC36" s="1004"/>
      <c r="AD36" s="1004"/>
      <c r="AE36" s="1004"/>
      <c r="AF36" s="1004"/>
      <c r="AG36" s="1004"/>
      <c r="AH36" s="1004"/>
      <c r="AI36" s="1004"/>
      <c r="AJ36" s="1004"/>
      <c r="AK36" s="1004"/>
      <c r="AL36" s="1004"/>
      <c r="AM36" s="1004"/>
      <c r="AN36" s="1004"/>
      <c r="AO36" s="1004"/>
      <c r="AP36" s="1004"/>
      <c r="AQ36" s="1004"/>
      <c r="AR36" s="1004"/>
      <c r="AS36" s="1004"/>
      <c r="AT36" s="1004"/>
      <c r="AU36" s="1004"/>
      <c r="AV36" s="1004"/>
      <c r="AW36" s="1004"/>
      <c r="AX36" s="1004"/>
      <c r="AY36" s="1004"/>
      <c r="AZ36" s="1004"/>
    </row>
    <row r="37" spans="1:52" ht="24" customHeight="1" x14ac:dyDescent="0.25">
      <c r="A37" s="1002" t="s">
        <v>801</v>
      </c>
      <c r="B37" s="1002"/>
      <c r="C37" s="1002"/>
      <c r="D37" s="1002"/>
      <c r="E37" s="1002"/>
      <c r="F37" s="1002"/>
      <c r="G37" s="1002"/>
      <c r="H37" s="1002"/>
      <c r="I37" s="1002"/>
      <c r="J37" s="1002"/>
      <c r="K37" s="1002"/>
      <c r="L37" s="1002"/>
      <c r="M37" s="1002"/>
      <c r="N37" s="1002"/>
      <c r="O37" s="1002"/>
      <c r="P37" s="1002"/>
      <c r="Q37" s="1002"/>
      <c r="R37" s="1002"/>
      <c r="S37" s="1002"/>
      <c r="T37" s="1002"/>
      <c r="U37" s="1002"/>
      <c r="V37" s="1002"/>
      <c r="W37" s="1002"/>
      <c r="X37" s="1002"/>
      <c r="Y37" s="1002"/>
      <c r="Z37" s="1002"/>
      <c r="AA37" s="1002"/>
      <c r="AB37" s="1002"/>
      <c r="AC37" s="1002"/>
      <c r="AD37" s="1002"/>
      <c r="AE37" s="1002"/>
      <c r="AF37" s="1002"/>
      <c r="AG37" s="1002"/>
      <c r="AH37" s="1002"/>
      <c r="AI37" s="1002"/>
      <c r="AJ37" s="1002"/>
      <c r="AK37" s="1002"/>
      <c r="AL37" s="1002"/>
      <c r="AM37" s="1002"/>
      <c r="AN37" s="1002"/>
      <c r="AO37" s="1002"/>
      <c r="AP37" s="1002"/>
      <c r="AQ37" s="1002"/>
      <c r="AR37" s="1002"/>
      <c r="AS37" s="1002"/>
      <c r="AT37" s="1002"/>
      <c r="AU37" s="1002"/>
      <c r="AV37" s="1002"/>
      <c r="AW37" s="1002"/>
      <c r="AX37" s="1002"/>
      <c r="AY37" s="1002"/>
      <c r="AZ37" s="1002"/>
    </row>
    <row r="38" spans="1:52" ht="12" customHeight="1" x14ac:dyDescent="0.25">
      <c r="A38" s="1003" t="str">
        <f>ПОДПИСИ!B17</f>
        <v>Ведущий инженер строительного контроля ООО «СЭТ»</v>
      </c>
      <c r="B38" s="1003"/>
      <c r="C38" s="1003"/>
      <c r="D38" s="1003"/>
      <c r="E38" s="1003"/>
      <c r="F38" s="1003"/>
      <c r="G38" s="1003"/>
      <c r="H38" s="1003"/>
      <c r="I38" s="1003"/>
      <c r="J38" s="1003"/>
      <c r="K38" s="1003"/>
      <c r="L38" s="1003"/>
      <c r="M38" s="1003"/>
      <c r="N38" s="1003"/>
      <c r="O38" s="1003"/>
      <c r="P38" s="1003"/>
      <c r="Q38" s="1003"/>
      <c r="R38" s="1003"/>
      <c r="S38" s="1003"/>
      <c r="T38" s="1003"/>
      <c r="U38" s="1003"/>
      <c r="V38" s="1003"/>
      <c r="W38" s="1003"/>
      <c r="X38" s="1003"/>
      <c r="Y38" s="1003"/>
      <c r="Z38" s="1003"/>
      <c r="AA38" s="1003"/>
      <c r="AB38" s="1003"/>
      <c r="AC38" s="1003"/>
      <c r="AD38" s="1003"/>
      <c r="AE38" s="1003"/>
      <c r="AF38" s="1003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1003"/>
      <c r="AX38" s="1003"/>
      <c r="AY38" s="1003"/>
      <c r="AZ38" s="1003"/>
    </row>
    <row r="39" spans="1:52" ht="12" customHeight="1" x14ac:dyDescent="0.25">
      <c r="A39" s="1003" t="str">
        <f>CONCATENATE(ПОДПИСИ!C17," ",ПОДПИСИ!F17)</f>
        <v>Кольцов А.Г. Приказ №23/10/24-5 от 23.10.2024; НРС  №С-78-189445 от 05.04.2019г.</v>
      </c>
      <c r="B39" s="1003"/>
      <c r="C39" s="1003"/>
      <c r="D39" s="1003"/>
      <c r="E39" s="1003"/>
      <c r="F39" s="1003"/>
      <c r="G39" s="1003"/>
      <c r="H39" s="1003"/>
      <c r="I39" s="1003"/>
      <c r="J39" s="1003"/>
      <c r="K39" s="1003"/>
      <c r="L39" s="1003"/>
      <c r="M39" s="1003"/>
      <c r="N39" s="1003"/>
      <c r="O39" s="1003"/>
      <c r="P39" s="1003"/>
      <c r="Q39" s="1003"/>
      <c r="R39" s="1003"/>
      <c r="S39" s="1003"/>
      <c r="T39" s="1003"/>
      <c r="U39" s="1003"/>
      <c r="V39" s="1003"/>
      <c r="W39" s="1003"/>
      <c r="X39" s="1003"/>
      <c r="Y39" s="1003"/>
      <c r="Z39" s="1003"/>
      <c r="AA39" s="1003"/>
      <c r="AB39" s="1003"/>
      <c r="AC39" s="1003"/>
      <c r="AD39" s="1003"/>
      <c r="AE39" s="1003"/>
      <c r="AF39" s="1003"/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3"/>
    </row>
    <row r="40" spans="1:52" ht="15" customHeight="1" x14ac:dyDescent="0.25">
      <c r="A40" s="991" t="s">
        <v>771</v>
      </c>
      <c r="B40" s="991"/>
      <c r="C40" s="991"/>
      <c r="D40" s="991"/>
      <c r="E40" s="991"/>
      <c r="F40" s="991"/>
      <c r="G40" s="991"/>
      <c r="H40" s="991"/>
      <c r="I40" s="991"/>
      <c r="J40" s="991"/>
      <c r="K40" s="991"/>
      <c r="L40" s="991"/>
      <c r="M40" s="991"/>
      <c r="N40" s="991"/>
      <c r="O40" s="991"/>
      <c r="P40" s="991"/>
      <c r="Q40" s="991"/>
      <c r="R40" s="991"/>
      <c r="S40" s="991"/>
      <c r="T40" s="991"/>
      <c r="U40" s="991"/>
      <c r="V40" s="991"/>
      <c r="W40" s="991"/>
      <c r="X40" s="991"/>
      <c r="Y40" s="991"/>
      <c r="Z40" s="991"/>
      <c r="AA40" s="991"/>
      <c r="AB40" s="991"/>
      <c r="AC40" s="991"/>
      <c r="AD40" s="991"/>
      <c r="AE40" s="991"/>
      <c r="AF40" s="991"/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91"/>
      <c r="AX40" s="991"/>
      <c r="AY40" s="991"/>
      <c r="AZ40" s="991"/>
    </row>
    <row r="41" spans="1:52" ht="12" customHeight="1" x14ac:dyDescent="0.25">
      <c r="A41" s="992"/>
      <c r="B41" s="992"/>
      <c r="C41" s="992"/>
      <c r="D41" s="992"/>
      <c r="E41" s="992"/>
      <c r="F41" s="992"/>
      <c r="G41" s="992"/>
      <c r="H41" s="992"/>
      <c r="I41" s="992"/>
      <c r="J41" s="992"/>
      <c r="K41" s="992"/>
      <c r="L41" s="992"/>
      <c r="M41" s="992"/>
      <c r="N41" s="992"/>
      <c r="O41" s="992"/>
      <c r="P41" s="992"/>
      <c r="Q41" s="992"/>
      <c r="R41" s="992"/>
      <c r="S41" s="992"/>
      <c r="T41" s="992"/>
      <c r="U41" s="992"/>
      <c r="V41" s="992"/>
      <c r="W41" s="992"/>
      <c r="X41" s="992"/>
      <c r="Y41" s="992"/>
      <c r="Z41" s="992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92"/>
      <c r="AX41" s="992"/>
      <c r="AY41" s="992"/>
      <c r="AZ41" s="992"/>
    </row>
    <row r="42" spans="1:52" ht="6.75" customHeight="1" x14ac:dyDescent="0.25">
      <c r="A42" s="991" t="s">
        <v>802</v>
      </c>
      <c r="B42" s="991"/>
      <c r="C42" s="991"/>
      <c r="D42" s="991"/>
      <c r="E42" s="991"/>
      <c r="F42" s="991"/>
      <c r="G42" s="991"/>
      <c r="H42" s="991"/>
      <c r="I42" s="991"/>
      <c r="J42" s="991"/>
      <c r="K42" s="991"/>
      <c r="L42" s="991"/>
      <c r="M42" s="991"/>
      <c r="N42" s="991"/>
      <c r="O42" s="991"/>
      <c r="P42" s="991"/>
      <c r="Q42" s="991"/>
      <c r="R42" s="991"/>
      <c r="S42" s="991"/>
      <c r="T42" s="991"/>
      <c r="U42" s="991"/>
      <c r="V42" s="991"/>
      <c r="W42" s="991"/>
      <c r="X42" s="991"/>
      <c r="Y42" s="991"/>
      <c r="Z42" s="991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91"/>
      <c r="AX42" s="991"/>
      <c r="AY42" s="991"/>
      <c r="AZ42" s="991"/>
    </row>
    <row r="43" spans="1:52" ht="35.25" customHeight="1" x14ac:dyDescent="0.25">
      <c r="A43" s="1002" t="s">
        <v>803</v>
      </c>
      <c r="B43" s="1002"/>
      <c r="C43" s="1002"/>
      <c r="D43" s="1002"/>
      <c r="E43" s="1002"/>
      <c r="F43" s="1002"/>
      <c r="G43" s="1002"/>
      <c r="H43" s="1002"/>
      <c r="I43" s="1002"/>
      <c r="J43" s="1002"/>
      <c r="K43" s="1002"/>
      <c r="L43" s="1002"/>
      <c r="M43" s="1002"/>
      <c r="N43" s="1002"/>
      <c r="O43" s="1002"/>
      <c r="P43" s="1002"/>
      <c r="Q43" s="1002"/>
      <c r="R43" s="1002"/>
      <c r="S43" s="1002"/>
      <c r="T43" s="1002"/>
      <c r="U43" s="1002"/>
      <c r="V43" s="1002"/>
      <c r="W43" s="1002"/>
      <c r="X43" s="1002"/>
      <c r="Y43" s="1002"/>
      <c r="Z43" s="1002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002"/>
      <c r="AX43" s="1002"/>
      <c r="AY43" s="1002"/>
      <c r="AZ43" s="1002"/>
    </row>
    <row r="44" spans="1:52" ht="12" customHeight="1" x14ac:dyDescent="0.25">
      <c r="A44" s="1003" t="str">
        <f>ПОДПИСИ!B19</f>
        <v xml:space="preserve"> </v>
      </c>
      <c r="B44" s="1003"/>
      <c r="C44" s="1003"/>
      <c r="D44" s="1003"/>
      <c r="E44" s="1003"/>
      <c r="F44" s="1003"/>
      <c r="G44" s="1003"/>
      <c r="H44" s="1003"/>
      <c r="I44" s="1003"/>
      <c r="J44" s="1003"/>
      <c r="K44" s="1003"/>
      <c r="L44" s="1003"/>
      <c r="M44" s="1003"/>
      <c r="N44" s="1003"/>
      <c r="O44" s="1003"/>
      <c r="P44" s="1003"/>
      <c r="Q44" s="1003"/>
      <c r="R44" s="1003"/>
      <c r="S44" s="1003"/>
      <c r="T44" s="1003"/>
      <c r="U44" s="1003"/>
      <c r="V44" s="1003"/>
      <c r="W44" s="1003"/>
      <c r="X44" s="1003"/>
      <c r="Y44" s="1003"/>
      <c r="Z44" s="1003"/>
      <c r="AA44" s="1003"/>
      <c r="AB44" s="1003"/>
      <c r="AC44" s="1003"/>
      <c r="AD44" s="1003"/>
      <c r="AE44" s="1003"/>
      <c r="AF44" s="1003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3"/>
    </row>
    <row r="45" spans="1:52" ht="12" customHeight="1" x14ac:dyDescent="0.25">
      <c r="A45" s="1003" t="str">
        <f>CONCATENATE(ПОДПИСИ!C19," ",ПОДПИСИ!F19)</f>
        <v xml:space="preserve">  </v>
      </c>
      <c r="B45" s="1003"/>
      <c r="C45" s="1003"/>
      <c r="D45" s="1003"/>
      <c r="E45" s="1003"/>
      <c r="F45" s="1003"/>
      <c r="G45" s="1003"/>
      <c r="H45" s="1003"/>
      <c r="I45" s="1003"/>
      <c r="J45" s="1003"/>
      <c r="K45" s="1003"/>
      <c r="L45" s="1003"/>
      <c r="M45" s="1003"/>
      <c r="N45" s="1003"/>
      <c r="O45" s="1003"/>
      <c r="P45" s="1003"/>
      <c r="Q45" s="1003"/>
      <c r="R45" s="1003"/>
      <c r="S45" s="1003"/>
      <c r="T45" s="1003"/>
      <c r="U45" s="1003"/>
      <c r="V45" s="1003"/>
      <c r="W45" s="1003"/>
      <c r="X45" s="1003"/>
      <c r="Y45" s="1003"/>
      <c r="Z45" s="1003"/>
      <c r="AA45" s="1003"/>
      <c r="AB45" s="1003"/>
      <c r="AC45" s="1003"/>
      <c r="AD45" s="1003"/>
      <c r="AE45" s="1003"/>
      <c r="AF45" s="1003"/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3"/>
    </row>
    <row r="46" spans="1:52" ht="6" customHeight="1" x14ac:dyDescent="0.25">
      <c r="A46" s="991" t="s">
        <v>777</v>
      </c>
      <c r="B46" s="991"/>
      <c r="C46" s="991"/>
      <c r="D46" s="991"/>
      <c r="E46" s="991"/>
      <c r="F46" s="991"/>
      <c r="G46" s="991"/>
      <c r="H46" s="991"/>
      <c r="I46" s="991"/>
      <c r="J46" s="991"/>
      <c r="K46" s="991"/>
      <c r="L46" s="991"/>
      <c r="M46" s="991"/>
      <c r="N46" s="991"/>
      <c r="O46" s="991"/>
      <c r="P46" s="991"/>
      <c r="Q46" s="991"/>
      <c r="R46" s="991"/>
      <c r="S46" s="991"/>
      <c r="T46" s="991"/>
      <c r="U46" s="991"/>
      <c r="V46" s="991"/>
      <c r="W46" s="991"/>
      <c r="X46" s="991"/>
      <c r="Y46" s="991"/>
      <c r="Z46" s="991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91"/>
    </row>
    <row r="47" spans="1:52" ht="12" customHeight="1" x14ac:dyDescent="0.25">
      <c r="A47" s="992"/>
      <c r="B47" s="992"/>
      <c r="C47" s="992"/>
      <c r="D47" s="992"/>
      <c r="E47" s="992"/>
      <c r="F47" s="992"/>
      <c r="G47" s="992"/>
      <c r="H47" s="992"/>
      <c r="I47" s="992"/>
      <c r="J47" s="992"/>
      <c r="K47" s="992"/>
      <c r="L47" s="992"/>
      <c r="M47" s="992"/>
      <c r="N47" s="992"/>
      <c r="O47" s="992"/>
      <c r="P47" s="992"/>
      <c r="Q47" s="992"/>
      <c r="R47" s="992"/>
      <c r="S47" s="992"/>
      <c r="T47" s="992"/>
      <c r="U47" s="992"/>
      <c r="V47" s="992"/>
      <c r="W47" s="992"/>
      <c r="X47" s="992"/>
      <c r="Y47" s="992"/>
      <c r="Z47" s="992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92"/>
    </row>
    <row r="48" spans="1:52" ht="15" customHeight="1" x14ac:dyDescent="0.25">
      <c r="A48" s="991" t="s">
        <v>778</v>
      </c>
      <c r="B48" s="991"/>
      <c r="C48" s="991"/>
      <c r="D48" s="991"/>
      <c r="E48" s="991"/>
      <c r="F48" s="991"/>
      <c r="G48" s="991"/>
      <c r="H48" s="991"/>
      <c r="I48" s="991"/>
      <c r="J48" s="991"/>
      <c r="K48" s="991"/>
      <c r="L48" s="991"/>
      <c r="M48" s="991"/>
      <c r="N48" s="991"/>
      <c r="O48" s="991"/>
      <c r="P48" s="991"/>
      <c r="Q48" s="991"/>
      <c r="R48" s="991"/>
      <c r="S48" s="991"/>
      <c r="T48" s="991"/>
      <c r="U48" s="991"/>
      <c r="V48" s="991"/>
      <c r="W48" s="991"/>
      <c r="X48" s="991"/>
      <c r="Y48" s="991"/>
      <c r="Z48" s="991"/>
      <c r="AA48" s="991"/>
      <c r="AB48" s="991"/>
      <c r="AC48" s="991"/>
      <c r="AD48" s="991"/>
      <c r="AE48" s="991"/>
      <c r="AF48" s="991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</row>
    <row r="49" spans="1:54" ht="36" customHeight="1" x14ac:dyDescent="0.25">
      <c r="A49" s="1036" t="s">
        <v>804</v>
      </c>
      <c r="B49" s="1036"/>
      <c r="C49" s="1036"/>
      <c r="D49" s="1036"/>
      <c r="E49" s="1036"/>
      <c r="F49" s="1036"/>
      <c r="G49" s="1036"/>
      <c r="H49" s="1036"/>
      <c r="I49" s="1036"/>
      <c r="J49" s="1036"/>
      <c r="K49" s="1036"/>
      <c r="L49" s="1036"/>
      <c r="M49" s="1036"/>
      <c r="N49" s="1036"/>
      <c r="O49" s="1036"/>
      <c r="P49" s="1036"/>
      <c r="Q49" s="1036"/>
      <c r="R49" s="1036"/>
      <c r="S49" s="1036"/>
      <c r="T49" s="1036"/>
      <c r="U49" s="1036"/>
      <c r="V49" s="1036"/>
      <c r="W49" s="1036"/>
      <c r="X49" s="1036"/>
      <c r="Y49" s="1036"/>
      <c r="Z49" s="1036"/>
      <c r="AA49" s="1036"/>
      <c r="AB49" s="1036"/>
      <c r="AC49" s="1036"/>
      <c r="AD49" s="1036"/>
      <c r="AE49" s="1036"/>
      <c r="AF49" s="1036"/>
      <c r="AG49" s="1036"/>
      <c r="AH49" s="1036"/>
      <c r="AI49" s="1036"/>
      <c r="AJ49" s="1036"/>
      <c r="AK49" s="1036"/>
      <c r="AL49" s="1036"/>
      <c r="AM49" s="1036"/>
      <c r="AN49" s="1036"/>
      <c r="AO49" s="1036"/>
      <c r="AP49" s="1036"/>
      <c r="AQ49" s="1036"/>
      <c r="AR49" s="1036"/>
      <c r="AS49" s="1036"/>
      <c r="AT49" s="1036"/>
      <c r="AU49" s="1036"/>
      <c r="AV49" s="1036"/>
      <c r="AW49" s="1036"/>
      <c r="AX49" s="1036"/>
      <c r="AY49" s="1036"/>
      <c r="AZ49" s="1036"/>
    </row>
    <row r="50" spans="1:54" ht="12" customHeight="1" x14ac:dyDescent="0.3">
      <c r="A50" s="1037" t="str">
        <f>ПОДПИСИ!B14</f>
        <v>Инженер-геодезист ООО «СЭТ»</v>
      </c>
      <c r="B50" s="1037"/>
      <c r="C50" s="1037"/>
      <c r="D50" s="1037"/>
      <c r="E50" s="1037"/>
      <c r="F50" s="1037"/>
      <c r="G50" s="1037"/>
      <c r="H50" s="1037"/>
      <c r="I50" s="1037"/>
      <c r="J50" s="1037"/>
      <c r="K50" s="1037"/>
      <c r="L50" s="1037"/>
      <c r="M50" s="1037"/>
      <c r="N50" s="1037"/>
      <c r="O50" s="1037"/>
      <c r="P50" s="1037"/>
      <c r="Q50" s="1037"/>
      <c r="R50" s="1037"/>
      <c r="S50" s="1037"/>
      <c r="T50" s="1037"/>
      <c r="U50" s="1037"/>
      <c r="V50" s="1037"/>
      <c r="W50" s="1037"/>
      <c r="X50" s="1037"/>
      <c r="Y50" s="1037"/>
      <c r="Z50" s="1037"/>
      <c r="AA50" s="1037"/>
      <c r="AB50" s="1037"/>
      <c r="AC50" s="1037"/>
      <c r="AD50" s="1037"/>
      <c r="AE50" s="1037"/>
      <c r="AF50" s="1037"/>
      <c r="AG50" s="1037"/>
      <c r="AH50" s="1037"/>
      <c r="AI50" s="1037"/>
      <c r="AJ50" s="1037"/>
      <c r="AK50" s="1037"/>
      <c r="AL50" s="1037"/>
      <c r="AM50" s="1037"/>
      <c r="AN50" s="1037"/>
      <c r="AO50" s="1037"/>
      <c r="AP50" s="1037"/>
      <c r="AQ50" s="1037"/>
      <c r="AR50" s="1037"/>
      <c r="AS50" s="1037"/>
      <c r="AT50" s="1037"/>
      <c r="AU50" s="1037"/>
      <c r="AV50" s="1037"/>
      <c r="AW50" s="1037"/>
      <c r="AX50" s="1037"/>
      <c r="AY50" s="1037"/>
      <c r="AZ50" s="1037"/>
      <c r="BA50" s="318"/>
      <c r="BB50" s="289"/>
    </row>
    <row r="51" spans="1:54" ht="12" customHeight="1" x14ac:dyDescent="0.25">
      <c r="A51" s="951" t="str">
        <f>CONCATENATE(ПОДПИСИ!C14," ",ПОДПИСИ!F14)</f>
        <v>Попов А.В. Приказ №23/10/24-9 от 23.10.2024</v>
      </c>
      <c r="B51" s="951"/>
      <c r="C51" s="951"/>
      <c r="D51" s="951"/>
      <c r="E51" s="951"/>
      <c r="F51" s="951"/>
      <c r="G51" s="951"/>
      <c r="H51" s="951"/>
      <c r="I51" s="951"/>
      <c r="J51" s="951"/>
      <c r="K51" s="951"/>
      <c r="L51" s="951"/>
      <c r="M51" s="951"/>
      <c r="N51" s="951"/>
      <c r="O51" s="951"/>
      <c r="P51" s="951"/>
      <c r="Q51" s="951"/>
      <c r="R51" s="951"/>
      <c r="S51" s="951"/>
      <c r="T51" s="951"/>
      <c r="U51" s="951"/>
      <c r="V51" s="951"/>
      <c r="W51" s="951"/>
      <c r="X51" s="951"/>
      <c r="Y51" s="951"/>
      <c r="Z51" s="951"/>
      <c r="AA51" s="951"/>
      <c r="AB51" s="951"/>
      <c r="AC51" s="951"/>
      <c r="AD51" s="951"/>
      <c r="AE51" s="951"/>
      <c r="AF51" s="951"/>
      <c r="AG51" s="951"/>
      <c r="AH51" s="951"/>
      <c r="AI51" s="951"/>
      <c r="AJ51" s="951"/>
      <c r="AK51" s="951"/>
      <c r="AL51" s="951"/>
      <c r="AM51" s="951"/>
      <c r="AN51" s="951"/>
      <c r="AO51" s="951"/>
      <c r="AP51" s="951"/>
      <c r="AQ51" s="951"/>
      <c r="AR51" s="951"/>
      <c r="AS51" s="951"/>
      <c r="AT51" s="951"/>
      <c r="AU51" s="951"/>
      <c r="AV51" s="951"/>
      <c r="AW51" s="951"/>
      <c r="AX51" s="951"/>
      <c r="AY51" s="951"/>
      <c r="AZ51" s="951"/>
    </row>
    <row r="52" spans="1:54" ht="6" customHeight="1" x14ac:dyDescent="0.25">
      <c r="A52" s="1034" t="s">
        <v>777</v>
      </c>
      <c r="B52" s="1034"/>
      <c r="C52" s="1034"/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34"/>
      <c r="V52" s="1034"/>
      <c r="W52" s="1034"/>
      <c r="X52" s="1034"/>
      <c r="Y52" s="1034"/>
      <c r="Z52" s="1034"/>
      <c r="AA52" s="1034"/>
      <c r="AB52" s="1034"/>
      <c r="AC52" s="1034"/>
      <c r="AD52" s="1034"/>
      <c r="AE52" s="1034"/>
      <c r="AF52" s="1034"/>
      <c r="AG52" s="1034"/>
      <c r="AH52" s="1034"/>
      <c r="AI52" s="1034"/>
      <c r="AJ52" s="1034"/>
      <c r="AK52" s="1034"/>
      <c r="AL52" s="1034"/>
      <c r="AM52" s="1034"/>
      <c r="AN52" s="1034"/>
      <c r="AO52" s="1034"/>
      <c r="AP52" s="1034"/>
      <c r="AQ52" s="1034"/>
      <c r="AR52" s="1034"/>
      <c r="AS52" s="1034"/>
      <c r="AT52" s="1034"/>
      <c r="AU52" s="1034"/>
      <c r="AV52" s="1034"/>
      <c r="AW52" s="1034"/>
      <c r="AX52" s="1034"/>
      <c r="AY52" s="1034"/>
      <c r="AZ52" s="1034"/>
    </row>
    <row r="53" spans="1:54" ht="9.6" customHeight="1" x14ac:dyDescent="0.25">
      <c r="A53" s="1035"/>
      <c r="B53" s="1035"/>
      <c r="C53" s="1035"/>
      <c r="D53" s="1035"/>
      <c r="E53" s="1035"/>
      <c r="F53" s="1035"/>
      <c r="G53" s="1035"/>
      <c r="H53" s="1035"/>
      <c r="I53" s="1035"/>
      <c r="J53" s="1035"/>
      <c r="K53" s="1035"/>
      <c r="L53" s="1035"/>
      <c r="M53" s="1035"/>
      <c r="N53" s="1035"/>
      <c r="O53" s="1035"/>
      <c r="P53" s="1035"/>
      <c r="Q53" s="1035"/>
      <c r="R53" s="1035"/>
      <c r="S53" s="1035"/>
      <c r="T53" s="1035"/>
      <c r="U53" s="1035"/>
      <c r="V53" s="1035"/>
      <c r="W53" s="1035"/>
      <c r="X53" s="1035"/>
      <c r="Y53" s="1035"/>
      <c r="Z53" s="1035"/>
      <c r="AA53" s="1035"/>
      <c r="AB53" s="1035"/>
      <c r="AC53" s="1035"/>
      <c r="AD53" s="1035"/>
      <c r="AE53" s="1035"/>
      <c r="AF53" s="1035"/>
      <c r="AG53" s="1035"/>
      <c r="AH53" s="1035"/>
      <c r="AI53" s="1035"/>
      <c r="AJ53" s="1035"/>
      <c r="AK53" s="1035"/>
      <c r="AL53" s="1035"/>
      <c r="AM53" s="1035"/>
      <c r="AN53" s="1035"/>
      <c r="AO53" s="1035"/>
      <c r="AP53" s="1035"/>
      <c r="AQ53" s="1035"/>
      <c r="AR53" s="1035"/>
      <c r="AS53" s="1035"/>
      <c r="AT53" s="1035"/>
      <c r="AU53" s="1035"/>
      <c r="AV53" s="1035"/>
      <c r="AW53" s="1035"/>
      <c r="AX53" s="1035"/>
      <c r="AY53" s="1035"/>
      <c r="AZ53" s="1035"/>
    </row>
    <row r="54" spans="1:54" ht="12" customHeight="1" x14ac:dyDescent="0.25">
      <c r="A54" s="991" t="s">
        <v>778</v>
      </c>
      <c r="B54" s="991"/>
      <c r="C54" s="991"/>
      <c r="D54" s="991"/>
      <c r="E54" s="991"/>
      <c r="F54" s="991"/>
      <c r="G54" s="991"/>
      <c r="H54" s="991"/>
      <c r="I54" s="991"/>
      <c r="J54" s="991"/>
      <c r="K54" s="991"/>
      <c r="L54" s="991"/>
      <c r="M54" s="991"/>
      <c r="N54" s="991"/>
      <c r="O54" s="991"/>
      <c r="P54" s="991"/>
      <c r="Q54" s="991"/>
      <c r="R54" s="991"/>
      <c r="S54" s="991"/>
      <c r="T54" s="991"/>
      <c r="U54" s="991"/>
      <c r="V54" s="991"/>
      <c r="W54" s="991"/>
      <c r="X54" s="991"/>
      <c r="Y54" s="991"/>
      <c r="Z54" s="991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</row>
    <row r="55" spans="1:54" ht="15" customHeight="1" outlineLevel="1" x14ac:dyDescent="0.25">
      <c r="A55" s="959" t="s">
        <v>79</v>
      </c>
      <c r="B55" s="959"/>
      <c r="C55" s="959"/>
      <c r="D55" s="959"/>
      <c r="E55" s="959"/>
      <c r="F55" s="959"/>
      <c r="G55" s="959"/>
      <c r="H55" s="959"/>
      <c r="I55" s="959"/>
      <c r="J55" s="959"/>
      <c r="K55" s="959"/>
      <c r="L55" s="959"/>
      <c r="M55" s="959"/>
      <c r="N55" s="959"/>
      <c r="O55" s="959"/>
      <c r="P55" s="959"/>
      <c r="Q55" s="959"/>
      <c r="R55" s="959"/>
      <c r="S55" s="959"/>
      <c r="T55" s="959"/>
      <c r="U55" s="959"/>
      <c r="V55" s="959"/>
      <c r="W55" s="959"/>
      <c r="X55" s="959"/>
      <c r="Y55" s="959"/>
      <c r="Z55" s="959"/>
      <c r="AA55" s="959"/>
      <c r="AB55" s="959"/>
      <c r="AC55" s="959"/>
      <c r="AD55" s="959"/>
      <c r="AE55" s="959"/>
      <c r="AF55" s="959"/>
      <c r="AG55" s="959"/>
      <c r="AH55" s="959"/>
      <c r="AI55" s="959"/>
      <c r="AJ55" s="959"/>
      <c r="AK55" s="959"/>
    </row>
    <row r="56" spans="1:54" ht="24.75" customHeight="1" outlineLevel="1" x14ac:dyDescent="0.25">
      <c r="A56" s="955" t="str">
        <f>IF(ПОДПИСИ!B9="","",CONCATENATE(ПОДПИСИ!B5," ",ПОДПИСИ!C5," ",ПОДПИСИ!F5))</f>
        <v xml:space="preserve">Старший мастер Ломоносовского РЭС филиала ПАО "Россети Ленэнерго", "ГтЭС"  Ширяев Е.М.  </v>
      </c>
      <c r="B56" s="955"/>
      <c r="C56" s="955"/>
      <c r="D56" s="955"/>
      <c r="E56" s="955"/>
      <c r="F56" s="955"/>
      <c r="G56" s="955"/>
      <c r="H56" s="955"/>
      <c r="I56" s="955"/>
      <c r="J56" s="955"/>
      <c r="K56" s="955"/>
      <c r="L56" s="955"/>
      <c r="M56" s="955"/>
      <c r="N56" s="955"/>
      <c r="O56" s="955"/>
      <c r="P56" s="955"/>
      <c r="Q56" s="955"/>
      <c r="R56" s="955"/>
      <c r="S56" s="955"/>
      <c r="T56" s="955"/>
      <c r="U56" s="955"/>
      <c r="V56" s="955"/>
      <c r="W56" s="955"/>
      <c r="X56" s="955"/>
      <c r="Y56" s="955"/>
      <c r="Z56" s="955"/>
      <c r="AA56" s="955"/>
      <c r="AB56" s="955"/>
      <c r="AC56" s="955"/>
      <c r="AD56" s="955"/>
      <c r="AE56" s="955"/>
      <c r="AF56" s="955"/>
      <c r="AG56" s="955"/>
      <c r="AH56" s="955"/>
      <c r="AI56" s="955"/>
      <c r="AJ56" s="955"/>
      <c r="AK56" s="955"/>
      <c r="AL56" s="955"/>
      <c r="AM56" s="955"/>
      <c r="AN56" s="955"/>
      <c r="AO56" s="955"/>
      <c r="AP56" s="955"/>
      <c r="AQ56" s="955"/>
      <c r="AR56" s="955"/>
      <c r="AS56" s="955"/>
      <c r="AT56" s="955"/>
      <c r="AU56" s="955"/>
      <c r="AV56" s="955"/>
      <c r="AW56" s="955"/>
      <c r="AX56" s="955"/>
      <c r="AY56" s="955"/>
      <c r="AZ56" s="955"/>
    </row>
    <row r="57" spans="1:54" ht="8.25" customHeight="1" outlineLevel="1" x14ac:dyDescent="0.25">
      <c r="A57" s="931" t="s">
        <v>523</v>
      </c>
      <c r="B57" s="931"/>
      <c r="C57" s="931"/>
      <c r="D57" s="931"/>
      <c r="E57" s="931"/>
      <c r="F57" s="931"/>
      <c r="G57" s="931"/>
      <c r="H57" s="931"/>
      <c r="I57" s="931"/>
      <c r="J57" s="931"/>
      <c r="K57" s="931"/>
      <c r="L57" s="931"/>
      <c r="M57" s="931"/>
      <c r="N57" s="931"/>
      <c r="O57" s="931"/>
      <c r="P57" s="931"/>
      <c r="Q57" s="931"/>
      <c r="R57" s="931"/>
      <c r="S57" s="931"/>
      <c r="T57" s="931"/>
      <c r="U57" s="931"/>
      <c r="V57" s="931"/>
      <c r="W57" s="931"/>
      <c r="X57" s="931"/>
      <c r="Y57" s="931"/>
      <c r="Z57" s="931"/>
      <c r="AA57" s="931"/>
      <c r="AB57" s="931"/>
      <c r="AC57" s="931"/>
      <c r="AD57" s="931"/>
      <c r="AE57" s="931"/>
      <c r="AF57" s="931"/>
      <c r="AG57" s="931"/>
      <c r="AH57" s="931"/>
      <c r="AI57" s="931"/>
      <c r="AJ57" s="931"/>
      <c r="AK57" s="931"/>
      <c r="AL57" s="931"/>
      <c r="AM57" s="931"/>
      <c r="AN57" s="931"/>
      <c r="AO57" s="931"/>
      <c r="AP57" s="931"/>
      <c r="AQ57" s="931"/>
      <c r="AR57" s="931"/>
      <c r="AS57" s="931"/>
      <c r="AT57" s="931"/>
      <c r="AU57" s="931"/>
      <c r="AV57" s="931"/>
      <c r="AW57" s="931"/>
      <c r="AX57" s="931"/>
      <c r="AY57" s="931"/>
      <c r="AZ57" s="931"/>
    </row>
    <row r="58" spans="1:54" ht="12" customHeight="1" x14ac:dyDescent="0.25">
      <c r="A58" s="1028" t="s">
        <v>430</v>
      </c>
      <c r="B58" s="1028"/>
      <c r="C58" s="1028"/>
      <c r="D58" s="1028"/>
      <c r="E58" s="1028"/>
      <c r="F58" s="1028"/>
      <c r="G58" s="1028"/>
      <c r="H58" s="1028"/>
      <c r="I58" s="1028"/>
      <c r="J58" s="1028"/>
      <c r="K58" s="1028"/>
      <c r="L58" s="1028"/>
      <c r="M58" s="1028"/>
      <c r="N58" s="1028"/>
      <c r="O58" s="1028"/>
      <c r="P58" s="1028"/>
      <c r="Q58" s="1028"/>
      <c r="R58" s="1028"/>
      <c r="S58" s="1028"/>
      <c r="T58" s="1028"/>
      <c r="U58" s="1028"/>
      <c r="V58" s="1028"/>
      <c r="W58" s="1028"/>
      <c r="X58" s="1028"/>
      <c r="Y58" s="1028"/>
      <c r="Z58" s="1028"/>
      <c r="AA58" s="1028"/>
      <c r="AB58" s="1028"/>
      <c r="AC58" s="1028"/>
      <c r="AD58" s="1028"/>
      <c r="AE58" s="1028"/>
      <c r="AF58" s="1028"/>
      <c r="AG58" s="1028"/>
      <c r="AH58" s="1028"/>
      <c r="AI58" s="1028"/>
      <c r="AJ58" s="1028"/>
      <c r="AK58" s="1028"/>
      <c r="AL58" s="1028"/>
      <c r="AM58" s="1028"/>
      <c r="AN58" s="1028"/>
      <c r="AO58" s="1028"/>
      <c r="AP58" s="1028"/>
      <c r="AQ58" s="1028"/>
      <c r="AR58" s="1028"/>
      <c r="AS58" s="1028"/>
      <c r="AT58" s="1028"/>
      <c r="AU58" s="1028"/>
      <c r="AV58" s="1028"/>
      <c r="AW58" s="1028"/>
      <c r="AX58" s="1028"/>
      <c r="AY58" s="1028"/>
      <c r="AZ58" s="1028"/>
    </row>
    <row r="59" spans="1:54" ht="12" customHeight="1" x14ac:dyDescent="0.25">
      <c r="A59" s="1030" t="str">
        <f>ФОРМА!D28</f>
        <v>трансформаторной подстанции</v>
      </c>
      <c r="B59" s="1030"/>
      <c r="C59" s="1030"/>
      <c r="D59" s="1030"/>
      <c r="E59" s="1030"/>
      <c r="F59" s="1030"/>
      <c r="G59" s="1030"/>
      <c r="H59" s="1030"/>
      <c r="I59" s="1030"/>
      <c r="J59" s="1030"/>
      <c r="K59" s="1030"/>
      <c r="L59" s="1030"/>
      <c r="M59" s="1030"/>
      <c r="N59" s="1030"/>
      <c r="O59" s="1030"/>
      <c r="P59" s="1030"/>
      <c r="Q59" s="1030"/>
      <c r="R59" s="1030"/>
      <c r="S59" s="1030"/>
      <c r="T59" s="1030"/>
      <c r="U59" s="1030"/>
      <c r="V59" s="1030"/>
      <c r="W59" s="1030"/>
      <c r="X59" s="1030"/>
      <c r="Y59" s="1030"/>
      <c r="Z59" s="1030"/>
      <c r="AA59" s="1030"/>
      <c r="AB59" s="1030"/>
      <c r="AC59" s="1030"/>
      <c r="AD59" s="1030"/>
      <c r="AE59" s="1030"/>
      <c r="AF59" s="1030"/>
      <c r="AG59" s="1030"/>
      <c r="AH59" s="1030"/>
      <c r="AI59" s="1030"/>
      <c r="AJ59" s="1030"/>
      <c r="AK59" s="1030"/>
      <c r="AL59" s="1030"/>
      <c r="AM59" s="1030"/>
      <c r="AN59" s="1030"/>
      <c r="AO59" s="1030"/>
      <c r="AP59" s="1030"/>
      <c r="AQ59" s="1030"/>
      <c r="AR59" s="1030"/>
      <c r="AS59" s="1030"/>
      <c r="AT59" s="1030"/>
      <c r="AU59" s="1030"/>
      <c r="AV59" s="1030"/>
      <c r="AW59" s="1030"/>
      <c r="AX59" s="1030"/>
      <c r="AY59" s="1030"/>
      <c r="AZ59" s="1030"/>
    </row>
    <row r="60" spans="1:54" ht="12" customHeight="1" x14ac:dyDescent="0.25">
      <c r="A60" s="1032" t="s">
        <v>431</v>
      </c>
      <c r="B60" s="1032"/>
      <c r="C60" s="1032"/>
      <c r="D60" s="1032"/>
      <c r="E60" s="1032"/>
      <c r="F60" s="1032"/>
      <c r="G60" s="1032"/>
      <c r="H60" s="1032"/>
      <c r="I60" s="1032"/>
      <c r="J60" s="1032"/>
      <c r="K60" s="1032"/>
      <c r="L60" s="1032"/>
      <c r="M60" s="1032"/>
      <c r="N60" s="1032"/>
      <c r="O60" s="1032"/>
      <c r="P60" s="1032"/>
      <c r="Q60" s="1032"/>
      <c r="R60" s="1032"/>
      <c r="S60" s="1032"/>
      <c r="T60" s="1032"/>
      <c r="U60" s="1032"/>
      <c r="V60" s="1032"/>
      <c r="W60" s="1032"/>
      <c r="X60" s="1032"/>
      <c r="Y60" s="1032"/>
      <c r="Z60" s="1032"/>
      <c r="AA60" s="1032"/>
      <c r="AB60" s="1032"/>
      <c r="AC60" s="1032"/>
      <c r="AD60" s="1032"/>
      <c r="AE60" s="1032"/>
      <c r="AF60" s="1032"/>
      <c r="AG60" s="1032"/>
      <c r="AH60" s="1032"/>
      <c r="AI60" s="1032"/>
      <c r="AJ60" s="1032"/>
      <c r="AK60" s="1032"/>
      <c r="AL60" s="1032"/>
      <c r="AM60" s="1032"/>
      <c r="AN60" s="1032"/>
      <c r="AO60" s="1032"/>
      <c r="AP60" s="1032"/>
      <c r="AQ60" s="1032"/>
      <c r="AR60" s="1032"/>
      <c r="AS60" s="1032"/>
      <c r="AT60" s="1032"/>
      <c r="AU60" s="1032"/>
      <c r="AV60" s="1032"/>
      <c r="AW60" s="1032"/>
      <c r="AX60" s="1032"/>
      <c r="AY60" s="1032"/>
      <c r="AZ60" s="1032"/>
    </row>
    <row r="61" spans="1:54" ht="37.5" customHeight="1" x14ac:dyDescent="0.25">
      <c r="A61" s="1033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61" s="1033"/>
      <c r="C61" s="1033"/>
      <c r="D61" s="1033"/>
      <c r="E61" s="1033"/>
      <c r="F61" s="1033"/>
      <c r="G61" s="1033"/>
      <c r="H61" s="1033"/>
      <c r="I61" s="1033"/>
      <c r="J61" s="1033"/>
      <c r="K61" s="1033"/>
      <c r="L61" s="1033"/>
      <c r="M61" s="1033"/>
      <c r="N61" s="1033"/>
      <c r="O61" s="1033"/>
      <c r="P61" s="1033"/>
      <c r="Q61" s="1033"/>
      <c r="R61" s="1033"/>
      <c r="S61" s="1033"/>
      <c r="T61" s="1033"/>
      <c r="U61" s="1033"/>
      <c r="V61" s="1033"/>
      <c r="W61" s="1033"/>
      <c r="X61" s="1033"/>
      <c r="Y61" s="1033"/>
      <c r="Z61" s="1033"/>
      <c r="AA61" s="1033"/>
      <c r="AB61" s="1033"/>
      <c r="AC61" s="1033"/>
      <c r="AD61" s="1033"/>
      <c r="AE61" s="1033"/>
      <c r="AF61" s="1033"/>
      <c r="AG61" s="1033"/>
      <c r="AH61" s="1033"/>
      <c r="AI61" s="1033"/>
      <c r="AJ61" s="1033"/>
      <c r="AK61" s="1033"/>
      <c r="AL61" s="1033"/>
      <c r="AM61" s="1033"/>
      <c r="AN61" s="1033"/>
      <c r="AO61" s="1033"/>
      <c r="AP61" s="1033"/>
      <c r="AQ61" s="1033"/>
      <c r="AR61" s="1033"/>
      <c r="AS61" s="1033"/>
      <c r="AT61" s="1033"/>
      <c r="AU61" s="1033"/>
      <c r="AV61" s="1033"/>
      <c r="AW61" s="1033"/>
      <c r="AX61" s="1033"/>
      <c r="AY61" s="1033"/>
      <c r="AZ61" s="1033"/>
    </row>
    <row r="62" spans="1:54" ht="6" customHeight="1" x14ac:dyDescent="0.25">
      <c r="A62" s="1031" t="s">
        <v>432</v>
      </c>
      <c r="B62" s="1031"/>
      <c r="C62" s="1031"/>
      <c r="D62" s="1031"/>
      <c r="E62" s="1031"/>
      <c r="F62" s="1031"/>
      <c r="G62" s="1031"/>
      <c r="H62" s="1031"/>
      <c r="I62" s="1031"/>
      <c r="J62" s="1031"/>
      <c r="K62" s="1031"/>
      <c r="L62" s="1031"/>
      <c r="M62" s="1031"/>
      <c r="N62" s="1031"/>
      <c r="O62" s="1031"/>
      <c r="P62" s="1031"/>
      <c r="Q62" s="1031"/>
      <c r="R62" s="1031"/>
      <c r="S62" s="1031"/>
      <c r="T62" s="1031"/>
      <c r="U62" s="1031"/>
      <c r="V62" s="1031"/>
      <c r="W62" s="1031"/>
      <c r="X62" s="1031"/>
      <c r="Y62" s="1031"/>
      <c r="Z62" s="1031"/>
      <c r="AA62" s="1031"/>
      <c r="AB62" s="1031"/>
      <c r="AC62" s="1031"/>
      <c r="AD62" s="1031"/>
      <c r="AE62" s="1031"/>
      <c r="AF62" s="1031"/>
      <c r="AG62" s="1031"/>
      <c r="AH62" s="1031"/>
      <c r="AI62" s="1031"/>
      <c r="AJ62" s="1031"/>
      <c r="AK62" s="1031"/>
      <c r="AL62" s="1031"/>
      <c r="AM62" s="1031"/>
      <c r="AN62" s="1031"/>
      <c r="AO62" s="1031"/>
      <c r="AP62" s="1031"/>
      <c r="AQ62" s="1031"/>
      <c r="AR62" s="1031"/>
      <c r="AS62" s="1031"/>
      <c r="AT62" s="1031"/>
      <c r="AU62" s="1031"/>
      <c r="AV62" s="1031"/>
      <c r="AW62" s="1031"/>
      <c r="AX62" s="1031"/>
      <c r="AY62" s="1031"/>
      <c r="AZ62" s="1031"/>
    </row>
    <row r="63" spans="1:54" ht="12" customHeight="1" x14ac:dyDescent="0.25">
      <c r="A63" s="1029" t="s">
        <v>433</v>
      </c>
      <c r="B63" s="1029"/>
      <c r="C63" s="1029"/>
      <c r="D63" s="1029"/>
      <c r="E63" s="1029"/>
      <c r="F63" s="1029"/>
      <c r="G63" s="1029"/>
      <c r="H63" s="1029"/>
      <c r="I63" s="1029"/>
      <c r="J63" s="1029"/>
      <c r="K63" s="1029"/>
      <c r="L63" s="1029"/>
      <c r="M63" s="1029"/>
      <c r="N63" s="1029"/>
      <c r="O63" s="1029"/>
      <c r="P63" s="1029"/>
      <c r="Q63" s="1029"/>
      <c r="R63" s="1029"/>
      <c r="S63" s="1029"/>
      <c r="T63" s="1029"/>
      <c r="U63" s="1029"/>
      <c r="V63" s="1029"/>
      <c r="W63" s="1029"/>
      <c r="X63" s="1029"/>
      <c r="Y63" s="1029"/>
      <c r="Z63" s="1029"/>
      <c r="AA63" s="1029"/>
      <c r="AB63" s="1029"/>
      <c r="AC63" s="1029"/>
      <c r="AD63" s="1029"/>
      <c r="AE63" s="1029"/>
      <c r="AF63" s="1029"/>
      <c r="AG63" s="1029"/>
      <c r="AH63" s="1029"/>
      <c r="AI63" s="1029"/>
      <c r="AJ63" s="1029"/>
      <c r="AK63" s="1029"/>
      <c r="AL63" s="1029"/>
      <c r="AM63" s="1029"/>
      <c r="AN63" s="1029"/>
      <c r="AO63" s="1029"/>
      <c r="AP63" s="1029"/>
      <c r="AQ63" s="1029"/>
      <c r="AR63" s="1029"/>
      <c r="AS63" s="1029"/>
      <c r="AT63" s="1029"/>
      <c r="AU63" s="1029"/>
      <c r="AV63" s="1029"/>
      <c r="AW63" s="1029"/>
      <c r="AX63" s="1029"/>
      <c r="AY63" s="1029"/>
      <c r="AZ63" s="1029"/>
    </row>
    <row r="64" spans="1:54" ht="12" customHeight="1" x14ac:dyDescent="0.25">
      <c r="A64" s="1029" t="s">
        <v>434</v>
      </c>
      <c r="B64" s="1029"/>
      <c r="C64" s="1029"/>
      <c r="D64" s="1029"/>
      <c r="E64" s="1029"/>
      <c r="F64" s="1029"/>
      <c r="G64" s="1029"/>
      <c r="H64" s="1029"/>
      <c r="I64" s="1029"/>
      <c r="J64" s="1029"/>
      <c r="K64" s="1029"/>
      <c r="L64" s="1029"/>
      <c r="M64" s="1029"/>
      <c r="N64" s="1029"/>
      <c r="O64" s="1029"/>
      <c r="P64" s="1029"/>
      <c r="Q64" s="1029"/>
      <c r="R64" s="1029"/>
      <c r="S64" s="1029"/>
      <c r="T64" s="1029"/>
      <c r="U64" s="1030" t="str">
        <f>ФОРМА!B9</f>
        <v>ГтЭС-ДТ-9</v>
      </c>
      <c r="V64" s="1030"/>
      <c r="W64" s="1030"/>
      <c r="X64" s="1030"/>
      <c r="Y64" s="1030"/>
      <c r="Z64" s="1030"/>
      <c r="AA64" s="1030"/>
      <c r="AB64" s="1030"/>
      <c r="AC64" s="1030"/>
      <c r="AD64" s="1030"/>
      <c r="AE64" s="1030"/>
      <c r="AF64" s="1030"/>
      <c r="AG64" s="1030"/>
      <c r="AH64" s="1030"/>
      <c r="AI64" s="1030"/>
      <c r="AJ64" s="1030"/>
      <c r="AK64" s="1030"/>
      <c r="AL64" s="1030"/>
      <c r="AM64" s="1030"/>
      <c r="AN64" s="1030"/>
      <c r="AO64" s="1030"/>
      <c r="AP64" s="1030"/>
      <c r="AQ64" s="1030"/>
      <c r="AR64" s="1030"/>
      <c r="AS64" s="1030"/>
      <c r="AT64" s="1030"/>
      <c r="AU64" s="1030"/>
      <c r="AV64" s="1030"/>
      <c r="AW64" s="1030"/>
      <c r="AX64" s="1030"/>
      <c r="AY64" s="1030"/>
      <c r="AZ64" s="1030"/>
    </row>
    <row r="65" spans="1:56" s="320" customFormat="1" ht="6" customHeight="1" x14ac:dyDescent="0.3">
      <c r="A65" s="319"/>
      <c r="B65" s="319"/>
      <c r="C65" s="319"/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1004" t="s">
        <v>567</v>
      </c>
      <c r="V65" s="1004"/>
      <c r="W65" s="1004"/>
      <c r="X65" s="1004"/>
      <c r="Y65" s="1004"/>
      <c r="Z65" s="1004"/>
      <c r="AA65" s="1004"/>
      <c r="AB65" s="1004"/>
      <c r="AC65" s="1004"/>
      <c r="AD65" s="1004"/>
      <c r="AE65" s="1004"/>
      <c r="AF65" s="1004"/>
      <c r="AG65" s="1004"/>
      <c r="AH65" s="1004"/>
      <c r="AI65" s="1004"/>
      <c r="AJ65" s="1004"/>
      <c r="AK65" s="1004"/>
      <c r="AL65" s="1004"/>
      <c r="AM65" s="1004"/>
      <c r="AN65" s="1004"/>
      <c r="AO65" s="1004"/>
      <c r="AP65" s="1004"/>
      <c r="AQ65" s="1004"/>
      <c r="AR65" s="1004"/>
      <c r="AS65" s="1004"/>
      <c r="AT65" s="1004"/>
      <c r="AU65" s="1004"/>
      <c r="AV65" s="1004"/>
      <c r="AW65" s="1004"/>
      <c r="AX65" s="1004"/>
      <c r="AY65" s="1004"/>
      <c r="AZ65" s="1004"/>
    </row>
    <row r="66" spans="1:56" ht="12" customHeight="1" x14ac:dyDescent="0.25">
      <c r="A66" s="1030" t="str">
        <f>ФОРМА!B8</f>
        <v>ООО «СЭТ»</v>
      </c>
      <c r="B66" s="1030"/>
      <c r="C66" s="1030"/>
      <c r="D66" s="1030"/>
      <c r="E66" s="1030"/>
      <c r="F66" s="1030"/>
      <c r="G66" s="1030"/>
      <c r="H66" s="1030"/>
      <c r="I66" s="1030"/>
      <c r="J66" s="1030"/>
      <c r="K66" s="1030"/>
      <c r="L66" s="1030"/>
      <c r="M66" s="1030"/>
      <c r="N66" s="1030"/>
      <c r="O66" s="1030"/>
      <c r="P66" s="1030"/>
      <c r="Q66" s="1030"/>
      <c r="R66" s="1030"/>
      <c r="S66" s="1030"/>
      <c r="T66" s="1030"/>
      <c r="U66" s="1030"/>
      <c r="V66" s="1030"/>
      <c r="W66" s="1030"/>
      <c r="X66" s="1030"/>
      <c r="Y66" s="1030"/>
      <c r="Z66" s="1030"/>
      <c r="AA66" s="1030"/>
      <c r="AB66" s="1030"/>
      <c r="AC66" s="1030"/>
      <c r="AD66" s="1030"/>
      <c r="AE66" s="1030"/>
      <c r="AF66" s="1030"/>
      <c r="AG66" s="1030"/>
      <c r="AH66" s="1030"/>
      <c r="AI66" s="1030"/>
      <c r="AJ66" s="1030"/>
      <c r="AK66" s="1030"/>
      <c r="AL66" s="1030"/>
      <c r="AM66" s="1030"/>
      <c r="AN66" s="1030"/>
      <c r="AO66" s="1030"/>
      <c r="AP66" s="1030"/>
      <c r="AQ66" s="1030"/>
      <c r="AR66" s="1030"/>
      <c r="AS66" s="1030"/>
      <c r="AT66" s="1030"/>
      <c r="AU66" s="1030"/>
      <c r="AV66" s="1030"/>
      <c r="AW66" s="1030"/>
      <c r="AX66" s="1030"/>
      <c r="AY66" s="1030"/>
      <c r="AZ66" s="1030"/>
    </row>
    <row r="67" spans="1:56" s="297" customFormat="1" ht="6" customHeight="1" x14ac:dyDescent="0.3">
      <c r="A67" s="1031" t="s">
        <v>570</v>
      </c>
      <c r="B67" s="1031"/>
      <c r="C67" s="1031"/>
      <c r="D67" s="1031"/>
      <c r="E67" s="1031"/>
      <c r="F67" s="1031"/>
      <c r="G67" s="1031"/>
      <c r="H67" s="1031"/>
      <c r="I67" s="1031"/>
      <c r="J67" s="1031"/>
      <c r="K67" s="1031"/>
      <c r="L67" s="1031"/>
      <c r="M67" s="1031"/>
      <c r="N67" s="1031"/>
      <c r="O67" s="1031"/>
      <c r="P67" s="1031"/>
      <c r="Q67" s="1031"/>
      <c r="R67" s="1031"/>
      <c r="S67" s="1031"/>
      <c r="T67" s="1031"/>
      <c r="U67" s="1031"/>
      <c r="V67" s="1031"/>
      <c r="W67" s="1031"/>
      <c r="X67" s="1031"/>
      <c r="Y67" s="1031"/>
      <c r="Z67" s="1031"/>
      <c r="AA67" s="1031"/>
      <c r="AB67" s="1031"/>
      <c r="AC67" s="1031"/>
      <c r="AD67" s="1031"/>
      <c r="AE67" s="1031"/>
      <c r="AF67" s="1031"/>
      <c r="AG67" s="1031"/>
      <c r="AH67" s="1031"/>
      <c r="AI67" s="1031"/>
      <c r="AJ67" s="1031"/>
      <c r="AK67" s="1031"/>
      <c r="AL67" s="1031"/>
      <c r="AM67" s="1031"/>
      <c r="AN67" s="1031"/>
      <c r="AO67" s="1031"/>
      <c r="AP67" s="1031"/>
      <c r="AQ67" s="1031"/>
      <c r="AR67" s="1031"/>
      <c r="AS67" s="1031"/>
      <c r="AT67" s="1031"/>
      <c r="AU67" s="1031"/>
      <c r="AV67" s="1031"/>
      <c r="AW67" s="1031"/>
      <c r="AX67" s="1031"/>
      <c r="AY67" s="1031"/>
      <c r="AZ67" s="1031"/>
      <c r="BA67" s="1031"/>
    </row>
    <row r="68" spans="1:56" ht="12" customHeight="1" x14ac:dyDescent="0.25">
      <c r="A68" s="1025" t="s">
        <v>435</v>
      </c>
      <c r="B68" s="1025"/>
      <c r="C68" s="1025"/>
      <c r="D68" s="1025"/>
      <c r="E68" s="1025"/>
      <c r="F68" s="1025"/>
      <c r="G68" s="1025"/>
      <c r="H68" s="1025"/>
      <c r="I68" s="1025"/>
      <c r="J68" s="1025"/>
      <c r="K68" s="1025"/>
      <c r="L68" s="1025"/>
      <c r="M68" s="1025"/>
      <c r="N68" s="1025"/>
      <c r="O68" s="1025"/>
      <c r="P68" s="1025"/>
      <c r="Q68" s="1025"/>
      <c r="R68" s="1025"/>
      <c r="S68" s="1026" t="s">
        <v>436</v>
      </c>
      <c r="T68" s="1026"/>
      <c r="U68" s="1026"/>
      <c r="V68" s="1026"/>
      <c r="W68" s="1026"/>
      <c r="X68" s="1026"/>
      <c r="Y68" s="1026"/>
      <c r="Z68" s="1026"/>
      <c r="AA68" s="1026"/>
      <c r="AB68" s="1026"/>
      <c r="AC68" s="1026"/>
      <c r="AD68" s="1026"/>
      <c r="AE68" s="1026"/>
      <c r="AF68" s="1026"/>
      <c r="AG68" s="1026"/>
      <c r="AH68" s="1026"/>
      <c r="AI68" s="1026"/>
      <c r="AJ68" s="1026"/>
      <c r="AK68" s="1026"/>
      <c r="AL68" s="1026"/>
      <c r="AM68" s="1026"/>
      <c r="AN68" s="1026"/>
      <c r="AO68" s="1026"/>
      <c r="AP68" s="1026"/>
      <c r="AQ68" s="1026"/>
      <c r="AR68" s="1026"/>
      <c r="AS68" s="1026"/>
      <c r="AT68" s="1026"/>
      <c r="AU68" s="1026"/>
      <c r="AV68" s="1026"/>
      <c r="AW68" s="1026"/>
      <c r="AX68" s="1026"/>
      <c r="AY68" s="1026"/>
      <c r="AZ68" s="1026"/>
    </row>
    <row r="69" spans="1:56" ht="12" customHeight="1" x14ac:dyDescent="0.25">
      <c r="A69" s="1027" t="s">
        <v>520</v>
      </c>
      <c r="B69" s="1027"/>
      <c r="C69" s="1027"/>
      <c r="D69" s="1027"/>
      <c r="E69" s="1027"/>
      <c r="F69" s="1027"/>
      <c r="G69" s="1027"/>
      <c r="H69" s="1027"/>
      <c r="I69" s="1027"/>
      <c r="J69" s="1027"/>
      <c r="K69" s="1027"/>
      <c r="L69" s="1027"/>
      <c r="M69" s="1027"/>
      <c r="N69" s="1027"/>
      <c r="O69" s="1027"/>
      <c r="P69" s="1027"/>
      <c r="Q69" s="1027"/>
      <c r="R69" s="1027"/>
      <c r="S69" s="1027"/>
      <c r="T69" s="1027"/>
      <c r="U69" s="1027"/>
      <c r="V69" s="1027"/>
      <c r="W69" s="1027"/>
      <c r="X69" s="1027"/>
      <c r="Y69" s="1027"/>
      <c r="Z69" s="1027"/>
      <c r="AA69" s="1027"/>
      <c r="AB69" s="1027"/>
      <c r="AC69" s="1027"/>
      <c r="AD69" s="1027"/>
      <c r="AE69" s="1027"/>
      <c r="AF69" s="1027"/>
      <c r="AG69" s="1027"/>
      <c r="AH69" s="1027"/>
      <c r="AI69" s="1027"/>
      <c r="AJ69" s="1027"/>
      <c r="AK69" s="1027"/>
      <c r="AL69" s="1027"/>
      <c r="AM69" s="1027"/>
      <c r="AN69" s="1027"/>
      <c r="AO69" s="1027"/>
      <c r="AP69" s="1027"/>
      <c r="AQ69" s="1027"/>
      <c r="AR69" s="1027"/>
      <c r="AS69" s="1027"/>
      <c r="AT69" s="1027"/>
      <c r="AU69" s="1027"/>
      <c r="AV69" s="1027"/>
      <c r="AW69" s="1027"/>
      <c r="AX69" s="1027"/>
      <c r="AY69" s="1027"/>
      <c r="AZ69" s="1027"/>
      <c r="BD69" s="286"/>
    </row>
    <row r="70" spans="1:56" ht="12" customHeight="1" x14ac:dyDescent="0.25">
      <c r="A70" s="1028" t="s">
        <v>437</v>
      </c>
      <c r="B70" s="1028"/>
      <c r="C70" s="1028"/>
      <c r="D70" s="1028"/>
      <c r="E70" s="1028"/>
      <c r="F70" s="1028"/>
      <c r="G70" s="1028"/>
      <c r="H70" s="1028"/>
      <c r="I70" s="1028"/>
      <c r="J70" s="1028"/>
      <c r="K70" s="1028"/>
      <c r="L70" s="1028"/>
      <c r="M70" s="1028"/>
      <c r="N70" s="1028"/>
      <c r="O70" s="1028"/>
      <c r="P70" s="1028"/>
      <c r="Q70" s="1028"/>
      <c r="R70" s="1028"/>
      <c r="S70" s="1028"/>
      <c r="T70" s="1028"/>
      <c r="U70" s="1028"/>
      <c r="V70" s="1028"/>
      <c r="W70" s="1028"/>
      <c r="X70" s="1028"/>
      <c r="Y70" s="1028"/>
      <c r="Z70" s="1028"/>
      <c r="AA70" s="1028"/>
      <c r="AB70" s="1028"/>
      <c r="AC70" s="1028"/>
      <c r="AD70" s="1028"/>
      <c r="AE70" s="1028"/>
      <c r="AF70" s="1028"/>
      <c r="AG70" s="1028"/>
      <c r="AH70" s="1028"/>
      <c r="AI70" s="1028"/>
      <c r="AJ70" s="1028"/>
      <c r="AK70" s="1028"/>
      <c r="AL70" s="1028"/>
      <c r="AM70" s="1028"/>
      <c r="AN70" s="1028"/>
      <c r="AO70" s="1028"/>
      <c r="AP70" s="1028"/>
      <c r="AQ70" s="1028"/>
      <c r="AR70" s="1028"/>
      <c r="AS70" s="1028"/>
      <c r="AT70" s="1028"/>
      <c r="AU70" s="1028"/>
      <c r="AV70" s="1028"/>
      <c r="AW70" s="1028"/>
      <c r="AX70" s="1028"/>
      <c r="AY70" s="1028"/>
      <c r="AZ70" s="1028"/>
      <c r="BA70" s="1028"/>
      <c r="BD70" s="286"/>
    </row>
    <row r="71" spans="1:56" ht="12" customHeight="1" x14ac:dyDescent="0.25">
      <c r="A71" s="1028" t="s">
        <v>521</v>
      </c>
      <c r="B71" s="1028"/>
      <c r="C71" s="1028"/>
      <c r="D71" s="1028"/>
      <c r="E71" s="1028"/>
      <c r="F71" s="1028"/>
      <c r="G71" s="1028"/>
      <c r="H71" s="1028"/>
      <c r="I71" s="1028"/>
      <c r="J71" s="1028"/>
      <c r="K71" s="1028"/>
      <c r="L71" s="1028"/>
      <c r="M71" s="1028"/>
      <c r="N71" s="1028"/>
      <c r="O71" s="1028"/>
      <c r="P71" s="1028"/>
      <c r="Q71" s="1028"/>
      <c r="R71" s="1028"/>
      <c r="S71" s="1028"/>
      <c r="T71" s="1028"/>
      <c r="U71" s="1028"/>
      <c r="V71" s="1028"/>
      <c r="W71" s="1028"/>
      <c r="X71" s="1028"/>
      <c r="Y71" s="1028"/>
      <c r="Z71" s="1028"/>
      <c r="AA71" s="1028"/>
      <c r="AB71" s="1028"/>
      <c r="AC71" s="1028"/>
      <c r="AD71" s="1028"/>
      <c r="AE71" s="1028"/>
      <c r="AF71" s="1028"/>
      <c r="AG71" s="1028"/>
      <c r="AH71" s="1028"/>
      <c r="AI71" s="1028"/>
      <c r="AJ71" s="1028"/>
      <c r="AK71" s="1028"/>
      <c r="AL71" s="1028"/>
      <c r="AM71" s="1028"/>
      <c r="AN71" s="1028"/>
      <c r="AO71" s="1028"/>
      <c r="AP71" s="1028"/>
      <c r="AQ71" s="1028"/>
      <c r="AR71" s="1028"/>
      <c r="AS71" s="1028"/>
      <c r="AT71" s="1028"/>
      <c r="AU71" s="1028"/>
      <c r="AV71" s="1028"/>
      <c r="AW71" s="1028"/>
      <c r="AX71" s="1028"/>
      <c r="AY71" s="1028"/>
      <c r="AZ71" s="1028"/>
      <c r="BA71" s="321"/>
      <c r="BD71" s="292"/>
    </row>
    <row r="72" spans="1:56" ht="12" customHeight="1" x14ac:dyDescent="0.25">
      <c r="A72" s="1026" t="str">
        <f>ФОРМА!B9</f>
        <v>ГтЭС-ДТ-9</v>
      </c>
      <c r="B72" s="1026"/>
      <c r="C72" s="1026"/>
      <c r="D72" s="1026"/>
      <c r="E72" s="1026"/>
      <c r="F72" s="1026"/>
      <c r="G72" s="1026"/>
      <c r="H72" s="1026"/>
      <c r="I72" s="1026"/>
      <c r="J72" s="1026"/>
      <c r="K72" s="1026"/>
      <c r="L72" s="1026"/>
      <c r="M72" s="1026"/>
      <c r="N72" s="1026"/>
      <c r="O72" s="1026"/>
      <c r="P72" s="1026"/>
      <c r="Q72" s="1026"/>
      <c r="R72" s="1026"/>
      <c r="S72" s="1026"/>
      <c r="T72" s="1026"/>
      <c r="U72" s="1026"/>
      <c r="V72" s="1026"/>
      <c r="W72" s="1026"/>
      <c r="X72" s="1026"/>
      <c r="Y72" s="1026"/>
      <c r="Z72" s="1026"/>
      <c r="AA72" s="1026"/>
      <c r="AB72" s="1026"/>
      <c r="AC72" s="1026"/>
      <c r="AD72" s="1026"/>
      <c r="AE72" s="1026"/>
      <c r="AF72" s="1026"/>
      <c r="AG72" s="1026"/>
      <c r="AH72" s="1026"/>
      <c r="AI72" s="1026"/>
      <c r="AJ72" s="1026"/>
      <c r="AK72" s="1026"/>
      <c r="AL72" s="1026"/>
      <c r="AM72" s="1026"/>
      <c r="AN72" s="1026"/>
      <c r="AO72" s="1026"/>
      <c r="AP72" s="1026"/>
      <c r="AQ72" s="1026"/>
      <c r="AR72" s="1026"/>
      <c r="AS72" s="1026"/>
      <c r="AT72" s="1026"/>
      <c r="AU72" s="1026"/>
      <c r="AV72" s="1026"/>
      <c r="AW72" s="1026"/>
      <c r="AX72" s="1026"/>
      <c r="AY72" s="1026"/>
      <c r="AZ72" s="1026"/>
      <c r="BD72" s="292"/>
    </row>
    <row r="73" spans="1:56" s="322" customFormat="1" ht="6" customHeight="1" x14ac:dyDescent="0.3">
      <c r="A73" s="1022" t="s">
        <v>567</v>
      </c>
      <c r="B73" s="1022"/>
      <c r="C73" s="1022"/>
      <c r="D73" s="1022"/>
      <c r="E73" s="1022"/>
      <c r="F73" s="1022"/>
      <c r="G73" s="1022"/>
      <c r="H73" s="1022"/>
      <c r="I73" s="1022"/>
      <c r="J73" s="1022"/>
      <c r="K73" s="1022"/>
      <c r="L73" s="1022"/>
      <c r="M73" s="1022"/>
      <c r="N73" s="1022"/>
      <c r="O73" s="1022"/>
      <c r="P73" s="1022"/>
      <c r="Q73" s="1022"/>
      <c r="R73" s="1022"/>
      <c r="S73" s="1022"/>
      <c r="T73" s="1022"/>
      <c r="U73" s="1022"/>
      <c r="V73" s="1022"/>
      <c r="W73" s="1022"/>
      <c r="X73" s="1022"/>
      <c r="Y73" s="1022"/>
      <c r="Z73" s="1022"/>
      <c r="AA73" s="1022"/>
      <c r="AB73" s="1022"/>
      <c r="AC73" s="1022"/>
      <c r="AD73" s="1022"/>
      <c r="AE73" s="1022"/>
      <c r="AF73" s="1022"/>
      <c r="AG73" s="1022"/>
      <c r="AH73" s="1022"/>
      <c r="AI73" s="1022"/>
      <c r="AJ73" s="1022"/>
      <c r="AK73" s="1022"/>
      <c r="AL73" s="1022"/>
      <c r="AM73" s="1022"/>
      <c r="AN73" s="1022"/>
      <c r="AO73" s="1022"/>
      <c r="AP73" s="1022"/>
      <c r="AQ73" s="1022"/>
      <c r="AR73" s="1022"/>
      <c r="AS73" s="1022"/>
      <c r="AT73" s="1022"/>
      <c r="AU73" s="1022"/>
      <c r="AV73" s="1022"/>
      <c r="AW73" s="1022"/>
      <c r="AX73" s="1022"/>
      <c r="AY73" s="1022"/>
      <c r="AZ73" s="1022"/>
    </row>
    <row r="74" spans="1:56" ht="12" customHeight="1" x14ac:dyDescent="0.25">
      <c r="A74" s="958" t="str">
        <f>ФОРМА!B8</f>
        <v>ООО «СЭТ»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8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8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D74" s="292"/>
    </row>
    <row r="75" spans="1:56" s="323" customFormat="1" ht="6" customHeight="1" x14ac:dyDescent="0.3">
      <c r="A75" s="1022" t="s">
        <v>569</v>
      </c>
      <c r="B75" s="1022"/>
      <c r="C75" s="1022"/>
      <c r="D75" s="1022"/>
      <c r="E75" s="1022"/>
      <c r="F75" s="1022"/>
      <c r="G75" s="1022"/>
      <c r="H75" s="1022"/>
      <c r="I75" s="1022"/>
      <c r="J75" s="1022"/>
      <c r="K75" s="1022"/>
      <c r="L75" s="1022"/>
      <c r="M75" s="1022"/>
      <c r="N75" s="1022"/>
      <c r="O75" s="1022"/>
      <c r="P75" s="1022"/>
      <c r="Q75" s="1022"/>
      <c r="R75" s="1022"/>
      <c r="S75" s="1022"/>
      <c r="T75" s="1022"/>
      <c r="U75" s="1022"/>
      <c r="V75" s="1022"/>
      <c r="W75" s="1022"/>
      <c r="X75" s="1022"/>
      <c r="Y75" s="1022"/>
      <c r="Z75" s="1022"/>
      <c r="AA75" s="1022"/>
      <c r="AB75" s="1022"/>
      <c r="AC75" s="1022"/>
      <c r="AD75" s="1022"/>
      <c r="AE75" s="1022"/>
      <c r="AF75" s="1022"/>
      <c r="AG75" s="1022"/>
      <c r="AH75" s="1022"/>
      <c r="AI75" s="1022"/>
      <c r="AJ75" s="1022"/>
      <c r="AK75" s="1022"/>
      <c r="AL75" s="1022"/>
      <c r="AM75" s="1022"/>
      <c r="AN75" s="1022"/>
      <c r="AO75" s="1022"/>
      <c r="AP75" s="1022"/>
      <c r="AQ75" s="1022"/>
      <c r="AR75" s="1022"/>
      <c r="AS75" s="1022"/>
      <c r="AT75" s="1022"/>
      <c r="AU75" s="1022"/>
      <c r="AV75" s="1022"/>
      <c r="AW75" s="1022"/>
      <c r="AX75" s="1022"/>
      <c r="AY75" s="1022"/>
      <c r="AZ75" s="1022"/>
    </row>
    <row r="76" spans="1:56" ht="12" customHeight="1" x14ac:dyDescent="0.25">
      <c r="A76" s="1023" t="s">
        <v>718</v>
      </c>
      <c r="B76" s="1023"/>
      <c r="C76" s="1023"/>
      <c r="D76" s="1023"/>
      <c r="E76" s="1023"/>
      <c r="F76" s="1023"/>
      <c r="G76" s="1023"/>
      <c r="H76" s="1023"/>
      <c r="I76" s="1023"/>
      <c r="J76" s="1023"/>
      <c r="K76" s="1023"/>
      <c r="L76" s="1023"/>
      <c r="M76" s="1023"/>
      <c r="N76" s="1023"/>
      <c r="O76" s="1023"/>
      <c r="P76" s="1023"/>
      <c r="Q76" s="1023"/>
      <c r="R76" s="1023"/>
      <c r="S76" s="1023"/>
      <c r="T76" s="1023"/>
      <c r="U76" s="1023"/>
      <c r="V76" s="1023"/>
      <c r="W76" s="1023"/>
      <c r="X76" s="1023"/>
      <c r="Y76" s="1023"/>
      <c r="Z76" s="1023"/>
      <c r="AA76" s="1023"/>
      <c r="AB76" s="1023"/>
      <c r="AC76" s="1023"/>
      <c r="AD76" s="1023"/>
      <c r="AE76" s="1023"/>
      <c r="AF76" s="1023"/>
      <c r="AG76" s="1023"/>
      <c r="AH76" s="1023"/>
      <c r="AI76" s="1023"/>
      <c r="AJ76" s="1023"/>
      <c r="AK76" s="1023"/>
      <c r="AL76" s="1023"/>
      <c r="AM76" s="1023"/>
      <c r="AN76" s="1023"/>
      <c r="AO76" s="1023"/>
      <c r="AP76" s="1023"/>
      <c r="AQ76" s="1023"/>
      <c r="AR76" s="1023"/>
      <c r="AS76" s="1023"/>
      <c r="AT76" s="1023"/>
      <c r="AU76" s="1023"/>
      <c r="AV76" s="1023"/>
      <c r="AW76" s="1023"/>
      <c r="AX76" s="1023"/>
      <c r="AY76" s="1023"/>
      <c r="AZ76" s="1023"/>
    </row>
    <row r="77" spans="1:56" s="309" customFormat="1" ht="6" customHeight="1" x14ac:dyDescent="0.3">
      <c r="A77" s="1024" t="s">
        <v>568</v>
      </c>
      <c r="B77" s="1024"/>
      <c r="C77" s="1024"/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1024"/>
      <c r="V77" s="1024"/>
      <c r="W77" s="1024"/>
      <c r="X77" s="1024"/>
      <c r="Y77" s="1024"/>
      <c r="Z77" s="1024"/>
      <c r="AA77" s="1024"/>
      <c r="AB77" s="1024"/>
      <c r="AC77" s="1024"/>
      <c r="AD77" s="1024"/>
      <c r="AE77" s="1024"/>
      <c r="AF77" s="1024"/>
      <c r="AG77" s="1024"/>
      <c r="AH77" s="1024"/>
      <c r="AI77" s="1024"/>
      <c r="AJ77" s="1024"/>
      <c r="AK77" s="1024"/>
      <c r="AL77" s="1024"/>
      <c r="AM77" s="1024"/>
      <c r="AN77" s="1024"/>
      <c r="AO77" s="1024"/>
      <c r="AP77" s="1024"/>
      <c r="AQ77" s="1024"/>
      <c r="AR77" s="1024"/>
      <c r="AS77" s="1024"/>
      <c r="AT77" s="1024"/>
      <c r="AU77" s="1024"/>
      <c r="AV77" s="1024"/>
      <c r="AW77" s="1024"/>
      <c r="AX77" s="1024"/>
      <c r="AY77" s="1024"/>
      <c r="AZ77" s="1024"/>
    </row>
    <row r="78" spans="1:56" x14ac:dyDescent="0.25">
      <c r="A78" s="1013" t="s">
        <v>438</v>
      </c>
      <c r="B78" s="1013"/>
      <c r="C78" s="1013"/>
      <c r="D78" s="1013"/>
      <c r="E78" s="1013"/>
      <c r="F78" s="1013"/>
      <c r="G78" s="1013"/>
      <c r="H78" s="1013"/>
      <c r="I78" s="1013"/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1013"/>
      <c r="AJ78" s="1013"/>
      <c r="AK78" s="1013"/>
    </row>
    <row r="79" spans="1:56" ht="14.4" x14ac:dyDescent="0.3">
      <c r="U79" s="1019"/>
      <c r="V79" s="1019"/>
      <c r="W79" s="1019"/>
      <c r="X79" s="1019"/>
      <c r="Y79" s="1019"/>
      <c r="Z79" s="1019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</row>
    <row r="80" spans="1:56" ht="12" customHeight="1" x14ac:dyDescent="0.25">
      <c r="A80" s="959" t="s">
        <v>86</v>
      </c>
      <c r="B80" s="959"/>
      <c r="C80" s="959"/>
      <c r="D80" s="959"/>
      <c r="E80" s="959"/>
      <c r="F80" s="959"/>
      <c r="G80" s="959"/>
      <c r="H80" s="959"/>
      <c r="I80" s="959"/>
      <c r="J80" s="959"/>
      <c r="K80" s="959"/>
      <c r="L80" s="959"/>
      <c r="M80" s="959"/>
      <c r="N80" s="959"/>
      <c r="O80" s="959"/>
      <c r="P80" s="1020" t="s">
        <v>65</v>
      </c>
      <c r="Q80" s="1020"/>
      <c r="R80" s="1020"/>
      <c r="S80" s="1020"/>
      <c r="T80" s="1020"/>
      <c r="U80" s="1020"/>
      <c r="V80" s="1020"/>
      <c r="W80" s="1020"/>
      <c r="X80" s="1020"/>
      <c r="Y80" s="1020"/>
      <c r="Z80" s="1020"/>
      <c r="AA80" s="1020"/>
      <c r="AB80" s="1020"/>
      <c r="AC80" s="1020"/>
      <c r="AD80" s="1020"/>
      <c r="AE80" s="1020"/>
      <c r="AF80" s="1020"/>
      <c r="AG80" s="1020"/>
      <c r="AH80" s="1020"/>
      <c r="AI80" s="1020"/>
      <c r="AJ80" s="1020"/>
      <c r="AK80" s="1020"/>
      <c r="AL80" s="1020"/>
      <c r="AM80" s="1020"/>
      <c r="AN80" s="1020"/>
      <c r="AO80" s="1020"/>
      <c r="AP80" s="1020"/>
      <c r="AQ80" s="1020"/>
      <c r="AR80" s="1020"/>
      <c r="AS80" s="1020"/>
      <c r="AT80" s="1020"/>
      <c r="AU80" s="1020"/>
      <c r="AV80" s="1020"/>
      <c r="AW80" s="1020"/>
      <c r="AX80" s="1020"/>
      <c r="AY80" s="1020"/>
      <c r="AZ80" s="1020"/>
    </row>
    <row r="81" spans="1:53" ht="11.25" customHeight="1" x14ac:dyDescent="0.25"/>
    <row r="82" spans="1:53" ht="12" customHeight="1" x14ac:dyDescent="0.25">
      <c r="A82" s="1013" t="s">
        <v>90</v>
      </c>
      <c r="B82" s="1013"/>
      <c r="C82" s="1013"/>
      <c r="D82" s="1013"/>
      <c r="E82" s="1013"/>
      <c r="F82" s="1013"/>
      <c r="G82" s="1013"/>
      <c r="H82" s="1013"/>
      <c r="I82" s="1013"/>
      <c r="J82" s="1021">
        <f>ФОРМА!F5</f>
        <v>2</v>
      </c>
      <c r="K82" s="1021"/>
      <c r="L82" s="1021"/>
      <c r="M82" s="1021"/>
      <c r="N82" s="1021"/>
      <c r="O82" s="1021"/>
      <c r="P82" s="959" t="s">
        <v>786</v>
      </c>
      <c r="Q82" s="959"/>
      <c r="R82" s="959"/>
      <c r="S82" s="959"/>
      <c r="T82" s="959"/>
      <c r="U82" s="959"/>
      <c r="V82" s="959"/>
      <c r="W82" s="959"/>
      <c r="X82" s="959"/>
      <c r="Y82" s="959"/>
      <c r="Z82" s="959"/>
      <c r="AA82" s="959"/>
      <c r="AB82" s="959"/>
      <c r="AC82" s="959"/>
      <c r="AD82" s="959"/>
      <c r="AE82" s="959"/>
      <c r="AF82" s="959"/>
      <c r="AG82" s="959"/>
      <c r="AH82" s="959"/>
      <c r="AI82" s="959"/>
      <c r="AJ82" s="959"/>
      <c r="AK82" s="959"/>
      <c r="AL82" s="959"/>
      <c r="AM82" s="959"/>
      <c r="AN82" s="959"/>
      <c r="AO82" s="959"/>
      <c r="AP82" s="959"/>
      <c r="AQ82" s="959"/>
      <c r="AR82" s="959"/>
      <c r="AS82" s="959"/>
      <c r="AT82" s="959"/>
      <c r="AU82" s="959"/>
      <c r="AV82" s="959"/>
      <c r="AW82" s="959"/>
      <c r="AX82" s="959"/>
      <c r="AY82" s="959"/>
      <c r="AZ82" s="959"/>
    </row>
    <row r="84" spans="1:53" ht="12" customHeight="1" x14ac:dyDescent="0.25">
      <c r="A84" s="1013" t="s">
        <v>87</v>
      </c>
      <c r="B84" s="1013"/>
      <c r="C84" s="1013"/>
      <c r="D84" s="1013"/>
      <c r="E84" s="1013"/>
      <c r="F84" s="1013"/>
      <c r="G84" s="1013"/>
      <c r="H84" s="1014" t="str">
        <f>ФОРМА!E28</f>
        <v>План строительства</v>
      </c>
      <c r="I84" s="1014"/>
      <c r="J84" s="1014"/>
      <c r="K84" s="1014"/>
      <c r="L84" s="1014"/>
      <c r="M84" s="1014"/>
      <c r="N84" s="1014"/>
      <c r="O84" s="1014"/>
      <c r="P84" s="1014"/>
      <c r="Q84" s="1014"/>
      <c r="R84" s="1014"/>
      <c r="S84" s="1014"/>
      <c r="T84" s="1014"/>
      <c r="U84" s="1014"/>
      <c r="V84" s="1014"/>
      <c r="W84" s="1014"/>
      <c r="X84" s="1014"/>
      <c r="Y84" s="1014"/>
      <c r="Z84" s="1014"/>
      <c r="AA84" s="1014"/>
      <c r="AB84" s="1014"/>
      <c r="AC84" s="1014"/>
      <c r="AD84" s="1014"/>
      <c r="AE84" s="1014"/>
      <c r="AF84" s="1014"/>
      <c r="AG84" s="1014"/>
      <c r="AH84" s="1014"/>
      <c r="AI84" s="1014"/>
      <c r="AJ84" s="1014"/>
      <c r="AK84" s="1014"/>
      <c r="AL84" s="1014"/>
      <c r="AM84" s="1014"/>
      <c r="AN84" s="1014"/>
      <c r="AO84" s="1014"/>
      <c r="AP84" s="1014"/>
      <c r="AQ84" s="1014"/>
      <c r="AR84" s="1014"/>
      <c r="AS84" s="1014"/>
      <c r="AT84" s="1014"/>
      <c r="AU84" s="1014"/>
      <c r="AV84" s="1014"/>
      <c r="AW84" s="1014"/>
      <c r="AX84" s="1014"/>
      <c r="AY84" s="1014"/>
      <c r="AZ84" s="1014"/>
    </row>
    <row r="85" spans="1:53" s="320" customFormat="1" ht="6" customHeight="1" x14ac:dyDescent="0.3">
      <c r="H85" s="1015" t="s">
        <v>522</v>
      </c>
      <c r="I85" s="1015"/>
      <c r="J85" s="1015"/>
      <c r="K85" s="1015"/>
      <c r="L85" s="1015"/>
      <c r="M85" s="1015"/>
      <c r="N85" s="1015"/>
      <c r="O85" s="1015"/>
      <c r="P85" s="1015"/>
      <c r="Q85" s="1015"/>
      <c r="R85" s="1015"/>
      <c r="S85" s="1015"/>
      <c r="T85" s="1015"/>
      <c r="U85" s="1015"/>
      <c r="V85" s="1015"/>
      <c r="W85" s="1015"/>
      <c r="X85" s="1015"/>
      <c r="Y85" s="1015"/>
      <c r="Z85" s="1015"/>
      <c r="AA85" s="1015"/>
      <c r="AB85" s="1015"/>
      <c r="AC85" s="1015"/>
      <c r="AD85" s="1015"/>
      <c r="AE85" s="1015"/>
      <c r="AF85" s="1015"/>
      <c r="AG85" s="1015"/>
      <c r="AH85" s="1015"/>
      <c r="AI85" s="1015"/>
      <c r="AJ85" s="1015"/>
      <c r="AK85" s="1015"/>
      <c r="AL85" s="1015"/>
      <c r="AM85" s="1015"/>
      <c r="AN85" s="1015"/>
      <c r="AO85" s="1015"/>
      <c r="AP85" s="1015"/>
      <c r="AQ85" s="1015"/>
      <c r="AR85" s="1015"/>
      <c r="AS85" s="1015"/>
      <c r="AT85" s="1015"/>
      <c r="AU85" s="1015"/>
      <c r="AV85" s="1015"/>
      <c r="AW85" s="1015"/>
      <c r="AX85" s="1015"/>
      <c r="AY85" s="1015"/>
      <c r="AZ85" s="1015"/>
    </row>
    <row r="86" spans="1:53" ht="24" customHeight="1" x14ac:dyDescent="0.25">
      <c r="A86" s="1012" t="s">
        <v>770</v>
      </c>
      <c r="B86" s="1012"/>
      <c r="C86" s="1012"/>
      <c r="D86" s="1012"/>
      <c r="E86" s="1012"/>
      <c r="F86" s="1012"/>
      <c r="G86" s="1012"/>
      <c r="H86" s="1012"/>
      <c r="I86" s="1012"/>
      <c r="J86" s="1012"/>
      <c r="K86" s="1012"/>
      <c r="L86" s="1012"/>
      <c r="M86" s="1012"/>
      <c r="N86" s="1012"/>
      <c r="O86" s="1012"/>
      <c r="P86" s="1012"/>
      <c r="Q86" s="1012"/>
      <c r="R86" s="1012"/>
      <c r="S86" s="1012"/>
      <c r="T86" s="1012"/>
      <c r="U86" s="1012"/>
      <c r="V86" s="1012"/>
      <c r="W86" s="1012"/>
      <c r="X86" s="1012"/>
      <c r="Y86" s="1012"/>
      <c r="Z86" s="1012"/>
      <c r="AA86" s="1012"/>
      <c r="AB86" s="1012"/>
      <c r="AC86" s="1012"/>
      <c r="AD86" s="1012"/>
      <c r="AE86" s="1012"/>
      <c r="AF86" s="1012"/>
      <c r="AG86" s="1012"/>
      <c r="AH86" s="1012"/>
      <c r="AI86" s="1012"/>
      <c r="AJ86" s="1012"/>
      <c r="AK86" s="1012"/>
      <c r="AL86" s="1012"/>
      <c r="AM86" s="1012"/>
      <c r="AN86" s="1012"/>
      <c r="AO86" s="1012"/>
      <c r="AP86" s="1012"/>
      <c r="AQ86" s="1012"/>
      <c r="AR86" s="1012"/>
      <c r="AS86" s="1012"/>
      <c r="AT86" s="1012"/>
      <c r="AU86" s="1012"/>
      <c r="AV86" s="1012"/>
      <c r="AW86" s="1012"/>
      <c r="AX86" s="1012"/>
      <c r="AY86" s="1012"/>
      <c r="AZ86" s="1012"/>
    </row>
    <row r="87" spans="1:53" ht="28.95" customHeight="1" x14ac:dyDescent="0.3">
      <c r="A87" s="1016" t="str">
        <f>IF(ПОДПИСИ!B9="",ПОДПИСИ!D5,ПОДПИСИ!D9)</f>
        <v>Сафуанова В.А.</v>
      </c>
      <c r="B87" s="1016"/>
      <c r="C87" s="1016"/>
      <c r="D87" s="1016"/>
      <c r="E87" s="1016"/>
      <c r="F87" s="1016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7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8"/>
      <c r="AP87" s="1018"/>
      <c r="AQ87" s="1018"/>
      <c r="AR87" s="1018"/>
      <c r="AS87" s="1018"/>
      <c r="AT87" s="1018"/>
      <c r="AU87" s="1018"/>
      <c r="AV87" s="1018"/>
      <c r="AW87" s="1018"/>
      <c r="AX87" s="1018"/>
      <c r="AY87" s="1018"/>
      <c r="AZ87" s="1018"/>
    </row>
    <row r="88" spans="1:53" s="309" customFormat="1" ht="6" customHeight="1" x14ac:dyDescent="0.3">
      <c r="A88" s="1004" t="s">
        <v>789</v>
      </c>
      <c r="B88" s="1004"/>
      <c r="C88" s="1004"/>
      <c r="D88" s="1004"/>
      <c r="E88" s="1004"/>
      <c r="F88" s="1004"/>
      <c r="G88" s="1004"/>
      <c r="H88" s="1004"/>
      <c r="I88" s="1004"/>
      <c r="J88" s="1004"/>
      <c r="K88" s="1004"/>
      <c r="L88" s="1004"/>
      <c r="M88" s="1004"/>
      <c r="N88" s="1004"/>
      <c r="O88" s="1004"/>
      <c r="P88" s="1004"/>
      <c r="Q88" s="1004"/>
      <c r="R88" s="1004"/>
      <c r="S88" s="1004"/>
      <c r="T88" s="1004"/>
      <c r="U88" s="1004"/>
      <c r="V88" s="1004"/>
      <c r="W88" s="1004"/>
      <c r="X88" s="1004"/>
      <c r="Y88" s="1004"/>
      <c r="Z88" s="324"/>
      <c r="AA88" s="324"/>
      <c r="AB88" s="324"/>
      <c r="AC88" s="324"/>
      <c r="AD88" s="324"/>
      <c r="AE88" s="324"/>
      <c r="AF88" s="324"/>
      <c r="AG88" s="324"/>
      <c r="AH88" s="324"/>
      <c r="AI88" s="324"/>
      <c r="AJ88" s="324"/>
      <c r="AK88" s="324"/>
      <c r="AL88" s="324"/>
      <c r="AM88" s="324"/>
      <c r="AN88" s="324"/>
      <c r="AO88" s="1004" t="s">
        <v>49</v>
      </c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</row>
    <row r="89" spans="1:53" ht="6" customHeight="1" x14ac:dyDescent="0.25"/>
    <row r="90" spans="1:53" ht="12" customHeight="1" x14ac:dyDescent="0.25">
      <c r="A90" s="1012" t="s">
        <v>805</v>
      </c>
      <c r="B90" s="959"/>
      <c r="C90" s="959"/>
      <c r="D90" s="959"/>
      <c r="E90" s="959"/>
      <c r="F90" s="959"/>
      <c r="G90" s="959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U90" s="959"/>
      <c r="V90" s="959"/>
      <c r="W90" s="959"/>
      <c r="X90" s="959"/>
      <c r="Y90" s="959"/>
      <c r="Z90" s="959"/>
      <c r="AA90" s="959"/>
      <c r="AB90" s="959"/>
      <c r="AC90" s="959"/>
      <c r="AD90" s="959"/>
      <c r="AE90" s="959"/>
      <c r="AF90" s="959"/>
      <c r="AG90" s="959"/>
      <c r="AH90" s="959"/>
      <c r="AI90" s="959"/>
      <c r="AJ90" s="959"/>
      <c r="AK90" s="959"/>
      <c r="AL90" s="959"/>
      <c r="AM90" s="959"/>
      <c r="AN90" s="959"/>
      <c r="AO90" s="959"/>
      <c r="AP90" s="959"/>
      <c r="AQ90" s="959"/>
      <c r="AR90" s="959"/>
      <c r="AS90" s="959"/>
      <c r="AT90" s="959"/>
      <c r="AU90" s="959"/>
      <c r="AV90" s="959"/>
      <c r="AW90" s="959"/>
      <c r="AX90" s="959"/>
      <c r="AY90" s="959"/>
      <c r="AZ90" s="959"/>
    </row>
    <row r="91" spans="1:53" ht="28.95" customHeight="1" x14ac:dyDescent="0.3">
      <c r="A91" s="1006" t="str">
        <f>ПОДПИСИ!D15</f>
        <v>Потоцкий А.А.</v>
      </c>
      <c r="B91" s="1006"/>
      <c r="C91" s="1006"/>
      <c r="D91" s="1006"/>
      <c r="E91" s="1006"/>
      <c r="F91" s="1006"/>
      <c r="G91" s="1006"/>
      <c r="H91" s="1006"/>
      <c r="I91" s="1006"/>
      <c r="J91" s="1006"/>
      <c r="K91" s="1006"/>
      <c r="L91" s="1006"/>
      <c r="M91" s="1006"/>
      <c r="N91" s="1006"/>
      <c r="O91" s="1006"/>
      <c r="P91" s="1006"/>
      <c r="Q91" s="1006"/>
      <c r="R91" s="1006"/>
      <c r="S91" s="1006"/>
      <c r="T91" s="1006"/>
      <c r="U91" s="1006"/>
      <c r="V91" s="1006"/>
      <c r="W91" s="1006"/>
      <c r="X91" s="1006"/>
      <c r="Y91" s="1006"/>
      <c r="Z91" s="1007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325"/>
    </row>
    <row r="92" spans="1:53" s="328" customFormat="1" ht="6" customHeight="1" x14ac:dyDescent="0.15">
      <c r="A92" s="1004" t="s">
        <v>789</v>
      </c>
      <c r="B92" s="1004"/>
      <c r="C92" s="1004"/>
      <c r="D92" s="1004"/>
      <c r="E92" s="1004"/>
      <c r="F92" s="1004"/>
      <c r="G92" s="1004"/>
      <c r="H92" s="1004"/>
      <c r="I92" s="1004"/>
      <c r="J92" s="1004"/>
      <c r="K92" s="1004"/>
      <c r="L92" s="1004"/>
      <c r="M92" s="1004"/>
      <c r="N92" s="1004"/>
      <c r="O92" s="1004"/>
      <c r="P92" s="1004"/>
      <c r="Q92" s="1004"/>
      <c r="R92" s="1004"/>
      <c r="S92" s="1004"/>
      <c r="T92" s="1004"/>
      <c r="U92" s="1004"/>
      <c r="V92" s="1004"/>
      <c r="W92" s="1004"/>
      <c r="X92" s="1004"/>
      <c r="Y92" s="1004"/>
      <c r="Z92" s="326"/>
      <c r="AA92" s="326"/>
      <c r="AB92" s="326"/>
      <c r="AC92" s="326"/>
      <c r="AD92" s="326"/>
      <c r="AE92" s="326"/>
      <c r="AF92" s="326"/>
      <c r="AG92" s="326"/>
      <c r="AH92" s="326"/>
      <c r="AI92" s="326"/>
      <c r="AJ92" s="326"/>
      <c r="AK92" s="326"/>
      <c r="AL92" s="326"/>
      <c r="AM92" s="326"/>
      <c r="AN92" s="326"/>
      <c r="AO92" s="1004" t="s">
        <v>49</v>
      </c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327"/>
    </row>
    <row r="93" spans="1:53" ht="6" customHeight="1" x14ac:dyDescent="0.25">
      <c r="A93" s="325"/>
      <c r="B93" s="325"/>
      <c r="C93" s="325"/>
      <c r="D93" s="325"/>
      <c r="E93" s="325"/>
      <c r="F93" s="325"/>
      <c r="G93" s="325"/>
      <c r="H93" s="325"/>
      <c r="I93" s="325"/>
      <c r="J93" s="325"/>
      <c r="K93" s="325"/>
      <c r="L93" s="325"/>
      <c r="M93" s="325"/>
      <c r="N93" s="325"/>
      <c r="O93" s="325"/>
      <c r="P93" s="325"/>
      <c r="Q93" s="325"/>
      <c r="R93" s="325"/>
      <c r="S93" s="325"/>
      <c r="T93" s="325"/>
      <c r="U93" s="325"/>
      <c r="V93" s="325"/>
      <c r="W93" s="325"/>
      <c r="X93" s="325"/>
      <c r="Y93" s="325"/>
      <c r="Z93" s="325"/>
      <c r="AA93" s="325"/>
      <c r="AB93" s="325"/>
      <c r="AC93" s="325"/>
      <c r="AD93" s="325"/>
      <c r="AE93" s="325"/>
      <c r="AF93" s="325"/>
      <c r="AG93" s="325"/>
      <c r="AH93" s="325"/>
      <c r="AI93" s="325"/>
      <c r="AJ93" s="325"/>
      <c r="AK93" s="325"/>
      <c r="AL93" s="325"/>
      <c r="AM93" s="325"/>
      <c r="AN93" s="325"/>
      <c r="AO93" s="325"/>
      <c r="AP93" s="325"/>
      <c r="AQ93" s="325"/>
      <c r="AR93" s="325"/>
      <c r="AS93" s="325"/>
      <c r="AT93" s="325"/>
      <c r="AU93" s="325"/>
      <c r="AV93" s="325"/>
      <c r="AW93" s="325"/>
      <c r="AX93" s="325"/>
      <c r="AY93" s="325"/>
      <c r="AZ93" s="325"/>
      <c r="BA93" s="325"/>
    </row>
    <row r="94" spans="1:53" ht="24" customHeight="1" x14ac:dyDescent="0.25">
      <c r="A94" s="1010" t="s">
        <v>801</v>
      </c>
      <c r="B94" s="1010"/>
      <c r="C94" s="1010"/>
      <c r="D94" s="1010"/>
      <c r="E94" s="1010"/>
      <c r="F94" s="1010"/>
      <c r="G94" s="1010"/>
      <c r="H94" s="1010"/>
      <c r="I94" s="1010"/>
      <c r="J94" s="1010"/>
      <c r="K94" s="1010"/>
      <c r="L94" s="1010"/>
      <c r="M94" s="1010"/>
      <c r="N94" s="1010"/>
      <c r="O94" s="1010"/>
      <c r="P94" s="1010"/>
      <c r="Q94" s="1010"/>
      <c r="R94" s="1010"/>
      <c r="S94" s="1010"/>
      <c r="T94" s="1010"/>
      <c r="U94" s="1010"/>
      <c r="V94" s="1010"/>
      <c r="W94" s="1010"/>
      <c r="X94" s="1010"/>
      <c r="Y94" s="1010"/>
      <c r="Z94" s="1010"/>
      <c r="AA94" s="1010"/>
      <c r="AB94" s="1010"/>
      <c r="AC94" s="1010"/>
      <c r="AD94" s="1010"/>
      <c r="AE94" s="1010"/>
      <c r="AF94" s="1010"/>
      <c r="AG94" s="1010"/>
      <c r="AH94" s="1010"/>
      <c r="AI94" s="1010"/>
      <c r="AJ94" s="1010"/>
      <c r="AK94" s="1010"/>
      <c r="AL94" s="1010"/>
      <c r="AM94" s="1010"/>
      <c r="AN94" s="1010"/>
      <c r="AO94" s="1010"/>
      <c r="AP94" s="1010"/>
      <c r="AQ94" s="1010"/>
      <c r="AR94" s="1010"/>
      <c r="AS94" s="1010"/>
      <c r="AT94" s="1010"/>
      <c r="AU94" s="1010"/>
      <c r="AV94" s="1010"/>
      <c r="AW94" s="1010"/>
      <c r="AX94" s="1010"/>
      <c r="AY94" s="1010"/>
      <c r="AZ94" s="1010"/>
      <c r="BA94" s="325"/>
    </row>
    <row r="95" spans="1:53" ht="28.95" customHeight="1" x14ac:dyDescent="0.3">
      <c r="A95" s="1006" t="str">
        <f>ПОДПИСИ!D17</f>
        <v>Кольцов А.Г.</v>
      </c>
      <c r="B95" s="1006"/>
      <c r="C95" s="1006"/>
      <c r="D95" s="1006"/>
      <c r="E95" s="1006"/>
      <c r="F95" s="1006"/>
      <c r="G95" s="1006"/>
      <c r="H95" s="1006"/>
      <c r="I95" s="1006"/>
      <c r="J95" s="1006"/>
      <c r="K95" s="1006"/>
      <c r="L95" s="1006"/>
      <c r="M95" s="1006"/>
      <c r="N95" s="1006"/>
      <c r="O95" s="1006"/>
      <c r="P95" s="1006"/>
      <c r="Q95" s="1006"/>
      <c r="R95" s="1006"/>
      <c r="S95" s="1006"/>
      <c r="T95" s="1006"/>
      <c r="U95" s="1006"/>
      <c r="V95" s="1006"/>
      <c r="W95" s="1006"/>
      <c r="X95" s="1006"/>
      <c r="Y95" s="1006"/>
      <c r="Z95" s="1007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11" t="s">
        <v>64</v>
      </c>
      <c r="AP95" s="1011"/>
      <c r="AQ95" s="1011"/>
      <c r="AR95" s="1011"/>
      <c r="AS95" s="1011"/>
      <c r="AT95" s="1011"/>
      <c r="AU95" s="1011"/>
      <c r="AV95" s="1011"/>
      <c r="AW95" s="1011"/>
      <c r="AX95" s="1011"/>
      <c r="AY95" s="1011"/>
      <c r="AZ95" s="1011"/>
      <c r="BA95" s="1011"/>
    </row>
    <row r="96" spans="1:53" ht="6" customHeight="1" x14ac:dyDescent="0.25">
      <c r="A96" s="1004" t="s">
        <v>789</v>
      </c>
      <c r="B96" s="1004"/>
      <c r="C96" s="1004"/>
      <c r="D96" s="1004"/>
      <c r="E96" s="1004"/>
      <c r="F96" s="1004"/>
      <c r="G96" s="1004"/>
      <c r="H96" s="1004"/>
      <c r="I96" s="1004"/>
      <c r="J96" s="1004"/>
      <c r="K96" s="1004"/>
      <c r="L96" s="1004"/>
      <c r="M96" s="1004"/>
      <c r="N96" s="1004"/>
      <c r="O96" s="1004"/>
      <c r="P96" s="1004"/>
      <c r="Q96" s="1004"/>
      <c r="R96" s="1004"/>
      <c r="S96" s="1004"/>
      <c r="T96" s="1004"/>
      <c r="U96" s="1004"/>
      <c r="V96" s="1004"/>
      <c r="W96" s="1004"/>
      <c r="X96" s="1004"/>
      <c r="Y96" s="1004"/>
      <c r="Z96" s="329"/>
      <c r="AA96" s="329"/>
      <c r="AB96" s="329"/>
      <c r="AC96" s="329"/>
      <c r="AD96" s="329"/>
      <c r="AE96" s="329"/>
      <c r="AF96" s="329"/>
      <c r="AG96" s="329"/>
      <c r="AH96" s="329"/>
      <c r="AI96" s="329"/>
      <c r="AJ96" s="329"/>
      <c r="AK96" s="329"/>
      <c r="AL96" s="329"/>
      <c r="AM96" s="329"/>
      <c r="AN96" s="329"/>
      <c r="AO96" s="1004" t="s">
        <v>49</v>
      </c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325"/>
    </row>
    <row r="97" spans="1:55" ht="6" customHeight="1" x14ac:dyDescent="0.25">
      <c r="A97" s="330"/>
      <c r="B97" s="330"/>
      <c r="C97" s="330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0"/>
      <c r="T97" s="330"/>
      <c r="U97" s="330"/>
      <c r="V97" s="330"/>
      <c r="W97" s="330"/>
      <c r="X97" s="330"/>
      <c r="Y97" s="330"/>
      <c r="Z97" s="329"/>
      <c r="AA97" s="329"/>
      <c r="AB97" s="329"/>
      <c r="AC97" s="329"/>
      <c r="AD97" s="329"/>
      <c r="AE97" s="329"/>
      <c r="AF97" s="329"/>
      <c r="AG97" s="329"/>
      <c r="AH97" s="329"/>
      <c r="AI97" s="329"/>
      <c r="AJ97" s="329"/>
      <c r="AK97" s="329"/>
      <c r="AL97" s="329"/>
      <c r="AM97" s="329"/>
      <c r="AN97" s="329"/>
      <c r="AO97" s="330"/>
      <c r="AP97" s="330"/>
      <c r="AQ97" s="330"/>
      <c r="AR97" s="330"/>
      <c r="AS97" s="330"/>
      <c r="AT97" s="330"/>
      <c r="AU97" s="330"/>
      <c r="AV97" s="330"/>
      <c r="AW97" s="330"/>
      <c r="AX97" s="330"/>
      <c r="AY97" s="330"/>
      <c r="AZ97" s="330"/>
      <c r="BA97" s="325"/>
    </row>
    <row r="98" spans="1:55" ht="35.25" customHeight="1" x14ac:dyDescent="0.25">
      <c r="A98" s="1005" t="s">
        <v>791</v>
      </c>
      <c r="B98" s="1009"/>
      <c r="C98" s="1009"/>
      <c r="D98" s="1009"/>
      <c r="E98" s="1009"/>
      <c r="F98" s="1009"/>
      <c r="G98" s="1009"/>
      <c r="H98" s="1009"/>
      <c r="I98" s="1009"/>
      <c r="J98" s="1009"/>
      <c r="K98" s="1009"/>
      <c r="L98" s="1009"/>
      <c r="M98" s="1009"/>
      <c r="N98" s="1009"/>
      <c r="O98" s="1009"/>
      <c r="P98" s="1009"/>
      <c r="Q98" s="1009"/>
      <c r="R98" s="1009"/>
      <c r="S98" s="1009"/>
      <c r="T98" s="1009"/>
      <c r="U98" s="1009"/>
      <c r="V98" s="1009"/>
      <c r="W98" s="1009"/>
      <c r="X98" s="1009"/>
      <c r="Y98" s="1009"/>
      <c r="Z98" s="1009"/>
      <c r="AA98" s="1009"/>
      <c r="AB98" s="1009"/>
      <c r="AC98" s="1009"/>
      <c r="AD98" s="1009"/>
      <c r="AE98" s="1009"/>
      <c r="AF98" s="1009"/>
      <c r="AG98" s="1009"/>
      <c r="AH98" s="1009"/>
      <c r="AI98" s="1009"/>
      <c r="AJ98" s="1009"/>
      <c r="AK98" s="1009"/>
      <c r="AL98" s="1009"/>
      <c r="AM98" s="1009"/>
      <c r="AN98" s="1009"/>
      <c r="AO98" s="1009"/>
      <c r="AP98" s="1009"/>
      <c r="AQ98" s="1009"/>
      <c r="AR98" s="1009"/>
      <c r="AS98" s="1009"/>
      <c r="AT98" s="1009"/>
      <c r="AU98" s="1009"/>
      <c r="AV98" s="1009"/>
      <c r="AW98" s="1009"/>
      <c r="AX98" s="1009"/>
      <c r="AY98" s="1009"/>
      <c r="AZ98" s="1009"/>
      <c r="BA98" s="325"/>
    </row>
    <row r="99" spans="1:55" ht="28.95" customHeight="1" x14ac:dyDescent="0.3">
      <c r="A99" s="1006" t="str">
        <f>ПОДПИСИ!C19</f>
        <v xml:space="preserve"> </v>
      </c>
      <c r="B99" s="1006"/>
      <c r="C99" s="1006"/>
      <c r="D99" s="1006"/>
      <c r="E99" s="1006"/>
      <c r="F99" s="1006"/>
      <c r="G99" s="1006"/>
      <c r="H99" s="1006"/>
      <c r="I99" s="1006"/>
      <c r="J99" s="1006"/>
      <c r="K99" s="1006"/>
      <c r="L99" s="1006"/>
      <c r="M99" s="1006"/>
      <c r="N99" s="1006"/>
      <c r="O99" s="1006"/>
      <c r="P99" s="1006"/>
      <c r="Q99" s="1006"/>
      <c r="R99" s="1006"/>
      <c r="S99" s="1006"/>
      <c r="T99" s="1006"/>
      <c r="U99" s="1006"/>
      <c r="V99" s="1006"/>
      <c r="W99" s="1006"/>
      <c r="X99" s="1006"/>
      <c r="Y99" s="1006"/>
      <c r="Z99" s="1007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8" t="s">
        <v>64</v>
      </c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331"/>
    </row>
    <row r="100" spans="1:55" ht="6" customHeight="1" x14ac:dyDescent="0.25">
      <c r="A100" s="1004" t="s">
        <v>789</v>
      </c>
      <c r="B100" s="1004"/>
      <c r="C100" s="1004"/>
      <c r="D100" s="1004"/>
      <c r="E100" s="1004"/>
      <c r="F100" s="1004"/>
      <c r="G100" s="1004"/>
      <c r="H100" s="1004"/>
      <c r="I100" s="1004"/>
      <c r="J100" s="1004"/>
      <c r="K100" s="1004"/>
      <c r="L100" s="1004"/>
      <c r="M100" s="1004"/>
      <c r="N100" s="1004"/>
      <c r="O100" s="1004"/>
      <c r="P100" s="1004"/>
      <c r="Q100" s="1004"/>
      <c r="R100" s="1004"/>
      <c r="S100" s="1004"/>
      <c r="T100" s="1004"/>
      <c r="U100" s="1004"/>
      <c r="V100" s="1004"/>
      <c r="W100" s="1004"/>
      <c r="X100" s="1004"/>
      <c r="Y100" s="1004"/>
      <c r="Z100" s="329"/>
      <c r="AA100" s="329"/>
      <c r="AB100" s="329"/>
      <c r="AC100" s="329"/>
      <c r="AD100" s="329"/>
      <c r="AE100" s="329"/>
      <c r="AF100" s="329"/>
      <c r="AG100" s="329"/>
      <c r="AH100" s="329"/>
      <c r="AI100" s="329"/>
      <c r="AJ100" s="329"/>
      <c r="AK100" s="329"/>
      <c r="AL100" s="329"/>
      <c r="AM100" s="329"/>
      <c r="AN100" s="329"/>
      <c r="AO100" s="1004" t="s">
        <v>49</v>
      </c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325"/>
    </row>
    <row r="101" spans="1:55" ht="6" customHeight="1" x14ac:dyDescent="0.25">
      <c r="A101" s="330"/>
      <c r="B101" s="330"/>
      <c r="C101" s="330"/>
      <c r="D101" s="330"/>
      <c r="E101" s="330"/>
      <c r="F101" s="330"/>
      <c r="G101" s="330"/>
      <c r="H101" s="330"/>
      <c r="I101" s="330"/>
      <c r="J101" s="330"/>
      <c r="K101" s="330"/>
      <c r="L101" s="330"/>
      <c r="M101" s="330"/>
      <c r="N101" s="330"/>
      <c r="O101" s="330"/>
      <c r="P101" s="330"/>
      <c r="Q101" s="330"/>
      <c r="R101" s="330"/>
      <c r="S101" s="330"/>
      <c r="T101" s="330"/>
      <c r="U101" s="330"/>
      <c r="V101" s="330"/>
      <c r="W101" s="330"/>
      <c r="X101" s="330"/>
      <c r="Y101" s="330"/>
      <c r="Z101" s="329"/>
      <c r="AA101" s="329"/>
      <c r="AB101" s="329"/>
      <c r="AC101" s="329"/>
      <c r="AD101" s="329"/>
      <c r="AE101" s="329"/>
      <c r="AF101" s="329"/>
      <c r="AG101" s="329"/>
      <c r="AH101" s="329"/>
      <c r="AI101" s="329"/>
      <c r="AJ101" s="329"/>
      <c r="AK101" s="329"/>
      <c r="AL101" s="329"/>
      <c r="AM101" s="329"/>
      <c r="AN101" s="329"/>
      <c r="AO101" s="330"/>
      <c r="AP101" s="330"/>
      <c r="AQ101" s="330"/>
      <c r="AR101" s="330"/>
      <c r="AS101" s="330"/>
      <c r="AT101" s="330"/>
      <c r="AU101" s="330"/>
      <c r="AV101" s="330"/>
      <c r="AW101" s="330"/>
      <c r="AX101" s="330"/>
      <c r="AY101" s="330"/>
      <c r="AZ101" s="330"/>
      <c r="BA101" s="325"/>
    </row>
    <row r="102" spans="1:55" ht="36.75" customHeight="1" x14ac:dyDescent="0.25">
      <c r="A102" s="1005" t="s">
        <v>806</v>
      </c>
      <c r="B102" s="1005"/>
      <c r="C102" s="1005"/>
      <c r="D102" s="1005"/>
      <c r="E102" s="1005"/>
      <c r="F102" s="1005"/>
      <c r="G102" s="1005"/>
      <c r="H102" s="1005"/>
      <c r="I102" s="1005"/>
      <c r="J102" s="1005"/>
      <c r="K102" s="1005"/>
      <c r="L102" s="1005"/>
      <c r="M102" s="1005"/>
      <c r="N102" s="1005"/>
      <c r="O102" s="1005"/>
      <c r="P102" s="1005"/>
      <c r="Q102" s="1005"/>
      <c r="R102" s="1005"/>
      <c r="S102" s="1005"/>
      <c r="T102" s="1005"/>
      <c r="U102" s="1005"/>
      <c r="V102" s="1005"/>
      <c r="W102" s="1005"/>
      <c r="X102" s="1005"/>
      <c r="Y102" s="1005"/>
      <c r="Z102" s="1005"/>
      <c r="AA102" s="1005"/>
      <c r="AB102" s="1005"/>
      <c r="AC102" s="1005"/>
      <c r="AD102" s="1005"/>
      <c r="AE102" s="1005"/>
      <c r="AF102" s="1005"/>
      <c r="AG102" s="1005"/>
      <c r="AH102" s="1005"/>
      <c r="AI102" s="1005"/>
      <c r="AJ102" s="1005"/>
      <c r="AK102" s="1005"/>
      <c r="AL102" s="1005"/>
      <c r="AM102" s="1005"/>
      <c r="AN102" s="1005"/>
      <c r="AO102" s="1005"/>
      <c r="AP102" s="1005"/>
      <c r="AQ102" s="1005"/>
      <c r="AR102" s="1005"/>
      <c r="AS102" s="1005"/>
      <c r="AT102" s="1005"/>
      <c r="AU102" s="1005"/>
      <c r="AV102" s="1005"/>
      <c r="AW102" s="1005"/>
      <c r="AX102" s="1005"/>
      <c r="AY102" s="1005"/>
      <c r="AZ102" s="1005"/>
      <c r="BA102" s="325"/>
    </row>
    <row r="103" spans="1:55" ht="28.95" customHeight="1" x14ac:dyDescent="0.3">
      <c r="A103" s="1006" t="str">
        <f>ПОДПИСИ!D14</f>
        <v>Попов А.В.</v>
      </c>
      <c r="B103" s="1006"/>
      <c r="C103" s="1006"/>
      <c r="D103" s="1006"/>
      <c r="E103" s="1006"/>
      <c r="F103" s="1006"/>
      <c r="G103" s="1006"/>
      <c r="H103" s="1006"/>
      <c r="I103" s="1006"/>
      <c r="J103" s="1006"/>
      <c r="K103" s="1006"/>
      <c r="L103" s="1006"/>
      <c r="M103" s="1006"/>
      <c r="N103" s="1006"/>
      <c r="O103" s="1006"/>
      <c r="P103" s="1006"/>
      <c r="Q103" s="1006"/>
      <c r="R103" s="1006"/>
      <c r="S103" s="1006"/>
      <c r="T103" s="1006"/>
      <c r="U103" s="1006"/>
      <c r="V103" s="1006"/>
      <c r="W103" s="1006"/>
      <c r="X103" s="1006"/>
      <c r="Y103" s="1006"/>
      <c r="Z103" s="1007"/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8"/>
      <c r="AP103" s="1008"/>
      <c r="AQ103" s="1008"/>
      <c r="AR103" s="1008"/>
      <c r="AS103" s="1008"/>
      <c r="AT103" s="1008"/>
      <c r="AU103" s="1008"/>
      <c r="AV103" s="1008"/>
      <c r="AW103" s="1008"/>
      <c r="AX103" s="1008"/>
      <c r="AY103" s="1008"/>
      <c r="AZ103" s="1008"/>
      <c r="BA103" s="332"/>
      <c r="BB103" s="311"/>
      <c r="BC103" s="311"/>
    </row>
    <row r="104" spans="1:55" s="300" customFormat="1" ht="6" customHeight="1" x14ac:dyDescent="0.2">
      <c r="A104" s="1004" t="s">
        <v>789</v>
      </c>
      <c r="B104" s="1004"/>
      <c r="C104" s="1004"/>
      <c r="D104" s="1004"/>
      <c r="E104" s="1004"/>
      <c r="F104" s="1004"/>
      <c r="G104" s="1004"/>
      <c r="H104" s="1004"/>
      <c r="I104" s="1004"/>
      <c r="J104" s="1004"/>
      <c r="K104" s="1004"/>
      <c r="L104" s="1004"/>
      <c r="M104" s="1004"/>
      <c r="N104" s="1004"/>
      <c r="O104" s="1004"/>
      <c r="P104" s="1004"/>
      <c r="Q104" s="1004"/>
      <c r="R104" s="1004"/>
      <c r="S104" s="1004"/>
      <c r="T104" s="1004"/>
      <c r="U104" s="1004"/>
      <c r="V104" s="1004"/>
      <c r="W104" s="1004"/>
      <c r="X104" s="1004"/>
      <c r="Y104" s="1004"/>
      <c r="Z104" s="333"/>
      <c r="AA104" s="333"/>
      <c r="AB104" s="333"/>
      <c r="AC104" s="333"/>
      <c r="AD104" s="333"/>
      <c r="AE104" s="333"/>
      <c r="AF104" s="333"/>
      <c r="AG104" s="333"/>
      <c r="AH104" s="333"/>
      <c r="AI104" s="333"/>
      <c r="AJ104" s="333"/>
      <c r="AK104" s="333"/>
      <c r="AL104" s="333"/>
      <c r="AM104" s="333"/>
      <c r="AN104" s="333"/>
      <c r="AO104" s="1004" t="s">
        <v>49</v>
      </c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</row>
    <row r="105" spans="1:55" x14ac:dyDescent="0.25">
      <c r="A105" s="999" t="s">
        <v>920</v>
      </c>
      <c r="B105" s="999"/>
      <c r="C105" s="999"/>
      <c r="D105" s="999"/>
      <c r="E105" s="999"/>
      <c r="F105" s="999"/>
      <c r="G105" s="999"/>
      <c r="H105" s="999"/>
      <c r="I105" s="999"/>
      <c r="J105" s="999"/>
      <c r="K105" s="999"/>
      <c r="L105" s="999"/>
      <c r="M105" s="999"/>
      <c r="N105" s="999"/>
      <c r="O105" s="999"/>
      <c r="P105" s="999"/>
      <c r="Q105" s="999"/>
      <c r="R105" s="999"/>
      <c r="S105" s="999"/>
      <c r="T105" s="999"/>
      <c r="U105" s="999"/>
      <c r="V105" s="999"/>
      <c r="W105" s="999"/>
      <c r="X105" s="999"/>
      <c r="Y105" s="999"/>
      <c r="Z105" s="999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</row>
    <row r="106" spans="1:55" ht="28.95" customHeight="1" x14ac:dyDescent="0.3">
      <c r="A106" s="970" t="str">
        <f>IF(ПОДПИСИ!D9="","",ПОДПИСИ!D5)</f>
        <v>Ширяев Е.М.</v>
      </c>
      <c r="B106" s="970"/>
      <c r="C106" s="970"/>
      <c r="D106" s="970"/>
      <c r="E106" s="970"/>
      <c r="F106" s="970"/>
      <c r="G106" s="970"/>
      <c r="H106" s="970"/>
      <c r="I106" s="970"/>
      <c r="J106" s="970"/>
      <c r="K106" s="970"/>
      <c r="L106" s="970"/>
      <c r="M106" s="970"/>
      <c r="N106" s="970"/>
      <c r="O106" s="970"/>
      <c r="P106" s="970"/>
      <c r="Q106" s="970"/>
      <c r="R106" s="970"/>
      <c r="S106" s="970"/>
      <c r="T106" s="970"/>
      <c r="U106" s="970"/>
      <c r="V106" s="970"/>
      <c r="W106" s="970"/>
      <c r="X106" s="970"/>
      <c r="Y106" s="970"/>
      <c r="Z106" s="971"/>
      <c r="AA106" s="971"/>
      <c r="AB106" s="971"/>
      <c r="AC106" s="971"/>
      <c r="AD106" s="971"/>
      <c r="AE106" s="971"/>
      <c r="AF106" s="971"/>
      <c r="AG106" s="971"/>
      <c r="AH106" s="971"/>
      <c r="AI106" s="971"/>
      <c r="AJ106" s="971"/>
      <c r="AK106" s="971"/>
      <c r="AL106" s="971"/>
      <c r="AM106" s="971"/>
      <c r="AN106" s="971"/>
      <c r="AO106" s="972"/>
      <c r="AP106" s="972"/>
      <c r="AQ106" s="972"/>
      <c r="AR106" s="972"/>
      <c r="AS106" s="972"/>
      <c r="AT106" s="972"/>
      <c r="AU106" s="972"/>
      <c r="AV106" s="972"/>
      <c r="AW106" s="972"/>
      <c r="AX106" s="972"/>
      <c r="AY106" s="972"/>
      <c r="AZ106" s="972"/>
    </row>
    <row r="107" spans="1:55" ht="9.75" customHeight="1" x14ac:dyDescent="0.25">
      <c r="A107" s="968" t="s">
        <v>789</v>
      </c>
      <c r="B107" s="968"/>
      <c r="C107" s="968"/>
      <c r="D107" s="968"/>
      <c r="E107" s="968"/>
      <c r="F107" s="968"/>
      <c r="G107" s="968"/>
      <c r="H107" s="968"/>
      <c r="I107" s="968"/>
      <c r="J107" s="968"/>
      <c r="K107" s="968"/>
      <c r="L107" s="968"/>
      <c r="M107" s="968"/>
      <c r="N107" s="968"/>
      <c r="O107" s="968"/>
      <c r="P107" s="968"/>
      <c r="Q107" s="968"/>
      <c r="R107" s="968"/>
      <c r="S107" s="968"/>
      <c r="T107" s="968"/>
      <c r="U107" s="968"/>
      <c r="V107" s="968"/>
      <c r="W107" s="968"/>
      <c r="X107" s="968"/>
      <c r="Y107" s="968"/>
      <c r="Z107" s="304"/>
      <c r="AA107" s="304"/>
      <c r="AB107" s="304"/>
      <c r="AC107" s="304"/>
      <c r="AD107" s="304"/>
      <c r="AE107" s="304"/>
      <c r="AF107" s="304"/>
      <c r="AG107" s="304"/>
      <c r="AH107" s="304"/>
      <c r="AI107" s="304"/>
      <c r="AJ107" s="304"/>
      <c r="AK107" s="304"/>
      <c r="AL107" s="304"/>
      <c r="AM107" s="304"/>
      <c r="AN107" s="304"/>
      <c r="AO107" s="968" t="s">
        <v>49</v>
      </c>
      <c r="AP107" s="968"/>
      <c r="AQ107" s="968"/>
      <c r="AR107" s="968"/>
      <c r="AS107" s="968"/>
      <c r="AT107" s="968"/>
      <c r="AU107" s="968"/>
      <c r="AV107" s="968"/>
      <c r="AW107" s="968"/>
      <c r="AX107" s="968"/>
      <c r="AY107" s="968"/>
      <c r="AZ107" s="96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 codeName="Лист66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3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2-ОП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13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Установка опор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11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13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Обратная засыпка котлована ранее вырытым грунтом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 codeName="Лист73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10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1-КЛ0,4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>
        <f ca="1">INDIRECT("'АКТЫ скрытых работ'!R"&amp;BE3&amp;"C7",0)</f>
        <v>28</v>
      </c>
      <c r="AU23" s="1062"/>
      <c r="AV23" s="1062"/>
      <c r="AW23" s="288" t="s">
        <v>77</v>
      </c>
      <c r="AX23" s="1062" t="str">
        <f ca="1">INDIRECT("'АКТЫ скрытых работ'!R"&amp;BE3&amp;"C8",0)</f>
        <v>января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Разработка грунта траншеи, приемных и стартовых котлованов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Не применялись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>
        <f ca="1">INDIRECT("'АКТЫ скрытых работ'!R"&amp;BE3&amp;"C4",0)</f>
        <v>27</v>
      </c>
      <c r="T66" s="1053"/>
      <c r="U66" s="1053"/>
      <c r="V66" s="492"/>
      <c r="W66" s="1054" t="str">
        <f ca="1">INDIRECT("'АКТЫ скрытых работ'!R"&amp;BE3&amp;"C5",0)</f>
        <v>января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>
        <f ca="1">INDIRECT("'АКТЫ скрытых работ'!R"&amp;BE3&amp;"C7",0)</f>
        <v>28</v>
      </c>
      <c r="T67" s="1055"/>
      <c r="U67" s="1055"/>
      <c r="V67" s="492"/>
      <c r="W67" s="1056" t="str">
        <f ca="1">INDIRECT("'АКТЫ скрытых работ'!R"&amp;BE3&amp;"C8",0)</f>
        <v>января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Устройство песчанного основания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 codeName="Лист74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11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2-КЛ0,4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>
        <f ca="1">INDIRECT("'АКТЫ скрытых работ'!R"&amp;BE3&amp;"C7",0)</f>
        <v>28</v>
      </c>
      <c r="AU23" s="1062"/>
      <c r="AV23" s="1062"/>
      <c r="AW23" s="288" t="s">
        <v>77</v>
      </c>
      <c r="AX23" s="1062" t="str">
        <f ca="1">INDIRECT("'АКТЫ скрытых работ'!R"&amp;BE3&amp;"C8",0)</f>
        <v>января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Устройство песчанного основания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>
        <f ca="1">INDIRECT("'АКТЫ скрытых работ'!R"&amp;BE3&amp;"C4",0)</f>
        <v>27</v>
      </c>
      <c r="T66" s="1053"/>
      <c r="U66" s="1053"/>
      <c r="V66" s="492"/>
      <c r="W66" s="1054" t="str">
        <f ca="1">INDIRECT("'АКТЫ скрытых работ'!R"&amp;BE3&amp;"C5",0)</f>
        <v>января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>
        <f ca="1">INDIRECT("'АКТЫ скрытых работ'!R"&amp;BE3&amp;"C7",0)</f>
        <v>28</v>
      </c>
      <c r="T67" s="1055"/>
      <c r="U67" s="1055"/>
      <c r="V67" s="492"/>
      <c r="W67" s="1056" t="str">
        <f ca="1">INDIRECT("'АКТЫ скрытых работ'!R"&amp;BE3&amp;"C8",0)</f>
        <v>января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Прокладка труб в траншее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Паспорт №31/08/22 от 31.08.2022 ООО "ДК "Горизонт"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 codeName="Лист75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12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4-КЛ0,4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>
        <f ca="1">INDIRECT("'АКТЫ скрытых работ'!R"&amp;BE3&amp;"C7",0)</f>
        <v>28</v>
      </c>
      <c r="AU23" s="1062"/>
      <c r="AV23" s="1062"/>
      <c r="AW23" s="288" t="s">
        <v>77</v>
      </c>
      <c r="AX23" s="1062" t="str">
        <f ca="1">INDIRECT("'АКТЫ скрытых работ'!R"&amp;BE3&amp;"C8",0)</f>
        <v>января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Устройство ГНБ перехода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>
        <f ca="1">INDIRECT("'АКТЫ скрытых работ'!R"&amp;BE3&amp;"C4",0)</f>
        <v>27</v>
      </c>
      <c r="T66" s="1053"/>
      <c r="U66" s="1053"/>
      <c r="V66" s="492"/>
      <c r="W66" s="1054" t="str">
        <f ca="1">INDIRECT("'АКТЫ скрытых работ'!R"&amp;BE3&amp;"C5",0)</f>
        <v>января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>
        <f ca="1">INDIRECT("'АКТЫ скрытых работ'!R"&amp;BE3&amp;"C7",0)</f>
        <v>28</v>
      </c>
      <c r="T67" s="1055"/>
      <c r="U67" s="1055"/>
      <c r="V67" s="492"/>
      <c r="W67" s="1056" t="str">
        <f ca="1">INDIRECT("'АКТЫ скрытых работ'!R"&amp;BE3&amp;"C8",0)</f>
        <v>января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Прокладка КЛ-0,4 кВ с нанесением огнезащитного покрытия Огракс В1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 codeName="Лист76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13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5-КЛ0,4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января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Прокладка КЛ-0,4 кВ с нанесением огнезащитного покрытия Огракс В1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29</v>
      </c>
      <c r="T66" s="1053"/>
      <c r="U66" s="1053"/>
      <c r="V66" s="492"/>
      <c r="W66" s="1054" t="str">
        <f ca="1">INDIRECT("'АКТЫ скрытых работ'!R"&amp;BE3&amp;"C5",0)</f>
        <v>января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января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Засыпка кабеля песком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 codeName="Лист77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14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6-КЛ0,4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января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Засыпка кабеля песком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29</v>
      </c>
      <c r="T66" s="1053"/>
      <c r="U66" s="1053"/>
      <c r="V66" s="492"/>
      <c r="W66" s="1054" t="str">
        <f ca="1">INDIRECT("'АКТЫ скрытых работ'!R"&amp;BE3&amp;"C5",0)</f>
        <v>января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января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Заводска кабеля в КК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Паспорт №31/08/22 от 31.08.2022 ООО "ДК "Горизонт"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 codeName="Лист78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15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7-КЛ0,4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января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Засыпка кабеля песком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29</v>
      </c>
      <c r="T66" s="1053"/>
      <c r="U66" s="1053"/>
      <c r="V66" s="492"/>
      <c r="W66" s="1054" t="str">
        <f ca="1">INDIRECT("'АКТЫ скрытых работ'!R"&amp;BE3&amp;"C5",0)</f>
        <v>января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января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Разработка грунта траншеи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Паспорт №31/08/22 от 31.08.2022 ООО "ДК "Горизонт"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 codeName="Лист79"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16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3-КЛ0,4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>
        <f ca="1">INDIRECT("'АКТЫ скрытых работ'!R"&amp;BE3&amp;"C7",0)</f>
        <v>28</v>
      </c>
      <c r="AU23" s="1062"/>
      <c r="AV23" s="1062"/>
      <c r="AW23" s="288" t="s">
        <v>77</v>
      </c>
      <c r="AX23" s="1062" t="str">
        <f ca="1">INDIRECT("'АКТЫ скрытых работ'!R"&amp;BE3&amp;"C8",0)</f>
        <v>января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Прокладка труб в траншее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>
        <f ca="1">INDIRECT("'АКТЫ скрытых работ'!R"&amp;BE3&amp;"C4",0)</f>
        <v>27</v>
      </c>
      <c r="T66" s="1053"/>
      <c r="U66" s="1053"/>
      <c r="V66" s="492"/>
      <c r="W66" s="1054" t="str">
        <f ca="1">INDIRECT("'АКТЫ скрытых работ'!R"&amp;BE3&amp;"C5",0)</f>
        <v>января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>
        <f ca="1">INDIRECT("'АКТЫ скрытых работ'!R"&amp;BE3&amp;"C7",0)</f>
        <v>28</v>
      </c>
      <c r="T67" s="1055"/>
      <c r="U67" s="1055"/>
      <c r="V67" s="492"/>
      <c r="W67" s="1056" t="str">
        <f ca="1">INDIRECT("'АКТЫ скрытых работ'!R"&amp;BE3&amp;"C8",0)</f>
        <v>января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Устройство ГНБ перехода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 xml:space="preserve">Сертификат соответсвия №РОСС.RU.HX37.H02706 с 07.07.2020 по 06.07.2023 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 codeName="Лист80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17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1-КЗ_ОП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февраля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Разработка грунта траншеи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Не применялись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28</v>
      </c>
      <c r="T66" s="1053"/>
      <c r="U66" s="1053"/>
      <c r="V66" s="492"/>
      <c r="W66" s="1054" t="str">
        <f ca="1">INDIRECT("'АКТЫ скрытых работ'!R"&amp;BE3&amp;"C5",0)</f>
        <v>февраля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февраля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вертикальных электродов контура заземления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 codeName="Лист81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18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2-КЗ_ОП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февраля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Монтаж вертикальных электродов контура заземления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28</v>
      </c>
      <c r="T66" s="1053"/>
      <c r="U66" s="1053"/>
      <c r="V66" s="492"/>
      <c r="W66" s="1054" t="str">
        <f ca="1">INDIRECT("'АКТЫ скрытых работ'!R"&amp;BE3&amp;"C5",0)</f>
        <v>февраля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февраля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горизонтального заземлителя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 codeName="Лист82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19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3-КЗ_ОП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февраля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Монтаж горизонтального заземлителя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28</v>
      </c>
      <c r="T66" s="1053"/>
      <c r="U66" s="1053"/>
      <c r="V66" s="492"/>
      <c r="W66" s="1054" t="str">
        <f ca="1">INDIRECT("'АКТЫ скрытых работ'!R"&amp;BE3&amp;"C5",0)</f>
        <v>февраля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февраля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Огрунтовка и окраска сварных соединений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 codeName="Лист83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20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4-КЗ_ОП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февраля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Огрунтовка и окраска сварных соединений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28</v>
      </c>
      <c r="T66" s="1053"/>
      <c r="U66" s="1053"/>
      <c r="V66" s="492"/>
      <c r="W66" s="1054" t="str">
        <f ca="1">INDIRECT("'АКТЫ скрытых работ'!R"&amp;BE3&amp;"C5",0)</f>
        <v>февраля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февраля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Обратная засыпка траншеи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Отказное письмо исх. №60-12/2020 от 12.05.2020 ООО "Биквест-Центр"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 codeName="Лист84"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21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5-КЗ_ОП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29</v>
      </c>
      <c r="AU23" s="1062"/>
      <c r="AV23" s="1062"/>
      <c r="AW23" s="288" t="s">
        <v>77</v>
      </c>
      <c r="AX23" s="1062" t="str">
        <f ca="1">INDIRECT("'АКТЫ скрытых работ'!R"&amp;BE3&amp;"C8",0)</f>
        <v>февраля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Обратная засыпка траншеи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Вырытый грунт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28</v>
      </c>
      <c r="T66" s="1053"/>
      <c r="U66" s="1053"/>
      <c r="V66" s="492"/>
      <c r="W66" s="1054" t="str">
        <f ca="1">INDIRECT("'АКТЫ скрытых работ'!R"&amp;BE3&amp;"C5",0)</f>
        <v>февраля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29</v>
      </c>
      <c r="T67" s="1055"/>
      <c r="U67" s="1055"/>
      <c r="V67" s="492"/>
      <c r="W67" s="1056" t="str">
        <f ca="1">INDIRECT("'АКТЫ скрытых работ'!R"&amp;BE3&amp;"C8",0)</f>
        <v>февраля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 xml:space="preserve"> -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 codeName="Лист85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22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1-Ф_КТП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04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Разработка грунта котлована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Не применялись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04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04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Укладка геотекстиля «ДОРНИТ» на дно котлована в 1 слой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 codeName="Лист86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23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2-Ф_КТП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04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Укладка геотекстиля «ДОРНИТ» на дно котлована в 1 слой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№1.2. Укладка геотекстиля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04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04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Устройство песчанного основания с послойным трамбованием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№1.2. Укладка геотекстиля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 codeName="Лист87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24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3-Ф_КТП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05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Устройство песчанного основания с послойным трамбованием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№1.3. Устройство песчаного основания котлована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05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05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Устройство щебеночного основания с послойным трамбованием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№1.3. Устройство песчаного основания котлована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 codeName="Лист88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25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4-Ф_КТП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05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Устройство щебеночного основания с послойным трамбованием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05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05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блоков ФБС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 codeName="Лист89"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26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5-Ф_КТП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05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Монтаж блоков ФБС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Блоки ФБС. Отказное письмо исх. №3358 от 04.07.2014 ООО "АБЛОК ЖБИ"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№1.5. Монтаж блоков ФБС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05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05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Установка КТП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Отказное письмо исх. №3358 от 04.07.2014 ООО "АБЛОК ЖБИ"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№1.5. Монтаж блоков ФБС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 codeName="Лист90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27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1-КЗ_КТП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05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Разработка грунта траншеи для монтажа контура заземления КТП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Не применялись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05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05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вертикальных электродов контура заземления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 codeName="Лист91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28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2-КЗ_КТП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05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Монтаж вертикальных электродов контура заземления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№2.2 Монтаж вертикальных электродов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05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05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Монтаж горизонтального заземлителя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№2.2 Монтаж вертикальных электродов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 codeName="Лист92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29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3-КЗ_КТП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05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Монтаж горизонтального заземлителя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№2.3 Монтаж горизонтального заземлителя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05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05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 76.13330.2016 "Электротехнические устройства"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>Обратная засыпка траншеи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№2.3 Монтаж горизонтального заземлителя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 codeName="Лист93"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79" customWidth="1"/>
    <col min="52" max="52" width="9.109375" style="279" customWidth="1"/>
    <col min="53" max="53" width="1.6640625" style="279" customWidth="1"/>
    <col min="54" max="54" width="8.109375" style="279" customWidth="1"/>
    <col min="55" max="55" width="2.44140625" style="279" customWidth="1"/>
    <col min="56" max="56" width="1.5546875" style="279" customWidth="1"/>
    <col min="57" max="254" width="8.88671875" style="279"/>
    <col min="255" max="307" width="1.5546875" style="279" customWidth="1"/>
    <col min="308" max="308" width="0.109375" style="279" customWidth="1"/>
    <col min="309" max="510" width="8.88671875" style="279"/>
    <col min="511" max="563" width="1.5546875" style="279" customWidth="1"/>
    <col min="564" max="564" width="0.109375" style="279" customWidth="1"/>
    <col min="565" max="766" width="8.88671875" style="279"/>
    <col min="767" max="819" width="1.5546875" style="279" customWidth="1"/>
    <col min="820" max="820" width="0.109375" style="279" customWidth="1"/>
    <col min="821" max="1022" width="8.88671875" style="279"/>
    <col min="1023" max="1075" width="1.5546875" style="279" customWidth="1"/>
    <col min="1076" max="1076" width="0.109375" style="279" customWidth="1"/>
    <col min="1077" max="1278" width="8.88671875" style="279"/>
    <col min="1279" max="1331" width="1.5546875" style="279" customWidth="1"/>
    <col min="1332" max="1332" width="0.109375" style="279" customWidth="1"/>
    <col min="1333" max="1534" width="8.88671875" style="279"/>
    <col min="1535" max="1587" width="1.5546875" style="279" customWidth="1"/>
    <col min="1588" max="1588" width="0.109375" style="279" customWidth="1"/>
    <col min="1589" max="1790" width="8.88671875" style="279"/>
    <col min="1791" max="1843" width="1.5546875" style="279" customWidth="1"/>
    <col min="1844" max="1844" width="0.109375" style="279" customWidth="1"/>
    <col min="1845" max="2046" width="8.88671875" style="279"/>
    <col min="2047" max="2099" width="1.5546875" style="279" customWidth="1"/>
    <col min="2100" max="2100" width="0.109375" style="279" customWidth="1"/>
    <col min="2101" max="2302" width="8.88671875" style="279"/>
    <col min="2303" max="2355" width="1.5546875" style="279" customWidth="1"/>
    <col min="2356" max="2356" width="0.109375" style="279" customWidth="1"/>
    <col min="2357" max="2558" width="8.88671875" style="279"/>
    <col min="2559" max="2611" width="1.5546875" style="279" customWidth="1"/>
    <col min="2612" max="2612" width="0.109375" style="279" customWidth="1"/>
    <col min="2613" max="2814" width="8.88671875" style="279"/>
    <col min="2815" max="2867" width="1.5546875" style="279" customWidth="1"/>
    <col min="2868" max="2868" width="0.109375" style="279" customWidth="1"/>
    <col min="2869" max="3070" width="8.88671875" style="279"/>
    <col min="3071" max="3123" width="1.5546875" style="279" customWidth="1"/>
    <col min="3124" max="3124" width="0.109375" style="279" customWidth="1"/>
    <col min="3125" max="3326" width="8.88671875" style="279"/>
    <col min="3327" max="3379" width="1.5546875" style="279" customWidth="1"/>
    <col min="3380" max="3380" width="0.109375" style="279" customWidth="1"/>
    <col min="3381" max="3582" width="8.88671875" style="279"/>
    <col min="3583" max="3635" width="1.5546875" style="279" customWidth="1"/>
    <col min="3636" max="3636" width="0.109375" style="279" customWidth="1"/>
    <col min="3637" max="3838" width="8.88671875" style="279"/>
    <col min="3839" max="3891" width="1.5546875" style="279" customWidth="1"/>
    <col min="3892" max="3892" width="0.109375" style="279" customWidth="1"/>
    <col min="3893" max="4094" width="8.88671875" style="279"/>
    <col min="4095" max="4147" width="1.5546875" style="279" customWidth="1"/>
    <col min="4148" max="4148" width="0.109375" style="279" customWidth="1"/>
    <col min="4149" max="4350" width="8.88671875" style="279"/>
    <col min="4351" max="4403" width="1.5546875" style="279" customWidth="1"/>
    <col min="4404" max="4404" width="0.109375" style="279" customWidth="1"/>
    <col min="4405" max="4606" width="8.88671875" style="279"/>
    <col min="4607" max="4659" width="1.5546875" style="279" customWidth="1"/>
    <col min="4660" max="4660" width="0.109375" style="279" customWidth="1"/>
    <col min="4661" max="4862" width="8.88671875" style="279"/>
    <col min="4863" max="4915" width="1.5546875" style="279" customWidth="1"/>
    <col min="4916" max="4916" width="0.109375" style="279" customWidth="1"/>
    <col min="4917" max="5118" width="8.88671875" style="279"/>
    <col min="5119" max="5171" width="1.5546875" style="279" customWidth="1"/>
    <col min="5172" max="5172" width="0.109375" style="279" customWidth="1"/>
    <col min="5173" max="5374" width="8.88671875" style="279"/>
    <col min="5375" max="5427" width="1.5546875" style="279" customWidth="1"/>
    <col min="5428" max="5428" width="0.109375" style="279" customWidth="1"/>
    <col min="5429" max="5630" width="8.88671875" style="279"/>
    <col min="5631" max="5683" width="1.5546875" style="279" customWidth="1"/>
    <col min="5684" max="5684" width="0.109375" style="279" customWidth="1"/>
    <col min="5685" max="5886" width="8.88671875" style="279"/>
    <col min="5887" max="5939" width="1.5546875" style="279" customWidth="1"/>
    <col min="5940" max="5940" width="0.109375" style="279" customWidth="1"/>
    <col min="5941" max="6142" width="8.88671875" style="279"/>
    <col min="6143" max="6195" width="1.5546875" style="279" customWidth="1"/>
    <col min="6196" max="6196" width="0.109375" style="279" customWidth="1"/>
    <col min="6197" max="6398" width="8.88671875" style="279"/>
    <col min="6399" max="6451" width="1.5546875" style="279" customWidth="1"/>
    <col min="6452" max="6452" width="0.109375" style="279" customWidth="1"/>
    <col min="6453" max="6654" width="8.88671875" style="279"/>
    <col min="6655" max="6707" width="1.5546875" style="279" customWidth="1"/>
    <col min="6708" max="6708" width="0.109375" style="279" customWidth="1"/>
    <col min="6709" max="6910" width="8.88671875" style="279"/>
    <col min="6911" max="6963" width="1.5546875" style="279" customWidth="1"/>
    <col min="6964" max="6964" width="0.109375" style="279" customWidth="1"/>
    <col min="6965" max="7166" width="8.88671875" style="279"/>
    <col min="7167" max="7219" width="1.5546875" style="279" customWidth="1"/>
    <col min="7220" max="7220" width="0.109375" style="279" customWidth="1"/>
    <col min="7221" max="7422" width="8.88671875" style="279"/>
    <col min="7423" max="7475" width="1.5546875" style="279" customWidth="1"/>
    <col min="7476" max="7476" width="0.109375" style="279" customWidth="1"/>
    <col min="7477" max="7678" width="8.88671875" style="279"/>
    <col min="7679" max="7731" width="1.5546875" style="279" customWidth="1"/>
    <col min="7732" max="7732" width="0.109375" style="279" customWidth="1"/>
    <col min="7733" max="7934" width="8.88671875" style="279"/>
    <col min="7935" max="7987" width="1.5546875" style="279" customWidth="1"/>
    <col min="7988" max="7988" width="0.109375" style="279" customWidth="1"/>
    <col min="7989" max="8190" width="8.88671875" style="279"/>
    <col min="8191" max="8243" width="1.5546875" style="279" customWidth="1"/>
    <col min="8244" max="8244" width="0.109375" style="279" customWidth="1"/>
    <col min="8245" max="8446" width="8.88671875" style="279"/>
    <col min="8447" max="8499" width="1.5546875" style="279" customWidth="1"/>
    <col min="8500" max="8500" width="0.109375" style="279" customWidth="1"/>
    <col min="8501" max="8702" width="8.88671875" style="279"/>
    <col min="8703" max="8755" width="1.5546875" style="279" customWidth="1"/>
    <col min="8756" max="8756" width="0.109375" style="279" customWidth="1"/>
    <col min="8757" max="8958" width="8.88671875" style="279"/>
    <col min="8959" max="9011" width="1.5546875" style="279" customWidth="1"/>
    <col min="9012" max="9012" width="0.109375" style="279" customWidth="1"/>
    <col min="9013" max="9214" width="8.88671875" style="279"/>
    <col min="9215" max="9267" width="1.5546875" style="279" customWidth="1"/>
    <col min="9268" max="9268" width="0.109375" style="279" customWidth="1"/>
    <col min="9269" max="9470" width="8.88671875" style="279"/>
    <col min="9471" max="9523" width="1.5546875" style="279" customWidth="1"/>
    <col min="9524" max="9524" width="0.109375" style="279" customWidth="1"/>
    <col min="9525" max="9726" width="8.88671875" style="279"/>
    <col min="9727" max="9779" width="1.5546875" style="279" customWidth="1"/>
    <col min="9780" max="9780" width="0.109375" style="279" customWidth="1"/>
    <col min="9781" max="9982" width="8.88671875" style="279"/>
    <col min="9983" max="10035" width="1.5546875" style="279" customWidth="1"/>
    <col min="10036" max="10036" width="0.109375" style="279" customWidth="1"/>
    <col min="10037" max="10238" width="8.88671875" style="279"/>
    <col min="10239" max="10291" width="1.5546875" style="279" customWidth="1"/>
    <col min="10292" max="10292" width="0.109375" style="279" customWidth="1"/>
    <col min="10293" max="10494" width="8.88671875" style="279"/>
    <col min="10495" max="10547" width="1.5546875" style="279" customWidth="1"/>
    <col min="10548" max="10548" width="0.109375" style="279" customWidth="1"/>
    <col min="10549" max="10750" width="8.88671875" style="279"/>
    <col min="10751" max="10803" width="1.5546875" style="279" customWidth="1"/>
    <col min="10804" max="10804" width="0.109375" style="279" customWidth="1"/>
    <col min="10805" max="11006" width="8.88671875" style="279"/>
    <col min="11007" max="11059" width="1.5546875" style="279" customWidth="1"/>
    <col min="11060" max="11060" width="0.109375" style="279" customWidth="1"/>
    <col min="11061" max="11262" width="8.88671875" style="279"/>
    <col min="11263" max="11315" width="1.5546875" style="279" customWidth="1"/>
    <col min="11316" max="11316" width="0.109375" style="279" customWidth="1"/>
    <col min="11317" max="11518" width="8.88671875" style="279"/>
    <col min="11519" max="11571" width="1.5546875" style="279" customWidth="1"/>
    <col min="11572" max="11572" width="0.109375" style="279" customWidth="1"/>
    <col min="11573" max="11774" width="8.88671875" style="279"/>
    <col min="11775" max="11827" width="1.5546875" style="279" customWidth="1"/>
    <col min="11828" max="11828" width="0.109375" style="279" customWidth="1"/>
    <col min="11829" max="12030" width="8.88671875" style="279"/>
    <col min="12031" max="12083" width="1.5546875" style="279" customWidth="1"/>
    <col min="12084" max="12084" width="0.109375" style="279" customWidth="1"/>
    <col min="12085" max="12286" width="8.88671875" style="279"/>
    <col min="12287" max="12339" width="1.5546875" style="279" customWidth="1"/>
    <col min="12340" max="12340" width="0.109375" style="279" customWidth="1"/>
    <col min="12341" max="12542" width="8.88671875" style="279"/>
    <col min="12543" max="12595" width="1.5546875" style="279" customWidth="1"/>
    <col min="12596" max="12596" width="0.109375" style="279" customWidth="1"/>
    <col min="12597" max="12798" width="8.88671875" style="279"/>
    <col min="12799" max="12851" width="1.5546875" style="279" customWidth="1"/>
    <col min="12852" max="12852" width="0.109375" style="279" customWidth="1"/>
    <col min="12853" max="13054" width="8.88671875" style="279"/>
    <col min="13055" max="13107" width="1.5546875" style="279" customWidth="1"/>
    <col min="13108" max="13108" width="0.109375" style="279" customWidth="1"/>
    <col min="13109" max="13310" width="8.88671875" style="279"/>
    <col min="13311" max="13363" width="1.5546875" style="279" customWidth="1"/>
    <col min="13364" max="13364" width="0.109375" style="279" customWidth="1"/>
    <col min="13365" max="13566" width="8.88671875" style="279"/>
    <col min="13567" max="13619" width="1.5546875" style="279" customWidth="1"/>
    <col min="13620" max="13620" width="0.109375" style="279" customWidth="1"/>
    <col min="13621" max="13822" width="8.88671875" style="279"/>
    <col min="13823" max="13875" width="1.5546875" style="279" customWidth="1"/>
    <col min="13876" max="13876" width="0.109375" style="279" customWidth="1"/>
    <col min="13877" max="14078" width="8.88671875" style="279"/>
    <col min="14079" max="14131" width="1.5546875" style="279" customWidth="1"/>
    <col min="14132" max="14132" width="0.109375" style="279" customWidth="1"/>
    <col min="14133" max="14334" width="8.88671875" style="279"/>
    <col min="14335" max="14387" width="1.5546875" style="279" customWidth="1"/>
    <col min="14388" max="14388" width="0.109375" style="279" customWidth="1"/>
    <col min="14389" max="14590" width="8.88671875" style="279"/>
    <col min="14591" max="14643" width="1.5546875" style="279" customWidth="1"/>
    <col min="14644" max="14644" width="0.109375" style="279" customWidth="1"/>
    <col min="14645" max="14846" width="8.88671875" style="279"/>
    <col min="14847" max="14899" width="1.5546875" style="279" customWidth="1"/>
    <col min="14900" max="14900" width="0.109375" style="279" customWidth="1"/>
    <col min="14901" max="15102" width="8.88671875" style="279"/>
    <col min="15103" max="15155" width="1.5546875" style="279" customWidth="1"/>
    <col min="15156" max="15156" width="0.109375" style="279" customWidth="1"/>
    <col min="15157" max="15358" width="8.88671875" style="279"/>
    <col min="15359" max="15411" width="1.5546875" style="279" customWidth="1"/>
    <col min="15412" max="15412" width="0.109375" style="279" customWidth="1"/>
    <col min="15413" max="15614" width="8.88671875" style="279"/>
    <col min="15615" max="15667" width="1.5546875" style="279" customWidth="1"/>
    <col min="15668" max="15668" width="0.109375" style="279" customWidth="1"/>
    <col min="15669" max="15870" width="8.88671875" style="279"/>
    <col min="15871" max="15923" width="1.5546875" style="279" customWidth="1"/>
    <col min="15924" max="15924" width="0.109375" style="279" customWidth="1"/>
    <col min="15925" max="16126" width="8.88671875" style="279"/>
    <col min="16127" max="16179" width="1.5546875" style="279" customWidth="1"/>
    <col min="16180" max="16180" width="0.109375" style="279" customWidth="1"/>
    <col min="16181" max="16384" width="8.88671875" style="279"/>
  </cols>
  <sheetData>
    <row r="1" spans="1:63" ht="15" customHeight="1" x14ac:dyDescent="0.25">
      <c r="A1" s="334"/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1063" t="s">
        <v>807</v>
      </c>
      <c r="V1" s="1063"/>
      <c r="W1" s="1063"/>
      <c r="X1" s="1063"/>
      <c r="Y1" s="1063"/>
      <c r="Z1" s="1063"/>
      <c r="AA1" s="1063"/>
      <c r="AB1" s="1063"/>
      <c r="AC1" s="1063"/>
      <c r="AD1" s="1063"/>
      <c r="AE1" s="1063"/>
      <c r="AF1" s="1063"/>
      <c r="AG1" s="1063"/>
      <c r="AH1" s="1063"/>
      <c r="AI1" s="1063"/>
      <c r="AJ1" s="1063"/>
      <c r="AK1" s="1063"/>
      <c r="AL1" s="1063"/>
      <c r="AM1" s="1063"/>
      <c r="AN1" s="1063"/>
      <c r="AO1" s="1063"/>
      <c r="AP1" s="1063"/>
      <c r="AQ1" s="1063"/>
      <c r="AR1" s="1063"/>
      <c r="AS1" s="1063"/>
      <c r="AT1" s="1063"/>
      <c r="AU1" s="1063"/>
      <c r="AV1" s="1063"/>
      <c r="AW1" s="1063"/>
      <c r="AX1" s="1063"/>
      <c r="AY1" s="1063"/>
      <c r="AZ1" s="1063"/>
      <c r="BA1" s="1063"/>
      <c r="BB1" s="1063"/>
    </row>
    <row r="2" spans="1:63" ht="15" customHeight="1" x14ac:dyDescent="0.25">
      <c r="A2" s="929" t="s">
        <v>72</v>
      </c>
      <c r="B2" s="929"/>
      <c r="C2" s="929"/>
      <c r="D2" s="929"/>
      <c r="E2" s="929"/>
      <c r="F2" s="929"/>
      <c r="G2" s="929"/>
      <c r="H2" s="929"/>
      <c r="I2" s="929"/>
      <c r="J2" s="929"/>
      <c r="K2" s="929"/>
      <c r="L2" s="929"/>
      <c r="M2" s="929"/>
      <c r="N2" s="929"/>
      <c r="O2" s="929"/>
      <c r="P2" s="929"/>
      <c r="Q2" s="929"/>
      <c r="R2" s="929"/>
      <c r="S2" s="929"/>
      <c r="T2" s="929"/>
      <c r="U2" s="929"/>
      <c r="V2" s="280"/>
      <c r="W2" s="280"/>
      <c r="X2" s="280"/>
      <c r="Y2" s="280"/>
      <c r="Z2" s="280"/>
      <c r="AA2" s="280"/>
      <c r="AB2" s="280"/>
      <c r="AC2" s="280"/>
      <c r="AD2" s="280"/>
      <c r="AE2" s="280"/>
      <c r="AF2" s="280"/>
      <c r="AG2" s="280"/>
      <c r="AH2" s="280"/>
      <c r="AI2" s="280"/>
      <c r="AJ2" s="280"/>
      <c r="AK2" s="280"/>
      <c r="AL2" s="280"/>
      <c r="AM2" s="280"/>
      <c r="AN2" s="280"/>
      <c r="AO2" s="280"/>
      <c r="AP2" s="280"/>
      <c r="AQ2" s="280"/>
      <c r="AR2" s="280"/>
      <c r="AS2" s="280"/>
      <c r="AT2" s="280"/>
      <c r="AU2" s="280"/>
      <c r="AV2" s="280"/>
      <c r="AW2" s="280"/>
      <c r="AX2" s="280"/>
      <c r="AY2" s="280"/>
      <c r="AZ2" s="280"/>
      <c r="BE2" s="281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930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930"/>
      <c r="C3" s="930"/>
      <c r="D3" s="930"/>
      <c r="E3" s="930"/>
      <c r="F3" s="930"/>
      <c r="G3" s="930"/>
      <c r="H3" s="930"/>
      <c r="I3" s="930"/>
      <c r="J3" s="930"/>
      <c r="K3" s="930"/>
      <c r="L3" s="930"/>
      <c r="M3" s="930"/>
      <c r="N3" s="930"/>
      <c r="O3" s="930"/>
      <c r="P3" s="930"/>
      <c r="Q3" s="930"/>
      <c r="R3" s="930"/>
      <c r="S3" s="930"/>
      <c r="T3" s="930"/>
      <c r="U3" s="930"/>
      <c r="V3" s="930"/>
      <c r="W3" s="930"/>
      <c r="X3" s="930"/>
      <c r="Y3" s="930"/>
      <c r="Z3" s="930"/>
      <c r="AA3" s="930"/>
      <c r="AB3" s="930"/>
      <c r="AC3" s="930"/>
      <c r="AD3" s="930"/>
      <c r="AE3" s="930"/>
      <c r="AF3" s="930"/>
      <c r="AG3" s="930"/>
      <c r="AH3" s="930"/>
      <c r="AI3" s="930"/>
      <c r="AJ3" s="930"/>
      <c r="AK3" s="930"/>
      <c r="AL3" s="930"/>
      <c r="AM3" s="930"/>
      <c r="AN3" s="930"/>
      <c r="AO3" s="930"/>
      <c r="AP3" s="930"/>
      <c r="AQ3" s="930"/>
      <c r="AR3" s="930"/>
      <c r="AS3" s="930"/>
      <c r="AT3" s="930"/>
      <c r="AU3" s="930"/>
      <c r="AV3" s="930"/>
      <c r="AW3" s="930"/>
      <c r="AX3" s="930"/>
      <c r="AY3" s="930"/>
      <c r="AZ3" s="930"/>
      <c r="BA3" s="930"/>
      <c r="BB3" s="930"/>
      <c r="BC3" s="282"/>
      <c r="BD3" s="283"/>
      <c r="BE3" s="284">
        <f ca="1">RIGHT(BE2,LEN(BE2)-5)+1</f>
        <v>30</v>
      </c>
      <c r="BF3" s="283"/>
      <c r="BG3" s="283"/>
      <c r="BH3" s="283"/>
      <c r="BI3" s="283"/>
      <c r="BJ3" s="283"/>
      <c r="BK3" s="283"/>
    </row>
    <row r="4" spans="1:63" ht="6" customHeight="1" x14ac:dyDescent="0.25">
      <c r="A4" s="931" t="s">
        <v>794</v>
      </c>
      <c r="B4" s="931"/>
      <c r="C4" s="931"/>
      <c r="D4" s="931"/>
      <c r="E4" s="931"/>
      <c r="F4" s="931"/>
      <c r="G4" s="931"/>
      <c r="H4" s="931"/>
      <c r="I4" s="931"/>
      <c r="J4" s="931"/>
      <c r="K4" s="931"/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  <c r="AF4" s="931"/>
      <c r="AG4" s="931"/>
      <c r="AH4" s="931"/>
      <c r="AI4" s="931"/>
      <c r="AJ4" s="931"/>
      <c r="AK4" s="931"/>
      <c r="AL4" s="931"/>
      <c r="AM4" s="931"/>
      <c r="AN4" s="931"/>
      <c r="AO4" s="931"/>
      <c r="AP4" s="931"/>
      <c r="AQ4" s="931"/>
      <c r="AR4" s="931"/>
      <c r="AS4" s="931"/>
      <c r="AT4" s="931"/>
      <c r="AU4" s="931"/>
      <c r="AV4" s="931"/>
      <c r="AW4" s="931"/>
      <c r="AX4" s="931"/>
      <c r="AY4" s="931"/>
      <c r="AZ4" s="931"/>
      <c r="BA4" s="931"/>
      <c r="BB4" s="931"/>
      <c r="BD4" s="282"/>
      <c r="BE4" s="282"/>
      <c r="BF4" s="282"/>
      <c r="BG4" s="282"/>
      <c r="BH4" s="282"/>
      <c r="BI4" s="282"/>
      <c r="BJ4" s="282"/>
      <c r="BK4" s="282"/>
    </row>
    <row r="5" spans="1:63" ht="12.75" customHeight="1" x14ac:dyDescent="0.25">
      <c r="A5" s="932" t="s">
        <v>378</v>
      </c>
      <c r="B5" s="93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  <c r="N5" s="932"/>
      <c r="O5" s="932"/>
      <c r="P5" s="932"/>
      <c r="Q5" s="932"/>
      <c r="R5" s="932"/>
      <c r="S5" s="932"/>
      <c r="T5" s="932"/>
      <c r="U5" s="932"/>
      <c r="V5" s="932"/>
      <c r="W5" s="932"/>
      <c r="X5" s="932"/>
      <c r="Y5" s="932"/>
      <c r="Z5" s="932"/>
      <c r="AA5" s="932"/>
      <c r="AB5" s="932"/>
      <c r="AC5" s="932"/>
      <c r="AD5" s="932"/>
      <c r="AE5" s="932"/>
      <c r="AF5" s="932"/>
      <c r="AG5" s="932"/>
      <c r="AH5" s="932"/>
      <c r="AI5" s="932"/>
      <c r="AJ5" s="932"/>
      <c r="AK5" s="932"/>
      <c r="AL5" s="932"/>
      <c r="AM5" s="932"/>
      <c r="AN5" s="932"/>
      <c r="AO5" s="932"/>
      <c r="AP5" s="932"/>
      <c r="AQ5" s="932"/>
      <c r="AR5" s="932"/>
      <c r="AS5" s="932"/>
      <c r="AT5" s="932"/>
      <c r="AU5" s="932"/>
      <c r="AV5" s="932"/>
      <c r="AW5" s="932"/>
      <c r="AX5" s="932"/>
      <c r="AY5" s="932"/>
      <c r="AZ5" s="932"/>
      <c r="BA5" s="285"/>
      <c r="BB5" s="285"/>
      <c r="BC5" s="282"/>
      <c r="BD5" s="282"/>
      <c r="BE5" s="282"/>
      <c r="BF5" s="282"/>
      <c r="BG5" s="282"/>
      <c r="BH5" s="282"/>
      <c r="BI5" s="282"/>
      <c r="BJ5" s="282"/>
      <c r="BK5" s="282"/>
    </row>
    <row r="6" spans="1:63" x14ac:dyDescent="0.25">
      <c r="A6" s="933" t="str">
        <f>ФОРМА!B2</f>
        <v>ПАО "Россети Ленэнерго"</v>
      </c>
      <c r="B6" s="933"/>
      <c r="C6" s="933"/>
      <c r="D6" s="933"/>
      <c r="E6" s="933"/>
      <c r="F6" s="933"/>
      <c r="G6" s="933"/>
      <c r="H6" s="933"/>
      <c r="I6" s="933"/>
      <c r="J6" s="933"/>
      <c r="K6" s="933"/>
      <c r="L6" s="933"/>
      <c r="M6" s="933"/>
      <c r="N6" s="933"/>
      <c r="O6" s="933"/>
      <c r="P6" s="933"/>
      <c r="Q6" s="933"/>
      <c r="R6" s="933"/>
      <c r="S6" s="933"/>
      <c r="T6" s="933"/>
      <c r="U6" s="933"/>
      <c r="V6" s="933"/>
      <c r="W6" s="933"/>
      <c r="X6" s="933"/>
      <c r="Y6" s="933"/>
      <c r="Z6" s="933"/>
      <c r="AA6" s="933"/>
      <c r="AB6" s="933"/>
      <c r="AC6" s="933"/>
      <c r="AD6" s="933"/>
      <c r="AE6" s="933"/>
      <c r="AF6" s="933"/>
      <c r="AG6" s="933"/>
      <c r="AH6" s="933"/>
      <c r="AI6" s="933"/>
      <c r="AJ6" s="933"/>
      <c r="AK6" s="933"/>
      <c r="AL6" s="933"/>
      <c r="AM6" s="933"/>
      <c r="AN6" s="933"/>
      <c r="AO6" s="933"/>
      <c r="AP6" s="933"/>
      <c r="AQ6" s="933"/>
      <c r="AR6" s="933"/>
      <c r="AS6" s="933"/>
      <c r="AT6" s="933"/>
      <c r="AU6" s="933"/>
      <c r="AV6" s="933"/>
      <c r="AW6" s="933"/>
      <c r="AX6" s="933"/>
      <c r="AY6" s="933"/>
      <c r="AZ6" s="933"/>
      <c r="BA6" s="933"/>
      <c r="BB6" s="933"/>
      <c r="BC6" s="286"/>
      <c r="BD6" s="286"/>
      <c r="BE6" s="286"/>
      <c r="BF6" s="286"/>
      <c r="BG6" s="286"/>
      <c r="BH6" s="286"/>
      <c r="BI6" s="286"/>
      <c r="BJ6" s="286"/>
      <c r="BK6" s="286"/>
    </row>
    <row r="7" spans="1:63" ht="6.6" customHeight="1" x14ac:dyDescent="0.25">
      <c r="A7" s="938" t="s">
        <v>795</v>
      </c>
      <c r="B7" s="938"/>
      <c r="C7" s="938"/>
      <c r="D7" s="938"/>
      <c r="E7" s="938"/>
      <c r="F7" s="938"/>
      <c r="G7" s="938"/>
      <c r="H7" s="938"/>
      <c r="I7" s="938"/>
      <c r="J7" s="938"/>
      <c r="K7" s="938"/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  <c r="AF7" s="938"/>
      <c r="AG7" s="938"/>
      <c r="AH7" s="938"/>
      <c r="AI7" s="938"/>
      <c r="AJ7" s="938"/>
      <c r="AK7" s="938"/>
      <c r="AL7" s="938"/>
      <c r="AM7" s="938"/>
      <c r="AN7" s="938"/>
      <c r="AO7" s="938"/>
      <c r="AP7" s="938"/>
      <c r="AQ7" s="938"/>
      <c r="AR7" s="938"/>
      <c r="AS7" s="938"/>
      <c r="AT7" s="938"/>
      <c r="AU7" s="938"/>
      <c r="AV7" s="938"/>
      <c r="AW7" s="938"/>
      <c r="AX7" s="938"/>
      <c r="AY7" s="938"/>
      <c r="AZ7" s="938"/>
      <c r="BA7" s="938"/>
      <c r="BB7" s="938"/>
      <c r="BC7" s="286"/>
      <c r="BD7" s="286"/>
      <c r="BE7" s="286"/>
      <c r="BF7" s="286"/>
      <c r="BG7" s="286"/>
      <c r="BH7" s="286"/>
      <c r="BI7" s="286"/>
      <c r="BJ7" s="286"/>
      <c r="BK7" s="286"/>
    </row>
    <row r="8" spans="1:63" ht="48" customHeight="1" x14ac:dyDescent="0.25">
      <c r="A8" s="930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930"/>
      <c r="C8" s="930"/>
      <c r="D8" s="930"/>
      <c r="E8" s="930"/>
      <c r="F8" s="930"/>
      <c r="G8" s="930"/>
      <c r="H8" s="930"/>
      <c r="I8" s="930"/>
      <c r="J8" s="930"/>
      <c r="K8" s="930"/>
      <c r="L8" s="930"/>
      <c r="M8" s="930"/>
      <c r="N8" s="930"/>
      <c r="O8" s="930"/>
      <c r="P8" s="930"/>
      <c r="Q8" s="930"/>
      <c r="R8" s="930"/>
      <c r="S8" s="930"/>
      <c r="T8" s="930"/>
      <c r="U8" s="930"/>
      <c r="V8" s="930"/>
      <c r="W8" s="930"/>
      <c r="X8" s="930"/>
      <c r="Y8" s="930"/>
      <c r="Z8" s="930"/>
      <c r="AA8" s="930"/>
      <c r="AB8" s="930"/>
      <c r="AC8" s="930"/>
      <c r="AD8" s="930"/>
      <c r="AE8" s="930"/>
      <c r="AF8" s="930"/>
      <c r="AG8" s="930"/>
      <c r="AH8" s="930"/>
      <c r="AI8" s="930"/>
      <c r="AJ8" s="930"/>
      <c r="AK8" s="930"/>
      <c r="AL8" s="930"/>
      <c r="AM8" s="930"/>
      <c r="AN8" s="930"/>
      <c r="AO8" s="930"/>
      <c r="AP8" s="930"/>
      <c r="AQ8" s="930"/>
      <c r="AR8" s="930"/>
      <c r="AS8" s="930"/>
      <c r="AT8" s="930"/>
      <c r="AU8" s="930"/>
      <c r="AV8" s="930"/>
      <c r="AW8" s="930"/>
      <c r="AX8" s="930"/>
      <c r="AY8" s="930"/>
      <c r="AZ8" s="930"/>
      <c r="BA8" s="930"/>
      <c r="BB8" s="930"/>
      <c r="BD8" s="286"/>
      <c r="BE8" s="286"/>
      <c r="BF8" s="286"/>
      <c r="BG8" s="286"/>
      <c r="BH8" s="286"/>
      <c r="BI8" s="286"/>
      <c r="BJ8" s="286"/>
      <c r="BK8" s="286"/>
    </row>
    <row r="9" spans="1:63" ht="21" customHeight="1" x14ac:dyDescent="0.25">
      <c r="A9" s="939" t="s">
        <v>1040</v>
      </c>
      <c r="B9" s="940"/>
      <c r="C9" s="940"/>
      <c r="D9" s="940"/>
      <c r="E9" s="940"/>
      <c r="F9" s="940"/>
      <c r="G9" s="940"/>
      <c r="H9" s="940"/>
      <c r="I9" s="940"/>
      <c r="J9" s="940"/>
      <c r="K9" s="940"/>
      <c r="L9" s="940"/>
      <c r="M9" s="940"/>
      <c r="N9" s="940"/>
      <c r="O9" s="940"/>
      <c r="P9" s="940"/>
      <c r="Q9" s="940"/>
      <c r="R9" s="940"/>
      <c r="S9" s="940"/>
      <c r="T9" s="940"/>
      <c r="U9" s="940"/>
      <c r="V9" s="940"/>
      <c r="W9" s="940"/>
      <c r="X9" s="940"/>
      <c r="Y9" s="940"/>
      <c r="Z9" s="940"/>
      <c r="AA9" s="940"/>
      <c r="AB9" s="940"/>
      <c r="AC9" s="940"/>
      <c r="AD9" s="940"/>
      <c r="AE9" s="940"/>
      <c r="AF9" s="940"/>
      <c r="AG9" s="940"/>
      <c r="AH9" s="940"/>
      <c r="AI9" s="940"/>
      <c r="AJ9" s="940"/>
      <c r="AK9" s="940"/>
      <c r="AL9" s="940"/>
      <c r="AM9" s="940"/>
      <c r="AN9" s="940"/>
      <c r="AO9" s="940"/>
      <c r="AP9" s="940"/>
      <c r="AQ9" s="940"/>
      <c r="AR9" s="940"/>
      <c r="AS9" s="940"/>
      <c r="AT9" s="940"/>
      <c r="AU9" s="940"/>
      <c r="AV9" s="940"/>
      <c r="AW9" s="940"/>
      <c r="AX9" s="940"/>
      <c r="AY9" s="940"/>
      <c r="AZ9" s="940"/>
      <c r="BA9" s="940"/>
      <c r="BB9" s="940"/>
      <c r="BD9" s="286"/>
      <c r="BE9" s="286"/>
      <c r="BF9" s="286"/>
      <c r="BG9" s="286"/>
      <c r="BH9" s="286"/>
      <c r="BI9" s="286"/>
      <c r="BJ9" s="286"/>
      <c r="BK9" s="286"/>
    </row>
    <row r="10" spans="1:63" ht="14.25" customHeight="1" x14ac:dyDescent="0.25">
      <c r="A10" s="932" t="s">
        <v>754</v>
      </c>
      <c r="B10" s="932"/>
      <c r="C10" s="932"/>
      <c r="D10" s="932"/>
      <c r="E10" s="932"/>
      <c r="F10" s="932"/>
      <c r="G10" s="932"/>
      <c r="H10" s="932"/>
      <c r="I10" s="932"/>
      <c r="J10" s="932"/>
      <c r="K10" s="932"/>
      <c r="L10" s="932"/>
      <c r="M10" s="932"/>
      <c r="N10" s="932"/>
      <c r="O10" s="932"/>
      <c r="P10" s="932"/>
      <c r="Q10" s="932"/>
      <c r="R10" s="932"/>
      <c r="S10" s="932"/>
      <c r="T10" s="932"/>
      <c r="U10" s="932"/>
      <c r="V10" s="932"/>
      <c r="W10" s="932"/>
      <c r="X10" s="932"/>
      <c r="Y10" s="932"/>
      <c r="Z10" s="932"/>
      <c r="AA10" s="932"/>
      <c r="AB10" s="932"/>
      <c r="AC10" s="932"/>
      <c r="AD10" s="932"/>
      <c r="AE10" s="932"/>
      <c r="AF10" s="932"/>
      <c r="AG10" s="932"/>
      <c r="AH10" s="932"/>
      <c r="AI10" s="932"/>
      <c r="AJ10" s="932"/>
      <c r="AK10" s="932"/>
      <c r="AL10" s="932"/>
      <c r="AM10" s="932"/>
      <c r="AN10" s="932"/>
      <c r="AO10" s="932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D10" s="286"/>
      <c r="BE10" s="286"/>
      <c r="BF10" s="286"/>
      <c r="BG10" s="286"/>
      <c r="BH10" s="286"/>
      <c r="BI10" s="286"/>
      <c r="BJ10" s="286"/>
      <c r="BK10" s="286"/>
    </row>
    <row r="11" spans="1:63" x14ac:dyDescent="0.25">
      <c r="A11" s="934" t="str">
        <f>ФОРМА!B3</f>
        <v>ООО «СЭТ»</v>
      </c>
      <c r="B11" s="934"/>
      <c r="C11" s="934"/>
      <c r="D11" s="934"/>
      <c r="E11" s="934"/>
      <c r="F11" s="934"/>
      <c r="G11" s="934"/>
      <c r="H11" s="934"/>
      <c r="I11" s="934"/>
      <c r="J11" s="934"/>
      <c r="K11" s="934"/>
      <c r="L11" s="934"/>
      <c r="M11" s="934"/>
      <c r="N11" s="934"/>
      <c r="O11" s="934"/>
      <c r="P11" s="934"/>
      <c r="Q11" s="934"/>
      <c r="R11" s="934"/>
      <c r="S11" s="934"/>
      <c r="T11" s="934"/>
      <c r="U11" s="934"/>
      <c r="V11" s="934"/>
      <c r="W11" s="934"/>
      <c r="X11" s="934"/>
      <c r="Y11" s="934"/>
      <c r="Z11" s="934"/>
      <c r="AA11" s="934"/>
      <c r="AB11" s="934"/>
      <c r="AC11" s="934"/>
      <c r="AD11" s="934"/>
      <c r="AE11" s="934"/>
      <c r="AF11" s="934"/>
      <c r="AG11" s="934"/>
      <c r="AH11" s="934"/>
      <c r="AI11" s="934"/>
      <c r="AJ11" s="934"/>
      <c r="AK11" s="934"/>
      <c r="AL11" s="934"/>
      <c r="AM11" s="934"/>
      <c r="AN11" s="934"/>
      <c r="AO11" s="934"/>
      <c r="AP11" s="934"/>
      <c r="AQ11" s="934"/>
      <c r="AR11" s="934"/>
      <c r="AS11" s="934"/>
      <c r="AT11" s="934"/>
      <c r="AU11" s="934"/>
      <c r="AV11" s="934"/>
      <c r="AW11" s="934"/>
      <c r="AX11" s="934"/>
      <c r="AY11" s="934"/>
      <c r="AZ11" s="934"/>
      <c r="BA11" s="934"/>
      <c r="BB11" s="934"/>
      <c r="BC11" s="286"/>
      <c r="BD11" s="286"/>
      <c r="BE11" s="286"/>
      <c r="BF11" s="286"/>
      <c r="BG11" s="286"/>
      <c r="BH11" s="286"/>
      <c r="BI11" s="286"/>
      <c r="BJ11" s="286"/>
      <c r="BK11" s="286"/>
    </row>
    <row r="12" spans="1:63" ht="7.95" customHeight="1" x14ac:dyDescent="0.25">
      <c r="A12" s="935" t="s">
        <v>810</v>
      </c>
      <c r="B12" s="935"/>
      <c r="C12" s="935"/>
      <c r="D12" s="935"/>
      <c r="E12" s="935"/>
      <c r="F12" s="935"/>
      <c r="G12" s="935"/>
      <c r="H12" s="935"/>
      <c r="I12" s="935"/>
      <c r="J12" s="935"/>
      <c r="K12" s="935"/>
      <c r="L12" s="935"/>
      <c r="M12" s="935"/>
      <c r="N12" s="935"/>
      <c r="O12" s="935"/>
      <c r="P12" s="935"/>
      <c r="Q12" s="935"/>
      <c r="R12" s="935"/>
      <c r="S12" s="935"/>
      <c r="T12" s="935"/>
      <c r="U12" s="935"/>
      <c r="V12" s="935"/>
      <c r="W12" s="935"/>
      <c r="X12" s="935"/>
      <c r="Y12" s="935"/>
      <c r="Z12" s="935"/>
      <c r="AA12" s="935"/>
      <c r="AB12" s="935"/>
      <c r="AC12" s="935"/>
      <c r="AD12" s="935"/>
      <c r="AE12" s="935"/>
      <c r="AF12" s="935"/>
      <c r="AG12" s="935"/>
      <c r="AH12" s="935"/>
      <c r="AI12" s="935"/>
      <c r="AJ12" s="935"/>
      <c r="AK12" s="935"/>
      <c r="AL12" s="935"/>
      <c r="AM12" s="935"/>
      <c r="AN12" s="935"/>
      <c r="AO12" s="935"/>
      <c r="AP12" s="935"/>
      <c r="AQ12" s="935"/>
      <c r="AR12" s="935"/>
      <c r="AS12" s="935"/>
      <c r="AT12" s="935"/>
      <c r="AU12" s="935"/>
      <c r="AV12" s="935"/>
      <c r="AW12" s="935"/>
      <c r="AX12" s="935"/>
      <c r="AY12" s="935"/>
      <c r="AZ12" s="935"/>
      <c r="BA12" s="935"/>
      <c r="BB12" s="935"/>
    </row>
    <row r="13" spans="1:63" ht="28.5" customHeight="1" x14ac:dyDescent="0.25">
      <c r="A13" s="930" t="str">
        <f>ФОРМА!D3</f>
        <v>ОГРН 1089847302225, ИНН 7842391090, КПП 780101001, 199004, город Санкт-Петербург, пр-кт Средний В.О., д. 4 литер а, пом/ком 6н/177</v>
      </c>
      <c r="B13" s="930"/>
      <c r="C13" s="930"/>
      <c r="D13" s="930"/>
      <c r="E13" s="930"/>
      <c r="F13" s="930"/>
      <c r="G13" s="930"/>
      <c r="H13" s="930"/>
      <c r="I13" s="930"/>
      <c r="J13" s="930"/>
      <c r="K13" s="930"/>
      <c r="L13" s="930"/>
      <c r="M13" s="930"/>
      <c r="N13" s="930"/>
      <c r="O13" s="930"/>
      <c r="P13" s="930"/>
      <c r="Q13" s="930"/>
      <c r="R13" s="930"/>
      <c r="S13" s="930"/>
      <c r="T13" s="930"/>
      <c r="U13" s="930"/>
      <c r="V13" s="930"/>
      <c r="W13" s="930"/>
      <c r="X13" s="930"/>
      <c r="Y13" s="930"/>
      <c r="Z13" s="930"/>
      <c r="AA13" s="930"/>
      <c r="AB13" s="930"/>
      <c r="AC13" s="930"/>
      <c r="AD13" s="930"/>
      <c r="AE13" s="930"/>
      <c r="AF13" s="930"/>
      <c r="AG13" s="930"/>
      <c r="AH13" s="930"/>
      <c r="AI13" s="930"/>
      <c r="AJ13" s="930"/>
      <c r="AK13" s="930"/>
      <c r="AL13" s="930"/>
      <c r="AM13" s="930"/>
      <c r="AN13" s="930"/>
      <c r="AO13" s="930"/>
      <c r="AP13" s="930"/>
      <c r="AQ13" s="930"/>
      <c r="AR13" s="930"/>
      <c r="AS13" s="930"/>
      <c r="AT13" s="930"/>
      <c r="AU13" s="930"/>
      <c r="AV13" s="930"/>
      <c r="AW13" s="930"/>
      <c r="AX13" s="930"/>
      <c r="AY13" s="930"/>
      <c r="AZ13" s="930"/>
      <c r="BA13" s="930"/>
      <c r="BB13" s="930"/>
    </row>
    <row r="14" spans="1:63" ht="19.95" customHeight="1" x14ac:dyDescent="0.25">
      <c r="A14" s="936" t="s">
        <v>811</v>
      </c>
      <c r="B14" s="936"/>
      <c r="C14" s="936"/>
      <c r="D14" s="936"/>
      <c r="E14" s="936"/>
      <c r="F14" s="936"/>
      <c r="G14" s="936"/>
      <c r="H14" s="936"/>
      <c r="I14" s="936"/>
      <c r="J14" s="936"/>
      <c r="K14" s="936"/>
      <c r="L14" s="936"/>
      <c r="M14" s="936"/>
      <c r="N14" s="936"/>
      <c r="O14" s="936"/>
      <c r="P14" s="936"/>
      <c r="Q14" s="936"/>
      <c r="R14" s="936"/>
      <c r="S14" s="936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</row>
    <row r="15" spans="1:63" ht="13.5" customHeight="1" x14ac:dyDescent="0.25">
      <c r="A15" s="932" t="s">
        <v>74</v>
      </c>
      <c r="B15" s="932"/>
      <c r="C15" s="932"/>
      <c r="D15" s="932"/>
      <c r="E15" s="932"/>
      <c r="F15" s="932"/>
      <c r="G15" s="932"/>
      <c r="H15" s="932"/>
      <c r="I15" s="932"/>
      <c r="J15" s="932"/>
      <c r="K15" s="932"/>
      <c r="L15" s="932"/>
      <c r="M15" s="932"/>
      <c r="N15" s="932"/>
      <c r="O15" s="932"/>
      <c r="P15" s="932"/>
      <c r="Q15" s="932"/>
      <c r="R15" s="932"/>
      <c r="S15" s="932"/>
      <c r="T15" s="932"/>
      <c r="U15" s="932"/>
      <c r="V15" s="932"/>
      <c r="W15" s="932"/>
      <c r="X15" s="932"/>
      <c r="Y15" s="932"/>
      <c r="Z15" s="932"/>
      <c r="AA15" s="932"/>
      <c r="AB15" s="932"/>
      <c r="AC15" s="932"/>
      <c r="AD15" s="932"/>
      <c r="AE15" s="932"/>
      <c r="AF15" s="932"/>
      <c r="AG15" s="287"/>
      <c r="AH15" s="287"/>
      <c r="AI15" s="287"/>
      <c r="AJ15" s="287"/>
      <c r="AK15" s="287"/>
      <c r="AL15" s="287"/>
      <c r="AM15" s="287"/>
      <c r="AN15" s="287"/>
      <c r="AO15" s="287"/>
      <c r="AP15" s="287"/>
      <c r="AQ15" s="287"/>
      <c r="AR15" s="287"/>
      <c r="AS15" s="287"/>
      <c r="AT15" s="287"/>
      <c r="AU15" s="287"/>
      <c r="AV15" s="287"/>
      <c r="AW15" s="287"/>
      <c r="AX15" s="287"/>
      <c r="AY15" s="287"/>
      <c r="AZ15" s="287"/>
    </row>
    <row r="16" spans="1:63" ht="13.5" customHeight="1" x14ac:dyDescent="0.25">
      <c r="A16" s="937" t="str">
        <f>ФОРМА!B8</f>
        <v>ООО «СЭТ»</v>
      </c>
      <c r="B16" s="937"/>
      <c r="C16" s="937"/>
      <c r="D16" s="937"/>
      <c r="E16" s="937"/>
      <c r="F16" s="937"/>
      <c r="G16" s="937"/>
      <c r="H16" s="937"/>
      <c r="I16" s="937"/>
      <c r="J16" s="937"/>
      <c r="K16" s="937"/>
      <c r="L16" s="937"/>
      <c r="M16" s="937"/>
      <c r="N16" s="937"/>
      <c r="O16" s="937"/>
      <c r="P16" s="937"/>
      <c r="Q16" s="937"/>
      <c r="R16" s="937"/>
      <c r="S16" s="937"/>
      <c r="T16" s="937"/>
      <c r="U16" s="937"/>
      <c r="V16" s="937"/>
      <c r="W16" s="937"/>
      <c r="X16" s="937"/>
      <c r="Y16" s="937"/>
      <c r="Z16" s="937"/>
      <c r="AA16" s="937"/>
      <c r="AB16" s="937"/>
      <c r="AC16" s="937"/>
      <c r="AD16" s="937"/>
      <c r="AE16" s="937"/>
      <c r="AF16" s="937"/>
      <c r="AG16" s="937"/>
      <c r="AH16" s="937"/>
      <c r="AI16" s="937"/>
      <c r="AJ16" s="937"/>
      <c r="AK16" s="937"/>
      <c r="AL16" s="937"/>
      <c r="AM16" s="937"/>
      <c r="AN16" s="937"/>
      <c r="AO16" s="937"/>
      <c r="AP16" s="937"/>
      <c r="AQ16" s="937"/>
      <c r="AR16" s="937"/>
      <c r="AS16" s="937"/>
      <c r="AT16" s="937"/>
      <c r="AU16" s="937"/>
      <c r="AV16" s="937"/>
      <c r="AW16" s="937"/>
      <c r="AX16" s="937"/>
      <c r="AY16" s="937"/>
      <c r="AZ16" s="937"/>
      <c r="BA16" s="937"/>
      <c r="BB16" s="937"/>
    </row>
    <row r="17" spans="1:54" ht="9" customHeight="1" x14ac:dyDescent="0.25">
      <c r="A17" s="931" t="s">
        <v>810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6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6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</row>
    <row r="18" spans="1:54" ht="27.75" customHeight="1" x14ac:dyDescent="0.25">
      <c r="A18" s="937" t="str">
        <f>ФОРМА!D8</f>
        <v>ОГРН 1117847138364 ИНН 7811490221; КПП 781001001, 196158, РФ, Санкт-Петербург, Московское шоссе, д. 42 корпус 2. лит А, пом.202, тел: (812) 777-57-67</v>
      </c>
      <c r="B18" s="937"/>
      <c r="C18" s="937"/>
      <c r="D18" s="937"/>
      <c r="E18" s="937"/>
      <c r="F18" s="937"/>
      <c r="G18" s="937"/>
      <c r="H18" s="937"/>
      <c r="I18" s="937"/>
      <c r="J18" s="937"/>
      <c r="K18" s="937"/>
      <c r="L18" s="937"/>
      <c r="M18" s="937"/>
      <c r="N18" s="937"/>
      <c r="O18" s="937"/>
      <c r="P18" s="937"/>
      <c r="Q18" s="937"/>
      <c r="R18" s="937"/>
      <c r="S18" s="937"/>
      <c r="T18" s="937"/>
      <c r="U18" s="937"/>
      <c r="V18" s="937"/>
      <c r="W18" s="937"/>
      <c r="X18" s="937"/>
      <c r="Y18" s="937"/>
      <c r="Z18" s="937"/>
      <c r="AA18" s="937"/>
      <c r="AB18" s="937"/>
      <c r="AC18" s="937"/>
      <c r="AD18" s="937"/>
      <c r="AE18" s="937"/>
      <c r="AF18" s="937"/>
      <c r="AG18" s="937"/>
      <c r="AH18" s="937"/>
      <c r="AI18" s="937"/>
      <c r="AJ18" s="937"/>
      <c r="AK18" s="937"/>
      <c r="AL18" s="937"/>
      <c r="AM18" s="937"/>
      <c r="AN18" s="937"/>
      <c r="AO18" s="937"/>
      <c r="AP18" s="937"/>
      <c r="AQ18" s="937"/>
      <c r="AR18" s="937"/>
      <c r="AS18" s="937"/>
      <c r="AT18" s="937"/>
      <c r="AU18" s="937"/>
      <c r="AV18" s="937"/>
      <c r="AW18" s="937"/>
      <c r="AX18" s="937"/>
      <c r="AY18" s="937"/>
      <c r="AZ18" s="937"/>
      <c r="BA18" s="937"/>
      <c r="BB18" s="937"/>
    </row>
    <row r="19" spans="1:54" ht="7.95" customHeight="1" x14ac:dyDescent="0.25">
      <c r="A19" s="936" t="s">
        <v>755</v>
      </c>
      <c r="B19" s="936"/>
      <c r="C19" s="936"/>
      <c r="D19" s="936"/>
      <c r="E19" s="936"/>
      <c r="F19" s="936"/>
      <c r="G19" s="936"/>
      <c r="H19" s="936"/>
      <c r="I19" s="936"/>
      <c r="J19" s="936"/>
      <c r="K19" s="936"/>
      <c r="L19" s="936"/>
      <c r="M19" s="936"/>
      <c r="N19" s="936"/>
      <c r="O19" s="936"/>
      <c r="P19" s="936"/>
      <c r="Q19" s="936"/>
      <c r="R19" s="936"/>
      <c r="S19" s="936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</row>
    <row r="20" spans="1:54" ht="19.5" customHeight="1" x14ac:dyDescent="0.25">
      <c r="A20" s="947" t="s">
        <v>67</v>
      </c>
      <c r="B20" s="947"/>
      <c r="C20" s="947"/>
      <c r="D20" s="947"/>
      <c r="E20" s="947"/>
      <c r="F20" s="947"/>
      <c r="G20" s="947"/>
      <c r="H20" s="947"/>
      <c r="I20" s="947"/>
      <c r="J20" s="947"/>
      <c r="K20" s="947"/>
      <c r="L20" s="947"/>
      <c r="M20" s="947"/>
      <c r="N20" s="947"/>
      <c r="O20" s="947"/>
      <c r="P20" s="947"/>
      <c r="Q20" s="947"/>
      <c r="R20" s="947"/>
      <c r="S20" s="947"/>
      <c r="T20" s="947"/>
      <c r="U20" s="947"/>
      <c r="V20" s="947"/>
      <c r="W20" s="947"/>
      <c r="X20" s="947"/>
      <c r="Y20" s="947"/>
      <c r="Z20" s="947"/>
      <c r="AA20" s="947"/>
      <c r="AB20" s="947"/>
      <c r="AC20" s="947"/>
      <c r="AD20" s="947"/>
      <c r="AE20" s="947"/>
      <c r="AF20" s="947"/>
      <c r="AG20" s="947"/>
      <c r="AH20" s="947"/>
      <c r="AI20" s="947"/>
      <c r="AJ20" s="947"/>
      <c r="AK20" s="947"/>
      <c r="AL20" s="947"/>
      <c r="AM20" s="947"/>
      <c r="AN20" s="947"/>
      <c r="AO20" s="947"/>
      <c r="AP20" s="947"/>
      <c r="AQ20" s="947"/>
      <c r="AR20" s="947"/>
      <c r="AS20" s="947"/>
      <c r="AT20" s="947"/>
      <c r="AU20" s="947"/>
      <c r="AV20" s="947"/>
      <c r="AW20" s="947"/>
      <c r="AX20" s="947"/>
      <c r="AY20" s="947"/>
      <c r="AZ20" s="947"/>
      <c r="BA20" s="947"/>
      <c r="BB20" s="947"/>
    </row>
    <row r="21" spans="1:54" ht="12.75" customHeight="1" x14ac:dyDescent="0.25">
      <c r="A21" s="947" t="s">
        <v>75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947"/>
      <c r="AU21" s="947"/>
      <c r="AV21" s="947"/>
      <c r="AW21" s="947"/>
      <c r="AX21" s="947"/>
      <c r="AY21" s="947"/>
      <c r="AZ21" s="947"/>
      <c r="BA21" s="947"/>
      <c r="BB21" s="947"/>
    </row>
    <row r="22" spans="1:54" ht="2.4" customHeight="1" x14ac:dyDescent="0.25"/>
    <row r="23" spans="1:54" ht="14.25" customHeight="1" x14ac:dyDescent="0.3">
      <c r="A23" s="279" t="s">
        <v>19</v>
      </c>
      <c r="C23" s="948" t="str">
        <f ca="1">INDIRECT("'АКТЫ скрытых работ'!R"&amp;BE3&amp;"C2",0)</f>
        <v>4-КЗ_КТП</v>
      </c>
      <c r="D23" s="948"/>
      <c r="E23" s="948"/>
      <c r="F23" s="948"/>
      <c r="G23" s="948"/>
      <c r="H23" s="948"/>
      <c r="I23" s="948"/>
      <c r="J23" s="948"/>
      <c r="K23" s="948"/>
      <c r="AK23" s="288"/>
      <c r="AL23" s="289"/>
      <c r="AM23" s="289"/>
      <c r="AN23" s="289"/>
      <c r="AO23" s="289"/>
      <c r="AP23" s="289"/>
      <c r="AQ23" s="289"/>
      <c r="AS23" s="288" t="s">
        <v>76</v>
      </c>
      <c r="AT23" s="1062" t="str">
        <f ca="1">INDIRECT("'АКТЫ скрытых работ'!R"&amp;BE3&amp;"C7",0)</f>
        <v>05</v>
      </c>
      <c r="AU23" s="1062"/>
      <c r="AV23" s="1062"/>
      <c r="AW23" s="288" t="s">
        <v>77</v>
      </c>
      <c r="AX23" s="1062" t="str">
        <f ca="1">INDIRECT("'АКТЫ скрытых работ'!R"&amp;BE3&amp;"C8",0)</f>
        <v>марта</v>
      </c>
      <c r="AY23" s="1062"/>
      <c r="AZ23" s="1062"/>
      <c r="BA23" s="289"/>
      <c r="BB23" s="337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945" t="s">
        <v>770</v>
      </c>
      <c r="B25" s="945"/>
      <c r="C25" s="945"/>
      <c r="D25" s="945"/>
      <c r="E25" s="945"/>
      <c r="F25" s="945"/>
      <c r="G25" s="945"/>
      <c r="H25" s="945"/>
      <c r="I25" s="945"/>
      <c r="J25" s="945"/>
      <c r="K25" s="945"/>
      <c r="L25" s="945"/>
      <c r="M25" s="945"/>
      <c r="N25" s="945"/>
      <c r="O25" s="945"/>
      <c r="P25" s="945"/>
      <c r="Q25" s="945"/>
      <c r="R25" s="945"/>
      <c r="S25" s="945"/>
      <c r="T25" s="945"/>
      <c r="U25" s="945"/>
      <c r="V25" s="945"/>
      <c r="W25" s="945"/>
      <c r="X25" s="945"/>
      <c r="Y25" s="945"/>
      <c r="Z25" s="945"/>
      <c r="AA25" s="945"/>
      <c r="AB25" s="945"/>
      <c r="AC25" s="945"/>
      <c r="AD25" s="945"/>
      <c r="AE25" s="945"/>
      <c r="AF25" s="945"/>
      <c r="AG25" s="945"/>
      <c r="AH25" s="945"/>
      <c r="AI25" s="945"/>
      <c r="AJ25" s="945"/>
      <c r="AK25" s="945"/>
      <c r="AL25" s="945"/>
      <c r="AM25" s="945"/>
      <c r="AN25" s="945"/>
      <c r="AO25" s="945"/>
      <c r="AP25" s="945"/>
      <c r="AQ25" s="945"/>
      <c r="AR25" s="945"/>
      <c r="AS25" s="945"/>
      <c r="AT25" s="945"/>
      <c r="AU25" s="945"/>
      <c r="AV25" s="945"/>
      <c r="AW25" s="945"/>
      <c r="AX25" s="945"/>
      <c r="AY25" s="945"/>
      <c r="AZ25" s="945"/>
      <c r="BA25" s="945"/>
      <c r="BB25" s="945"/>
    </row>
    <row r="26" spans="1:54" ht="12.75" customHeight="1" x14ac:dyDescent="0.25">
      <c r="A26" s="942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 xml:space="preserve">Старший мастер Ломоносовского РЭС филиала ПАО "Россети Ленэнерго", "ГтЭС" </v>
      </c>
      <c r="B26" s="942"/>
      <c r="C26" s="942"/>
      <c r="D26" s="942"/>
      <c r="E26" s="942"/>
      <c r="F26" s="942"/>
      <c r="G26" s="942"/>
      <c r="H26" s="942"/>
      <c r="I26" s="942"/>
      <c r="J26" s="942"/>
      <c r="K26" s="942"/>
      <c r="L26" s="942"/>
      <c r="M26" s="942"/>
      <c r="N26" s="942"/>
      <c r="O26" s="942"/>
      <c r="P26" s="942"/>
      <c r="Q26" s="942"/>
      <c r="R26" s="942"/>
      <c r="S26" s="942"/>
      <c r="T26" s="942"/>
      <c r="U26" s="942"/>
      <c r="V26" s="942"/>
      <c r="W26" s="942"/>
      <c r="X26" s="942"/>
      <c r="Y26" s="942"/>
      <c r="Z26" s="942"/>
      <c r="AA26" s="942"/>
      <c r="AB26" s="942"/>
      <c r="AC26" s="942"/>
      <c r="AD26" s="942"/>
      <c r="AE26" s="942"/>
      <c r="AF26" s="942"/>
      <c r="AG26" s="942"/>
      <c r="AH26" s="942"/>
      <c r="AI26" s="942"/>
      <c r="AJ26" s="942"/>
      <c r="AK26" s="942"/>
      <c r="AL26" s="942"/>
      <c r="AM26" s="942"/>
      <c r="AN26" s="942"/>
      <c r="AO26" s="942"/>
      <c r="AP26" s="942"/>
      <c r="AQ26" s="942"/>
      <c r="AR26" s="942"/>
      <c r="AS26" s="942"/>
      <c r="AT26" s="942"/>
      <c r="AU26" s="942"/>
      <c r="AV26" s="942"/>
      <c r="AW26" s="942"/>
      <c r="AX26" s="942"/>
      <c r="AY26" s="942"/>
      <c r="AZ26" s="942"/>
      <c r="BA26" s="942"/>
      <c r="BB26" s="942"/>
    </row>
    <row r="27" spans="1:54" ht="13.5" customHeight="1" x14ac:dyDescent="0.25">
      <c r="A27" s="942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Ширяев Е.М.</v>
      </c>
      <c r="B27" s="942"/>
      <c r="C27" s="942"/>
      <c r="D27" s="942"/>
      <c r="E27" s="942"/>
      <c r="F27" s="942"/>
      <c r="G27" s="942"/>
      <c r="H27" s="942"/>
      <c r="I27" s="942"/>
      <c r="J27" s="942"/>
      <c r="K27" s="942"/>
      <c r="L27" s="942"/>
      <c r="M27" s="942"/>
      <c r="N27" s="942"/>
      <c r="O27" s="942"/>
      <c r="P27" s="942"/>
      <c r="Q27" s="942"/>
      <c r="R27" s="942"/>
      <c r="S27" s="942"/>
      <c r="T27" s="942"/>
      <c r="U27" s="942"/>
      <c r="V27" s="942"/>
      <c r="W27" s="942"/>
      <c r="X27" s="942"/>
      <c r="Y27" s="942"/>
      <c r="Z27" s="942"/>
      <c r="AA27" s="942"/>
      <c r="AB27" s="942"/>
      <c r="AC27" s="942"/>
      <c r="AD27" s="942"/>
      <c r="AE27" s="942"/>
      <c r="AF27" s="942"/>
      <c r="AG27" s="942"/>
      <c r="AH27" s="942"/>
      <c r="AI27" s="942"/>
      <c r="AJ27" s="942"/>
      <c r="AK27" s="942"/>
      <c r="AL27" s="942"/>
      <c r="AM27" s="942"/>
      <c r="AN27" s="942"/>
      <c r="AO27" s="942"/>
      <c r="AP27" s="942"/>
      <c r="AQ27" s="942"/>
      <c r="AR27" s="942"/>
      <c r="AS27" s="942"/>
      <c r="AT27" s="942"/>
      <c r="AU27" s="942"/>
      <c r="AV27" s="942"/>
      <c r="AW27" s="942"/>
      <c r="AX27" s="942"/>
      <c r="AY27" s="942"/>
      <c r="AZ27" s="942"/>
      <c r="BA27" s="942"/>
      <c r="BB27" s="942"/>
    </row>
    <row r="28" spans="1:54" ht="14.4" customHeight="1" x14ac:dyDescent="0.25">
      <c r="A28" s="1057" t="s">
        <v>813</v>
      </c>
      <c r="B28" s="1057"/>
      <c r="C28" s="1057"/>
      <c r="D28" s="1057"/>
      <c r="E28" s="1057"/>
      <c r="F28" s="1057"/>
      <c r="G28" s="1057"/>
      <c r="H28" s="1057"/>
      <c r="I28" s="1057"/>
      <c r="J28" s="1057"/>
      <c r="K28" s="1057"/>
      <c r="L28" s="1057"/>
      <c r="M28" s="1057"/>
      <c r="N28" s="1057"/>
      <c r="O28" s="1057"/>
      <c r="P28" s="1057"/>
      <c r="Q28" s="1057"/>
      <c r="R28" s="1057"/>
      <c r="S28" s="1057"/>
      <c r="T28" s="1057"/>
      <c r="U28" s="1057"/>
      <c r="V28" s="1057"/>
      <c r="W28" s="1057"/>
      <c r="X28" s="1057"/>
      <c r="Y28" s="1057"/>
      <c r="Z28" s="1057"/>
      <c r="AA28" s="1057"/>
      <c r="AB28" s="1057"/>
      <c r="AC28" s="1057"/>
      <c r="AD28" s="1057"/>
      <c r="AE28" s="1057"/>
      <c r="AF28" s="1057"/>
      <c r="AG28" s="1057"/>
      <c r="AH28" s="1057"/>
      <c r="AI28" s="1057"/>
      <c r="AJ28" s="1057"/>
      <c r="AK28" s="1057"/>
      <c r="AL28" s="1057"/>
      <c r="AM28" s="1057"/>
      <c r="AN28" s="1057"/>
      <c r="AO28" s="1057"/>
      <c r="AP28" s="1057"/>
      <c r="AQ28" s="1057"/>
      <c r="AR28" s="1057"/>
      <c r="AS28" s="1057"/>
      <c r="AT28" s="1057"/>
      <c r="AU28" s="1057"/>
      <c r="AV28" s="1057"/>
      <c r="AW28" s="1057"/>
      <c r="AX28" s="1057"/>
      <c r="AY28" s="1057"/>
      <c r="AZ28" s="1057"/>
      <c r="BA28" s="1057"/>
      <c r="BB28" s="1057"/>
    </row>
    <row r="29" spans="1:54" x14ac:dyDescent="0.25">
      <c r="A29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29" s="942"/>
      <c r="C29" s="942"/>
      <c r="D29" s="942"/>
      <c r="E29" s="942"/>
      <c r="F29" s="942"/>
      <c r="G29" s="942"/>
      <c r="H29" s="942"/>
      <c r="I29" s="942"/>
      <c r="J29" s="942"/>
      <c r="K29" s="942"/>
      <c r="L29" s="942"/>
      <c r="M29" s="942"/>
      <c r="N29" s="942"/>
      <c r="O29" s="942"/>
      <c r="P29" s="942"/>
      <c r="Q29" s="942"/>
      <c r="R29" s="942"/>
      <c r="S29" s="942"/>
      <c r="T29" s="942"/>
      <c r="U29" s="942"/>
      <c r="V29" s="942"/>
      <c r="W29" s="942"/>
      <c r="X29" s="942"/>
      <c r="Y29" s="942"/>
      <c r="Z29" s="942"/>
      <c r="AA29" s="942"/>
      <c r="AB29" s="942"/>
      <c r="AC29" s="942"/>
      <c r="AD29" s="942"/>
      <c r="AE29" s="942"/>
      <c r="AF29" s="942"/>
      <c r="AG29" s="942"/>
      <c r="AH29" s="942"/>
      <c r="AI29" s="942"/>
      <c r="AJ29" s="942"/>
      <c r="AK29" s="942"/>
      <c r="AL29" s="942"/>
      <c r="AM29" s="942"/>
      <c r="AN29" s="942"/>
      <c r="AO29" s="942"/>
      <c r="AP29" s="942"/>
      <c r="AQ29" s="942"/>
      <c r="AR29" s="942"/>
      <c r="AS29" s="942"/>
      <c r="AT29" s="942"/>
      <c r="AU29" s="942"/>
      <c r="AV29" s="942"/>
      <c r="AW29" s="942"/>
      <c r="AX29" s="942"/>
      <c r="AY29" s="942"/>
      <c r="AZ29" s="942"/>
      <c r="BA29" s="942"/>
      <c r="BB29" s="942"/>
    </row>
    <row r="30" spans="1:54" ht="21" customHeight="1" x14ac:dyDescent="0.25">
      <c r="A30" s="1058" t="s">
        <v>799</v>
      </c>
      <c r="B30" s="1058"/>
      <c r="C30" s="1058"/>
      <c r="D30" s="1058"/>
      <c r="E30" s="1058"/>
      <c r="F30" s="1058"/>
      <c r="G30" s="1058"/>
      <c r="H30" s="1058"/>
      <c r="I30" s="1058"/>
      <c r="J30" s="1058"/>
      <c r="K30" s="1058"/>
      <c r="L30" s="1058"/>
      <c r="M30" s="1058"/>
      <c r="N30" s="1058"/>
      <c r="O30" s="1058"/>
      <c r="P30" s="1058"/>
      <c r="Q30" s="1058"/>
      <c r="R30" s="1058"/>
      <c r="S30" s="1058"/>
      <c r="T30" s="1058"/>
      <c r="U30" s="1058"/>
      <c r="V30" s="1058"/>
      <c r="W30" s="1058"/>
      <c r="X30" s="1058"/>
      <c r="Y30" s="1058"/>
      <c r="Z30" s="1058"/>
      <c r="AA30" s="1058"/>
      <c r="AB30" s="1058"/>
      <c r="AC30" s="1058"/>
      <c r="AD30" s="1058"/>
      <c r="AE30" s="1058"/>
      <c r="AF30" s="1058"/>
      <c r="AG30" s="1058"/>
      <c r="AH30" s="1058"/>
      <c r="AI30" s="1058"/>
      <c r="AJ30" s="1058"/>
      <c r="AK30" s="1058"/>
      <c r="AL30" s="1058"/>
      <c r="AM30" s="1058"/>
      <c r="AN30" s="1058"/>
      <c r="AO30" s="1058"/>
      <c r="AP30" s="1058"/>
      <c r="AQ30" s="1058"/>
      <c r="AR30" s="1058"/>
      <c r="AS30" s="1058"/>
      <c r="AT30" s="1058"/>
      <c r="AU30" s="1058"/>
      <c r="AV30" s="1058"/>
      <c r="AW30" s="1058"/>
      <c r="AX30" s="1058"/>
      <c r="AY30" s="1058"/>
      <c r="AZ30" s="1058"/>
      <c r="BA30" s="1058"/>
      <c r="BB30" s="1058"/>
    </row>
    <row r="31" spans="1:54" ht="13.5" customHeight="1" x14ac:dyDescent="0.25">
      <c r="A31" s="932" t="s">
        <v>756</v>
      </c>
      <c r="B31" s="932"/>
      <c r="C31" s="932"/>
      <c r="D31" s="932"/>
      <c r="E31" s="932"/>
      <c r="F31" s="932"/>
      <c r="G31" s="932"/>
      <c r="H31" s="932"/>
      <c r="I31" s="932"/>
      <c r="J31" s="932"/>
      <c r="K31" s="932"/>
      <c r="L31" s="932"/>
      <c r="M31" s="932"/>
      <c r="N31" s="932"/>
      <c r="O31" s="932"/>
      <c r="P31" s="932"/>
      <c r="Q31" s="932"/>
      <c r="R31" s="932"/>
      <c r="S31" s="932"/>
      <c r="T31" s="932"/>
      <c r="U31" s="932"/>
      <c r="V31" s="932"/>
      <c r="W31" s="932"/>
      <c r="X31" s="932"/>
      <c r="Y31" s="932"/>
      <c r="Z31" s="932"/>
      <c r="AA31" s="932"/>
      <c r="AB31" s="932"/>
      <c r="AC31" s="932"/>
      <c r="AD31" s="932"/>
      <c r="AE31" s="932"/>
      <c r="AF31" s="932"/>
      <c r="AG31" s="932"/>
      <c r="AH31" s="932"/>
      <c r="AI31" s="932"/>
      <c r="AJ31" s="932"/>
      <c r="AK31" s="932"/>
      <c r="AL31" s="932"/>
      <c r="AM31" s="932"/>
      <c r="AN31" s="932"/>
      <c r="AO31" s="932"/>
      <c r="AP31" s="932"/>
      <c r="AQ31" s="932"/>
      <c r="AR31" s="932"/>
      <c r="AS31" s="932"/>
      <c r="AT31" s="932"/>
      <c r="AU31" s="932"/>
      <c r="AV31" s="932"/>
      <c r="AW31" s="932"/>
      <c r="AX31" s="932"/>
      <c r="AY31" s="285"/>
      <c r="AZ31" s="285"/>
      <c r="BA31" s="285"/>
      <c r="BB31" s="285"/>
    </row>
    <row r="32" spans="1:54" ht="15" customHeight="1" x14ac:dyDescent="0.25">
      <c r="A32" s="942" t="str">
        <f>ПОДПИСИ!B15</f>
        <v>Директор по строительству ООО «СЭТ»</v>
      </c>
      <c r="B32" s="942"/>
      <c r="C32" s="942"/>
      <c r="D32" s="942"/>
      <c r="E32" s="942"/>
      <c r="F32" s="942"/>
      <c r="G32" s="942"/>
      <c r="H32" s="942"/>
      <c r="I32" s="942"/>
      <c r="J32" s="942"/>
      <c r="K32" s="942"/>
      <c r="L32" s="942"/>
      <c r="M32" s="942"/>
      <c r="N32" s="942"/>
      <c r="O32" s="942"/>
      <c r="P32" s="942"/>
      <c r="Q32" s="942"/>
      <c r="R32" s="942"/>
      <c r="S32" s="942"/>
      <c r="T32" s="942"/>
      <c r="U32" s="942"/>
      <c r="V32" s="942"/>
      <c r="W32" s="942"/>
      <c r="X32" s="942"/>
      <c r="Y32" s="942"/>
      <c r="Z32" s="942"/>
      <c r="AA32" s="942"/>
      <c r="AB32" s="942"/>
      <c r="AC32" s="942"/>
      <c r="AD32" s="942"/>
      <c r="AE32" s="942"/>
      <c r="AF32" s="942"/>
      <c r="AG32" s="942"/>
      <c r="AH32" s="942"/>
      <c r="AI32" s="942"/>
      <c r="AJ32" s="942"/>
      <c r="AK32" s="942"/>
      <c r="AL32" s="942"/>
      <c r="AM32" s="942"/>
      <c r="AN32" s="942"/>
      <c r="AO32" s="942"/>
      <c r="AP32" s="942"/>
      <c r="AQ32" s="942"/>
      <c r="AR32" s="942"/>
      <c r="AS32" s="942"/>
      <c r="AT32" s="942"/>
      <c r="AU32" s="942"/>
      <c r="AV32" s="942"/>
      <c r="AW32" s="942"/>
      <c r="AX32" s="942"/>
      <c r="AY32" s="942"/>
      <c r="AZ32" s="942"/>
      <c r="BA32" s="942"/>
      <c r="BB32" s="942"/>
    </row>
    <row r="33" spans="1:54" ht="15" customHeight="1" x14ac:dyDescent="0.25">
      <c r="A33" s="942" t="str">
        <f>CONCATENATE(ПОДПИСИ!C15,", ",ПОДПИСИ!F15)</f>
        <v>Потоцкий А.А., Приказ №23/10/24-8 от 23.10.2024</v>
      </c>
      <c r="B33" s="942"/>
      <c r="C33" s="942"/>
      <c r="D33" s="942"/>
      <c r="E33" s="942"/>
      <c r="F33" s="942"/>
      <c r="G33" s="942"/>
      <c r="H33" s="942"/>
      <c r="I33" s="942"/>
      <c r="J33" s="942"/>
      <c r="K33" s="942"/>
      <c r="L33" s="942"/>
      <c r="M33" s="942"/>
      <c r="N33" s="942"/>
      <c r="O33" s="942"/>
      <c r="P33" s="942"/>
      <c r="Q33" s="942"/>
      <c r="R33" s="942"/>
      <c r="S33" s="942"/>
      <c r="T33" s="942"/>
      <c r="U33" s="942"/>
      <c r="V33" s="942"/>
      <c r="W33" s="942"/>
      <c r="X33" s="942"/>
      <c r="Y33" s="942"/>
      <c r="Z33" s="942"/>
      <c r="AA33" s="942"/>
      <c r="AB33" s="942"/>
      <c r="AC33" s="942"/>
      <c r="AD33" s="942"/>
      <c r="AE33" s="942"/>
      <c r="AF33" s="942"/>
      <c r="AG33" s="942"/>
      <c r="AH33" s="942"/>
      <c r="AI33" s="942"/>
      <c r="AJ33" s="942"/>
      <c r="AK33" s="942"/>
      <c r="AL33" s="942"/>
      <c r="AM33" s="942"/>
      <c r="AN33" s="942"/>
      <c r="AO33" s="942"/>
      <c r="AP33" s="942"/>
      <c r="AQ33" s="942"/>
      <c r="AR33" s="942"/>
      <c r="AS33" s="942"/>
      <c r="AT33" s="942"/>
      <c r="AU33" s="942"/>
      <c r="AV33" s="942"/>
      <c r="AW33" s="942"/>
      <c r="AX33" s="942"/>
      <c r="AY33" s="942"/>
      <c r="AZ33" s="942"/>
      <c r="BA33" s="942"/>
      <c r="BB33" s="942"/>
    </row>
    <row r="34" spans="1:54" ht="9" customHeight="1" x14ac:dyDescent="0.25">
      <c r="A34" s="944" t="s">
        <v>814</v>
      </c>
      <c r="B34" s="950"/>
      <c r="C34" s="950"/>
      <c r="D34" s="950"/>
      <c r="E34" s="950"/>
      <c r="F34" s="950"/>
      <c r="G34" s="950"/>
      <c r="H34" s="950"/>
      <c r="I34" s="950"/>
      <c r="J34" s="950"/>
      <c r="K34" s="950"/>
      <c r="L34" s="950"/>
      <c r="M34" s="950"/>
      <c r="N34" s="950"/>
      <c r="O34" s="950"/>
      <c r="P34" s="950"/>
      <c r="Q34" s="950"/>
      <c r="R34" s="950"/>
      <c r="S34" s="950"/>
      <c r="T34" s="950"/>
      <c r="U34" s="950"/>
      <c r="V34" s="950"/>
      <c r="W34" s="950"/>
      <c r="X34" s="950"/>
      <c r="Y34" s="950"/>
      <c r="Z34" s="950"/>
      <c r="AA34" s="950"/>
      <c r="AB34" s="950"/>
      <c r="AC34" s="950"/>
      <c r="AD34" s="950"/>
      <c r="AE34" s="950"/>
      <c r="AF34" s="950"/>
      <c r="AG34" s="950"/>
      <c r="AH34" s="950"/>
      <c r="AI34" s="950"/>
      <c r="AJ34" s="950"/>
      <c r="AK34" s="950"/>
      <c r="AL34" s="950"/>
      <c r="AM34" s="950"/>
      <c r="AN34" s="950"/>
      <c r="AO34" s="950"/>
      <c r="AP34" s="950"/>
      <c r="AQ34" s="950"/>
      <c r="AR34" s="950"/>
      <c r="AS34" s="950"/>
      <c r="AT34" s="950"/>
      <c r="AU34" s="950"/>
      <c r="AV34" s="950"/>
      <c r="AW34" s="950"/>
      <c r="AX34" s="950"/>
      <c r="AY34" s="950"/>
      <c r="AZ34" s="950"/>
      <c r="BA34" s="950"/>
      <c r="BB34" s="950"/>
    </row>
    <row r="35" spans="1:54" ht="12.75" customHeight="1" x14ac:dyDescent="0.25">
      <c r="A35" s="932" t="s">
        <v>757</v>
      </c>
      <c r="B35" s="932"/>
      <c r="C35" s="932"/>
      <c r="D35" s="932"/>
      <c r="E35" s="932"/>
      <c r="F35" s="932"/>
      <c r="G35" s="932"/>
      <c r="H35" s="932"/>
      <c r="I35" s="932"/>
      <c r="J35" s="932"/>
      <c r="K35" s="932"/>
      <c r="L35" s="932"/>
      <c r="M35" s="932"/>
      <c r="N35" s="932"/>
      <c r="O35" s="932"/>
      <c r="P35" s="932"/>
      <c r="Q35" s="932"/>
      <c r="R35" s="932"/>
      <c r="S35" s="932"/>
      <c r="T35" s="932"/>
      <c r="U35" s="932"/>
      <c r="V35" s="932"/>
      <c r="W35" s="932"/>
      <c r="X35" s="932"/>
      <c r="Y35" s="932"/>
      <c r="Z35" s="932"/>
      <c r="AA35" s="932"/>
      <c r="AB35" s="932"/>
      <c r="AC35" s="932"/>
      <c r="AD35" s="932"/>
      <c r="AE35" s="932"/>
      <c r="AF35" s="932"/>
      <c r="AG35" s="932"/>
      <c r="AH35" s="932"/>
      <c r="AI35" s="932"/>
      <c r="AJ35" s="932"/>
      <c r="AK35" s="932"/>
      <c r="AL35" s="932"/>
      <c r="AM35" s="932"/>
      <c r="AN35" s="932"/>
      <c r="AO35" s="932"/>
      <c r="AP35" s="932"/>
      <c r="AQ35" s="932"/>
      <c r="AR35" s="932"/>
      <c r="AS35" s="932"/>
      <c r="AT35" s="932"/>
      <c r="AU35" s="932"/>
      <c r="AV35" s="932"/>
      <c r="AW35" s="932"/>
      <c r="AX35" s="932"/>
      <c r="AY35" s="932"/>
      <c r="AZ35" s="932"/>
      <c r="BA35" s="932"/>
      <c r="BB35" s="932"/>
    </row>
    <row r="36" spans="1:54" x14ac:dyDescent="0.25">
      <c r="A36" s="942" t="str">
        <f>ПОДПИСИ!B17</f>
        <v>Ведущий инженер строительного контроля ООО «СЭТ»</v>
      </c>
      <c r="B36" s="942"/>
      <c r="C36" s="942"/>
      <c r="D36" s="942"/>
      <c r="E36" s="942"/>
      <c r="F36" s="942"/>
      <c r="G36" s="942"/>
      <c r="H36" s="942"/>
      <c r="I36" s="942"/>
      <c r="J36" s="942"/>
      <c r="K36" s="942"/>
      <c r="L36" s="942"/>
      <c r="M36" s="942"/>
      <c r="N36" s="942"/>
      <c r="O36" s="942"/>
      <c r="P36" s="942"/>
      <c r="Q36" s="942"/>
      <c r="R36" s="942"/>
      <c r="S36" s="942"/>
      <c r="T36" s="942"/>
      <c r="U36" s="942"/>
      <c r="V36" s="942"/>
      <c r="W36" s="942"/>
      <c r="X36" s="942"/>
      <c r="Y36" s="942"/>
      <c r="Z36" s="942"/>
      <c r="AA36" s="942"/>
      <c r="AB36" s="942"/>
      <c r="AC36" s="942"/>
      <c r="AD36" s="942"/>
      <c r="AE36" s="942"/>
      <c r="AF36" s="942"/>
      <c r="AG36" s="942"/>
      <c r="AH36" s="942"/>
      <c r="AI36" s="942"/>
      <c r="AJ36" s="942"/>
      <c r="AK36" s="942"/>
      <c r="AL36" s="942"/>
      <c r="AM36" s="942"/>
      <c r="AN36" s="942"/>
      <c r="AO36" s="942"/>
      <c r="AP36" s="942"/>
      <c r="AQ36" s="942"/>
      <c r="AR36" s="942"/>
      <c r="AS36" s="942"/>
      <c r="AT36" s="942"/>
      <c r="AU36" s="942"/>
      <c r="AV36" s="942"/>
      <c r="AW36" s="942"/>
      <c r="AX36" s="942"/>
      <c r="AY36" s="942"/>
      <c r="AZ36" s="942"/>
      <c r="BA36" s="942"/>
      <c r="BB36" s="942"/>
    </row>
    <row r="37" spans="1:54" x14ac:dyDescent="0.25">
      <c r="A37" s="942" t="str">
        <f>CONCATENATE(ПОДПИСИ!C17,", ",ПОДПИСИ!F17)</f>
        <v>Кольцов А.Г., Приказ №23/10/24-5 от 23.10.2024; НРС  №С-78-189445 от 05.04.2019г.</v>
      </c>
      <c r="B37" s="942"/>
      <c r="C37" s="942"/>
      <c r="D37" s="942"/>
      <c r="E37" s="942"/>
      <c r="F37" s="942"/>
      <c r="G37" s="942"/>
      <c r="H37" s="942"/>
      <c r="I37" s="942"/>
      <c r="J37" s="942"/>
      <c r="K37" s="942"/>
      <c r="L37" s="942"/>
      <c r="M37" s="942"/>
      <c r="N37" s="942"/>
      <c r="O37" s="942"/>
      <c r="P37" s="942"/>
      <c r="Q37" s="942"/>
      <c r="R37" s="942"/>
      <c r="S37" s="942"/>
      <c r="T37" s="942"/>
      <c r="U37" s="942"/>
      <c r="V37" s="942"/>
      <c r="W37" s="942"/>
      <c r="X37" s="942"/>
      <c r="Y37" s="942"/>
      <c r="Z37" s="942"/>
      <c r="AA37" s="942"/>
      <c r="AB37" s="942"/>
      <c r="AC37" s="942"/>
      <c r="AD37" s="942"/>
      <c r="AE37" s="942"/>
      <c r="AF37" s="942"/>
      <c r="AG37" s="942"/>
      <c r="AH37" s="942"/>
      <c r="AI37" s="942"/>
      <c r="AJ37" s="942"/>
      <c r="AK37" s="942"/>
      <c r="AL37" s="942"/>
      <c r="AM37" s="942"/>
      <c r="AN37" s="942"/>
      <c r="AO37" s="942"/>
      <c r="AP37" s="942"/>
      <c r="AQ37" s="942"/>
      <c r="AR37" s="942"/>
      <c r="AS37" s="942"/>
      <c r="AT37" s="942"/>
      <c r="AU37" s="942"/>
      <c r="AV37" s="942"/>
      <c r="AW37" s="942"/>
      <c r="AX37" s="942"/>
      <c r="AY37" s="942"/>
      <c r="AZ37" s="942"/>
      <c r="BA37" s="942"/>
      <c r="BB37" s="942"/>
    </row>
    <row r="38" spans="1:54" ht="14.4" customHeight="1" x14ac:dyDescent="0.25">
      <c r="A38" s="939" t="s">
        <v>815</v>
      </c>
      <c r="B38" s="935"/>
      <c r="C38" s="935"/>
      <c r="D38" s="935"/>
      <c r="E38" s="935"/>
      <c r="F38" s="935"/>
      <c r="G38" s="935"/>
      <c r="H38" s="935"/>
      <c r="I38" s="935"/>
      <c r="J38" s="935"/>
      <c r="K38" s="935"/>
      <c r="L38" s="935"/>
      <c r="M38" s="935"/>
      <c r="N38" s="935"/>
      <c r="O38" s="935"/>
      <c r="P38" s="935"/>
      <c r="Q38" s="935"/>
      <c r="R38" s="935"/>
      <c r="S38" s="935"/>
      <c r="T38" s="935"/>
      <c r="U38" s="935"/>
      <c r="V38" s="935"/>
      <c r="W38" s="935"/>
      <c r="X38" s="935"/>
      <c r="Y38" s="935"/>
      <c r="Z38" s="935"/>
      <c r="AA38" s="935"/>
      <c r="AB38" s="935"/>
      <c r="AC38" s="935"/>
      <c r="AD38" s="935"/>
      <c r="AE38" s="935"/>
      <c r="AF38" s="935"/>
      <c r="AG38" s="935"/>
      <c r="AH38" s="935"/>
      <c r="AI38" s="935"/>
      <c r="AJ38" s="935"/>
      <c r="AK38" s="935"/>
      <c r="AL38" s="935"/>
      <c r="AM38" s="935"/>
      <c r="AN38" s="935"/>
      <c r="AO38" s="935"/>
      <c r="AP38" s="935"/>
      <c r="AQ38" s="935"/>
      <c r="AR38" s="935"/>
      <c r="AS38" s="935"/>
      <c r="AT38" s="935"/>
      <c r="AU38" s="935"/>
      <c r="AV38" s="935"/>
      <c r="AW38" s="935"/>
      <c r="AX38" s="935"/>
      <c r="AY38" s="935"/>
      <c r="AZ38" s="935"/>
      <c r="BA38" s="935"/>
      <c r="BB38" s="935"/>
    </row>
    <row r="39" spans="1:54" ht="38.25" customHeight="1" x14ac:dyDescent="0.25">
      <c r="A39" s="949" t="s">
        <v>959</v>
      </c>
      <c r="B39" s="949"/>
      <c r="C39" s="949"/>
      <c r="D39" s="949"/>
      <c r="E39" s="949"/>
      <c r="F39" s="949"/>
      <c r="G39" s="949"/>
      <c r="H39" s="949"/>
      <c r="I39" s="949"/>
      <c r="J39" s="949"/>
      <c r="K39" s="949"/>
      <c r="L39" s="949"/>
      <c r="M39" s="949"/>
      <c r="N39" s="949"/>
      <c r="O39" s="949"/>
      <c r="P39" s="949"/>
      <c r="Q39" s="949"/>
      <c r="R39" s="949"/>
      <c r="S39" s="949"/>
      <c r="T39" s="949"/>
      <c r="U39" s="949"/>
      <c r="V39" s="949"/>
      <c r="W39" s="949"/>
      <c r="X39" s="949"/>
      <c r="Y39" s="949"/>
      <c r="Z39" s="949"/>
      <c r="AA39" s="949"/>
      <c r="AB39" s="949"/>
      <c r="AC39" s="949"/>
      <c r="AD39" s="949"/>
      <c r="AE39" s="949"/>
      <c r="AF39" s="949"/>
      <c r="AG39" s="949"/>
      <c r="AH39" s="949"/>
      <c r="AI39" s="949"/>
      <c r="AJ39" s="949"/>
      <c r="AK39" s="949"/>
      <c r="AL39" s="949"/>
      <c r="AM39" s="949"/>
      <c r="AN39" s="949"/>
      <c r="AO39" s="949"/>
      <c r="AP39" s="949"/>
      <c r="AQ39" s="949"/>
      <c r="AR39" s="949"/>
      <c r="AS39" s="949"/>
      <c r="AT39" s="949"/>
      <c r="AU39" s="949"/>
      <c r="AV39" s="949"/>
      <c r="AW39" s="949"/>
      <c r="AX39" s="949"/>
      <c r="AY39" s="949"/>
      <c r="AZ39" s="949"/>
      <c r="BA39" s="949"/>
      <c r="BB39" s="949"/>
    </row>
    <row r="40" spans="1:54" x14ac:dyDescent="0.25">
      <c r="A40" s="942" t="str">
        <f>ПОДПИСИ!B19</f>
        <v xml:space="preserve"> </v>
      </c>
      <c r="B40" s="942"/>
      <c r="C40" s="942"/>
      <c r="D40" s="942"/>
      <c r="E40" s="942"/>
      <c r="F40" s="942"/>
      <c r="G40" s="942"/>
      <c r="H40" s="942"/>
      <c r="I40" s="942"/>
      <c r="J40" s="942"/>
      <c r="K40" s="942"/>
      <c r="L40" s="942"/>
      <c r="M40" s="942"/>
      <c r="N40" s="942"/>
      <c r="O40" s="942"/>
      <c r="P40" s="942"/>
      <c r="Q40" s="942"/>
      <c r="R40" s="942"/>
      <c r="S40" s="942"/>
      <c r="T40" s="942"/>
      <c r="U40" s="942"/>
      <c r="V40" s="942"/>
      <c r="W40" s="942"/>
      <c r="X40" s="942"/>
      <c r="Y40" s="942"/>
      <c r="Z40" s="942"/>
      <c r="AA40" s="942"/>
      <c r="AB40" s="942"/>
      <c r="AC40" s="942"/>
      <c r="AD40" s="942"/>
      <c r="AE40" s="942"/>
      <c r="AF40" s="942"/>
      <c r="AG40" s="942"/>
      <c r="AH40" s="942"/>
      <c r="AI40" s="942"/>
      <c r="AJ40" s="942"/>
      <c r="AK40" s="942"/>
      <c r="AL40" s="942"/>
      <c r="AM40" s="942"/>
      <c r="AN40" s="942"/>
      <c r="AO40" s="942"/>
      <c r="AP40" s="942"/>
      <c r="AQ40" s="942"/>
      <c r="AR40" s="942"/>
      <c r="AS40" s="942"/>
      <c r="AT40" s="942"/>
      <c r="AU40" s="942"/>
      <c r="AV40" s="942"/>
      <c r="AW40" s="942"/>
      <c r="AX40" s="942"/>
      <c r="AY40" s="942"/>
      <c r="AZ40" s="942"/>
      <c r="BA40" s="942"/>
      <c r="BB40" s="942"/>
    </row>
    <row r="41" spans="1:54" x14ac:dyDescent="0.25">
      <c r="A41" s="942" t="str">
        <f>CONCATENATE(ПОДПИСИ!C19," ",ПОДПИСИ!F19)</f>
        <v xml:space="preserve">  </v>
      </c>
      <c r="B41" s="942"/>
      <c r="C41" s="942"/>
      <c r="D41" s="942"/>
      <c r="E41" s="942"/>
      <c r="F41" s="942"/>
      <c r="G41" s="942"/>
      <c r="H41" s="942"/>
      <c r="I41" s="942"/>
      <c r="J41" s="942"/>
      <c r="K41" s="942"/>
      <c r="L41" s="942"/>
      <c r="M41" s="942"/>
      <c r="N41" s="942"/>
      <c r="O41" s="942"/>
      <c r="P41" s="942"/>
      <c r="Q41" s="942"/>
      <c r="R41" s="942"/>
      <c r="S41" s="942"/>
      <c r="T41" s="942"/>
      <c r="U41" s="942"/>
      <c r="V41" s="942"/>
      <c r="W41" s="942"/>
      <c r="X41" s="942"/>
      <c r="Y41" s="942"/>
      <c r="Z41" s="942"/>
      <c r="AA41" s="942"/>
      <c r="AB41" s="942"/>
      <c r="AC41" s="942"/>
      <c r="AD41" s="942"/>
      <c r="AE41" s="942"/>
      <c r="AF41" s="942"/>
      <c r="AG41" s="942"/>
      <c r="AH41" s="942"/>
      <c r="AI41" s="942"/>
      <c r="AJ41" s="942"/>
      <c r="AK41" s="942"/>
      <c r="AL41" s="942"/>
      <c r="AM41" s="942"/>
      <c r="AN41" s="942"/>
      <c r="AO41" s="942"/>
      <c r="AP41" s="942"/>
      <c r="AQ41" s="942"/>
      <c r="AR41" s="942"/>
      <c r="AS41" s="942"/>
      <c r="AT41" s="942"/>
      <c r="AU41" s="942"/>
      <c r="AV41" s="942"/>
      <c r="AW41" s="942"/>
      <c r="AX41" s="942"/>
      <c r="AY41" s="942"/>
      <c r="AZ41" s="942"/>
      <c r="BA41" s="942"/>
      <c r="BB41" s="942"/>
    </row>
    <row r="42" spans="1:54" ht="15" customHeight="1" x14ac:dyDescent="0.25">
      <c r="A42" s="936" t="s">
        <v>991</v>
      </c>
      <c r="B42" s="936"/>
      <c r="C42" s="936"/>
      <c r="D42" s="936"/>
      <c r="E42" s="936"/>
      <c r="F42" s="936"/>
      <c r="G42" s="936"/>
      <c r="H42" s="936"/>
      <c r="I42" s="936"/>
      <c r="J42" s="936"/>
      <c r="K42" s="936"/>
      <c r="L42" s="936"/>
      <c r="M42" s="936"/>
      <c r="N42" s="936"/>
      <c r="O42" s="936"/>
      <c r="P42" s="936"/>
      <c r="Q42" s="936"/>
      <c r="R42" s="936"/>
      <c r="S42" s="936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936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</row>
    <row r="43" spans="1:54" ht="33.75" customHeight="1" x14ac:dyDescent="0.25">
      <c r="A43" s="949" t="s">
        <v>817</v>
      </c>
      <c r="B43" s="949"/>
      <c r="C43" s="949"/>
      <c r="D43" s="949"/>
      <c r="E43" s="949"/>
      <c r="F43" s="949"/>
      <c r="G43" s="949"/>
      <c r="H43" s="949"/>
      <c r="I43" s="949"/>
      <c r="J43" s="949"/>
      <c r="K43" s="949"/>
      <c r="L43" s="949"/>
      <c r="M43" s="949"/>
      <c r="N43" s="949"/>
      <c r="O43" s="949"/>
      <c r="P43" s="949"/>
      <c r="Q43" s="949"/>
      <c r="R43" s="949"/>
      <c r="S43" s="949"/>
      <c r="T43" s="949"/>
      <c r="U43" s="949"/>
      <c r="V43" s="949"/>
      <c r="W43" s="949"/>
      <c r="X43" s="949"/>
      <c r="Y43" s="949"/>
      <c r="Z43" s="949"/>
      <c r="AA43" s="949"/>
      <c r="AB43" s="949"/>
      <c r="AC43" s="949"/>
      <c r="AD43" s="949"/>
      <c r="AE43" s="949"/>
      <c r="AF43" s="949"/>
      <c r="AG43" s="949"/>
      <c r="AH43" s="949"/>
      <c r="AI43" s="949"/>
      <c r="AJ43" s="949"/>
      <c r="AK43" s="949"/>
      <c r="AL43" s="949"/>
      <c r="AM43" s="949"/>
      <c r="AN43" s="949"/>
      <c r="AO43" s="949"/>
      <c r="AP43" s="949"/>
      <c r="AQ43" s="949"/>
      <c r="AR43" s="949"/>
      <c r="AS43" s="949"/>
      <c r="AT43" s="949"/>
      <c r="AU43" s="949"/>
      <c r="AV43" s="949"/>
      <c r="AW43" s="949"/>
      <c r="AX43" s="949"/>
      <c r="AY43" s="949"/>
      <c r="AZ43" s="949"/>
      <c r="BA43" s="949"/>
      <c r="BB43" s="949"/>
    </row>
    <row r="44" spans="1:54" x14ac:dyDescent="0.25">
      <c r="A44" s="942" t="str">
        <f>ПОДПИСИ!B12</f>
        <v>Начальник участка ООО «СЭТ»</v>
      </c>
      <c r="B44" s="942"/>
      <c r="C44" s="942"/>
      <c r="D44" s="942"/>
      <c r="E44" s="942"/>
      <c r="F44" s="942"/>
      <c r="G44" s="942"/>
      <c r="H44" s="942"/>
      <c r="I44" s="942"/>
      <c r="J44" s="942"/>
      <c r="K44" s="942"/>
      <c r="L44" s="942"/>
      <c r="M44" s="942"/>
      <c r="N44" s="942"/>
      <c r="O44" s="942"/>
      <c r="P44" s="942"/>
      <c r="Q44" s="942"/>
      <c r="R44" s="942"/>
      <c r="S44" s="942"/>
      <c r="T44" s="942"/>
      <c r="U44" s="942"/>
      <c r="V44" s="942"/>
      <c r="W44" s="942"/>
      <c r="X44" s="942"/>
      <c r="Y44" s="942"/>
      <c r="Z44" s="942"/>
      <c r="AA44" s="942"/>
      <c r="AB44" s="942"/>
      <c r="AC44" s="942"/>
      <c r="AD44" s="942"/>
      <c r="AE44" s="942"/>
      <c r="AF44" s="942"/>
      <c r="AG44" s="942"/>
      <c r="AH44" s="942"/>
      <c r="AI44" s="942"/>
      <c r="AJ44" s="942"/>
      <c r="AK44" s="942"/>
      <c r="AL44" s="942"/>
      <c r="AM44" s="942"/>
      <c r="AN44" s="942"/>
      <c r="AO44" s="942"/>
      <c r="AP44" s="942"/>
      <c r="AQ44" s="942"/>
      <c r="AR44" s="942"/>
      <c r="AS44" s="942"/>
      <c r="AT44" s="942"/>
      <c r="AU44" s="942"/>
      <c r="AV44" s="942"/>
      <c r="AW44" s="942"/>
      <c r="AX44" s="942"/>
      <c r="AY44" s="942"/>
      <c r="AZ44" s="942"/>
      <c r="BA44" s="942"/>
      <c r="BB44" s="942"/>
    </row>
    <row r="45" spans="1:54" ht="15" customHeight="1" x14ac:dyDescent="0.25">
      <c r="A45" s="942" t="str">
        <f>CONCATENATE(ПОДПИСИ!C12,", ",ПОДПИСИ!F12)</f>
        <v>Нугуманов М.А., Приказ №23/10/24-1 от 23.10.2024</v>
      </c>
      <c r="B45" s="942"/>
      <c r="C45" s="942"/>
      <c r="D45" s="942"/>
      <c r="E45" s="942"/>
      <c r="F45" s="942"/>
      <c r="G45" s="942"/>
      <c r="H45" s="942"/>
      <c r="I45" s="942"/>
      <c r="J45" s="942"/>
      <c r="K45" s="942"/>
      <c r="L45" s="942"/>
      <c r="M45" s="942"/>
      <c r="N45" s="942"/>
      <c r="O45" s="942"/>
      <c r="P45" s="942"/>
      <c r="Q45" s="942"/>
      <c r="R45" s="942"/>
      <c r="S45" s="942"/>
      <c r="T45" s="942"/>
      <c r="U45" s="942"/>
      <c r="V45" s="942"/>
      <c r="W45" s="942"/>
      <c r="X45" s="942"/>
      <c r="Y45" s="942"/>
      <c r="Z45" s="942"/>
      <c r="AA45" s="942"/>
      <c r="AB45" s="942"/>
      <c r="AC45" s="942"/>
      <c r="AD45" s="942"/>
      <c r="AE45" s="942"/>
      <c r="AF45" s="942"/>
      <c r="AG45" s="942"/>
      <c r="AH45" s="942"/>
      <c r="AI45" s="942"/>
      <c r="AJ45" s="942"/>
      <c r="AK45" s="942"/>
      <c r="AL45" s="942"/>
      <c r="AM45" s="942"/>
      <c r="AN45" s="942"/>
      <c r="AO45" s="942"/>
      <c r="AP45" s="942"/>
      <c r="AQ45" s="942"/>
      <c r="AR45" s="942"/>
      <c r="AS45" s="942"/>
      <c r="AT45" s="942"/>
      <c r="AU45" s="942"/>
      <c r="AV45" s="942"/>
      <c r="AW45" s="942"/>
      <c r="AX45" s="942"/>
      <c r="AY45" s="942"/>
      <c r="AZ45" s="942"/>
      <c r="BA45" s="942"/>
      <c r="BB45" s="942"/>
    </row>
    <row r="46" spans="1:54" ht="15.6" customHeight="1" x14ac:dyDescent="0.25">
      <c r="A46" s="1060" t="s">
        <v>991</v>
      </c>
      <c r="B46" s="1060"/>
      <c r="C46" s="1060"/>
      <c r="D46" s="1060"/>
      <c r="E46" s="1060"/>
      <c r="F46" s="1060"/>
      <c r="G46" s="1060"/>
      <c r="H46" s="1060"/>
      <c r="I46" s="1060"/>
      <c r="J46" s="1060"/>
      <c r="K46" s="1060"/>
      <c r="L46" s="1060"/>
      <c r="M46" s="1060"/>
      <c r="N46" s="1060"/>
      <c r="O46" s="1060"/>
      <c r="P46" s="1060"/>
      <c r="Q46" s="1060"/>
      <c r="R46" s="1060"/>
      <c r="S46" s="1060"/>
      <c r="T46" s="1060"/>
      <c r="U46" s="1060"/>
      <c r="V46" s="1060"/>
      <c r="W46" s="1060"/>
      <c r="X46" s="1060"/>
      <c r="Y46" s="1060"/>
      <c r="Z46" s="1060"/>
      <c r="AA46" s="1060"/>
      <c r="AB46" s="1060"/>
      <c r="AC46" s="1060"/>
      <c r="AD46" s="1060"/>
      <c r="AE46" s="1060"/>
      <c r="AF46" s="1060"/>
      <c r="AG46" s="1060"/>
      <c r="AH46" s="1060"/>
      <c r="AI46" s="1060"/>
      <c r="AJ46" s="1060"/>
      <c r="AK46" s="1060"/>
      <c r="AL46" s="1060"/>
      <c r="AM46" s="1060"/>
      <c r="AN46" s="1060"/>
      <c r="AO46" s="1060"/>
      <c r="AP46" s="1060"/>
      <c r="AQ46" s="1060"/>
      <c r="AR46" s="1060"/>
      <c r="AS46" s="1060"/>
      <c r="AT46" s="1060"/>
      <c r="AU46" s="1060"/>
      <c r="AV46" s="1060"/>
      <c r="AW46" s="1060"/>
      <c r="AX46" s="1060"/>
      <c r="AY46" s="1060"/>
      <c r="AZ46" s="1060"/>
      <c r="BA46" s="1060"/>
      <c r="BB46" s="1060"/>
    </row>
    <row r="47" spans="1:54" x14ac:dyDescent="0.25">
      <c r="A47" s="932" t="s">
        <v>79</v>
      </c>
      <c r="B47" s="932"/>
      <c r="C47" s="932"/>
      <c r="D47" s="932"/>
      <c r="E47" s="932"/>
      <c r="F47" s="932"/>
      <c r="G47" s="932"/>
      <c r="H47" s="932"/>
      <c r="I47" s="932"/>
      <c r="J47" s="932"/>
      <c r="K47" s="932"/>
      <c r="L47" s="932"/>
      <c r="M47" s="932"/>
      <c r="N47" s="932"/>
      <c r="O47" s="932"/>
      <c r="P47" s="932"/>
      <c r="Q47" s="932"/>
      <c r="R47" s="932"/>
      <c r="S47" s="932"/>
      <c r="T47" s="932"/>
      <c r="U47" s="932"/>
      <c r="V47" s="932"/>
      <c r="W47" s="932"/>
      <c r="X47" s="932"/>
      <c r="Y47" s="932"/>
      <c r="Z47" s="932"/>
      <c r="AA47" s="932"/>
      <c r="AB47" s="932"/>
      <c r="AC47" s="932"/>
      <c r="AD47" s="932"/>
      <c r="AE47" s="932"/>
      <c r="AF47" s="932"/>
      <c r="AG47" s="932"/>
      <c r="AH47" s="932"/>
      <c r="AI47" s="932"/>
      <c r="AJ47" s="932"/>
      <c r="AK47" s="932"/>
    </row>
    <row r="48" spans="1:54" x14ac:dyDescent="0.25">
      <c r="A48" s="951"/>
      <c r="B48" s="951"/>
      <c r="C48" s="951"/>
      <c r="D48" s="951"/>
      <c r="E48" s="951"/>
      <c r="F48" s="951"/>
      <c r="G48" s="951"/>
      <c r="H48" s="951"/>
      <c r="I48" s="951"/>
      <c r="J48" s="951"/>
      <c r="K48" s="951"/>
      <c r="L48" s="951"/>
      <c r="M48" s="951"/>
      <c r="N48" s="951"/>
      <c r="O48" s="951"/>
      <c r="P48" s="951"/>
      <c r="Q48" s="951"/>
      <c r="R48" s="951"/>
      <c r="S48" s="951"/>
      <c r="T48" s="951"/>
      <c r="U48" s="951"/>
      <c r="V48" s="951"/>
      <c r="W48" s="951"/>
      <c r="X48" s="951"/>
      <c r="Y48" s="951"/>
      <c r="Z48" s="951"/>
      <c r="AA48" s="951"/>
      <c r="AB48" s="951"/>
      <c r="AC48" s="951"/>
      <c r="AD48" s="951"/>
      <c r="AE48" s="951"/>
      <c r="AF48" s="951"/>
      <c r="AG48" s="951"/>
      <c r="AH48" s="951"/>
      <c r="AI48" s="951"/>
      <c r="AJ48" s="951"/>
      <c r="AK48" s="951"/>
      <c r="AL48" s="951"/>
      <c r="AM48" s="951"/>
      <c r="AN48" s="951"/>
      <c r="AO48" s="951"/>
      <c r="AP48" s="951"/>
      <c r="AQ48" s="951"/>
      <c r="AR48" s="951"/>
      <c r="AS48" s="951"/>
      <c r="AT48" s="951"/>
      <c r="AU48" s="951"/>
      <c r="AV48" s="951"/>
      <c r="AW48" s="951"/>
      <c r="AX48" s="951"/>
      <c r="AY48" s="951"/>
      <c r="AZ48" s="951"/>
      <c r="BA48" s="951"/>
      <c r="BB48" s="951"/>
    </row>
    <row r="49" spans="1:56" ht="7.5" customHeight="1" x14ac:dyDescent="0.25">
      <c r="A49" s="931" t="s">
        <v>523</v>
      </c>
      <c r="B49" s="931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  <c r="AF49" s="931"/>
      <c r="AG49" s="931"/>
      <c r="AH49" s="931"/>
      <c r="AI49" s="931"/>
      <c r="AJ49" s="931"/>
      <c r="AK49" s="931"/>
      <c r="AL49" s="931"/>
      <c r="AM49" s="931"/>
      <c r="AN49" s="931"/>
      <c r="AO49" s="931"/>
      <c r="AP49" s="931"/>
      <c r="AQ49" s="931"/>
      <c r="AR49" s="931"/>
      <c r="AS49" s="931"/>
      <c r="AT49" s="931"/>
      <c r="AU49" s="931"/>
      <c r="AV49" s="931"/>
      <c r="AW49" s="931"/>
      <c r="AX49" s="931"/>
      <c r="AY49" s="931"/>
      <c r="AZ49" s="931"/>
      <c r="BA49" s="931"/>
      <c r="BB49" s="931"/>
    </row>
    <row r="50" spans="1:56" ht="14.25" customHeight="1" x14ac:dyDescent="0.25">
      <c r="A50" s="1061" t="s">
        <v>80</v>
      </c>
      <c r="B50" s="1061"/>
      <c r="C50" s="1061"/>
      <c r="D50" s="1061"/>
      <c r="E50" s="1061"/>
      <c r="F50" s="1061"/>
      <c r="G50" s="1061"/>
      <c r="H50" s="1061"/>
      <c r="I50" s="1061"/>
      <c r="J50" s="1061"/>
      <c r="K50" s="1061"/>
      <c r="L50" s="1061"/>
      <c r="M50" s="1061"/>
      <c r="N50" s="1061"/>
      <c r="O50" s="1061"/>
      <c r="P50" s="1061"/>
      <c r="Q50" s="1061"/>
      <c r="R50" s="1061"/>
      <c r="S50" s="1061"/>
      <c r="T50" s="1061"/>
      <c r="U50" s="1061"/>
      <c r="V50" s="1061"/>
      <c r="W50" s="1061"/>
      <c r="X50" s="934" t="str">
        <f>ФОРМА!B4</f>
        <v>ООО «СЭТ»</v>
      </c>
      <c r="Y50" s="934"/>
      <c r="Z50" s="934"/>
      <c r="AA50" s="934"/>
      <c r="AB50" s="934"/>
      <c r="AC50" s="934"/>
      <c r="AD50" s="934"/>
      <c r="AE50" s="934"/>
      <c r="AF50" s="934"/>
      <c r="AG50" s="934"/>
      <c r="AH50" s="934"/>
      <c r="AI50" s="934"/>
      <c r="AJ50" s="934"/>
      <c r="AK50" s="934"/>
      <c r="AL50" s="934"/>
      <c r="AM50" s="934"/>
      <c r="AN50" s="934"/>
      <c r="AO50" s="934"/>
      <c r="AP50" s="934"/>
      <c r="AQ50" s="934"/>
      <c r="AR50" s="934"/>
      <c r="AS50" s="934"/>
      <c r="AT50" s="934"/>
      <c r="AU50" s="934"/>
      <c r="AV50" s="934"/>
      <c r="AW50" s="934"/>
      <c r="AX50" s="934"/>
      <c r="AY50" s="934"/>
      <c r="AZ50" s="934"/>
      <c r="BA50" s="934"/>
      <c r="BB50" s="934"/>
    </row>
    <row r="51" spans="1:56" ht="13.95" customHeight="1" x14ac:dyDescent="0.25">
      <c r="A51" s="290"/>
      <c r="B51" s="290"/>
      <c r="C51" s="290"/>
      <c r="D51" s="290"/>
      <c r="E51" s="290"/>
      <c r="F51" s="290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1"/>
      <c r="V51" s="291"/>
      <c r="W51" s="291"/>
      <c r="X51" s="936" t="s">
        <v>818</v>
      </c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936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</row>
    <row r="52" spans="1:56" ht="12" customHeight="1" x14ac:dyDescent="0.25">
      <c r="A52" s="336" t="s">
        <v>9</v>
      </c>
    </row>
    <row r="53" spans="1:56" ht="13.5" customHeight="1" x14ac:dyDescent="0.25">
      <c r="A53" s="932" t="s">
        <v>524</v>
      </c>
      <c r="B53" s="932"/>
      <c r="C53" s="932"/>
      <c r="D53" s="932"/>
      <c r="E53" s="932"/>
      <c r="F53" s="932"/>
      <c r="G53" s="932"/>
      <c r="H53" s="932"/>
      <c r="I53" s="932"/>
      <c r="J53" s="932"/>
      <c r="K53" s="932"/>
      <c r="L53" s="932"/>
      <c r="M53" s="932"/>
      <c r="N53" s="932"/>
      <c r="O53" s="932"/>
      <c r="P53" s="932"/>
      <c r="Q53" s="932"/>
      <c r="R53" s="932"/>
      <c r="S53" s="932"/>
      <c r="T53" s="932"/>
      <c r="U53" s="932"/>
      <c r="V53" s="932"/>
      <c r="W53" s="932"/>
      <c r="X53" s="932"/>
      <c r="Y53" s="932"/>
      <c r="Z53" s="932"/>
      <c r="AA53" s="932"/>
      <c r="AB53" s="932"/>
      <c r="AC53" s="932"/>
      <c r="AD53" s="932"/>
      <c r="AE53" s="932"/>
      <c r="AF53" s="932"/>
      <c r="AG53" s="932"/>
      <c r="AH53" s="932"/>
      <c r="AI53" s="932"/>
      <c r="AJ53" s="932"/>
      <c r="AK53" s="932"/>
      <c r="AL53" s="932"/>
      <c r="AM53" s="932"/>
      <c r="AN53" s="932"/>
      <c r="AO53" s="932"/>
      <c r="AP53" s="932"/>
      <c r="AQ53" s="932"/>
      <c r="AR53" s="932"/>
      <c r="AS53" s="932"/>
      <c r="AT53" s="932"/>
      <c r="AU53" s="932"/>
      <c r="AV53" s="932"/>
      <c r="AW53" s="932"/>
      <c r="AX53" s="932"/>
      <c r="AY53" s="932"/>
      <c r="AZ53" s="932"/>
    </row>
    <row r="54" spans="1:56" ht="21.75" customHeight="1" x14ac:dyDescent="0.25">
      <c r="A54" s="937" t="str">
        <f ca="1">INDIRECT("'АКТЫ скрытых работ'!R"&amp;BE3&amp;"C3",0)</f>
        <v>Обратная засыпка траншеи</v>
      </c>
      <c r="B54" s="937"/>
      <c r="C54" s="937"/>
      <c r="D54" s="937"/>
      <c r="E54" s="937"/>
      <c r="F54" s="937"/>
      <c r="G54" s="937"/>
      <c r="H54" s="937"/>
      <c r="I54" s="937"/>
      <c r="J54" s="937"/>
      <c r="K54" s="937"/>
      <c r="L54" s="937"/>
      <c r="M54" s="937"/>
      <c r="N54" s="937"/>
      <c r="O54" s="937"/>
      <c r="P54" s="937"/>
      <c r="Q54" s="937"/>
      <c r="R54" s="937"/>
      <c r="S54" s="937"/>
      <c r="T54" s="937"/>
      <c r="U54" s="937"/>
      <c r="V54" s="937"/>
      <c r="W54" s="937"/>
      <c r="X54" s="937"/>
      <c r="Y54" s="937"/>
      <c r="Z54" s="937"/>
      <c r="AA54" s="937"/>
      <c r="AB54" s="937"/>
      <c r="AC54" s="937"/>
      <c r="AD54" s="937"/>
      <c r="AE54" s="937"/>
      <c r="AF54" s="937"/>
      <c r="AG54" s="937"/>
      <c r="AH54" s="937"/>
      <c r="AI54" s="937"/>
      <c r="AJ54" s="937"/>
      <c r="AK54" s="937"/>
      <c r="AL54" s="937"/>
      <c r="AM54" s="937"/>
      <c r="AN54" s="937"/>
      <c r="AO54" s="937"/>
      <c r="AP54" s="937"/>
      <c r="AQ54" s="937"/>
      <c r="AR54" s="937"/>
      <c r="AS54" s="937"/>
      <c r="AT54" s="937"/>
      <c r="AU54" s="937"/>
      <c r="AV54" s="937"/>
      <c r="AW54" s="937"/>
      <c r="AX54" s="937"/>
      <c r="AY54" s="937"/>
      <c r="AZ54" s="937"/>
      <c r="BA54" s="937"/>
      <c r="BB54" s="937"/>
    </row>
    <row r="55" spans="1:56" ht="7.5" customHeight="1" x14ac:dyDescent="0.25">
      <c r="A55" s="931" t="s">
        <v>81</v>
      </c>
      <c r="B55" s="931"/>
      <c r="C55" s="931"/>
      <c r="D55" s="931"/>
      <c r="E55" s="931"/>
      <c r="F55" s="931"/>
      <c r="G55" s="931"/>
      <c r="H55" s="931"/>
      <c r="I55" s="931"/>
      <c r="J55" s="931"/>
      <c r="K55" s="931"/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  <c r="AF55" s="931"/>
      <c r="AG55" s="931"/>
      <c r="AH55" s="931"/>
      <c r="AI55" s="931"/>
      <c r="AJ55" s="931"/>
      <c r="AK55" s="931"/>
      <c r="AL55" s="931"/>
      <c r="AM55" s="931"/>
      <c r="AN55" s="931"/>
      <c r="AO55" s="931"/>
      <c r="AP55" s="931"/>
      <c r="AQ55" s="931"/>
      <c r="AR55" s="931"/>
      <c r="AS55" s="931"/>
      <c r="AT55" s="931"/>
      <c r="AU55" s="931"/>
      <c r="AV55" s="931"/>
      <c r="AW55" s="931"/>
      <c r="AX55" s="931"/>
      <c r="AY55" s="931"/>
      <c r="AZ55" s="931"/>
      <c r="BA55" s="931"/>
      <c r="BB55" s="931"/>
    </row>
    <row r="56" spans="1:56" x14ac:dyDescent="0.25">
      <c r="A56" s="932" t="s">
        <v>82</v>
      </c>
      <c r="B56" s="932"/>
      <c r="C56" s="932"/>
      <c r="D56" s="932"/>
      <c r="E56" s="932"/>
      <c r="F56" s="932"/>
      <c r="G56" s="932"/>
      <c r="H56" s="932"/>
      <c r="I56" s="932"/>
      <c r="J56" s="932"/>
      <c r="K56" s="932"/>
      <c r="L56" s="932"/>
      <c r="M56" s="932"/>
      <c r="N56" s="932"/>
      <c r="O56" s="932"/>
      <c r="P56" s="932"/>
      <c r="Q56" s="932"/>
      <c r="R56" s="932"/>
      <c r="S56" s="932"/>
      <c r="T56" s="932"/>
      <c r="U56" s="932"/>
      <c r="V56" s="932"/>
      <c r="W56" s="932"/>
      <c r="X56" s="932"/>
      <c r="Y56" s="932"/>
      <c r="Z56" s="932"/>
      <c r="AA56" s="932"/>
      <c r="AB56" s="934" t="str">
        <f>ФОРМА!B8</f>
        <v>ООО «СЭТ»</v>
      </c>
      <c r="AC56" s="934"/>
      <c r="AD56" s="934"/>
      <c r="AE56" s="934"/>
      <c r="AF56" s="934"/>
      <c r="AG56" s="934"/>
      <c r="AH56" s="934"/>
      <c r="AI56" s="934"/>
      <c r="AJ56" s="934"/>
      <c r="AK56" s="934"/>
      <c r="AL56" s="934"/>
      <c r="AM56" s="934"/>
      <c r="AN56" s="934"/>
      <c r="AO56" s="934"/>
      <c r="AP56" s="934"/>
      <c r="AQ56" s="934"/>
      <c r="AR56" s="934"/>
      <c r="AS56" s="934"/>
      <c r="AT56" s="934"/>
      <c r="AU56" s="934"/>
      <c r="AV56" s="934"/>
      <c r="AW56" s="934"/>
      <c r="AX56" s="934"/>
      <c r="AY56" s="934"/>
      <c r="AZ56" s="934"/>
      <c r="BA56" s="934"/>
      <c r="BB56" s="934"/>
    </row>
    <row r="57" spans="1:56" ht="8.25" customHeight="1" x14ac:dyDescent="0.25">
      <c r="O57" s="290"/>
      <c r="P57" s="290"/>
      <c r="Q57" s="290"/>
      <c r="R57" s="290"/>
      <c r="S57" s="290"/>
      <c r="T57" s="290"/>
      <c r="U57" s="290"/>
      <c r="V57" s="290"/>
      <c r="W57" s="290"/>
      <c r="X57" s="290"/>
      <c r="Y57" s="290"/>
      <c r="Z57" s="291"/>
      <c r="AA57" s="291"/>
      <c r="AB57" s="935" t="s">
        <v>819</v>
      </c>
      <c r="AC57" s="935"/>
      <c r="AD57" s="935"/>
      <c r="AE57" s="935"/>
      <c r="AF57" s="935"/>
      <c r="AG57" s="935"/>
      <c r="AH57" s="935"/>
      <c r="AI57" s="935"/>
      <c r="AJ57" s="935"/>
      <c r="AK57" s="935"/>
      <c r="AL57" s="935"/>
      <c r="AM57" s="935"/>
      <c r="AN57" s="935"/>
      <c r="AO57" s="935"/>
      <c r="AP57" s="935"/>
      <c r="AQ57" s="935"/>
      <c r="AR57" s="935"/>
      <c r="AS57" s="935"/>
      <c r="AT57" s="935"/>
      <c r="AU57" s="935"/>
      <c r="AV57" s="935"/>
      <c r="AW57" s="935"/>
      <c r="AX57" s="935"/>
      <c r="AY57" s="935"/>
      <c r="AZ57" s="935"/>
      <c r="BA57" s="935"/>
      <c r="BB57" s="935"/>
    </row>
    <row r="58" spans="1:56" x14ac:dyDescent="0.25">
      <c r="A58" s="951" t="str">
        <f>CONCATENATE("Проект Шифр ",ФОРМА!B9)</f>
        <v>Проект Шифр ГтЭС-ДТ-9</v>
      </c>
      <c r="B58" s="951"/>
      <c r="C58" s="951"/>
      <c r="D58" s="951"/>
      <c r="E58" s="951"/>
      <c r="F58" s="951"/>
      <c r="G58" s="951"/>
      <c r="H58" s="951"/>
      <c r="I58" s="951"/>
      <c r="J58" s="951"/>
      <c r="K58" s="951"/>
      <c r="L58" s="951"/>
      <c r="M58" s="951"/>
      <c r="N58" s="951"/>
      <c r="O58" s="951"/>
      <c r="P58" s="951"/>
      <c r="Q58" s="951"/>
      <c r="R58" s="951"/>
      <c r="S58" s="951"/>
      <c r="T58" s="951"/>
      <c r="U58" s="951"/>
      <c r="V58" s="951"/>
      <c r="W58" s="951"/>
      <c r="X58" s="951"/>
      <c r="Y58" s="951"/>
      <c r="Z58" s="951"/>
      <c r="AA58" s="951"/>
      <c r="AB58" s="951"/>
      <c r="AC58" s="951"/>
      <c r="AD58" s="951"/>
      <c r="AE58" s="951"/>
      <c r="AF58" s="951"/>
      <c r="AG58" s="951"/>
      <c r="AH58" s="951"/>
      <c r="AI58" s="951"/>
      <c r="AJ58" s="951"/>
      <c r="AK58" s="951"/>
      <c r="AL58" s="951"/>
      <c r="AM58" s="951"/>
      <c r="AN58" s="951"/>
      <c r="AO58" s="951"/>
      <c r="AP58" s="951"/>
      <c r="AQ58" s="951"/>
      <c r="AR58" s="951"/>
      <c r="AS58" s="951"/>
      <c r="AT58" s="951"/>
      <c r="AU58" s="951"/>
      <c r="AV58" s="951"/>
      <c r="AW58" s="951"/>
      <c r="AX58" s="951"/>
      <c r="AY58" s="951"/>
      <c r="AZ58" s="951"/>
      <c r="BA58" s="951"/>
      <c r="BB58" s="951"/>
    </row>
    <row r="59" spans="1:56" ht="8.25" customHeight="1" x14ac:dyDescent="0.25">
      <c r="A59" s="931" t="s">
        <v>820</v>
      </c>
      <c r="B59" s="931"/>
      <c r="C59" s="931"/>
      <c r="D59" s="931"/>
      <c r="E59" s="931"/>
      <c r="F59" s="931"/>
      <c r="G59" s="931"/>
      <c r="H59" s="931"/>
      <c r="I59" s="931"/>
      <c r="J59" s="931"/>
      <c r="K59" s="931"/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  <c r="AF59" s="931"/>
      <c r="AG59" s="931"/>
      <c r="AH59" s="931"/>
      <c r="AI59" s="931"/>
      <c r="AJ59" s="931"/>
      <c r="AK59" s="931"/>
      <c r="AL59" s="931"/>
      <c r="AM59" s="931"/>
      <c r="AN59" s="931"/>
      <c r="AO59" s="931"/>
      <c r="AP59" s="931"/>
      <c r="AQ59" s="931"/>
      <c r="AR59" s="931"/>
      <c r="AS59" s="931"/>
      <c r="AT59" s="931"/>
      <c r="AU59" s="931"/>
      <c r="AV59" s="931"/>
      <c r="AW59" s="931"/>
      <c r="AX59" s="931"/>
      <c r="AY59" s="931"/>
      <c r="AZ59" s="931"/>
      <c r="BA59" s="931"/>
      <c r="BB59" s="931"/>
    </row>
    <row r="60" spans="1:56" x14ac:dyDescent="0.25">
      <c r="A60" s="932" t="s">
        <v>758</v>
      </c>
      <c r="B60" s="932"/>
      <c r="C60" s="932"/>
      <c r="D60" s="932"/>
      <c r="E60" s="932"/>
      <c r="F60" s="932"/>
      <c r="G60" s="932"/>
      <c r="H60" s="932"/>
      <c r="I60" s="932"/>
      <c r="J60" s="932"/>
      <c r="K60" s="932"/>
      <c r="L60" s="932"/>
      <c r="M60" s="932"/>
      <c r="N60" s="932"/>
      <c r="O60" s="932"/>
      <c r="P60" s="932"/>
      <c r="Q60" s="932"/>
      <c r="R60" s="932"/>
      <c r="S60" s="932"/>
      <c r="T60" s="932"/>
      <c r="U60" s="932"/>
      <c r="V60" s="932"/>
      <c r="W60" s="932"/>
      <c r="X60" s="932"/>
      <c r="Y60" s="932"/>
      <c r="Z60" s="932"/>
      <c r="AA60" s="932"/>
      <c r="AB60" s="932"/>
      <c r="AC60" s="932"/>
      <c r="AD60" s="932"/>
      <c r="AE60" s="932"/>
      <c r="AF60" s="932"/>
      <c r="AG60" s="932"/>
      <c r="AH60" s="932"/>
      <c r="AI60" s="932"/>
      <c r="AJ60" s="932"/>
      <c r="AK60" s="932"/>
      <c r="AL60" s="932"/>
      <c r="AM60" s="932"/>
      <c r="AN60" s="932"/>
      <c r="AO60" s="932"/>
      <c r="AP60" s="932"/>
      <c r="AQ60" s="932"/>
      <c r="AR60" s="932"/>
      <c r="AS60" s="932"/>
      <c r="AT60" s="932"/>
      <c r="AU60" s="932"/>
      <c r="AV60" s="932"/>
      <c r="AW60" s="932"/>
      <c r="AX60" s="932"/>
      <c r="AY60" s="932"/>
      <c r="AZ60" s="932"/>
    </row>
    <row r="61" spans="1:56" ht="34.5" customHeight="1" x14ac:dyDescent="0.25">
      <c r="A61" s="1059" t="str">
        <f ca="1">INDIRECT("'АКТЫ скрытых работ'!R"&amp;BE3&amp;"C10",0)</f>
        <v>Вырытый грунт</v>
      </c>
      <c r="B61" s="1059"/>
      <c r="C61" s="1059"/>
      <c r="D61" s="1059"/>
      <c r="E61" s="1059"/>
      <c r="F61" s="1059"/>
      <c r="G61" s="1059"/>
      <c r="H61" s="1059"/>
      <c r="I61" s="1059"/>
      <c r="J61" s="1059"/>
      <c r="K61" s="1059"/>
      <c r="L61" s="1059"/>
      <c r="M61" s="1059"/>
      <c r="N61" s="1059"/>
      <c r="O61" s="1059"/>
      <c r="P61" s="1059"/>
      <c r="Q61" s="1059"/>
      <c r="R61" s="1059"/>
      <c r="S61" s="1059"/>
      <c r="T61" s="1059"/>
      <c r="U61" s="1059"/>
      <c r="V61" s="1059"/>
      <c r="W61" s="1059"/>
      <c r="X61" s="1059"/>
      <c r="Y61" s="1059"/>
      <c r="Z61" s="1059"/>
      <c r="AA61" s="1059"/>
      <c r="AB61" s="1059"/>
      <c r="AC61" s="1059"/>
      <c r="AD61" s="1059"/>
      <c r="AE61" s="1059"/>
      <c r="AF61" s="1059"/>
      <c r="AG61" s="1059"/>
      <c r="AH61" s="1059"/>
      <c r="AI61" s="1059"/>
      <c r="AJ61" s="1059"/>
      <c r="AK61" s="1059"/>
      <c r="AL61" s="1059"/>
      <c r="AM61" s="1059"/>
      <c r="AN61" s="1059"/>
      <c r="AO61" s="1059"/>
      <c r="AP61" s="1059"/>
      <c r="AQ61" s="1059"/>
      <c r="AR61" s="1059"/>
      <c r="AS61" s="1059"/>
      <c r="AT61" s="1059"/>
      <c r="AU61" s="1059"/>
      <c r="AV61" s="1059"/>
      <c r="AW61" s="1059"/>
      <c r="AX61" s="1059"/>
      <c r="AY61" s="1059"/>
      <c r="AZ61" s="1059"/>
      <c r="BA61" s="1059"/>
      <c r="BB61" s="1059"/>
      <c r="BD61" s="286"/>
    </row>
    <row r="62" spans="1:56" x14ac:dyDescent="0.25">
      <c r="A62" s="936" t="s">
        <v>821</v>
      </c>
      <c r="B62" s="936"/>
      <c r="C62" s="936"/>
      <c r="D62" s="936"/>
      <c r="E62" s="936"/>
      <c r="F62" s="936"/>
      <c r="G62" s="936"/>
      <c r="H62" s="936"/>
      <c r="I62" s="936"/>
      <c r="J62" s="936"/>
      <c r="K62" s="936"/>
      <c r="L62" s="936"/>
      <c r="M62" s="936"/>
      <c r="N62" s="936"/>
      <c r="O62" s="936"/>
      <c r="P62" s="936"/>
      <c r="Q62" s="936"/>
      <c r="R62" s="936"/>
      <c r="S62" s="936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936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D62" s="286"/>
    </row>
    <row r="63" spans="1:56" x14ac:dyDescent="0.25">
      <c r="A63" s="932" t="s">
        <v>84</v>
      </c>
      <c r="B63" s="932"/>
      <c r="C63" s="932"/>
      <c r="D63" s="932"/>
      <c r="E63" s="932"/>
      <c r="F63" s="932"/>
      <c r="G63" s="932"/>
      <c r="H63" s="932"/>
      <c r="I63" s="932"/>
      <c r="J63" s="932"/>
      <c r="K63" s="932"/>
      <c r="L63" s="932"/>
      <c r="M63" s="932"/>
      <c r="N63" s="932"/>
      <c r="O63" s="932"/>
      <c r="P63" s="932"/>
      <c r="Q63" s="932"/>
      <c r="R63" s="932"/>
      <c r="S63" s="932"/>
      <c r="T63" s="932"/>
      <c r="U63" s="932"/>
      <c r="V63" s="932"/>
      <c r="W63" s="932"/>
      <c r="X63" s="932"/>
      <c r="Y63" s="932"/>
      <c r="Z63" s="932"/>
      <c r="AA63" s="932"/>
      <c r="AB63" s="932"/>
      <c r="AC63" s="932"/>
      <c r="AD63" s="932"/>
      <c r="AE63" s="932"/>
      <c r="AF63" s="932"/>
      <c r="AG63" s="932"/>
      <c r="AH63" s="932"/>
      <c r="AI63" s="932"/>
      <c r="AJ63" s="932"/>
      <c r="AK63" s="932"/>
      <c r="AL63" s="932"/>
      <c r="AM63" s="932"/>
      <c r="AN63" s="932"/>
      <c r="AO63" s="932"/>
      <c r="AP63" s="932"/>
      <c r="AQ63" s="932"/>
      <c r="AR63" s="932"/>
      <c r="AS63" s="932"/>
      <c r="AT63" s="932"/>
      <c r="AU63" s="932"/>
      <c r="AV63" s="932"/>
      <c r="AW63" s="932"/>
      <c r="AX63" s="932"/>
      <c r="AY63" s="932"/>
      <c r="AZ63" s="932"/>
      <c r="BD63" s="286"/>
    </row>
    <row r="64" spans="1:56" ht="27.75" customHeight="1" x14ac:dyDescent="0.25">
      <c r="A64" s="955" t="str">
        <f ca="1">INDIRECT("'АКТЫ скрытых работ'!R"&amp;BE3&amp;"C11",0)</f>
        <v>Исполнительная схема №2.4 Обратная засыпка траншеи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5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5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D64" s="292"/>
    </row>
    <row r="65" spans="1:54" ht="9" customHeight="1" x14ac:dyDescent="0.25">
      <c r="A65" s="936" t="s">
        <v>525</v>
      </c>
      <c r="B65" s="936"/>
      <c r="C65" s="936"/>
      <c r="D65" s="936"/>
      <c r="E65" s="936"/>
      <c r="F65" s="936"/>
      <c r="G65" s="936"/>
      <c r="H65" s="936"/>
      <c r="I65" s="936"/>
      <c r="J65" s="936"/>
      <c r="K65" s="936"/>
      <c r="L65" s="936"/>
      <c r="M65" s="936"/>
      <c r="N65" s="936"/>
      <c r="O65" s="936"/>
      <c r="P65" s="936"/>
      <c r="Q65" s="936"/>
      <c r="R65" s="936"/>
      <c r="S65" s="936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936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</row>
    <row r="66" spans="1:54" ht="12.75" customHeight="1" x14ac:dyDescent="0.3">
      <c r="A66" s="932" t="s">
        <v>526</v>
      </c>
      <c r="B66" s="932"/>
      <c r="C66" s="932"/>
      <c r="D66" s="932"/>
      <c r="E66" s="932"/>
      <c r="F66" s="932" t="s">
        <v>527</v>
      </c>
      <c r="G66" s="932"/>
      <c r="H66" s="932"/>
      <c r="I66" s="932"/>
      <c r="J66" s="932"/>
      <c r="K66" s="932"/>
      <c r="L66" s="932"/>
      <c r="M66" s="932"/>
      <c r="N66" s="932"/>
      <c r="O66" s="932"/>
      <c r="P66" s="932"/>
      <c r="Q66" s="932"/>
      <c r="R66" s="341"/>
      <c r="S66" s="1053" t="str">
        <f ca="1">INDIRECT("'АКТЫ скрытых работ'!R"&amp;BE3&amp;"C4",0)</f>
        <v>05</v>
      </c>
      <c r="T66" s="1053"/>
      <c r="U66" s="1053"/>
      <c r="V66" s="492"/>
      <c r="W66" s="1054" t="str">
        <f ca="1">INDIRECT("'АКТЫ скрытых работ'!R"&amp;BE3&amp;"C5",0)</f>
        <v>марта</v>
      </c>
      <c r="X66" s="1054"/>
      <c r="Y66" s="1054"/>
      <c r="Z66" s="1054"/>
      <c r="AA66" s="1054"/>
      <c r="AB66" s="1054"/>
      <c r="AC66" s="1054"/>
      <c r="AD66" s="493"/>
      <c r="AE66" s="1030">
        <f ca="1">INDIRECT("'АКТЫ скрытых работ'!R"&amp;BE3&amp;"C6",0)</f>
        <v>2024</v>
      </c>
      <c r="AF66" s="1030"/>
      <c r="AG66" s="1030"/>
      <c r="AH66" s="1030"/>
      <c r="AJ66" s="288"/>
      <c r="AK66" s="288"/>
      <c r="AP66" s="348"/>
      <c r="AQ66" s="348"/>
      <c r="AR66" s="288"/>
      <c r="AS66" s="288"/>
      <c r="AT66" s="288"/>
      <c r="AU66" s="293"/>
      <c r="AV66" s="293"/>
      <c r="AW66" s="293"/>
      <c r="AY66" s="289"/>
      <c r="AZ66" s="289"/>
    </row>
    <row r="67" spans="1:54" ht="12.75" customHeight="1" x14ac:dyDescent="0.3">
      <c r="A67" s="336" t="s">
        <v>822</v>
      </c>
      <c r="B67" s="336"/>
      <c r="C67" s="336"/>
      <c r="D67" s="336" t="s">
        <v>823</v>
      </c>
      <c r="E67" s="336"/>
      <c r="F67" s="932" t="s">
        <v>89</v>
      </c>
      <c r="G67" s="932"/>
      <c r="H67" s="932"/>
      <c r="I67" s="932"/>
      <c r="J67" s="932"/>
      <c r="K67" s="932"/>
      <c r="L67" s="932"/>
      <c r="M67" s="932"/>
      <c r="N67" s="932"/>
      <c r="O67" s="932"/>
      <c r="P67" s="932"/>
      <c r="Q67" s="932"/>
      <c r="R67" s="336"/>
      <c r="S67" s="1055" t="str">
        <f ca="1">INDIRECT("'АКТЫ скрытых работ'!R"&amp;BE3&amp;"C7",0)</f>
        <v>05</v>
      </c>
      <c r="T67" s="1055"/>
      <c r="U67" s="1055"/>
      <c r="V67" s="492"/>
      <c r="W67" s="1056" t="str">
        <f ca="1">INDIRECT("'АКТЫ скрытых работ'!R"&amp;BE3&amp;"C8",0)</f>
        <v>марта</v>
      </c>
      <c r="X67" s="1056"/>
      <c r="Y67" s="1056"/>
      <c r="Z67" s="1056"/>
      <c r="AA67" s="1056"/>
      <c r="AB67" s="1056"/>
      <c r="AC67" s="1056"/>
      <c r="AD67" s="493"/>
      <c r="AE67" s="1030">
        <f ca="1">INDIRECT("'АКТЫ скрытых работ'!R"&amp;BE3&amp;"C9",0)</f>
        <v>2024</v>
      </c>
      <c r="AF67" s="1030"/>
      <c r="AG67" s="1030"/>
      <c r="AH67" s="1030"/>
      <c r="AJ67" s="288"/>
      <c r="AK67" s="288"/>
      <c r="AP67" s="348"/>
      <c r="AQ67" s="348"/>
      <c r="AR67" s="288"/>
      <c r="AS67" s="288"/>
      <c r="AT67" s="288"/>
      <c r="AU67" s="293"/>
      <c r="AV67" s="293"/>
      <c r="AW67" s="293"/>
      <c r="AY67" s="289"/>
      <c r="AZ67" s="289"/>
    </row>
    <row r="68" spans="1:54" ht="3" customHeight="1" x14ac:dyDescent="0.3">
      <c r="A68" s="336"/>
      <c r="B68" s="336"/>
      <c r="C68" s="336"/>
      <c r="D68" s="336"/>
      <c r="E68" s="336"/>
      <c r="F68" s="335"/>
      <c r="G68" s="335"/>
      <c r="H68" s="335"/>
      <c r="I68" s="335"/>
      <c r="J68" s="335"/>
      <c r="K68" s="335"/>
      <c r="L68" s="335"/>
      <c r="M68" s="335"/>
      <c r="N68" s="335"/>
      <c r="O68" s="335"/>
      <c r="P68" s="335"/>
      <c r="Q68" s="335"/>
      <c r="R68" s="336"/>
      <c r="S68" s="342"/>
      <c r="T68" s="342"/>
      <c r="U68" s="342"/>
      <c r="V68" s="288"/>
      <c r="W68" s="343"/>
      <c r="X68" s="343"/>
      <c r="Y68" s="343"/>
      <c r="Z68" s="343"/>
      <c r="AA68" s="343"/>
      <c r="AB68" s="343"/>
      <c r="AC68" s="343"/>
      <c r="AD68" s="344"/>
      <c r="AE68" s="344"/>
      <c r="AF68" s="344"/>
      <c r="AG68" s="344"/>
      <c r="AH68" s="344"/>
      <c r="AI68" s="344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93"/>
      <c r="AV68" s="293"/>
      <c r="AW68" s="293"/>
      <c r="AY68" s="289"/>
      <c r="AZ68" s="289"/>
    </row>
    <row r="69" spans="1:54" ht="27" customHeight="1" x14ac:dyDescent="0.25">
      <c r="A69" s="932" t="s">
        <v>85</v>
      </c>
      <c r="B69" s="932"/>
      <c r="C69" s="932"/>
      <c r="D69" s="932"/>
      <c r="E69" s="932"/>
      <c r="F69" s="932"/>
      <c r="G69" s="932"/>
      <c r="H69" s="932"/>
      <c r="I69" s="932"/>
      <c r="J69" s="932"/>
      <c r="K69" s="932"/>
      <c r="L69" s="932"/>
      <c r="M69" s="932"/>
      <c r="N69" s="932"/>
      <c r="O69" s="932"/>
      <c r="P69" s="932"/>
      <c r="Q69" s="932"/>
      <c r="R69" s="932"/>
      <c r="S69" s="932"/>
      <c r="T69" s="932"/>
      <c r="U69" s="932"/>
      <c r="V69" s="1052" t="str">
        <f ca="1">INDIRECT("'АКТЫ скрытых работ'!R"&amp;BE3&amp;"C12",0)</f>
        <v>ПУЭ изд. 7, СП45.13330.2017 «Земляные сооружения, основания и фундаменты»</v>
      </c>
      <c r="W69" s="1052"/>
      <c r="X69" s="1052"/>
      <c r="Y69" s="1052"/>
      <c r="Z69" s="1052"/>
      <c r="AA69" s="1052"/>
      <c r="AB69" s="1052"/>
      <c r="AC69" s="1052"/>
      <c r="AD69" s="1052"/>
      <c r="AE69" s="1052"/>
      <c r="AF69" s="1052"/>
      <c r="AG69" s="1052"/>
      <c r="AH69" s="1052"/>
      <c r="AI69" s="1052"/>
      <c r="AJ69" s="1052"/>
      <c r="AK69" s="1052"/>
      <c r="AL69" s="1052"/>
      <c r="AM69" s="1052"/>
      <c r="AN69" s="1052"/>
      <c r="AO69" s="1052"/>
      <c r="AP69" s="1052"/>
      <c r="AQ69" s="1052"/>
      <c r="AR69" s="1052"/>
      <c r="AS69" s="1052"/>
      <c r="AT69" s="1052"/>
      <c r="AU69" s="1052"/>
      <c r="AV69" s="1052"/>
      <c r="AW69" s="1052"/>
      <c r="AX69" s="1052"/>
      <c r="AY69" s="1052"/>
      <c r="AZ69" s="1052"/>
      <c r="BA69" s="1052"/>
      <c r="BB69" s="1052"/>
    </row>
    <row r="70" spans="1:54" ht="9" customHeight="1" x14ac:dyDescent="0.25">
      <c r="U70" s="291"/>
      <c r="V70" s="935" t="s">
        <v>528</v>
      </c>
      <c r="W70" s="935"/>
      <c r="X70" s="935"/>
      <c r="Y70" s="935"/>
      <c r="Z70" s="935"/>
      <c r="AA70" s="935"/>
      <c r="AB70" s="935"/>
      <c r="AC70" s="935"/>
      <c r="AD70" s="935"/>
      <c r="AE70" s="935"/>
      <c r="AF70" s="935"/>
      <c r="AG70" s="935"/>
      <c r="AH70" s="935"/>
      <c r="AI70" s="935"/>
      <c r="AJ70" s="935"/>
      <c r="AK70" s="935"/>
      <c r="AL70" s="935"/>
      <c r="AM70" s="935"/>
      <c r="AN70" s="935"/>
      <c r="AO70" s="935"/>
      <c r="AP70" s="935"/>
      <c r="AQ70" s="935"/>
      <c r="AR70" s="935"/>
      <c r="AS70" s="935"/>
      <c r="AT70" s="935"/>
      <c r="AU70" s="935"/>
      <c r="AV70" s="935"/>
      <c r="AW70" s="935"/>
      <c r="AX70" s="935"/>
      <c r="AY70" s="935"/>
      <c r="AZ70" s="935"/>
      <c r="BA70" s="935"/>
      <c r="BB70" s="935"/>
    </row>
    <row r="71" spans="1:54" ht="13.5" customHeight="1" x14ac:dyDescent="0.25">
      <c r="A71" s="951" t="str">
        <f>CONCATENATE("Проект Шифр ",ФОРМА!B9)</f>
        <v>Проект Шифр ГтЭС-ДТ-9</v>
      </c>
      <c r="B71" s="951"/>
      <c r="C71" s="951"/>
      <c r="D71" s="951"/>
      <c r="E71" s="951"/>
      <c r="F71" s="951"/>
      <c r="G71" s="951"/>
      <c r="H71" s="951"/>
      <c r="I71" s="951"/>
      <c r="J71" s="951"/>
      <c r="K71" s="951"/>
      <c r="L71" s="951"/>
      <c r="M71" s="951"/>
      <c r="N71" s="951"/>
      <c r="O71" s="951"/>
      <c r="P71" s="951"/>
      <c r="Q71" s="951"/>
      <c r="R71" s="951"/>
      <c r="S71" s="951"/>
      <c r="T71" s="951"/>
      <c r="U71" s="951"/>
      <c r="V71" s="951"/>
      <c r="W71" s="951"/>
      <c r="X71" s="951"/>
      <c r="Y71" s="951"/>
      <c r="Z71" s="951"/>
      <c r="AA71" s="951"/>
      <c r="AB71" s="951"/>
      <c r="AC71" s="951"/>
      <c r="AD71" s="951"/>
      <c r="AE71" s="951"/>
      <c r="AF71" s="951"/>
      <c r="AG71" s="951"/>
      <c r="AH71" s="951"/>
      <c r="AI71" s="951"/>
      <c r="AJ71" s="951"/>
      <c r="AK71" s="951"/>
      <c r="AL71" s="951"/>
      <c r="AM71" s="951"/>
      <c r="AN71" s="951"/>
      <c r="AO71" s="951"/>
      <c r="AP71" s="951"/>
      <c r="AQ71" s="951"/>
      <c r="AR71" s="951"/>
      <c r="AS71" s="951"/>
      <c r="AT71" s="951"/>
      <c r="AU71" s="951"/>
      <c r="AV71" s="951"/>
      <c r="AW71" s="951"/>
      <c r="AX71" s="951"/>
      <c r="AY71" s="951"/>
      <c r="AZ71" s="951"/>
      <c r="BA71" s="951"/>
      <c r="BB71" s="951"/>
    </row>
    <row r="72" spans="1:54" ht="8.25" customHeight="1" x14ac:dyDescent="0.25">
      <c r="A72" s="931" t="s">
        <v>824</v>
      </c>
      <c r="B72" s="931"/>
      <c r="C72" s="931"/>
      <c r="D72" s="931"/>
      <c r="E72" s="931"/>
      <c r="F72" s="931"/>
      <c r="G72" s="931"/>
      <c r="H72" s="931"/>
      <c r="I72" s="931"/>
      <c r="J72" s="931"/>
      <c r="K72" s="931"/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  <c r="AF72" s="931"/>
      <c r="AG72" s="931"/>
      <c r="AH72" s="931"/>
      <c r="AI72" s="931"/>
      <c r="AJ72" s="931"/>
      <c r="AK72" s="931"/>
      <c r="AL72" s="931"/>
      <c r="AM72" s="931"/>
      <c r="AN72" s="931"/>
      <c r="AO72" s="931"/>
      <c r="AP72" s="931"/>
      <c r="AQ72" s="931"/>
      <c r="AR72" s="931"/>
      <c r="AS72" s="931"/>
      <c r="AT72" s="931"/>
      <c r="AU72" s="931"/>
      <c r="AV72" s="931"/>
      <c r="AW72" s="931"/>
      <c r="AX72" s="931"/>
      <c r="AY72" s="931"/>
      <c r="AZ72" s="931"/>
      <c r="BA72" s="931"/>
      <c r="BB72" s="931"/>
    </row>
    <row r="73" spans="1:54" x14ac:dyDescent="0.25">
      <c r="A73" s="932" t="s">
        <v>759</v>
      </c>
      <c r="B73" s="932"/>
      <c r="C73" s="932"/>
      <c r="D73" s="932"/>
      <c r="E73" s="932"/>
      <c r="F73" s="932"/>
      <c r="G73" s="932"/>
      <c r="H73" s="932"/>
      <c r="I73" s="932"/>
      <c r="J73" s="932"/>
      <c r="K73" s="932"/>
      <c r="L73" s="932"/>
      <c r="M73" s="932"/>
      <c r="N73" s="932"/>
      <c r="O73" s="932"/>
      <c r="P73" s="932"/>
      <c r="Q73" s="932"/>
      <c r="R73" s="932"/>
      <c r="S73" s="932"/>
      <c r="T73" s="932"/>
      <c r="U73" s="932"/>
      <c r="V73" s="932"/>
      <c r="W73" s="932"/>
      <c r="X73" s="932"/>
      <c r="Y73" s="932"/>
      <c r="Z73" s="932"/>
      <c r="AA73" s="932"/>
      <c r="AB73" s="932"/>
      <c r="AC73" s="932"/>
      <c r="AD73" s="932"/>
      <c r="AE73" s="932"/>
      <c r="AF73" s="932"/>
      <c r="AG73" s="932"/>
      <c r="AH73" s="932"/>
      <c r="AI73" s="932"/>
      <c r="AJ73" s="932"/>
      <c r="AK73" s="932"/>
      <c r="AL73" s="932"/>
      <c r="AM73" s="932"/>
      <c r="AN73" s="932"/>
      <c r="AO73" s="932"/>
      <c r="AP73" s="932"/>
      <c r="AQ73" s="932"/>
      <c r="AR73" s="932"/>
      <c r="AS73" s="932"/>
      <c r="AT73" s="932"/>
      <c r="AU73" s="932"/>
      <c r="AV73" s="932"/>
      <c r="AW73" s="932"/>
      <c r="AX73" s="932"/>
      <c r="AY73" s="932"/>
      <c r="AZ73" s="932"/>
      <c r="BA73" s="932"/>
      <c r="BB73" s="932"/>
    </row>
    <row r="74" spans="1:54" x14ac:dyDescent="0.25">
      <c r="A74" s="951" t="str">
        <f ca="1">INDIRECT("'АКТЫ скрытых работ'!R"&amp;BE3&amp;"C13",0)</f>
        <v xml:space="preserve"> -</v>
      </c>
      <c r="B74" s="951"/>
      <c r="C74" s="951"/>
      <c r="D74" s="951"/>
      <c r="E74" s="951"/>
      <c r="F74" s="951"/>
      <c r="G74" s="951"/>
      <c r="H74" s="951"/>
      <c r="I74" s="951"/>
      <c r="J74" s="951"/>
      <c r="K74" s="951"/>
      <c r="L74" s="951"/>
      <c r="M74" s="951"/>
      <c r="N74" s="951"/>
      <c r="O74" s="951"/>
      <c r="P74" s="951"/>
      <c r="Q74" s="951"/>
      <c r="R74" s="951"/>
      <c r="S74" s="951"/>
      <c r="T74" s="951"/>
      <c r="U74" s="951"/>
      <c r="V74" s="951"/>
      <c r="W74" s="951"/>
      <c r="X74" s="951"/>
      <c r="Y74" s="951"/>
      <c r="Z74" s="951"/>
      <c r="AA74" s="951"/>
      <c r="AB74" s="951"/>
      <c r="AC74" s="951"/>
      <c r="AD74" s="951"/>
      <c r="AE74" s="951"/>
      <c r="AF74" s="951"/>
      <c r="AG74" s="951"/>
      <c r="AH74" s="951"/>
      <c r="AI74" s="951"/>
      <c r="AJ74" s="951"/>
      <c r="AK74" s="951"/>
      <c r="AL74" s="951"/>
      <c r="AM74" s="951"/>
      <c r="AN74" s="951"/>
      <c r="AO74" s="951"/>
      <c r="AP74" s="951"/>
      <c r="AQ74" s="951"/>
      <c r="AR74" s="951"/>
      <c r="AS74" s="951"/>
      <c r="AT74" s="951"/>
      <c r="AU74" s="951"/>
      <c r="AV74" s="951"/>
      <c r="AW74" s="951"/>
      <c r="AX74" s="951"/>
      <c r="AY74" s="951"/>
      <c r="AZ74" s="951"/>
      <c r="BA74" s="951"/>
      <c r="BB74" s="951"/>
    </row>
    <row r="75" spans="1:54" ht="8.25" customHeight="1" x14ac:dyDescent="0.25">
      <c r="A75" s="931" t="s">
        <v>529</v>
      </c>
      <c r="B75" s="931"/>
      <c r="C75" s="931"/>
      <c r="D75" s="931"/>
      <c r="E75" s="931"/>
      <c r="F75" s="931"/>
      <c r="G75" s="931"/>
      <c r="H75" s="931"/>
      <c r="I75" s="931"/>
      <c r="J75" s="931"/>
      <c r="K75" s="931"/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  <c r="AF75" s="931"/>
      <c r="AG75" s="931"/>
      <c r="AH75" s="931"/>
      <c r="AI75" s="931"/>
      <c r="AJ75" s="931"/>
      <c r="AK75" s="931"/>
      <c r="AL75" s="931"/>
      <c r="AM75" s="931"/>
      <c r="AN75" s="931"/>
      <c r="AO75" s="931"/>
      <c r="AP75" s="931"/>
      <c r="AQ75" s="931"/>
      <c r="AR75" s="931"/>
      <c r="AS75" s="931"/>
      <c r="AT75" s="931"/>
      <c r="AU75" s="931"/>
      <c r="AV75" s="931"/>
      <c r="AW75" s="931"/>
      <c r="AX75" s="931"/>
      <c r="AY75" s="931"/>
      <c r="AZ75" s="931"/>
      <c r="BA75" s="931"/>
      <c r="BB75" s="931"/>
    </row>
    <row r="76" spans="1:54" x14ac:dyDescent="0.25">
      <c r="A76" s="932" t="s">
        <v>86</v>
      </c>
      <c r="B76" s="932"/>
      <c r="C76" s="932"/>
      <c r="D76" s="932"/>
      <c r="E76" s="932"/>
      <c r="F76" s="932"/>
      <c r="G76" s="932"/>
      <c r="H76" s="932"/>
      <c r="I76" s="932"/>
      <c r="J76" s="932"/>
      <c r="K76" s="932"/>
      <c r="L76" s="932"/>
      <c r="M76" s="932"/>
      <c r="N76" s="932"/>
      <c r="O76" s="932"/>
      <c r="P76" s="336"/>
      <c r="Q76" s="957" t="s">
        <v>65</v>
      </c>
      <c r="R76" s="957"/>
      <c r="S76" s="957"/>
      <c r="T76" s="957"/>
      <c r="U76" s="957"/>
      <c r="V76" s="957"/>
      <c r="W76" s="957"/>
      <c r="X76" s="957"/>
      <c r="Y76" s="957"/>
      <c r="Z76" s="957"/>
      <c r="AA76" s="957"/>
      <c r="AB76" s="957"/>
      <c r="AC76" s="957"/>
      <c r="AD76" s="957"/>
      <c r="AE76" s="957"/>
      <c r="AF76" s="957"/>
      <c r="AG76" s="957"/>
      <c r="AH76" s="957"/>
      <c r="AI76" s="957"/>
      <c r="AJ76" s="957"/>
      <c r="AK76" s="957"/>
      <c r="AL76" s="957"/>
      <c r="AM76" s="957"/>
      <c r="AN76" s="957"/>
      <c r="AO76" s="957"/>
      <c r="AP76" s="957"/>
      <c r="AQ76" s="957"/>
      <c r="AR76" s="957"/>
      <c r="AS76" s="957"/>
      <c r="AT76" s="957"/>
      <c r="AU76" s="957"/>
      <c r="AV76" s="957"/>
      <c r="AW76" s="957"/>
      <c r="AX76" s="957"/>
      <c r="AY76" s="957"/>
      <c r="AZ76" s="957"/>
      <c r="BA76" s="957"/>
      <c r="BB76" s="957"/>
    </row>
    <row r="77" spans="1:54" x14ac:dyDescent="0.25">
      <c r="A77" s="932" t="s">
        <v>90</v>
      </c>
      <c r="B77" s="932"/>
      <c r="C77" s="932"/>
      <c r="D77" s="932"/>
      <c r="E77" s="932"/>
      <c r="F77" s="932"/>
      <c r="G77" s="932"/>
      <c r="H77" s="932"/>
      <c r="I77" s="932"/>
      <c r="J77" s="958">
        <f>ФОРМА!F5</f>
        <v>2</v>
      </c>
      <c r="K77" s="958"/>
      <c r="L77" s="959" t="s">
        <v>825</v>
      </c>
      <c r="M77" s="959"/>
      <c r="N77" s="959"/>
      <c r="O77" s="959"/>
      <c r="P77" s="959"/>
      <c r="Q77" s="959"/>
      <c r="R77" s="959"/>
      <c r="S77" s="959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59"/>
      <c r="AL77" s="959"/>
      <c r="AM77" s="959"/>
      <c r="AN77" s="959"/>
      <c r="AO77" s="959"/>
      <c r="AP77" s="959"/>
      <c r="AQ77" s="959"/>
      <c r="AR77" s="336"/>
      <c r="AS77" s="336"/>
      <c r="AT77" s="336"/>
      <c r="AU77" s="336"/>
      <c r="AV77" s="336"/>
      <c r="AW77" s="336"/>
      <c r="AX77" s="336"/>
      <c r="AY77" s="336"/>
      <c r="AZ77" s="336"/>
    </row>
    <row r="78" spans="1:54" ht="36.75" customHeight="1" x14ac:dyDescent="0.25">
      <c r="A78" s="960" t="s">
        <v>87</v>
      </c>
      <c r="B78" s="960"/>
      <c r="C78" s="960"/>
      <c r="D78" s="960"/>
      <c r="E78" s="960"/>
      <c r="F78" s="960"/>
      <c r="G78" s="960"/>
      <c r="H78" s="294"/>
      <c r="I78" s="942" t="str">
        <f ca="1">INDIRECT("'АКТЫ скрытых работ'!R"&amp;BE3&amp;"C14",0)</f>
        <v>-</v>
      </c>
      <c r="J78" s="942"/>
      <c r="K78" s="942"/>
      <c r="L78" s="942"/>
      <c r="M78" s="942"/>
      <c r="N78" s="942"/>
      <c r="O78" s="942"/>
      <c r="P78" s="942"/>
      <c r="Q78" s="942"/>
      <c r="R78" s="942"/>
      <c r="S78" s="942"/>
      <c r="T78" s="942"/>
      <c r="U78" s="942"/>
      <c r="V78" s="942"/>
      <c r="W78" s="942"/>
      <c r="X78" s="942"/>
      <c r="Y78" s="942"/>
      <c r="Z78" s="942"/>
      <c r="AA78" s="942"/>
      <c r="AB78" s="942"/>
      <c r="AC78" s="942"/>
      <c r="AD78" s="942"/>
      <c r="AE78" s="942"/>
      <c r="AF78" s="942"/>
      <c r="AG78" s="942"/>
      <c r="AH78" s="942"/>
      <c r="AI78" s="942"/>
      <c r="AJ78" s="942"/>
      <c r="AK78" s="942"/>
      <c r="AL78" s="942"/>
      <c r="AM78" s="942"/>
      <c r="AN78" s="942"/>
      <c r="AO78" s="942"/>
      <c r="AP78" s="942"/>
      <c r="AQ78" s="942"/>
      <c r="AR78" s="942"/>
      <c r="AS78" s="942"/>
      <c r="AT78" s="942"/>
      <c r="AU78" s="942"/>
      <c r="AV78" s="942"/>
      <c r="AW78" s="942"/>
      <c r="AX78" s="942"/>
      <c r="AY78" s="942"/>
      <c r="AZ78" s="942"/>
      <c r="BA78" s="942"/>
      <c r="BB78" s="942"/>
    </row>
    <row r="79" spans="1:54" ht="27.75" customHeight="1" x14ac:dyDescent="0.25">
      <c r="A79" s="955" t="str">
        <f ca="1">INDIRECT("'АКТЫ скрытых работ'!R"&amp;BE3&amp;"C11",0)</f>
        <v>Исполнительная схема №2.4 Обратная засыпка траншеи</v>
      </c>
      <c r="B79" s="955"/>
      <c r="C79" s="955"/>
      <c r="D79" s="955"/>
      <c r="E79" s="955"/>
      <c r="F79" s="955"/>
      <c r="G79" s="955"/>
      <c r="H79" s="955"/>
      <c r="I79" s="955"/>
      <c r="J79" s="955"/>
      <c r="K79" s="955"/>
      <c r="L79" s="955"/>
      <c r="M79" s="955"/>
      <c r="N79" s="955"/>
      <c r="O79" s="955"/>
      <c r="P79" s="955"/>
      <c r="Q79" s="955"/>
      <c r="R79" s="955"/>
      <c r="S79" s="955"/>
      <c r="T79" s="955"/>
      <c r="U79" s="955"/>
      <c r="V79" s="955"/>
      <c r="W79" s="955"/>
      <c r="X79" s="955"/>
      <c r="Y79" s="955"/>
      <c r="Z79" s="955"/>
      <c r="AA79" s="955"/>
      <c r="AB79" s="955"/>
      <c r="AC79" s="955"/>
      <c r="AD79" s="955"/>
      <c r="AE79" s="955"/>
      <c r="AF79" s="955"/>
      <c r="AG79" s="955"/>
      <c r="AH79" s="955"/>
      <c r="AI79" s="955"/>
      <c r="AJ79" s="955"/>
      <c r="AK79" s="955"/>
      <c r="AL79" s="955"/>
      <c r="AM79" s="955"/>
      <c r="AN79" s="955"/>
      <c r="AO79" s="955"/>
      <c r="AP79" s="955"/>
      <c r="AQ79" s="955"/>
      <c r="AR79" s="955"/>
      <c r="AS79" s="955"/>
      <c r="AT79" s="955"/>
      <c r="AU79" s="955"/>
      <c r="AV79" s="955"/>
      <c r="AW79" s="955"/>
      <c r="AX79" s="955"/>
      <c r="AY79" s="955"/>
      <c r="AZ79" s="955"/>
      <c r="BA79" s="955"/>
      <c r="BB79" s="955"/>
    </row>
    <row r="80" spans="1:54" ht="9" customHeight="1" x14ac:dyDescent="0.25">
      <c r="A80" s="965" t="s">
        <v>760</v>
      </c>
      <c r="B80" s="965"/>
      <c r="C80" s="965"/>
      <c r="D80" s="965"/>
      <c r="E80" s="965"/>
      <c r="F80" s="965"/>
      <c r="G80" s="965"/>
      <c r="H80" s="965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5"/>
      <c r="X80" s="965"/>
      <c r="Y80" s="965"/>
      <c r="Z80" s="965"/>
      <c r="AA80" s="965"/>
      <c r="AB80" s="965"/>
      <c r="AC80" s="965"/>
      <c r="AD80" s="965"/>
      <c r="AE80" s="965"/>
      <c r="AF80" s="965"/>
      <c r="AG80" s="965"/>
      <c r="AH80" s="965"/>
      <c r="AI80" s="965"/>
      <c r="AJ80" s="965"/>
      <c r="AK80" s="965"/>
      <c r="AL80" s="965"/>
      <c r="AM80" s="965"/>
      <c r="AN80" s="965"/>
      <c r="AO80" s="965"/>
      <c r="AP80" s="965"/>
      <c r="AQ80" s="965"/>
      <c r="AR80" s="965"/>
      <c r="AS80" s="965"/>
      <c r="AT80" s="965"/>
      <c r="AU80" s="965"/>
      <c r="AV80" s="965"/>
      <c r="AW80" s="965"/>
      <c r="AX80" s="965"/>
      <c r="AY80" s="965"/>
      <c r="AZ80" s="965"/>
      <c r="BA80" s="965"/>
      <c r="BB80" s="965"/>
    </row>
    <row r="81" spans="1:54" ht="26.25" customHeight="1" x14ac:dyDescent="0.25">
      <c r="A81" s="964" t="s">
        <v>546</v>
      </c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964"/>
      <c r="M81" s="964"/>
      <c r="N81" s="964"/>
      <c r="O81" s="964"/>
      <c r="P81" s="964"/>
      <c r="Q81" s="964"/>
      <c r="R81" s="964"/>
      <c r="S81" s="964"/>
      <c r="T81" s="964"/>
      <c r="U81" s="964"/>
      <c r="V81" s="964"/>
      <c r="W81" s="964"/>
      <c r="X81" s="964"/>
      <c r="Y81" s="964"/>
      <c r="Z81" s="964"/>
      <c r="AA81" s="964"/>
      <c r="AB81" s="964"/>
      <c r="AC81" s="964"/>
      <c r="AD81" s="964"/>
      <c r="AE81" s="964"/>
      <c r="AF81" s="964"/>
      <c r="AG81" s="964"/>
      <c r="AH81" s="964"/>
      <c r="AI81" s="964"/>
      <c r="AJ81" s="964"/>
      <c r="AK81" s="964"/>
      <c r="AL81" s="964"/>
      <c r="AM81" s="964"/>
      <c r="AN81" s="964"/>
      <c r="AO81" s="964"/>
      <c r="AP81" s="964"/>
      <c r="AQ81" s="964"/>
      <c r="AR81" s="964"/>
      <c r="AS81" s="964"/>
      <c r="AT81" s="964"/>
      <c r="AU81" s="964"/>
      <c r="AV81" s="964"/>
      <c r="AW81" s="964"/>
      <c r="AX81" s="964"/>
      <c r="AY81" s="964"/>
      <c r="AZ81" s="964"/>
      <c r="BA81" s="964"/>
      <c r="BB81" s="964"/>
    </row>
    <row r="82" spans="1:54" ht="23.4" customHeight="1" x14ac:dyDescent="0.3">
      <c r="A82" s="961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Ширяев Е.М.</v>
      </c>
      <c r="B82" s="961"/>
      <c r="C82" s="961"/>
      <c r="D82" s="961"/>
      <c r="E82" s="961"/>
      <c r="F82" s="961"/>
      <c r="G82" s="961"/>
      <c r="H82" s="961"/>
      <c r="I82" s="961"/>
      <c r="J82" s="961"/>
      <c r="K82" s="961"/>
      <c r="L82" s="961"/>
      <c r="M82" s="961"/>
      <c r="N82" s="961"/>
      <c r="O82" s="961"/>
      <c r="P82" s="961"/>
      <c r="Q82" s="961"/>
      <c r="R82" s="961"/>
      <c r="S82" s="961"/>
      <c r="T82" s="961"/>
      <c r="U82" s="961"/>
      <c r="V82" s="961"/>
      <c r="W82" s="345"/>
      <c r="X82" s="345"/>
      <c r="Y82" s="345"/>
      <c r="Z82" s="345"/>
      <c r="AA82" s="345"/>
      <c r="AB82" s="345"/>
      <c r="AC82" s="345"/>
      <c r="AD82" s="345"/>
      <c r="AE82" s="345"/>
      <c r="AF82" s="345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S82" s="347"/>
      <c r="AT82" s="347"/>
      <c r="AU82" s="347"/>
      <c r="AV82" s="347"/>
      <c r="AW82" s="347"/>
      <c r="AX82" s="347"/>
      <c r="AY82" s="347"/>
      <c r="AZ82" s="962"/>
      <c r="BA82" s="962"/>
      <c r="BB82" s="962"/>
    </row>
    <row r="83" spans="1:54" ht="9" customHeight="1" x14ac:dyDescent="0.3">
      <c r="A83" s="963" t="s">
        <v>789</v>
      </c>
      <c r="B83" s="963"/>
      <c r="C83" s="963"/>
      <c r="D83" s="963"/>
      <c r="E83" s="963"/>
      <c r="F83" s="963"/>
      <c r="G83" s="963"/>
      <c r="H83" s="963"/>
      <c r="I83" s="963"/>
      <c r="J83" s="963"/>
      <c r="K83" s="963"/>
      <c r="L83" s="963"/>
      <c r="M83" s="963"/>
      <c r="N83" s="963"/>
      <c r="O83" s="963"/>
      <c r="P83" s="963"/>
      <c r="Q83" s="963"/>
      <c r="R83" s="963"/>
      <c r="S83" s="963"/>
      <c r="T83" s="963"/>
      <c r="U83" s="963"/>
      <c r="V83" s="963"/>
      <c r="W83" s="345"/>
      <c r="X83" s="345"/>
      <c r="Y83" s="345"/>
      <c r="Z83" s="345"/>
      <c r="AA83" s="345"/>
      <c r="AB83" s="345"/>
      <c r="AC83" s="345"/>
      <c r="AD83" s="345"/>
      <c r="AE83" s="345"/>
      <c r="AF83" s="345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S83" s="347"/>
      <c r="AT83" s="347"/>
      <c r="AU83" s="347"/>
      <c r="AV83" s="347"/>
      <c r="AW83" s="347"/>
      <c r="AX83" s="347"/>
      <c r="AY83" s="347"/>
      <c r="AZ83" s="963" t="s">
        <v>49</v>
      </c>
      <c r="BA83" s="963"/>
      <c r="BB83" s="963"/>
    </row>
    <row r="84" spans="1:54" ht="23.4" customHeight="1" x14ac:dyDescent="0.3">
      <c r="A84" s="961" t="str">
        <f>IF(ПОДПИСИ!B10="","",ПОДПИСИ!D10)</f>
        <v>Сафуанова В.А.</v>
      </c>
      <c r="B84" s="961"/>
      <c r="C84" s="961"/>
      <c r="D84" s="961"/>
      <c r="E84" s="961"/>
      <c r="F84" s="961"/>
      <c r="G84" s="961"/>
      <c r="H84" s="961"/>
      <c r="I84" s="961"/>
      <c r="J84" s="961"/>
      <c r="K84" s="961"/>
      <c r="L84" s="961"/>
      <c r="M84" s="961"/>
      <c r="N84" s="961"/>
      <c r="O84" s="961"/>
      <c r="P84" s="961"/>
      <c r="Q84" s="961"/>
      <c r="R84" s="961"/>
      <c r="S84" s="961"/>
      <c r="T84" s="961"/>
      <c r="U84" s="961"/>
      <c r="V84" s="961"/>
      <c r="W84" s="345"/>
      <c r="X84" s="345"/>
      <c r="Y84" s="345"/>
      <c r="Z84" s="345"/>
      <c r="AA84" s="345"/>
      <c r="AB84" s="345"/>
      <c r="AC84" s="345"/>
      <c r="AD84" s="345"/>
      <c r="AE84" s="345"/>
      <c r="AF84" s="345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S84" s="347"/>
      <c r="AT84" s="347"/>
      <c r="AU84" s="347"/>
      <c r="AV84" s="347"/>
      <c r="AW84" s="347"/>
      <c r="AX84" s="347"/>
      <c r="AY84" s="347"/>
      <c r="AZ84" s="962"/>
      <c r="BA84" s="962"/>
      <c r="BB84" s="962"/>
    </row>
    <row r="85" spans="1:54" ht="9" customHeight="1" x14ac:dyDescent="0.3">
      <c r="A85" s="963" t="s">
        <v>789</v>
      </c>
      <c r="B85" s="963"/>
      <c r="C85" s="963"/>
      <c r="D85" s="963"/>
      <c r="E85" s="963"/>
      <c r="F85" s="963"/>
      <c r="G85" s="963"/>
      <c r="H85" s="963"/>
      <c r="I85" s="963"/>
      <c r="J85" s="963"/>
      <c r="K85" s="963"/>
      <c r="L85" s="963"/>
      <c r="M85" s="963"/>
      <c r="N85" s="963"/>
      <c r="O85" s="963"/>
      <c r="P85" s="963"/>
      <c r="Q85" s="963"/>
      <c r="R85" s="963"/>
      <c r="S85" s="963"/>
      <c r="T85" s="963"/>
      <c r="U85" s="963"/>
      <c r="V85" s="963"/>
      <c r="W85" s="345"/>
      <c r="X85" s="345"/>
      <c r="Y85" s="345"/>
      <c r="Z85" s="345"/>
      <c r="AA85" s="345"/>
      <c r="AB85" s="345"/>
      <c r="AC85" s="345"/>
      <c r="AD85" s="345"/>
      <c r="AE85" s="345"/>
      <c r="AF85" s="345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S85" s="347"/>
      <c r="AT85" s="347"/>
      <c r="AU85" s="347"/>
      <c r="AV85" s="347"/>
      <c r="AW85" s="347"/>
      <c r="AX85" s="347"/>
      <c r="AY85" s="347"/>
      <c r="AZ85" s="963" t="s">
        <v>49</v>
      </c>
      <c r="BA85" s="963"/>
      <c r="BB85" s="963"/>
    </row>
    <row r="86" spans="1:54" x14ac:dyDescent="0.25">
      <c r="A86" s="964" t="s">
        <v>773</v>
      </c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964"/>
      <c r="M86" s="964"/>
      <c r="N86" s="964"/>
      <c r="O86" s="964"/>
      <c r="P86" s="964"/>
      <c r="Q86" s="964"/>
      <c r="R86" s="964"/>
      <c r="S86" s="964"/>
      <c r="T86" s="964"/>
      <c r="U86" s="964"/>
      <c r="V86" s="964"/>
      <c r="W86" s="964"/>
      <c r="X86" s="964"/>
      <c r="Y86" s="964"/>
      <c r="Z86" s="964"/>
      <c r="AA86" s="964"/>
      <c r="AB86" s="964"/>
      <c r="AC86" s="964"/>
      <c r="AD86" s="964"/>
      <c r="AE86" s="964"/>
      <c r="AF86" s="964"/>
      <c r="AG86" s="964"/>
      <c r="AH86" s="964"/>
      <c r="AI86" s="964"/>
      <c r="AJ86" s="964"/>
      <c r="AK86" s="964"/>
      <c r="AL86" s="964"/>
      <c r="AM86" s="964"/>
      <c r="AN86" s="964"/>
      <c r="AO86" s="964"/>
      <c r="AP86" s="964"/>
      <c r="AQ86" s="964"/>
      <c r="AR86" s="964"/>
      <c r="AS86" s="964"/>
      <c r="AT86" s="964"/>
      <c r="AU86" s="964"/>
      <c r="AV86" s="964"/>
      <c r="AW86" s="964"/>
      <c r="AX86" s="964"/>
      <c r="AY86" s="964"/>
      <c r="AZ86" s="964"/>
      <c r="BA86" s="964"/>
      <c r="BB86" s="964"/>
    </row>
    <row r="87" spans="1:54" ht="23.4" customHeight="1" x14ac:dyDescent="0.3">
      <c r="A87" s="961" t="str">
        <f>ПОДПИСИ!D15</f>
        <v>Потоцкий А.А.</v>
      </c>
      <c r="B87" s="961"/>
      <c r="C87" s="961"/>
      <c r="D87" s="961"/>
      <c r="E87" s="961"/>
      <c r="F87" s="961"/>
      <c r="G87" s="961"/>
      <c r="H87" s="961"/>
      <c r="I87" s="961"/>
      <c r="J87" s="961"/>
      <c r="K87" s="961"/>
      <c r="L87" s="961"/>
      <c r="M87" s="961"/>
      <c r="N87" s="961"/>
      <c r="O87" s="961"/>
      <c r="P87" s="961"/>
      <c r="Q87" s="961"/>
      <c r="R87" s="961"/>
      <c r="S87" s="961"/>
      <c r="T87" s="961"/>
      <c r="U87" s="961"/>
      <c r="V87" s="961"/>
      <c r="W87" s="345"/>
      <c r="X87" s="345"/>
      <c r="Y87" s="345"/>
      <c r="Z87" s="345"/>
      <c r="AA87" s="345"/>
      <c r="AB87" s="345"/>
      <c r="AC87" s="345"/>
      <c r="AD87" s="345"/>
      <c r="AE87" s="345"/>
      <c r="AF87" s="345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S87" s="347"/>
      <c r="AT87" s="347"/>
      <c r="AU87" s="347"/>
      <c r="AV87" s="347"/>
      <c r="AW87" s="347"/>
      <c r="AX87" s="347"/>
      <c r="AY87" s="347"/>
      <c r="AZ87" s="962"/>
      <c r="BA87" s="962"/>
      <c r="BB87" s="962"/>
    </row>
    <row r="88" spans="1:54" ht="9" customHeight="1" x14ac:dyDescent="0.3">
      <c r="A88" s="963" t="s">
        <v>789</v>
      </c>
      <c r="B88" s="963"/>
      <c r="C88" s="963"/>
      <c r="D88" s="963"/>
      <c r="E88" s="963"/>
      <c r="F88" s="963"/>
      <c r="G88" s="963"/>
      <c r="H88" s="963"/>
      <c r="I88" s="963"/>
      <c r="J88" s="963"/>
      <c r="K88" s="963"/>
      <c r="L88" s="963"/>
      <c r="M88" s="963"/>
      <c r="N88" s="963"/>
      <c r="O88" s="963"/>
      <c r="P88" s="963"/>
      <c r="Q88" s="963"/>
      <c r="R88" s="963"/>
      <c r="S88" s="963"/>
      <c r="T88" s="963"/>
      <c r="U88" s="963"/>
      <c r="V88" s="963"/>
      <c r="W88" s="345"/>
      <c r="X88" s="345"/>
      <c r="Y88" s="345"/>
      <c r="Z88" s="345"/>
      <c r="AA88" s="345"/>
      <c r="AB88" s="345"/>
      <c r="AC88" s="345"/>
      <c r="AD88" s="345"/>
      <c r="AE88" s="345"/>
      <c r="AF88" s="345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S88" s="347"/>
      <c r="AT88" s="347"/>
      <c r="AU88" s="347"/>
      <c r="AV88" s="347"/>
      <c r="AW88" s="347"/>
      <c r="AX88" s="347"/>
      <c r="AY88" s="347"/>
      <c r="AZ88" s="963" t="s">
        <v>49</v>
      </c>
      <c r="BA88" s="963"/>
      <c r="BB88" s="963"/>
    </row>
    <row r="89" spans="1:54" ht="27.75" customHeight="1" x14ac:dyDescent="0.25">
      <c r="A89" s="964" t="s">
        <v>801</v>
      </c>
      <c r="B89" s="964"/>
      <c r="C89" s="964"/>
      <c r="D89" s="964"/>
      <c r="E89" s="964"/>
      <c r="F89" s="964"/>
      <c r="G89" s="964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U89" s="964"/>
      <c r="V89" s="964"/>
      <c r="W89" s="964"/>
      <c r="X89" s="964"/>
      <c r="Y89" s="964"/>
      <c r="Z89" s="964"/>
      <c r="AA89" s="964"/>
      <c r="AB89" s="964"/>
      <c r="AC89" s="964"/>
      <c r="AD89" s="964"/>
      <c r="AE89" s="964"/>
      <c r="AF89" s="964"/>
      <c r="AG89" s="964"/>
      <c r="AH89" s="964"/>
      <c r="AI89" s="964"/>
      <c r="AJ89" s="964"/>
      <c r="AK89" s="964"/>
      <c r="AL89" s="964"/>
      <c r="AM89" s="964"/>
      <c r="AN89" s="964"/>
      <c r="AO89" s="964"/>
      <c r="AP89" s="964"/>
      <c r="AQ89" s="964"/>
      <c r="AR89" s="964"/>
      <c r="AS89" s="964"/>
      <c r="AT89" s="964"/>
      <c r="AU89" s="964"/>
      <c r="AV89" s="964"/>
      <c r="AW89" s="964"/>
      <c r="AX89" s="964"/>
      <c r="AY89" s="964"/>
      <c r="AZ89" s="964"/>
      <c r="BA89" s="964"/>
      <c r="BB89" s="964"/>
    </row>
    <row r="90" spans="1:54" ht="23.4" customHeight="1" x14ac:dyDescent="0.3">
      <c r="A90" s="961" t="str">
        <f>ПОДПИСИ!D17</f>
        <v>Кольцов А.Г.</v>
      </c>
      <c r="B90" s="961"/>
      <c r="C90" s="961"/>
      <c r="D90" s="961"/>
      <c r="E90" s="961"/>
      <c r="F90" s="961"/>
      <c r="G90" s="961"/>
      <c r="H90" s="961"/>
      <c r="I90" s="961"/>
      <c r="J90" s="961"/>
      <c r="K90" s="961"/>
      <c r="L90" s="961"/>
      <c r="M90" s="961"/>
      <c r="N90" s="961"/>
      <c r="O90" s="961"/>
      <c r="P90" s="961"/>
      <c r="Q90" s="961"/>
      <c r="R90" s="961"/>
      <c r="S90" s="961"/>
      <c r="T90" s="961"/>
      <c r="U90" s="961"/>
      <c r="V90" s="961"/>
      <c r="W90" s="345"/>
      <c r="X90" s="345"/>
      <c r="Y90" s="345"/>
      <c r="Z90" s="345"/>
      <c r="AA90" s="345"/>
      <c r="AB90" s="345"/>
      <c r="AC90" s="345"/>
      <c r="AD90" s="345"/>
      <c r="AE90" s="345"/>
      <c r="AF90" s="345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S90" s="347"/>
      <c r="AT90" s="347"/>
      <c r="AU90" s="347"/>
      <c r="AV90" s="347"/>
      <c r="AW90" s="347"/>
      <c r="AX90" s="347"/>
      <c r="AY90" s="347"/>
      <c r="AZ90" s="962"/>
      <c r="BA90" s="962"/>
      <c r="BB90" s="962"/>
    </row>
    <row r="91" spans="1:54" ht="9" customHeight="1" x14ac:dyDescent="0.3">
      <c r="A91" s="963" t="s">
        <v>789</v>
      </c>
      <c r="B91" s="963"/>
      <c r="C91" s="963"/>
      <c r="D91" s="963"/>
      <c r="E91" s="963"/>
      <c r="F91" s="963"/>
      <c r="G91" s="963"/>
      <c r="H91" s="963"/>
      <c r="I91" s="963"/>
      <c r="J91" s="963"/>
      <c r="K91" s="963"/>
      <c r="L91" s="963"/>
      <c r="M91" s="963"/>
      <c r="N91" s="963"/>
      <c r="O91" s="963"/>
      <c r="P91" s="963"/>
      <c r="Q91" s="963"/>
      <c r="R91" s="963"/>
      <c r="S91" s="963"/>
      <c r="T91" s="963"/>
      <c r="U91" s="963"/>
      <c r="V91" s="963"/>
      <c r="W91" s="345"/>
      <c r="X91" s="345"/>
      <c r="Y91" s="345"/>
      <c r="Z91" s="345"/>
      <c r="AA91" s="345"/>
      <c r="AB91" s="345"/>
      <c r="AC91" s="345"/>
      <c r="AD91" s="345"/>
      <c r="AE91" s="345"/>
      <c r="AF91" s="345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S91" s="347"/>
      <c r="AT91" s="347"/>
      <c r="AU91" s="347"/>
      <c r="AV91" s="347"/>
      <c r="AW91" s="347"/>
      <c r="AX91" s="347"/>
      <c r="AY91" s="347"/>
      <c r="AZ91" s="963" t="s">
        <v>49</v>
      </c>
      <c r="BA91" s="963"/>
      <c r="BB91" s="963"/>
    </row>
    <row r="92" spans="1:54" ht="37.5" customHeight="1" x14ac:dyDescent="0.25">
      <c r="A92" s="964" t="s">
        <v>791</v>
      </c>
      <c r="B92" s="964"/>
      <c r="C92" s="964"/>
      <c r="D92" s="964"/>
      <c r="E92" s="964"/>
      <c r="F92" s="964"/>
      <c r="G92" s="964"/>
      <c r="H92" s="964"/>
      <c r="I92" s="964"/>
      <c r="J92" s="964"/>
      <c r="K92" s="964"/>
      <c r="L92" s="964"/>
      <c r="M92" s="964"/>
      <c r="N92" s="964"/>
      <c r="O92" s="964"/>
      <c r="P92" s="964"/>
      <c r="Q92" s="964"/>
      <c r="R92" s="964"/>
      <c r="S92" s="964"/>
      <c r="T92" s="964"/>
      <c r="U92" s="964"/>
      <c r="V92" s="964"/>
      <c r="W92" s="964"/>
      <c r="X92" s="964"/>
      <c r="Y92" s="964"/>
      <c r="Z92" s="964"/>
      <c r="AA92" s="964"/>
      <c r="AB92" s="964"/>
      <c r="AC92" s="964"/>
      <c r="AD92" s="964"/>
      <c r="AE92" s="964"/>
      <c r="AF92" s="964"/>
      <c r="AG92" s="964"/>
      <c r="AH92" s="964"/>
      <c r="AI92" s="964"/>
      <c r="AJ92" s="964"/>
      <c r="AK92" s="964"/>
      <c r="AL92" s="964"/>
      <c r="AM92" s="964"/>
      <c r="AN92" s="964"/>
      <c r="AO92" s="964"/>
      <c r="AP92" s="964"/>
      <c r="AQ92" s="964"/>
      <c r="AR92" s="964"/>
      <c r="AS92" s="964"/>
      <c r="AT92" s="964"/>
      <c r="AU92" s="964"/>
      <c r="AV92" s="964"/>
      <c r="AW92" s="964"/>
      <c r="AX92" s="964"/>
      <c r="AY92" s="964"/>
      <c r="AZ92" s="964"/>
      <c r="BA92" s="964"/>
      <c r="BB92" s="964"/>
    </row>
    <row r="93" spans="1:54" ht="23.4" customHeight="1" x14ac:dyDescent="0.3">
      <c r="A93" s="961" t="str">
        <f>ПОДПИСИ!C19</f>
        <v xml:space="preserve"> </v>
      </c>
      <c r="B93" s="961"/>
      <c r="C93" s="961"/>
      <c r="D93" s="961"/>
      <c r="E93" s="961"/>
      <c r="F93" s="961"/>
      <c r="G93" s="961"/>
      <c r="H93" s="961"/>
      <c r="I93" s="961"/>
      <c r="J93" s="961"/>
      <c r="K93" s="961"/>
      <c r="L93" s="961"/>
      <c r="M93" s="961"/>
      <c r="N93" s="961"/>
      <c r="O93" s="961"/>
      <c r="P93" s="961"/>
      <c r="Q93" s="961"/>
      <c r="R93" s="961"/>
      <c r="S93" s="961"/>
      <c r="T93" s="961"/>
      <c r="U93" s="961"/>
      <c r="V93" s="961"/>
      <c r="W93" s="345"/>
      <c r="X93" s="345"/>
      <c r="Y93" s="345"/>
      <c r="Z93" s="345"/>
      <c r="AA93" s="345"/>
      <c r="AB93" s="345"/>
      <c r="AC93" s="345"/>
      <c r="AD93" s="345"/>
      <c r="AE93" s="345"/>
      <c r="AF93" s="345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S93" s="347"/>
      <c r="AT93" s="347"/>
      <c r="AU93" s="347"/>
      <c r="AV93" s="347"/>
      <c r="AW93" s="347"/>
      <c r="AX93" s="347"/>
      <c r="AY93" s="347"/>
      <c r="AZ93" s="962"/>
      <c r="BA93" s="962"/>
      <c r="BB93" s="962"/>
    </row>
    <row r="94" spans="1:54" ht="9" customHeight="1" x14ac:dyDescent="0.3">
      <c r="A94" s="963" t="s">
        <v>789</v>
      </c>
      <c r="B94" s="963"/>
      <c r="C94" s="963"/>
      <c r="D94" s="963"/>
      <c r="E94" s="963"/>
      <c r="F94" s="963"/>
      <c r="G94" s="963"/>
      <c r="H94" s="963"/>
      <c r="I94" s="963"/>
      <c r="J94" s="963"/>
      <c r="K94" s="963"/>
      <c r="L94" s="963"/>
      <c r="M94" s="963"/>
      <c r="N94" s="963"/>
      <c r="O94" s="963"/>
      <c r="P94" s="963"/>
      <c r="Q94" s="963"/>
      <c r="R94" s="963"/>
      <c r="S94" s="963"/>
      <c r="T94" s="963"/>
      <c r="U94" s="963"/>
      <c r="V94" s="963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S94" s="347"/>
      <c r="AT94" s="347"/>
      <c r="AU94" s="347"/>
      <c r="AV94" s="347"/>
      <c r="AW94" s="347"/>
      <c r="AX94" s="347"/>
      <c r="AY94" s="347"/>
      <c r="AZ94" s="963" t="s">
        <v>49</v>
      </c>
      <c r="BA94" s="963"/>
      <c r="BB94" s="963"/>
    </row>
    <row r="95" spans="1:54" ht="25.5" customHeight="1" x14ac:dyDescent="0.25">
      <c r="A95" s="964" t="s">
        <v>826</v>
      </c>
      <c r="B95" s="964"/>
      <c r="C95" s="964"/>
      <c r="D95" s="964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</row>
    <row r="96" spans="1:54" ht="23.4" customHeight="1" x14ac:dyDescent="0.3">
      <c r="A96" s="961" t="str">
        <f>ПОДПИСИ!D12</f>
        <v>Нугуманов М.А.</v>
      </c>
      <c r="B96" s="961"/>
      <c r="C96" s="961"/>
      <c r="D96" s="961"/>
      <c r="E96" s="961"/>
      <c r="F96" s="961"/>
      <c r="G96" s="961"/>
      <c r="H96" s="961"/>
      <c r="I96" s="961"/>
      <c r="J96" s="961"/>
      <c r="K96" s="961"/>
      <c r="L96" s="961"/>
      <c r="M96" s="961"/>
      <c r="N96" s="961"/>
      <c r="O96" s="961"/>
      <c r="P96" s="961"/>
      <c r="Q96" s="961"/>
      <c r="R96" s="961"/>
      <c r="S96" s="961"/>
      <c r="T96" s="961"/>
      <c r="U96" s="961"/>
      <c r="V96" s="961"/>
      <c r="W96" s="345"/>
      <c r="X96" s="345"/>
      <c r="Y96" s="345"/>
      <c r="Z96" s="345"/>
      <c r="AA96" s="345"/>
      <c r="AB96" s="345"/>
      <c r="AC96" s="345"/>
      <c r="AD96" s="345"/>
      <c r="AE96" s="345"/>
      <c r="AF96" s="345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S96" s="347"/>
      <c r="AT96" s="347"/>
      <c r="AU96" s="347"/>
      <c r="AV96" s="347"/>
      <c r="AW96" s="347"/>
      <c r="AX96" s="347"/>
      <c r="AY96" s="347"/>
      <c r="AZ96" s="962"/>
      <c r="BA96" s="962"/>
      <c r="BB96" s="962"/>
    </row>
    <row r="97" spans="1:54" ht="9" customHeight="1" x14ac:dyDescent="0.3">
      <c r="A97" s="963" t="s">
        <v>789</v>
      </c>
      <c r="B97" s="963"/>
      <c r="C97" s="963"/>
      <c r="D97" s="963"/>
      <c r="E97" s="963"/>
      <c r="F97" s="963"/>
      <c r="G97" s="963"/>
      <c r="H97" s="963"/>
      <c r="I97" s="963"/>
      <c r="J97" s="963"/>
      <c r="K97" s="963"/>
      <c r="L97" s="963"/>
      <c r="M97" s="963"/>
      <c r="N97" s="963"/>
      <c r="O97" s="963"/>
      <c r="P97" s="963"/>
      <c r="Q97" s="963"/>
      <c r="R97" s="963"/>
      <c r="S97" s="963"/>
      <c r="T97" s="963"/>
      <c r="U97" s="963"/>
      <c r="V97" s="963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S97" s="347"/>
      <c r="AT97" s="347"/>
      <c r="AU97" s="347"/>
      <c r="AV97" s="347"/>
      <c r="AW97" s="347"/>
      <c r="AX97" s="347"/>
      <c r="AY97" s="347"/>
      <c r="AZ97" s="963" t="s">
        <v>49</v>
      </c>
      <c r="BA97" s="963"/>
      <c r="BB97" s="963"/>
    </row>
    <row r="98" spans="1:54" x14ac:dyDescent="0.25">
      <c r="A98" s="964" t="s">
        <v>530</v>
      </c>
      <c r="B98" s="964"/>
      <c r="C98" s="964"/>
      <c r="D98" s="964"/>
      <c r="E98" s="964"/>
      <c r="F98" s="964"/>
      <c r="G98" s="964"/>
      <c r="H98" s="964"/>
      <c r="I98" s="964"/>
      <c r="J98" s="964"/>
      <c r="K98" s="964"/>
      <c r="L98" s="964"/>
      <c r="M98" s="964"/>
      <c r="N98" s="964"/>
      <c r="O98" s="964"/>
      <c r="P98" s="964"/>
      <c r="Q98" s="964"/>
      <c r="R98" s="964"/>
      <c r="S98" s="964"/>
      <c r="T98" s="964"/>
      <c r="U98" s="964"/>
      <c r="V98" s="964"/>
      <c r="W98" s="964"/>
      <c r="X98" s="964"/>
      <c r="Y98" s="964"/>
      <c r="Z98" s="964"/>
      <c r="AA98" s="964"/>
      <c r="AB98" s="964"/>
      <c r="AC98" s="964"/>
      <c r="AD98" s="964"/>
      <c r="AE98" s="964"/>
      <c r="AF98" s="964"/>
      <c r="AG98" s="964"/>
      <c r="AH98" s="964"/>
      <c r="AI98" s="964"/>
      <c r="AJ98" s="964"/>
      <c r="AK98" s="964"/>
      <c r="AL98" s="964"/>
      <c r="AM98" s="964"/>
      <c r="AN98" s="964"/>
      <c r="AO98" s="964"/>
      <c r="AP98" s="964"/>
      <c r="AQ98" s="964"/>
      <c r="AR98" s="964"/>
      <c r="AS98" s="964"/>
      <c r="AT98" s="964"/>
      <c r="AU98" s="964"/>
      <c r="AV98" s="964"/>
      <c r="AW98" s="964"/>
      <c r="AX98" s="964"/>
      <c r="AY98" s="964"/>
      <c r="AZ98" s="964"/>
      <c r="BA98" s="964"/>
      <c r="BB98" s="964"/>
    </row>
    <row r="99" spans="1:54" ht="23.4" customHeight="1" x14ac:dyDescent="0.3">
      <c r="A99" s="961"/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S99" s="347"/>
      <c r="AT99" s="347"/>
      <c r="AU99" s="347"/>
      <c r="AV99" s="347"/>
      <c r="AW99" s="347"/>
      <c r="AX99" s="347"/>
      <c r="AY99" s="347"/>
      <c r="AZ99" s="962"/>
      <c r="BA99" s="962"/>
      <c r="BB99" s="962"/>
    </row>
    <row r="100" spans="1:54" ht="9" customHeight="1" x14ac:dyDescent="0.3">
      <c r="A100" s="963" t="s">
        <v>789</v>
      </c>
      <c r="B100" s="963"/>
      <c r="C100" s="963"/>
      <c r="D100" s="963"/>
      <c r="E100" s="963"/>
      <c r="F100" s="963"/>
      <c r="G100" s="963"/>
      <c r="H100" s="963"/>
      <c r="I100" s="963"/>
      <c r="J100" s="963"/>
      <c r="K100" s="963"/>
      <c r="L100" s="963"/>
      <c r="M100" s="963"/>
      <c r="N100" s="963"/>
      <c r="O100" s="963"/>
      <c r="P100" s="963"/>
      <c r="Q100" s="963"/>
      <c r="R100" s="963"/>
      <c r="S100" s="963"/>
      <c r="T100" s="963"/>
      <c r="U100" s="963"/>
      <c r="V100" s="963"/>
      <c r="W100" s="345"/>
      <c r="X100" s="345"/>
      <c r="Y100" s="345"/>
      <c r="Z100" s="345"/>
      <c r="AA100" s="345"/>
      <c r="AB100" s="345"/>
      <c r="AC100" s="345"/>
      <c r="AD100" s="345"/>
      <c r="AE100" s="345"/>
      <c r="AF100" s="345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S100" s="347"/>
      <c r="AT100" s="347"/>
      <c r="AU100" s="347"/>
      <c r="AV100" s="347"/>
      <c r="AW100" s="347"/>
      <c r="AX100" s="347"/>
      <c r="AY100" s="347"/>
      <c r="AZ100" s="963" t="s">
        <v>49</v>
      </c>
      <c r="BA100" s="963"/>
      <c r="BB100" s="963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 codeName="Лист96"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64" t="s">
        <v>516</v>
      </c>
      <c r="V1" s="1064"/>
      <c r="W1" s="1064"/>
      <c r="X1" s="1064"/>
      <c r="Y1" s="1064"/>
      <c r="Z1" s="1064"/>
      <c r="AA1" s="1064"/>
      <c r="AB1" s="1064"/>
      <c r="AC1" s="1064"/>
      <c r="AD1" s="1064"/>
      <c r="AE1" s="1064"/>
      <c r="AF1" s="1064"/>
      <c r="AG1" s="1064"/>
      <c r="AH1" s="1064"/>
      <c r="AI1" s="1064"/>
      <c r="AJ1" s="1064"/>
      <c r="AK1" s="1064"/>
      <c r="AL1" s="1064"/>
      <c r="AM1" s="1064"/>
      <c r="AN1" s="1064"/>
      <c r="AO1" s="1064"/>
      <c r="AP1" s="1064"/>
      <c r="AQ1" s="1064"/>
      <c r="AR1" s="1064"/>
      <c r="AS1" s="1064"/>
      <c r="AT1" s="1064"/>
      <c r="AU1" s="1064"/>
      <c r="AV1" s="1064"/>
      <c r="AW1" s="1064"/>
      <c r="AX1" s="1064"/>
      <c r="AY1" s="1064"/>
      <c r="AZ1" s="1064"/>
    </row>
    <row r="2" spans="1:63" ht="14.4" x14ac:dyDescent="0.25">
      <c r="A2" s="1072" t="s">
        <v>72</v>
      </c>
      <c r="B2" s="1072"/>
      <c r="C2" s="1072"/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2"/>
      <c r="AG2" s="1072"/>
      <c r="AH2" s="1072"/>
      <c r="AI2" s="1072"/>
      <c r="AJ2" s="1072"/>
      <c r="AK2" s="1072"/>
      <c r="AL2" s="1072"/>
      <c r="AM2" s="1072"/>
      <c r="AN2" s="1072"/>
      <c r="AO2" s="1072"/>
      <c r="AP2" s="1072"/>
      <c r="AQ2" s="1072"/>
      <c r="AR2" s="1072"/>
      <c r="AS2" s="1072"/>
      <c r="AT2" s="1072"/>
      <c r="AU2" s="1072"/>
      <c r="AV2" s="1072"/>
      <c r="AW2" s="1072"/>
      <c r="AX2" s="1072"/>
      <c r="AY2" s="1072"/>
      <c r="AZ2" s="1072"/>
      <c r="BC2" s="12"/>
      <c r="BD2" s="13"/>
      <c r="BE2" s="281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06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65"/>
      <c r="C3" s="1065"/>
      <c r="D3" s="1065"/>
      <c r="E3" s="1065"/>
      <c r="F3" s="1065"/>
      <c r="G3" s="1065"/>
      <c r="H3" s="1065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65"/>
      <c r="W3" s="1065"/>
      <c r="X3" s="1065"/>
      <c r="Y3" s="1065"/>
      <c r="Z3" s="1065"/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065"/>
      <c r="AO3" s="1065"/>
      <c r="AP3" s="1065"/>
      <c r="AQ3" s="1065"/>
      <c r="AR3" s="1065"/>
      <c r="AS3" s="1065"/>
      <c r="AT3" s="1065"/>
      <c r="AU3" s="1065"/>
      <c r="AV3" s="1065"/>
      <c r="AW3" s="1065"/>
      <c r="AX3" s="1065"/>
      <c r="AY3" s="1065"/>
      <c r="AZ3" s="1065"/>
      <c r="BC3" s="12"/>
      <c r="BD3" s="10"/>
      <c r="BE3" s="284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66" t="s">
        <v>515</v>
      </c>
      <c r="B4" s="1066"/>
      <c r="C4" s="1066"/>
      <c r="D4" s="1066"/>
      <c r="E4" s="1066"/>
      <c r="F4" s="1066"/>
      <c r="G4" s="1066"/>
      <c r="H4" s="1066"/>
      <c r="I4" s="1066"/>
      <c r="J4" s="1066"/>
      <c r="K4" s="1066"/>
      <c r="L4" s="1066"/>
      <c r="M4" s="1066"/>
      <c r="N4" s="1066"/>
      <c r="O4" s="1066"/>
      <c r="P4" s="1066"/>
      <c r="Q4" s="1066"/>
      <c r="R4" s="1066"/>
      <c r="S4" s="1066"/>
      <c r="T4" s="1066"/>
      <c r="U4" s="1066"/>
      <c r="V4" s="1066"/>
      <c r="W4" s="1066"/>
      <c r="X4" s="1066"/>
      <c r="Y4" s="1066"/>
      <c r="Z4" s="1066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1066"/>
      <c r="AO4" s="1066"/>
      <c r="AP4" s="1066"/>
      <c r="AQ4" s="1066"/>
      <c r="AR4" s="1066"/>
      <c r="AS4" s="1066"/>
      <c r="AT4" s="1066"/>
      <c r="AU4" s="1066"/>
      <c r="AV4" s="1066"/>
      <c r="AW4" s="1066"/>
      <c r="AX4" s="1066"/>
      <c r="AY4" s="1066"/>
      <c r="AZ4" s="1066"/>
      <c r="BD4" s="10"/>
      <c r="BF4" s="10"/>
      <c r="BG4" s="10"/>
      <c r="BH4" s="10"/>
      <c r="BI4" s="10"/>
      <c r="BJ4" s="10"/>
      <c r="BK4" s="10"/>
    </row>
    <row r="5" spans="1:63" x14ac:dyDescent="0.25">
      <c r="A5" s="1073" t="s">
        <v>378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71" t="str">
        <f>ФОРМА!B2</f>
        <v>ПАО "Россети Ленэнерго"</v>
      </c>
      <c r="B6" s="1071"/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  <c r="O6" s="1071"/>
      <c r="P6" s="1071"/>
      <c r="Q6" s="1071"/>
      <c r="R6" s="1071"/>
      <c r="S6" s="1071"/>
      <c r="T6" s="1071"/>
      <c r="U6" s="1071"/>
      <c r="V6" s="1071"/>
      <c r="W6" s="1071"/>
      <c r="X6" s="1071"/>
      <c r="Y6" s="1071"/>
      <c r="Z6" s="1071"/>
      <c r="AA6" s="1071"/>
      <c r="AB6" s="1071"/>
      <c r="AC6" s="1071"/>
      <c r="AD6" s="1071"/>
      <c r="AE6" s="1071"/>
      <c r="AF6" s="1071"/>
      <c r="AG6" s="1071"/>
      <c r="AH6" s="1071"/>
      <c r="AI6" s="1071"/>
      <c r="AJ6" s="1071"/>
      <c r="AK6" s="1071"/>
      <c r="AL6" s="1071"/>
      <c r="AM6" s="1071"/>
      <c r="AN6" s="1071"/>
      <c r="AO6" s="1071"/>
      <c r="AP6" s="1071"/>
      <c r="AQ6" s="1071"/>
      <c r="AR6" s="1071"/>
      <c r="AS6" s="1071"/>
      <c r="AT6" s="1071"/>
      <c r="AU6" s="1071"/>
      <c r="AV6" s="1071"/>
      <c r="AW6" s="1071"/>
      <c r="AX6" s="1071"/>
      <c r="AY6" s="1071"/>
      <c r="AZ6" s="1071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69" t="s">
        <v>795</v>
      </c>
      <c r="B7" s="1069"/>
      <c r="C7" s="1069"/>
      <c r="D7" s="1069"/>
      <c r="E7" s="1069"/>
      <c r="F7" s="1069"/>
      <c r="G7" s="1069"/>
      <c r="H7" s="1069"/>
      <c r="I7" s="1069"/>
      <c r="J7" s="1069"/>
      <c r="K7" s="1069"/>
      <c r="L7" s="1069"/>
      <c r="M7" s="1069"/>
      <c r="N7" s="1069"/>
      <c r="O7" s="1069"/>
      <c r="P7" s="1069"/>
      <c r="Q7" s="1069"/>
      <c r="R7" s="1069"/>
      <c r="S7" s="1069"/>
      <c r="T7" s="1069"/>
      <c r="U7" s="1069"/>
      <c r="V7" s="1069"/>
      <c r="W7" s="1069"/>
      <c r="X7" s="1069"/>
      <c r="Y7" s="1069"/>
      <c r="Z7" s="1069"/>
      <c r="AA7" s="1069"/>
      <c r="AB7" s="1069"/>
      <c r="AC7" s="1069"/>
      <c r="AD7" s="1069"/>
      <c r="AE7" s="1069"/>
      <c r="AF7" s="1069"/>
      <c r="AG7" s="1069"/>
      <c r="AH7" s="1069"/>
      <c r="AI7" s="1069"/>
      <c r="AJ7" s="1069"/>
      <c r="AK7" s="1069"/>
      <c r="AL7" s="1069"/>
      <c r="AM7" s="1069"/>
      <c r="AN7" s="1069"/>
      <c r="AO7" s="1069"/>
      <c r="AP7" s="1069"/>
      <c r="AQ7" s="1069"/>
      <c r="AR7" s="1069"/>
      <c r="AS7" s="1069"/>
      <c r="AT7" s="1069"/>
      <c r="AU7" s="1069"/>
      <c r="AV7" s="1069"/>
      <c r="AW7" s="1069"/>
      <c r="AX7" s="1069"/>
      <c r="AY7" s="1069"/>
      <c r="AZ7" s="1069"/>
      <c r="BD7" s="128"/>
      <c r="BE7" s="128"/>
      <c r="BF7" s="128"/>
      <c r="BG7" s="128"/>
      <c r="BH7" s="128"/>
      <c r="BI7" s="128"/>
      <c r="BJ7" s="128"/>
      <c r="BK7" s="128"/>
    </row>
    <row r="8" spans="1:63" ht="58.95" customHeight="1" x14ac:dyDescent="0.25">
      <c r="A8" s="107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71"/>
      <c r="C8" s="1071"/>
      <c r="D8" s="1071"/>
      <c r="E8" s="1071"/>
      <c r="F8" s="1071"/>
      <c r="G8" s="1071"/>
      <c r="H8" s="1071"/>
      <c r="I8" s="1071"/>
      <c r="J8" s="1071"/>
      <c r="K8" s="1071"/>
      <c r="L8" s="1071"/>
      <c r="M8" s="1071"/>
      <c r="N8" s="1071"/>
      <c r="O8" s="1071"/>
      <c r="P8" s="1071"/>
      <c r="Q8" s="1071"/>
      <c r="R8" s="1071"/>
      <c r="S8" s="1071"/>
      <c r="T8" s="1071"/>
      <c r="U8" s="1071"/>
      <c r="V8" s="1071"/>
      <c r="W8" s="1071"/>
      <c r="X8" s="1071"/>
      <c r="Y8" s="1071"/>
      <c r="Z8" s="1071"/>
      <c r="AA8" s="1071"/>
      <c r="AB8" s="1071"/>
      <c r="AC8" s="1071"/>
      <c r="AD8" s="1071"/>
      <c r="AE8" s="1071"/>
      <c r="AF8" s="1071"/>
      <c r="AG8" s="1071"/>
      <c r="AH8" s="1071"/>
      <c r="AI8" s="1071"/>
      <c r="AJ8" s="1071"/>
      <c r="AK8" s="1071"/>
      <c r="AL8" s="1071"/>
      <c r="AM8" s="1071"/>
      <c r="AN8" s="1071"/>
      <c r="AO8" s="1071"/>
      <c r="AP8" s="1071"/>
      <c r="AQ8" s="1071"/>
      <c r="AR8" s="1071"/>
      <c r="AS8" s="1071"/>
      <c r="AT8" s="1071"/>
      <c r="AU8" s="1071"/>
      <c r="AV8" s="1071"/>
      <c r="AW8" s="1071"/>
      <c r="AX8" s="1071"/>
      <c r="AY8" s="1071"/>
      <c r="AZ8" s="1071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69" t="s">
        <v>808</v>
      </c>
      <c r="B9" s="1070"/>
      <c r="C9" s="1070"/>
      <c r="D9" s="1070"/>
      <c r="E9" s="1070"/>
      <c r="F9" s="1070"/>
      <c r="G9" s="1070"/>
      <c r="H9" s="1070"/>
      <c r="I9" s="1070"/>
      <c r="J9" s="1070"/>
      <c r="K9" s="1070"/>
      <c r="L9" s="1070"/>
      <c r="M9" s="1070"/>
      <c r="N9" s="1070"/>
      <c r="O9" s="1070"/>
      <c r="P9" s="1070"/>
      <c r="Q9" s="1070"/>
      <c r="R9" s="1070"/>
      <c r="S9" s="1070"/>
      <c r="T9" s="1070"/>
      <c r="U9" s="1070"/>
      <c r="V9" s="1070"/>
      <c r="W9" s="1070"/>
      <c r="X9" s="1070"/>
      <c r="Y9" s="1070"/>
      <c r="Z9" s="1070"/>
      <c r="AA9" s="1070"/>
      <c r="AB9" s="1070"/>
      <c r="AC9" s="1070"/>
      <c r="AD9" s="1070"/>
      <c r="AE9" s="1070"/>
      <c r="AF9" s="1070"/>
      <c r="AG9" s="1070"/>
      <c r="AH9" s="1070"/>
      <c r="AI9" s="1070"/>
      <c r="AJ9" s="1070"/>
      <c r="AK9" s="1070"/>
      <c r="AL9" s="1070"/>
      <c r="AM9" s="1070"/>
      <c r="AN9" s="1070"/>
      <c r="AO9" s="1070"/>
      <c r="AP9" s="1070"/>
      <c r="AQ9" s="1070"/>
      <c r="AR9" s="1070"/>
      <c r="AS9" s="1070"/>
      <c r="AT9" s="1070"/>
      <c r="AU9" s="1070"/>
      <c r="AV9" s="1070"/>
      <c r="AW9" s="1070"/>
      <c r="AX9" s="1070"/>
      <c r="AY9" s="1070"/>
      <c r="AZ9" s="1070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4" t="s">
        <v>73</v>
      </c>
      <c r="B10" s="1074"/>
      <c r="C10" s="1074"/>
      <c r="D10" s="1074"/>
      <c r="E10" s="1074"/>
      <c r="F10" s="1074"/>
      <c r="G10" s="1074"/>
      <c r="H10" s="1074"/>
      <c r="I10" s="1074"/>
      <c r="J10" s="1074"/>
      <c r="K10" s="1074"/>
      <c r="L10" s="1074"/>
      <c r="M10" s="1074"/>
      <c r="N10" s="1074"/>
      <c r="O10" s="1074"/>
      <c r="P10" s="1074"/>
      <c r="Q10" s="1074"/>
      <c r="R10" s="1074"/>
      <c r="S10" s="1074"/>
      <c r="T10" s="1074"/>
      <c r="U10" s="1074"/>
      <c r="V10" s="1074"/>
      <c r="W10" s="1074"/>
      <c r="X10" s="1074"/>
      <c r="Y10" s="1074"/>
      <c r="Z10" s="1074"/>
      <c r="AA10" s="1074"/>
      <c r="AB10" s="1074"/>
      <c r="AC10" s="1074"/>
      <c r="AD10" s="1074"/>
      <c r="AE10" s="1074"/>
      <c r="AF10" s="1074"/>
      <c r="AG10" s="1074"/>
      <c r="AH10" s="1074"/>
      <c r="AI10" s="1074"/>
      <c r="AJ10" s="1074"/>
      <c r="AK10" s="1074"/>
      <c r="AL10" s="1074"/>
      <c r="AM10" s="1074"/>
      <c r="AN10" s="1074"/>
      <c r="AO10" s="1074"/>
      <c r="AP10" s="1074"/>
      <c r="AQ10" s="1074"/>
      <c r="AR10" s="1074"/>
      <c r="AS10" s="1074"/>
      <c r="AT10" s="1074"/>
      <c r="AU10" s="1074"/>
      <c r="AV10" s="1074"/>
      <c r="AW10" s="1074"/>
      <c r="AX10" s="1074"/>
      <c r="AY10" s="1074"/>
      <c r="AZ10" s="107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71" t="str">
        <f>ФОРМА!B4</f>
        <v>ООО «СЭТ»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1071"/>
    </row>
    <row r="12" spans="1:63" s="126" customFormat="1" ht="6.6" customHeight="1" x14ac:dyDescent="0.2">
      <c r="A12" s="1069" t="s">
        <v>810</v>
      </c>
      <c r="B12" s="1069"/>
      <c r="C12" s="1069"/>
      <c r="D12" s="1069"/>
      <c r="E12" s="1069"/>
      <c r="F12" s="1069"/>
      <c r="G12" s="1069"/>
      <c r="H12" s="1069"/>
      <c r="I12" s="1069"/>
      <c r="J12" s="1069"/>
      <c r="K12" s="1069"/>
      <c r="L12" s="1069"/>
      <c r="M12" s="1069"/>
      <c r="N12" s="1069"/>
      <c r="O12" s="1069"/>
      <c r="P12" s="1069"/>
      <c r="Q12" s="1069"/>
      <c r="R12" s="1069"/>
      <c r="S12" s="1069"/>
      <c r="T12" s="1069"/>
      <c r="U12" s="1069"/>
      <c r="V12" s="1069"/>
      <c r="W12" s="1069"/>
      <c r="X12" s="1069"/>
      <c r="Y12" s="1069"/>
      <c r="Z12" s="1069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069"/>
      <c r="AO12" s="1069"/>
      <c r="AP12" s="1069"/>
      <c r="AQ12" s="1069"/>
      <c r="AR12" s="1069"/>
      <c r="AS12" s="1069"/>
      <c r="AT12" s="1069"/>
      <c r="AU12" s="1069"/>
      <c r="AV12" s="1069"/>
      <c r="AW12" s="1069"/>
      <c r="AX12" s="1069"/>
      <c r="AY12" s="1069"/>
      <c r="AZ12" s="1069"/>
    </row>
    <row r="13" spans="1:63" ht="24.6" customHeight="1" x14ac:dyDescent="0.25">
      <c r="A13" s="1071" t="str">
        <f>ФОРМА!D4</f>
        <v>ОГРН 1089847302225, ИНН 7842391090, КПП 780101001, 199004, город Санкт-Петербург, пр-кт Средний В.О., д. 4 литер а, пом/ком 6н/177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126" customFormat="1" ht="21.6" customHeight="1" x14ac:dyDescent="0.2">
      <c r="A14" s="1069" t="s">
        <v>811</v>
      </c>
      <c r="B14" s="1069"/>
      <c r="C14" s="1069"/>
      <c r="D14" s="1069"/>
      <c r="E14" s="1069"/>
      <c r="F14" s="1069"/>
      <c r="G14" s="1069"/>
      <c r="H14" s="1069"/>
      <c r="I14" s="1069"/>
      <c r="J14" s="1069"/>
      <c r="K14" s="1069"/>
      <c r="L14" s="1069"/>
      <c r="M14" s="1069"/>
      <c r="N14" s="1069"/>
      <c r="O14" s="1069"/>
      <c r="P14" s="1069"/>
      <c r="Q14" s="1069"/>
      <c r="R14" s="1069"/>
      <c r="S14" s="1069"/>
      <c r="T14" s="1069"/>
      <c r="U14" s="1069"/>
      <c r="V14" s="1069"/>
      <c r="W14" s="1069"/>
      <c r="X14" s="1069"/>
      <c r="Y14" s="1069"/>
      <c r="Z14" s="1069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</row>
    <row r="15" spans="1:63" x14ac:dyDescent="0.25">
      <c r="A15" s="1074" t="s">
        <v>74</v>
      </c>
      <c r="B15" s="1074"/>
      <c r="C15" s="1074"/>
      <c r="D15" s="1074"/>
      <c r="E15" s="1074"/>
      <c r="F15" s="1074"/>
      <c r="G15" s="1074"/>
      <c r="H15" s="1074"/>
      <c r="I15" s="1074"/>
      <c r="J15" s="1074"/>
      <c r="K15" s="1074"/>
      <c r="L15" s="1074"/>
      <c r="M15" s="1074"/>
      <c r="N15" s="1074"/>
      <c r="O15" s="1074"/>
      <c r="P15" s="1074"/>
      <c r="Q15" s="1074"/>
      <c r="R15" s="1074"/>
      <c r="S15" s="1074"/>
      <c r="T15" s="1074"/>
      <c r="U15" s="1074"/>
      <c r="V15" s="1074"/>
      <c r="W15" s="1074"/>
      <c r="X15" s="1074"/>
      <c r="Y15" s="1074"/>
      <c r="Z15" s="1074"/>
      <c r="AA15" s="1074"/>
      <c r="AB15" s="1074"/>
      <c r="AC15" s="1074"/>
      <c r="AD15" s="1074"/>
      <c r="AE15" s="1074"/>
      <c r="AF15" s="1074"/>
      <c r="AG15" s="1074"/>
      <c r="AH15" s="1074"/>
      <c r="AI15" s="1074"/>
      <c r="AJ15" s="1074"/>
      <c r="AK15" s="1074"/>
      <c r="AL15" s="1074"/>
      <c r="AM15" s="1074"/>
      <c r="AN15" s="1074"/>
      <c r="AO15" s="1074"/>
      <c r="AP15" s="1074"/>
      <c r="AQ15" s="1074"/>
      <c r="AR15" s="1074"/>
      <c r="AS15" s="1074"/>
      <c r="AT15" s="1074"/>
      <c r="AU15" s="1074"/>
      <c r="AV15" s="1074"/>
      <c r="AW15" s="1074"/>
      <c r="AX15" s="1074"/>
      <c r="AY15" s="1074"/>
      <c r="AZ15" s="1074"/>
    </row>
    <row r="16" spans="1:63" ht="15" customHeight="1" x14ac:dyDescent="0.25">
      <c r="A16" s="1068" t="str">
        <f>IF(ФОРМА!B8=0," ",ФОРМА!B8)</f>
        <v>ООО «СЭТ»</v>
      </c>
      <c r="B16" s="1068"/>
      <c r="C16" s="1068"/>
      <c r="D16" s="1068"/>
      <c r="E16" s="1068"/>
      <c r="F16" s="1068"/>
      <c r="G16" s="1068"/>
      <c r="H16" s="1068"/>
      <c r="I16" s="1068"/>
      <c r="J16" s="1068"/>
      <c r="K16" s="1068"/>
      <c r="L16" s="1068"/>
      <c r="M16" s="1068"/>
      <c r="N16" s="1068"/>
      <c r="O16" s="1068"/>
      <c r="P16" s="1068"/>
      <c r="Q16" s="1068"/>
      <c r="R16" s="1068"/>
      <c r="S16" s="1068"/>
      <c r="T16" s="1068"/>
      <c r="U16" s="1068"/>
      <c r="V16" s="1068"/>
      <c r="W16" s="1068"/>
      <c r="X16" s="1068"/>
      <c r="Y16" s="1068"/>
      <c r="Z16" s="1068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</row>
    <row r="17" spans="1:54" s="126" customFormat="1" ht="9.6" customHeight="1" x14ac:dyDescent="0.2">
      <c r="A17" s="1069" t="s">
        <v>810</v>
      </c>
      <c r="B17" s="1069"/>
      <c r="C17" s="1069"/>
      <c r="D17" s="1069"/>
      <c r="E17" s="1069"/>
      <c r="F17" s="1069"/>
      <c r="G17" s="1069"/>
      <c r="H17" s="1069"/>
      <c r="I17" s="1069"/>
      <c r="J17" s="1069"/>
      <c r="K17" s="1069"/>
      <c r="L17" s="1069"/>
      <c r="M17" s="1069"/>
      <c r="N17" s="1069"/>
      <c r="O17" s="1069"/>
      <c r="P17" s="1069"/>
      <c r="Q17" s="1069"/>
      <c r="R17" s="1069"/>
      <c r="S17" s="1069"/>
      <c r="T17" s="1069"/>
      <c r="U17" s="1069"/>
      <c r="V17" s="1069"/>
      <c r="W17" s="1069"/>
      <c r="X17" s="1069"/>
      <c r="Y17" s="1069"/>
      <c r="Z17" s="1069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069"/>
      <c r="AN17" s="1069"/>
      <c r="AO17" s="1069"/>
      <c r="AP17" s="1069"/>
      <c r="AQ17" s="1069"/>
      <c r="AR17" s="1069"/>
      <c r="AS17" s="1069"/>
      <c r="AT17" s="1069"/>
      <c r="AU17" s="1069"/>
      <c r="AV17" s="1069"/>
      <c r="AW17" s="1069"/>
      <c r="AX17" s="1069"/>
      <c r="AY17" s="1069"/>
      <c r="AZ17" s="1069"/>
    </row>
    <row r="18" spans="1:54" ht="24" customHeight="1" x14ac:dyDescent="0.25">
      <c r="A18" s="1068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068"/>
      <c r="C18" s="1068"/>
      <c r="D18" s="1068"/>
      <c r="E18" s="1068"/>
      <c r="F18" s="1068"/>
      <c r="G18" s="1068"/>
      <c r="H18" s="1068"/>
      <c r="I18" s="1068"/>
      <c r="J18" s="1068"/>
      <c r="K18" s="1068"/>
      <c r="L18" s="1068"/>
      <c r="M18" s="1068"/>
      <c r="N18" s="1068"/>
      <c r="O18" s="1068"/>
      <c r="P18" s="1068"/>
      <c r="Q18" s="1068"/>
      <c r="R18" s="1068"/>
      <c r="S18" s="1068"/>
      <c r="T18" s="1068"/>
      <c r="U18" s="1068"/>
      <c r="V18" s="1068"/>
      <c r="W18" s="1068"/>
      <c r="X18" s="1068"/>
      <c r="Y18" s="1068"/>
      <c r="Z18" s="1068"/>
      <c r="AA18" s="1068"/>
      <c r="AB18" s="1068"/>
      <c r="AC18" s="1068"/>
      <c r="AD18" s="1068"/>
      <c r="AE18" s="1068"/>
      <c r="AF18" s="1068"/>
      <c r="AG18" s="1068"/>
      <c r="AH18" s="1068"/>
      <c r="AI18" s="1068"/>
      <c r="AJ18" s="1068"/>
      <c r="AK18" s="1068"/>
      <c r="AL18" s="1068"/>
      <c r="AM18" s="1068"/>
      <c r="AN18" s="1068"/>
      <c r="AO18" s="1068"/>
      <c r="AP18" s="1068"/>
      <c r="AQ18" s="1068"/>
      <c r="AR18" s="1068"/>
      <c r="AS18" s="1068"/>
      <c r="AT18" s="1068"/>
      <c r="AU18" s="1068"/>
      <c r="AV18" s="1068"/>
      <c r="AW18" s="1068"/>
      <c r="AX18" s="1068"/>
      <c r="AY18" s="1068"/>
      <c r="AZ18" s="1068"/>
    </row>
    <row r="19" spans="1:54" s="126" customFormat="1" ht="9.6" customHeight="1" x14ac:dyDescent="0.2">
      <c r="A19" s="1069" t="s">
        <v>755</v>
      </c>
      <c r="B19" s="1069"/>
      <c r="C19" s="1069"/>
      <c r="D19" s="1069"/>
      <c r="E19" s="1069"/>
      <c r="F19" s="1069"/>
      <c r="G19" s="1069"/>
      <c r="H19" s="1069"/>
      <c r="I19" s="1069"/>
      <c r="J19" s="1069"/>
      <c r="K19" s="1069"/>
      <c r="L19" s="1069"/>
      <c r="M19" s="1069"/>
      <c r="N19" s="1069"/>
      <c r="O19" s="1069"/>
      <c r="P19" s="1069"/>
      <c r="Q19" s="1069"/>
      <c r="R19" s="1069"/>
      <c r="S19" s="1069"/>
      <c r="T19" s="1069"/>
      <c r="U19" s="1069"/>
      <c r="V19" s="1069"/>
      <c r="W19" s="1069"/>
      <c r="X19" s="1069"/>
      <c r="Y19" s="1069"/>
      <c r="Z19" s="1069"/>
      <c r="AA19" s="1069"/>
      <c r="AB19" s="1069"/>
      <c r="AC19" s="1069"/>
      <c r="AD19" s="1069"/>
      <c r="AE19" s="1069"/>
      <c r="AF19" s="1069"/>
      <c r="AG19" s="1069"/>
      <c r="AH19" s="1069"/>
      <c r="AI19" s="1069"/>
      <c r="AJ19" s="1069"/>
      <c r="AK19" s="1069"/>
      <c r="AL19" s="1069"/>
      <c r="AM19" s="1069"/>
      <c r="AN19" s="1069"/>
      <c r="AO19" s="1069"/>
      <c r="AP19" s="1069"/>
      <c r="AQ19" s="1069"/>
      <c r="AR19" s="1069"/>
      <c r="AS19" s="1069"/>
      <c r="AT19" s="1069"/>
      <c r="AU19" s="1069"/>
      <c r="AV19" s="1069"/>
      <c r="AW19" s="1069"/>
      <c r="AX19" s="1069"/>
      <c r="AY19" s="1069"/>
      <c r="AZ19" s="1069"/>
    </row>
    <row r="20" spans="1:54" ht="5.25" customHeight="1" x14ac:dyDescent="0.25"/>
    <row r="21" spans="1:54" ht="12.75" customHeight="1" x14ac:dyDescent="0.25">
      <c r="A21" s="1067" t="s">
        <v>67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</row>
    <row r="22" spans="1:54" ht="12.75" customHeight="1" x14ac:dyDescent="0.25">
      <c r="A22" s="1067" t="s">
        <v>379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</row>
    <row r="23" spans="1:54" ht="6.75" customHeight="1" x14ac:dyDescent="0.25"/>
    <row r="24" spans="1:54" ht="14.25" customHeight="1" x14ac:dyDescent="0.3">
      <c r="A24" s="7" t="s">
        <v>19</v>
      </c>
      <c r="C24" s="1078" t="str">
        <f ca="1">INDIRECT("'АКТЫ скрытых работ'!R"&amp;BE3&amp;"C2",0)</f>
        <v>3_ОП_10</v>
      </c>
      <c r="D24" s="1078"/>
      <c r="E24" s="1078"/>
      <c r="F24" s="1078"/>
      <c r="G24" s="1078"/>
      <c r="H24" s="1078"/>
      <c r="I24" s="1078"/>
      <c r="J24" s="1078"/>
      <c r="K24" s="1078"/>
      <c r="AH24" s="8" t="s">
        <v>76</v>
      </c>
      <c r="AI24" s="1079" t="str">
        <f ca="1">INDIRECT("'АКТЫ скрытых работ'!R"&amp;BE3&amp;"C7",0)</f>
        <v>13</v>
      </c>
      <c r="AJ24" s="1080"/>
      <c r="AK24" s="1080"/>
      <c r="AL24" s="8" t="s">
        <v>77</v>
      </c>
      <c r="AN24" s="1090" t="str">
        <f ca="1">INDIRECT("'АКТЫ скрытых работ'!R"&amp;BE3&amp;"C8",0)</f>
        <v>декабря</v>
      </c>
      <c r="AO24" s="1090"/>
      <c r="AP24" s="1090"/>
      <c r="AQ24" s="1090"/>
      <c r="AR24" s="1090"/>
      <c r="AS24" s="1090"/>
      <c r="AT24" s="1090"/>
      <c r="AU24" s="9"/>
      <c r="AV24" s="1080">
        <f ca="1">INDIRECT("'АКТЫ скрытых работ'!R"&amp;BE3&amp;"C9",0)</f>
        <v>2024</v>
      </c>
      <c r="AW24" s="1080"/>
      <c r="AX24" s="1080"/>
      <c r="AY24" s="1080"/>
      <c r="AZ24" s="9"/>
    </row>
    <row r="25" spans="1:54" ht="4.2" customHeight="1" x14ac:dyDescent="0.25"/>
    <row r="26" spans="1:54" ht="27.6" customHeight="1" x14ac:dyDescent="0.25">
      <c r="A26" s="1084" t="s">
        <v>770</v>
      </c>
      <c r="B26" s="1085"/>
      <c r="C26" s="1085"/>
      <c r="D26" s="1085"/>
      <c r="E26" s="1085"/>
      <c r="F26" s="1085"/>
      <c r="G26" s="1085"/>
      <c r="H26" s="1085"/>
      <c r="I26" s="1085"/>
      <c r="J26" s="1085"/>
      <c r="K26" s="1085"/>
      <c r="L26" s="1085"/>
      <c r="M26" s="1085"/>
      <c r="N26" s="1085"/>
      <c r="O26" s="1085"/>
      <c r="P26" s="1085"/>
      <c r="Q26" s="1085"/>
      <c r="R26" s="1085"/>
      <c r="S26" s="1085"/>
      <c r="T26" s="1085"/>
      <c r="U26" s="1085"/>
      <c r="V26" s="1085"/>
      <c r="W26" s="1085"/>
      <c r="X26" s="1085"/>
      <c r="Y26" s="1085"/>
      <c r="Z26" s="1085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</row>
    <row r="27" spans="1:54" ht="12" customHeight="1" x14ac:dyDescent="0.25">
      <c r="A27" s="1086" t="str">
        <f>ПОДПИСИ!B6</f>
        <v xml:space="preserve">Старший мастер Ломоносовского РЭС филиала ПАО "Россети Ленэнерго", "ГтЭС" </v>
      </c>
      <c r="B27" s="1086"/>
      <c r="C27" s="1086"/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086"/>
      <c r="V27" s="1086"/>
      <c r="W27" s="1086"/>
      <c r="X27" s="1086"/>
      <c r="Y27" s="1086"/>
      <c r="Z27" s="1086"/>
      <c r="AA27" s="1086"/>
      <c r="AB27" s="1086"/>
      <c r="AC27" s="1086"/>
      <c r="AD27" s="1086"/>
      <c r="AE27" s="1086"/>
      <c r="AF27" s="1086"/>
      <c r="AG27" s="1086"/>
      <c r="AH27" s="1086"/>
      <c r="AI27" s="1086"/>
      <c r="AJ27" s="1086"/>
      <c r="AK27" s="1086"/>
      <c r="AL27" s="1086"/>
      <c r="AM27" s="1086"/>
      <c r="AN27" s="1086"/>
      <c r="AO27" s="1086"/>
      <c r="AP27" s="1086"/>
      <c r="AQ27" s="1086"/>
      <c r="AR27" s="1086"/>
      <c r="AS27" s="1086"/>
      <c r="AT27" s="1086"/>
      <c r="AU27" s="1086"/>
      <c r="AV27" s="1086"/>
      <c r="AW27" s="1086"/>
      <c r="AX27" s="1086"/>
      <c r="AY27" s="1086"/>
      <c r="AZ27" s="1086"/>
    </row>
    <row r="28" spans="1:54" ht="12" customHeight="1" x14ac:dyDescent="0.25">
      <c r="A28" s="1087" t="str">
        <f>CONCATENATE(ПОДПИСИ!C6,ПОДПИСИ!F6)</f>
        <v xml:space="preserve">Ширяев Е.М. </v>
      </c>
      <c r="B28" s="1087"/>
      <c r="C28" s="1087"/>
      <c r="D28" s="1087"/>
      <c r="E28" s="1087"/>
      <c r="F28" s="1087"/>
      <c r="G28" s="1087"/>
      <c r="H28" s="1087"/>
      <c r="I28" s="1087"/>
      <c r="J28" s="1087"/>
      <c r="K28" s="1087"/>
      <c r="L28" s="1087"/>
      <c r="M28" s="1087"/>
      <c r="N28" s="1087"/>
      <c r="O28" s="1087"/>
      <c r="P28" s="1087"/>
      <c r="Q28" s="1087"/>
      <c r="R28" s="1087"/>
      <c r="S28" s="1087"/>
      <c r="T28" s="1087"/>
      <c r="U28" s="1087"/>
      <c r="V28" s="1087"/>
      <c r="W28" s="1087"/>
      <c r="X28" s="1087"/>
      <c r="Y28" s="1087"/>
      <c r="Z28" s="1087"/>
      <c r="AA28" s="1087"/>
      <c r="AB28" s="1087"/>
      <c r="AC28" s="1087"/>
      <c r="AD28" s="1087"/>
      <c r="AE28" s="1087"/>
      <c r="AF28" s="1087"/>
      <c r="AG28" s="1087"/>
      <c r="AH28" s="1087"/>
      <c r="AI28" s="1087"/>
      <c r="AJ28" s="1087"/>
      <c r="AK28" s="1087"/>
      <c r="AL28" s="1087"/>
      <c r="AM28" s="1087"/>
      <c r="AN28" s="1087"/>
      <c r="AO28" s="1087"/>
      <c r="AP28" s="1087"/>
      <c r="AQ28" s="1087"/>
      <c r="AR28" s="1087"/>
      <c r="AS28" s="1087"/>
      <c r="AT28" s="1087"/>
      <c r="AU28" s="1087"/>
      <c r="AV28" s="1087"/>
      <c r="AW28" s="1087"/>
      <c r="AX28" s="1087"/>
      <c r="AY28" s="1087"/>
      <c r="AZ28" s="1087"/>
    </row>
    <row r="29" spans="1:54" ht="13.2" customHeight="1" x14ac:dyDescent="0.25">
      <c r="A29" s="1088" t="s">
        <v>813</v>
      </c>
      <c r="B29" s="1089"/>
      <c r="C29" s="1089"/>
      <c r="D29" s="1089"/>
      <c r="E29" s="1089"/>
      <c r="F29" s="1089"/>
      <c r="G29" s="1089"/>
      <c r="H29" s="1089"/>
      <c r="I29" s="1089"/>
      <c r="J29" s="1089"/>
      <c r="K29" s="1089"/>
      <c r="L29" s="1089"/>
      <c r="M29" s="1089"/>
      <c r="N29" s="1089"/>
      <c r="O29" s="1089"/>
      <c r="P29" s="1089"/>
      <c r="Q29" s="1089"/>
      <c r="R29" s="1089"/>
      <c r="S29" s="1089"/>
      <c r="T29" s="1089"/>
      <c r="U29" s="1089"/>
      <c r="V29" s="1089"/>
      <c r="W29" s="1089"/>
      <c r="X29" s="1089"/>
      <c r="Y29" s="1089"/>
      <c r="Z29" s="1089"/>
      <c r="AA29" s="1089"/>
      <c r="AB29" s="1089"/>
      <c r="AC29" s="1089"/>
      <c r="AD29" s="1089"/>
      <c r="AE29" s="1089"/>
      <c r="AF29" s="1089"/>
      <c r="AG29" s="1089"/>
      <c r="AH29" s="1089"/>
      <c r="AI29" s="1089"/>
      <c r="AJ29" s="1089"/>
      <c r="AK29" s="1089"/>
      <c r="AL29" s="1089"/>
      <c r="AM29" s="1089"/>
      <c r="AN29" s="1089"/>
      <c r="AO29" s="1089"/>
      <c r="AP29" s="1089"/>
      <c r="AQ29" s="1089"/>
      <c r="AR29" s="1089"/>
      <c r="AS29" s="1089"/>
      <c r="AT29" s="1089"/>
      <c r="AU29" s="1089"/>
      <c r="AV29" s="1089"/>
      <c r="AW29" s="1089"/>
      <c r="AX29" s="1089"/>
      <c r="AY29" s="1089"/>
      <c r="AZ29" s="108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4" t="s">
        <v>756</v>
      </c>
      <c r="B32" s="1074"/>
      <c r="C32" s="1074"/>
      <c r="D32" s="1074"/>
      <c r="E32" s="1074"/>
      <c r="F32" s="1074"/>
      <c r="G32" s="1074"/>
      <c r="H32" s="1074"/>
      <c r="I32" s="1074"/>
      <c r="J32" s="1074"/>
      <c r="K32" s="1074"/>
      <c r="L32" s="1074"/>
      <c r="M32" s="1074"/>
      <c r="N32" s="1074"/>
      <c r="O32" s="1074"/>
      <c r="P32" s="1074"/>
      <c r="Q32" s="1074"/>
      <c r="R32" s="1074"/>
      <c r="S32" s="1074"/>
      <c r="T32" s="1074"/>
      <c r="U32" s="1074"/>
      <c r="V32" s="1074"/>
      <c r="W32" s="1074"/>
      <c r="X32" s="1074"/>
      <c r="Y32" s="1074"/>
      <c r="Z32" s="1074"/>
      <c r="AA32" s="1074"/>
      <c r="AB32" s="1074"/>
      <c r="AC32" s="1074"/>
      <c r="AD32" s="1074"/>
      <c r="AE32" s="1074"/>
      <c r="AF32" s="1074"/>
      <c r="AG32" s="1074"/>
      <c r="AH32" s="1074"/>
      <c r="AI32" s="1074"/>
      <c r="AJ32" s="1074"/>
      <c r="AK32" s="1074"/>
      <c r="AL32" s="1074"/>
      <c r="AM32" s="1074"/>
      <c r="AN32" s="1074"/>
      <c r="AO32" s="1074"/>
      <c r="AP32" s="1074"/>
      <c r="AQ32" s="1074"/>
      <c r="AR32" s="1074"/>
      <c r="AS32" s="1074"/>
      <c r="AT32" s="1074"/>
      <c r="AU32" s="1074"/>
      <c r="AV32" s="1074"/>
      <c r="AW32" s="1074"/>
      <c r="AX32" s="1074"/>
      <c r="AY32" s="1074"/>
      <c r="AZ32" s="1074"/>
    </row>
    <row r="33" spans="1:54" ht="12" customHeight="1" x14ac:dyDescent="0.25">
      <c r="A33" s="1081" t="str">
        <f>ПОДПИСИ!B15</f>
        <v>Директор по строительству ООО «СЭТ»</v>
      </c>
      <c r="B33" s="1081"/>
      <c r="C33" s="1081"/>
      <c r="D33" s="1081"/>
      <c r="E33" s="1081"/>
      <c r="F33" s="1081"/>
      <c r="G33" s="1081"/>
      <c r="H33" s="1081"/>
      <c r="I33" s="1081"/>
      <c r="J33" s="1081"/>
      <c r="K33" s="1081"/>
      <c r="L33" s="1081"/>
      <c r="M33" s="1081"/>
      <c r="N33" s="1081"/>
      <c r="O33" s="1081"/>
      <c r="P33" s="1081"/>
      <c r="Q33" s="1081"/>
      <c r="R33" s="1081"/>
      <c r="S33" s="1081"/>
      <c r="T33" s="1081"/>
      <c r="U33" s="1081"/>
      <c r="V33" s="1081"/>
      <c r="W33" s="1081"/>
      <c r="X33" s="1081"/>
      <c r="Y33" s="1081"/>
      <c r="Z33" s="1081"/>
      <c r="AA33" s="1081"/>
      <c r="AB33" s="1081"/>
      <c r="AC33" s="1081"/>
      <c r="AD33" s="1081"/>
      <c r="AE33" s="1081"/>
      <c r="AF33" s="1081"/>
      <c r="AG33" s="1081"/>
      <c r="AH33" s="1081"/>
      <c r="AI33" s="1081"/>
      <c r="AJ33" s="1081"/>
      <c r="AK33" s="1081"/>
      <c r="AL33" s="1081"/>
      <c r="AM33" s="1081"/>
      <c r="AN33" s="1081"/>
      <c r="AO33" s="1081"/>
      <c r="AP33" s="1081"/>
      <c r="AQ33" s="1081"/>
      <c r="AR33" s="1081"/>
      <c r="AS33" s="1081"/>
      <c r="AT33" s="1081"/>
      <c r="AU33" s="1081"/>
      <c r="AV33" s="1081"/>
      <c r="AW33" s="1081"/>
      <c r="AX33" s="1081"/>
      <c r="AY33" s="1081"/>
      <c r="AZ33" s="1081"/>
    </row>
    <row r="34" spans="1:54" ht="12" customHeight="1" x14ac:dyDescent="0.25">
      <c r="A34" s="1076" t="str">
        <f>CONCATENATE(ПОДПИСИ!C15,", ",ПОДПИСИ!F15)</f>
        <v>Потоцкий А.А., Приказ №23/10/24-8 от 23.10.2024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</row>
    <row r="35" spans="1:54" ht="7.2" customHeight="1" x14ac:dyDescent="0.25">
      <c r="A35" s="1066" t="s">
        <v>519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75" t="s">
        <v>757</v>
      </c>
      <c r="B36" s="1074"/>
      <c r="C36" s="1074"/>
      <c r="D36" s="1074"/>
      <c r="E36" s="1074"/>
      <c r="F36" s="1074"/>
      <c r="G36" s="1074"/>
      <c r="H36" s="1074"/>
      <c r="I36" s="1074"/>
      <c r="J36" s="1074"/>
      <c r="K36" s="1074"/>
      <c r="L36" s="1074"/>
      <c r="M36" s="1074"/>
      <c r="N36" s="1074"/>
      <c r="O36" s="1074"/>
      <c r="P36" s="1074"/>
      <c r="Q36" s="1074"/>
      <c r="R36" s="1074"/>
      <c r="S36" s="1074"/>
      <c r="T36" s="1074"/>
      <c r="U36" s="1074"/>
      <c r="V36" s="1074"/>
      <c r="W36" s="1074"/>
      <c r="X36" s="1074"/>
      <c r="Y36" s="1074"/>
      <c r="Z36" s="1074"/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074"/>
      <c r="AO36" s="1074"/>
      <c r="AP36" s="1074"/>
      <c r="AQ36" s="1074"/>
      <c r="AR36" s="1074"/>
      <c r="AS36" s="1074"/>
      <c r="AT36" s="1074"/>
      <c r="AU36" s="1074"/>
      <c r="AV36" s="1074"/>
      <c r="AW36" s="1074"/>
      <c r="AX36" s="1074"/>
      <c r="AY36" s="1074"/>
      <c r="AZ36" s="1074"/>
    </row>
    <row r="37" spans="1:54" ht="12" customHeight="1" x14ac:dyDescent="0.25">
      <c r="A37" s="1081" t="str">
        <f>ПОДПИСИ!B17</f>
        <v>Ведущий инженер строительного контроля ООО «СЭТ»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4" ht="12" customHeight="1" x14ac:dyDescent="0.25">
      <c r="A38" s="1076" t="str">
        <f>CONCATENATE(ПОДПИСИ!C17,", ",ПОДПИСИ!F17)</f>
        <v>Кольцов А.Г., Приказ №23/10/24-5 от 23.10.2024; НРС  №С-78-189445 от 05.04.2019г.</v>
      </c>
      <c r="B38" s="1076"/>
      <c r="C38" s="1076"/>
      <c r="D38" s="1076"/>
      <c r="E38" s="1076"/>
      <c r="F38" s="1076"/>
      <c r="G38" s="1076"/>
      <c r="H38" s="1076"/>
      <c r="I38" s="1076"/>
      <c r="J38" s="1076"/>
      <c r="K38" s="1076"/>
      <c r="L38" s="1076"/>
      <c r="M38" s="1076"/>
      <c r="N38" s="1076"/>
      <c r="O38" s="1076"/>
      <c r="P38" s="1076"/>
      <c r="Q38" s="1076"/>
      <c r="R38" s="1076"/>
      <c r="S38" s="1076"/>
      <c r="T38" s="1076"/>
      <c r="U38" s="1076"/>
      <c r="V38" s="1076"/>
      <c r="W38" s="1076"/>
      <c r="X38" s="1076"/>
      <c r="Y38" s="1076"/>
      <c r="Z38" s="1076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076"/>
      <c r="AO38" s="1076"/>
      <c r="AP38" s="1076"/>
      <c r="AQ38" s="1076"/>
      <c r="AR38" s="1076"/>
      <c r="AS38" s="1076"/>
      <c r="AT38" s="1076"/>
      <c r="AU38" s="1076"/>
      <c r="AV38" s="1076"/>
      <c r="AW38" s="1076"/>
      <c r="AX38" s="1076"/>
      <c r="AY38" s="1076"/>
      <c r="AZ38" s="1076"/>
    </row>
    <row r="39" spans="1:54" ht="16.2" customHeight="1" x14ac:dyDescent="0.25">
      <c r="A39" s="1082" t="s">
        <v>954</v>
      </c>
      <c r="B39" s="1083"/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</row>
    <row r="40" spans="1:54" ht="39" customHeight="1" x14ac:dyDescent="0.25">
      <c r="A40" s="1075" t="s">
        <v>816</v>
      </c>
      <c r="B40" s="1075"/>
      <c r="C40" s="1075"/>
      <c r="D40" s="1075"/>
      <c r="E40" s="1075"/>
      <c r="F40" s="1075"/>
      <c r="G40" s="1075"/>
      <c r="H40" s="1075"/>
      <c r="I40" s="1075"/>
      <c r="J40" s="1075"/>
      <c r="K40" s="1075"/>
      <c r="L40" s="1075"/>
      <c r="M40" s="1075"/>
      <c r="N40" s="1075"/>
      <c r="O40" s="1075"/>
      <c r="P40" s="1075"/>
      <c r="Q40" s="1075"/>
      <c r="R40" s="1075"/>
      <c r="S40" s="1075"/>
      <c r="T40" s="1075"/>
      <c r="U40" s="1075"/>
      <c r="V40" s="1075"/>
      <c r="W40" s="1075"/>
      <c r="X40" s="1075"/>
      <c r="Y40" s="1075"/>
      <c r="Z40" s="1075"/>
      <c r="AA40" s="1075"/>
      <c r="AB40" s="1075"/>
      <c r="AC40" s="1075"/>
      <c r="AD40" s="1075"/>
      <c r="AE40" s="1075"/>
      <c r="AF40" s="1075"/>
      <c r="AG40" s="1075"/>
      <c r="AH40" s="1075"/>
      <c r="AI40" s="1075"/>
      <c r="AJ40" s="1075"/>
      <c r="AK40" s="1075"/>
      <c r="AL40" s="1075"/>
      <c r="AM40" s="1075"/>
      <c r="AN40" s="1075"/>
      <c r="AO40" s="1075"/>
      <c r="AP40" s="1075"/>
      <c r="AQ40" s="1075"/>
      <c r="AR40" s="1075"/>
      <c r="AS40" s="1075"/>
      <c r="AT40" s="1075"/>
      <c r="AU40" s="1075"/>
      <c r="AV40" s="1075"/>
      <c r="AW40" s="1075"/>
      <c r="AX40" s="1075"/>
      <c r="AY40" s="1075"/>
      <c r="AZ40" s="1075"/>
    </row>
    <row r="41" spans="1:54" x14ac:dyDescent="0.25">
      <c r="A41" s="1081" t="str">
        <f>IF(ПОДПИСИ!B19=0," ",ПОДПИСИ!B19)</f>
        <v xml:space="preserve"> </v>
      </c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</row>
    <row r="42" spans="1:54" x14ac:dyDescent="0.25">
      <c r="A42" s="1076" t="str">
        <f>CONCATENATE(ПОДПИСИ!C19," ",ПОДПИСИ!F19)</f>
        <v xml:space="preserve">  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4" ht="13.95" customHeight="1" x14ac:dyDescent="0.25">
      <c r="A43" s="1069" t="s">
        <v>1039</v>
      </c>
      <c r="B43" s="1066"/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066"/>
      <c r="AW43" s="1066"/>
      <c r="AX43" s="1066"/>
      <c r="AY43" s="1066"/>
      <c r="AZ43" s="1066"/>
    </row>
    <row r="44" spans="1:54" ht="12" customHeight="1" x14ac:dyDescent="0.25">
      <c r="A44" s="1075" t="s">
        <v>531</v>
      </c>
      <c r="B44" s="1075"/>
      <c r="C44" s="1075"/>
      <c r="D44" s="1075"/>
      <c r="E44" s="1075"/>
      <c r="F44" s="1075"/>
      <c r="G44" s="1075"/>
      <c r="H44" s="1075"/>
      <c r="I44" s="1075"/>
      <c r="J44" s="1075"/>
      <c r="K44" s="1075"/>
      <c r="L44" s="1075"/>
      <c r="M44" s="1075"/>
      <c r="N44" s="1075"/>
      <c r="O44" s="1075"/>
      <c r="P44" s="1075"/>
      <c r="Q44" s="1075"/>
      <c r="R44" s="1075"/>
      <c r="S44" s="1075"/>
      <c r="T44" s="1075"/>
      <c r="U44" s="1075"/>
      <c r="V44" s="1075"/>
      <c r="W44" s="1075"/>
      <c r="X44" s="1075"/>
      <c r="Y44" s="1075"/>
      <c r="Z44" s="1075"/>
      <c r="AA44" s="1075"/>
      <c r="AB44" s="1075"/>
      <c r="AC44" s="1075"/>
      <c r="AD44" s="1075"/>
      <c r="AE44" s="1075"/>
      <c r="AF44" s="1075"/>
      <c r="AG44" s="1075"/>
      <c r="AH44" s="1075"/>
      <c r="AI44" s="1075"/>
      <c r="AJ44" s="1075"/>
      <c r="AK44" s="1075"/>
      <c r="AL44" s="1075"/>
      <c r="AM44" s="1075"/>
      <c r="AN44" s="1075"/>
      <c r="AO44" s="1075"/>
      <c r="AP44" s="1075"/>
      <c r="AQ44" s="1075"/>
      <c r="AR44" s="1075"/>
      <c r="AS44" s="1075"/>
      <c r="AT44" s="1075"/>
      <c r="AU44" s="1075"/>
      <c r="AV44" s="1075"/>
      <c r="AW44" s="1075"/>
      <c r="AX44" s="1075"/>
      <c r="AY44" s="1075"/>
      <c r="AZ44" s="1075"/>
    </row>
    <row r="45" spans="1:54" ht="12" customHeight="1" x14ac:dyDescent="0.3">
      <c r="A45" s="1077" t="str">
        <f>ПОДПИСИ!B12</f>
        <v>Начальник участка ООО «СЭТ»</v>
      </c>
      <c r="B45" s="1077"/>
      <c r="C45" s="1077"/>
      <c r="D45" s="1077"/>
      <c r="E45" s="1077"/>
      <c r="F45" s="1077"/>
      <c r="G45" s="1077"/>
      <c r="H45" s="1077"/>
      <c r="I45" s="1077"/>
      <c r="J45" s="1077"/>
      <c r="K45" s="1077"/>
      <c r="L45" s="1077"/>
      <c r="M45" s="1077"/>
      <c r="N45" s="1077"/>
      <c r="O45" s="1077"/>
      <c r="P45" s="1077"/>
      <c r="Q45" s="1077"/>
      <c r="R45" s="1077"/>
      <c r="S45" s="1077"/>
      <c r="T45" s="1077"/>
      <c r="U45" s="1077"/>
      <c r="V45" s="1077"/>
      <c r="W45" s="1077"/>
      <c r="X45" s="1077"/>
      <c r="Y45" s="1077"/>
      <c r="Z45" s="1077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1077"/>
      <c r="AO45" s="1077"/>
      <c r="AP45" s="1077"/>
      <c r="AQ45" s="1077"/>
      <c r="AR45" s="1077"/>
      <c r="AS45" s="1077"/>
      <c r="AT45" s="1077"/>
      <c r="AU45" s="1077"/>
      <c r="AV45" s="1077"/>
      <c r="AW45" s="1077"/>
      <c r="AX45" s="1077"/>
      <c r="AY45" s="1077"/>
      <c r="AZ45" s="1077"/>
      <c r="BA45" s="31"/>
      <c r="BB45" s="9"/>
    </row>
    <row r="46" spans="1:54" ht="12" customHeight="1" x14ac:dyDescent="0.25">
      <c r="A46" s="1096" t="str">
        <f>CONCATENATE(ПОДПИСИ!C12,ПОДПИСИ!F12)</f>
        <v>Нугуманов М.А.Приказ №23/10/24-1 от 23.10.2024</v>
      </c>
      <c r="B46" s="1096"/>
      <c r="C46" s="1096"/>
      <c r="D46" s="1096"/>
      <c r="E46" s="1096"/>
      <c r="F46" s="1096"/>
      <c r="G46" s="1096"/>
      <c r="H46" s="1096"/>
      <c r="I46" s="1096"/>
      <c r="J46" s="1096"/>
      <c r="K46" s="1096"/>
      <c r="L46" s="1096"/>
      <c r="M46" s="1096"/>
      <c r="N46" s="1096"/>
      <c r="O46" s="1096"/>
      <c r="P46" s="1096"/>
      <c r="Q46" s="1096"/>
      <c r="R46" s="1096"/>
      <c r="S46" s="1096"/>
      <c r="T46" s="1096"/>
      <c r="U46" s="1096"/>
      <c r="V46" s="1096"/>
      <c r="W46" s="1096"/>
      <c r="X46" s="1096"/>
      <c r="Y46" s="1096"/>
      <c r="Z46" s="1096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096"/>
      <c r="AO46" s="1096"/>
      <c r="AP46" s="1096"/>
      <c r="AQ46" s="1096"/>
      <c r="AR46" s="1096"/>
      <c r="AS46" s="1096"/>
      <c r="AT46" s="1096"/>
      <c r="AU46" s="1096"/>
      <c r="AV46" s="1096"/>
      <c r="AW46" s="1096"/>
      <c r="AX46" s="1096"/>
      <c r="AY46" s="1096"/>
      <c r="AZ46" s="1096"/>
    </row>
    <row r="47" spans="1:54" ht="7.95" customHeight="1" x14ac:dyDescent="0.25">
      <c r="A47" s="1097" t="s">
        <v>518</v>
      </c>
      <c r="B47" s="1098"/>
      <c r="C47" s="1098"/>
      <c r="D47" s="1098"/>
      <c r="E47" s="1098"/>
      <c r="F47" s="1098"/>
      <c r="G47" s="1098"/>
      <c r="H47" s="1098"/>
      <c r="I47" s="1098"/>
      <c r="J47" s="1098"/>
      <c r="K47" s="1098"/>
      <c r="L47" s="1098"/>
      <c r="M47" s="1098"/>
      <c r="N47" s="1098"/>
      <c r="O47" s="1098"/>
      <c r="P47" s="1098"/>
      <c r="Q47" s="1098"/>
      <c r="R47" s="1098"/>
      <c r="S47" s="1098"/>
      <c r="T47" s="1098"/>
      <c r="U47" s="1098"/>
      <c r="V47" s="1098"/>
      <c r="W47" s="1098"/>
      <c r="X47" s="1098"/>
      <c r="Y47" s="1098"/>
      <c r="Z47" s="1098"/>
      <c r="AA47" s="1098"/>
      <c r="AB47" s="1098"/>
      <c r="AC47" s="1098"/>
      <c r="AD47" s="1098"/>
      <c r="AE47" s="1098"/>
      <c r="AF47" s="1098"/>
      <c r="AG47" s="1098"/>
      <c r="AH47" s="1098"/>
      <c r="AI47" s="1098"/>
      <c r="AJ47" s="1098"/>
      <c r="AK47" s="1098"/>
      <c r="AL47" s="1098"/>
      <c r="AM47" s="1098"/>
      <c r="AN47" s="1098"/>
      <c r="AO47" s="1098"/>
      <c r="AP47" s="1098"/>
      <c r="AQ47" s="1098"/>
      <c r="AR47" s="1098"/>
      <c r="AS47" s="1098"/>
      <c r="AT47" s="1098"/>
      <c r="AU47" s="1098"/>
      <c r="AV47" s="1098"/>
      <c r="AW47" s="1098"/>
      <c r="AX47" s="1098"/>
      <c r="AY47" s="1098"/>
      <c r="AZ47" s="1098"/>
    </row>
    <row r="48" spans="1:54" ht="12" hidden="1" customHeight="1" x14ac:dyDescent="0.25">
      <c r="A48" s="1074" t="s">
        <v>79</v>
      </c>
      <c r="B48" s="1074"/>
      <c r="C48" s="1074"/>
      <c r="D48" s="1074"/>
      <c r="E48" s="1074"/>
      <c r="F48" s="1074"/>
      <c r="G48" s="1074"/>
      <c r="H48" s="1074"/>
      <c r="I48" s="1074"/>
      <c r="J48" s="1074"/>
      <c r="K48" s="1074"/>
      <c r="L48" s="1074"/>
      <c r="M48" s="1074"/>
      <c r="N48" s="1074"/>
      <c r="O48" s="1074"/>
      <c r="P48" s="1074"/>
      <c r="Q48" s="1074"/>
      <c r="R48" s="1074"/>
      <c r="S48" s="1074"/>
      <c r="T48" s="1074"/>
      <c r="U48" s="1074"/>
      <c r="V48" s="1074"/>
      <c r="W48" s="1074"/>
      <c r="X48" s="1074"/>
      <c r="Y48" s="1074"/>
      <c r="Z48" s="1074"/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</row>
    <row r="49" spans="1:56" ht="12" hidden="1" customHeight="1" x14ac:dyDescent="0.25">
      <c r="A49" s="1095"/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6" ht="12" hidden="1" customHeight="1" x14ac:dyDescent="0.25">
      <c r="A50" s="1081"/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</row>
    <row r="51" spans="1:56" ht="7.5" hidden="1" customHeight="1" x14ac:dyDescent="0.25">
      <c r="A51" s="1066" t="s">
        <v>523</v>
      </c>
      <c r="B51" s="1066"/>
      <c r="C51" s="1066"/>
      <c r="D51" s="1066"/>
      <c r="E51" s="1066"/>
      <c r="F51" s="1066"/>
      <c r="G51" s="1066"/>
      <c r="H51" s="1066"/>
      <c r="I51" s="1066"/>
      <c r="J51" s="1066"/>
      <c r="K51" s="1066"/>
      <c r="L51" s="1066"/>
      <c r="M51" s="1066"/>
      <c r="N51" s="1066"/>
      <c r="O51" s="1066"/>
      <c r="P51" s="1066"/>
      <c r="Q51" s="1066"/>
      <c r="R51" s="1066"/>
      <c r="S51" s="1066"/>
      <c r="T51" s="1066"/>
      <c r="U51" s="1066"/>
      <c r="V51" s="1066"/>
      <c r="W51" s="1066"/>
      <c r="X51" s="1066"/>
      <c r="Y51" s="1066"/>
      <c r="Z51" s="1066"/>
      <c r="AA51" s="1066"/>
      <c r="AB51" s="1066"/>
      <c r="AC51" s="1066"/>
      <c r="AD51" s="1066"/>
      <c r="AE51" s="1066"/>
      <c r="AF51" s="1066"/>
      <c r="AG51" s="1066"/>
      <c r="AH51" s="1066"/>
      <c r="AI51" s="1066"/>
      <c r="AJ51" s="1066"/>
      <c r="AK51" s="1066"/>
      <c r="AL51" s="1066"/>
      <c r="AM51" s="1066"/>
      <c r="AN51" s="1066"/>
      <c r="AO51" s="1066"/>
      <c r="AP51" s="1066"/>
      <c r="AQ51" s="1066"/>
      <c r="AR51" s="1066"/>
      <c r="AS51" s="1066"/>
      <c r="AT51" s="1066"/>
      <c r="AU51" s="1066"/>
      <c r="AV51" s="1066"/>
      <c r="AW51" s="1066"/>
      <c r="AX51" s="1066"/>
      <c r="AY51" s="1066"/>
      <c r="AZ51" s="1066"/>
    </row>
    <row r="52" spans="1:56" ht="12" customHeight="1" x14ac:dyDescent="0.25">
      <c r="A52" s="1074" t="s">
        <v>380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3.5" customHeight="1" x14ac:dyDescent="0.25">
      <c r="A53" s="1078" t="str">
        <f>ФОРМА!B4</f>
        <v>ООО «СЭТ»</v>
      </c>
      <c r="B53" s="1078"/>
      <c r="C53" s="1078"/>
      <c r="D53" s="1078"/>
      <c r="E53" s="1078"/>
      <c r="F53" s="1078"/>
      <c r="G53" s="1078"/>
      <c r="H53" s="1078"/>
      <c r="I53" s="1078"/>
      <c r="J53" s="1078"/>
      <c r="K53" s="1078"/>
      <c r="L53" s="1078"/>
      <c r="M53" s="1078"/>
      <c r="N53" s="1078"/>
      <c r="O53" s="1078"/>
      <c r="P53" s="1078"/>
      <c r="Q53" s="1078"/>
      <c r="R53" s="1078"/>
      <c r="S53" s="1078"/>
      <c r="T53" s="1078"/>
      <c r="U53" s="1078"/>
      <c r="V53" s="1078"/>
      <c r="W53" s="1078"/>
      <c r="X53" s="1078"/>
      <c r="Y53" s="1078"/>
      <c r="Z53" s="1078"/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1078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</row>
    <row r="54" spans="1:56" s="126" customFormat="1" ht="7.2" customHeight="1" x14ac:dyDescent="0.2">
      <c r="A54" s="1097" t="s">
        <v>818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6" ht="12" customHeight="1" x14ac:dyDescent="0.25">
      <c r="A55" s="1074" t="s">
        <v>9</v>
      </c>
      <c r="B55" s="1074"/>
      <c r="C55" s="1074"/>
      <c r="D55" s="1074"/>
      <c r="E55" s="1074"/>
      <c r="F55" s="1074"/>
      <c r="G55" s="1074"/>
      <c r="H55" s="1074"/>
      <c r="I55" s="1074"/>
      <c r="J55" s="1074"/>
      <c r="K55" s="1074"/>
      <c r="L55" s="1074"/>
      <c r="M55" s="1074"/>
      <c r="N55" s="1074"/>
      <c r="O55" s="1074"/>
      <c r="P55" s="1074"/>
      <c r="Q55" s="1074"/>
      <c r="R55" s="1074"/>
      <c r="S55" s="1074"/>
      <c r="T55" s="1074"/>
      <c r="U55" s="1074"/>
      <c r="V55" s="1074"/>
      <c r="W55" s="1074"/>
      <c r="X55" s="1074"/>
      <c r="Y55" s="1074"/>
      <c r="Z55" s="1074"/>
      <c r="AA55" s="1074"/>
      <c r="AB55" s="1074"/>
      <c r="AC55" s="1074"/>
      <c r="AD55" s="1074"/>
      <c r="AE55" s="1074"/>
      <c r="AF55" s="1074"/>
      <c r="AG55" s="1074"/>
      <c r="AH55" s="1074"/>
      <c r="AI55" s="1074"/>
      <c r="AJ55" s="1074"/>
      <c r="AK55" s="1074"/>
      <c r="AL55" s="1074"/>
      <c r="AM55" s="1074"/>
      <c r="AN55" s="1074"/>
      <c r="AO55" s="1074"/>
      <c r="AP55" s="1074"/>
      <c r="AQ55" s="1074"/>
      <c r="AR55" s="1074"/>
      <c r="AS55" s="1074"/>
      <c r="AT55" s="1074"/>
      <c r="AU55" s="1074"/>
      <c r="AV55" s="1074"/>
      <c r="AW55" s="1074"/>
      <c r="AX55" s="1074"/>
      <c r="AY55" s="1074"/>
      <c r="AZ55" s="1074"/>
    </row>
    <row r="56" spans="1:56" ht="12" customHeight="1" x14ac:dyDescent="0.25">
      <c r="A56" s="1074" t="s">
        <v>391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6" ht="14.25" customHeight="1" x14ac:dyDescent="0.25">
      <c r="A57" s="1101" t="str">
        <f ca="1">INDIRECT("'АКТЫ скрытых работ'!R"&amp;BE3&amp;"C3",0)</f>
        <v>опоры типа А20-3Н, П20-3Н, П23</v>
      </c>
      <c r="B57" s="1101"/>
      <c r="C57" s="1101"/>
      <c r="D57" s="1101"/>
      <c r="E57" s="1101"/>
      <c r="F57" s="1101"/>
      <c r="G57" s="1101"/>
      <c r="H57" s="1101"/>
      <c r="I57" s="1101"/>
      <c r="J57" s="1101"/>
      <c r="K57" s="1101"/>
      <c r="L57" s="1101"/>
      <c r="M57" s="1101"/>
      <c r="N57" s="1101"/>
      <c r="O57" s="1101"/>
      <c r="P57" s="1101"/>
      <c r="Q57" s="1101"/>
      <c r="R57" s="1101"/>
      <c r="S57" s="1101"/>
      <c r="T57" s="1101"/>
      <c r="U57" s="1101"/>
      <c r="V57" s="1101"/>
      <c r="W57" s="1101"/>
      <c r="X57" s="1101"/>
      <c r="Y57" s="1101"/>
      <c r="Z57" s="1101"/>
      <c r="AA57" s="1101"/>
      <c r="AB57" s="1101"/>
      <c r="AC57" s="1101"/>
      <c r="AD57" s="1101"/>
      <c r="AE57" s="1101"/>
      <c r="AF57" s="1101"/>
      <c r="AG57" s="1101"/>
      <c r="AH57" s="1101"/>
      <c r="AI57" s="1101"/>
      <c r="AJ57" s="1101"/>
      <c r="AK57" s="1101"/>
      <c r="AL57" s="1101"/>
      <c r="AM57" s="1101"/>
      <c r="AN57" s="1101"/>
      <c r="AO57" s="1101"/>
      <c r="AP57" s="1101"/>
      <c r="AQ57" s="1101"/>
      <c r="AR57" s="1101"/>
      <c r="AS57" s="1101"/>
      <c r="AT57" s="1101"/>
      <c r="AU57" s="1101"/>
      <c r="AV57" s="1101"/>
      <c r="AW57" s="1101"/>
      <c r="AX57" s="1101"/>
      <c r="AY57" s="1101"/>
      <c r="AZ57" s="1101"/>
    </row>
    <row r="58" spans="1:56" ht="10.5" customHeight="1" x14ac:dyDescent="0.25">
      <c r="A58" s="1094" t="s">
        <v>532</v>
      </c>
      <c r="B58" s="1094"/>
      <c r="C58" s="1094"/>
      <c r="D58" s="1094"/>
      <c r="E58" s="1094"/>
      <c r="F58" s="1094"/>
      <c r="G58" s="1094"/>
      <c r="H58" s="1094"/>
      <c r="I58" s="1094"/>
      <c r="J58" s="1094"/>
      <c r="K58" s="1094"/>
      <c r="L58" s="1094"/>
      <c r="M58" s="1094"/>
      <c r="N58" s="1094"/>
      <c r="O58" s="1094"/>
      <c r="P58" s="1094"/>
      <c r="Q58" s="1094"/>
      <c r="R58" s="1094"/>
      <c r="S58" s="1094"/>
      <c r="T58" s="1094"/>
      <c r="U58" s="1094"/>
      <c r="V58" s="1094"/>
      <c r="W58" s="1094"/>
      <c r="X58" s="1094"/>
      <c r="Y58" s="1094"/>
      <c r="Z58" s="1094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94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</row>
    <row r="59" spans="1:56" ht="12" customHeight="1" x14ac:dyDescent="0.3">
      <c r="A59" s="414" t="s">
        <v>392</v>
      </c>
      <c r="Z59" s="9"/>
      <c r="AA59" s="9"/>
      <c r="AB59" s="9"/>
      <c r="AC59" s="9"/>
      <c r="AD59" s="1101" t="str">
        <f>IF(ФОРМА!B8=0," ",ФОРМА!B8)</f>
        <v>ООО «СЭТ»</v>
      </c>
      <c r="AE59" s="1101"/>
      <c r="AF59" s="1101"/>
      <c r="AG59" s="1101"/>
      <c r="AH59" s="1101"/>
      <c r="AI59" s="1101"/>
      <c r="AJ59" s="1101"/>
      <c r="AK59" s="1101"/>
      <c r="AL59" s="1101"/>
      <c r="AM59" s="1101"/>
      <c r="AN59" s="1101"/>
      <c r="AO59" s="1101"/>
      <c r="AP59" s="1101"/>
      <c r="AQ59" s="1101"/>
      <c r="AR59" s="1101"/>
      <c r="AS59" s="1101"/>
      <c r="AT59" s="1101"/>
      <c r="AU59" s="1101"/>
      <c r="AV59" s="1101"/>
      <c r="AW59" s="1101"/>
      <c r="AX59" s="1101"/>
      <c r="AY59" s="1101"/>
      <c r="AZ59" s="1101"/>
    </row>
    <row r="60" spans="1:56" ht="8.25" customHeight="1" x14ac:dyDescent="0.25">
      <c r="A60" s="1099"/>
      <c r="B60" s="1099"/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66" t="s">
        <v>83</v>
      </c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V60" s="1066"/>
      <c r="AW60" s="1066"/>
      <c r="AX60" s="1066"/>
      <c r="AY60" s="1066"/>
      <c r="AZ60" s="1066"/>
    </row>
    <row r="61" spans="1:56" ht="12" customHeight="1" x14ac:dyDescent="0.25">
      <c r="A61" s="1076" t="str">
        <f>IF(ФОРМА!B9=0," ",CONCATENATE("Проект Шифр ",ФОРМА!B9))</f>
        <v>Проект Шифр ГтЭС-ДТ-9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076"/>
      <c r="AO61" s="1076"/>
      <c r="AP61" s="1076"/>
      <c r="AQ61" s="1076"/>
      <c r="AR61" s="1076"/>
      <c r="AS61" s="1076"/>
      <c r="AT61" s="1076"/>
      <c r="AU61" s="1076"/>
      <c r="AV61" s="1076"/>
      <c r="AW61" s="1076"/>
      <c r="AX61" s="1076"/>
      <c r="AY61" s="1076"/>
      <c r="AZ61" s="1076"/>
    </row>
    <row r="62" spans="1:56" ht="7.2" customHeight="1" x14ac:dyDescent="0.25">
      <c r="A62" s="1066" t="s">
        <v>533</v>
      </c>
      <c r="B62" s="1066"/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  <c r="P62" s="1066"/>
      <c r="Q62" s="1066"/>
      <c r="R62" s="1066"/>
      <c r="S62" s="1066"/>
      <c r="T62" s="1066"/>
      <c r="U62" s="1066"/>
      <c r="V62" s="1066"/>
      <c r="W62" s="1066"/>
      <c r="X62" s="1066"/>
      <c r="Y62" s="1066"/>
      <c r="Z62" s="1066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</row>
    <row r="63" spans="1:56" ht="12" customHeight="1" x14ac:dyDescent="0.25">
      <c r="A63" s="1074" t="s">
        <v>534</v>
      </c>
      <c r="B63" s="1074"/>
      <c r="C63" s="1074"/>
      <c r="D63" s="1074"/>
      <c r="E63" s="1074"/>
      <c r="F63" s="1074"/>
      <c r="G63" s="1074"/>
      <c r="H63" s="1074"/>
      <c r="I63" s="1074"/>
      <c r="J63" s="1074"/>
      <c r="K63" s="1074"/>
      <c r="L63" s="1074"/>
      <c r="M63" s="1074"/>
      <c r="N63" s="1074"/>
      <c r="O63" s="1074"/>
      <c r="P63" s="1074"/>
      <c r="Q63" s="1074"/>
      <c r="R63" s="1074"/>
      <c r="S63" s="1074"/>
      <c r="T63" s="1074"/>
      <c r="U63" s="1074"/>
      <c r="V63" s="1074"/>
      <c r="W63" s="1074"/>
      <c r="X63" s="1074"/>
      <c r="Y63" s="1074"/>
      <c r="Z63" s="1074"/>
      <c r="AA63" s="1074"/>
      <c r="AB63" s="1074"/>
      <c r="AC63" s="1074"/>
      <c r="AD63" s="1074"/>
      <c r="AE63" s="1074"/>
      <c r="AF63" s="1074"/>
      <c r="AG63" s="1074"/>
      <c r="AH63" s="1074"/>
      <c r="AI63" s="1074"/>
      <c r="AJ63" s="1074"/>
      <c r="AK63" s="1074"/>
      <c r="AL63" s="1074"/>
      <c r="AM63" s="1074"/>
      <c r="AN63" s="1074"/>
      <c r="AO63" s="1074"/>
      <c r="AP63" s="1074"/>
      <c r="AQ63" s="1074"/>
      <c r="AR63" s="1074"/>
      <c r="AS63" s="1074"/>
      <c r="AT63" s="1074"/>
      <c r="AU63" s="1074"/>
      <c r="AV63" s="1074"/>
      <c r="AW63" s="1074"/>
      <c r="AX63" s="1074"/>
      <c r="AY63" s="1074"/>
      <c r="AZ63" s="1074"/>
      <c r="BD63" s="11"/>
    </row>
    <row r="64" spans="1:56" ht="24" customHeight="1" x14ac:dyDescent="0.25">
      <c r="A64" s="1102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95"/>
      <c r="C64" s="1095"/>
      <c r="D64" s="1095"/>
      <c r="E64" s="1095"/>
      <c r="F64" s="1095"/>
      <c r="G64" s="1095"/>
      <c r="H64" s="1095"/>
      <c r="I64" s="1095"/>
      <c r="J64" s="1095"/>
      <c r="K64" s="1095"/>
      <c r="L64" s="1095"/>
      <c r="M64" s="1095"/>
      <c r="N64" s="1095"/>
      <c r="O64" s="1095"/>
      <c r="P64" s="1095"/>
      <c r="Q64" s="1095"/>
      <c r="R64" s="1095"/>
      <c r="S64" s="1095"/>
      <c r="T64" s="1095"/>
      <c r="U64" s="1095"/>
      <c r="V64" s="1095"/>
      <c r="W64" s="1095"/>
      <c r="X64" s="1095"/>
      <c r="Y64" s="1095"/>
      <c r="Z64" s="1095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D64" s="15"/>
    </row>
    <row r="65" spans="1:56" ht="7.95" customHeight="1" x14ac:dyDescent="0.25">
      <c r="A65" s="1069" t="s">
        <v>381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4" t="s">
        <v>536</v>
      </c>
      <c r="B66" s="1074"/>
      <c r="C66" s="1074"/>
      <c r="D66" s="1074"/>
      <c r="E66" s="1074"/>
      <c r="F66" s="1074"/>
      <c r="G66" s="1074"/>
      <c r="H66" s="1074"/>
      <c r="I66" s="1074"/>
      <c r="J66" s="1074"/>
      <c r="K66" s="1074"/>
      <c r="L66" s="1074"/>
      <c r="M66" s="1074"/>
      <c r="N66" s="1074"/>
      <c r="O66" s="1074"/>
      <c r="P66" s="1074"/>
      <c r="Q66" s="1074"/>
      <c r="R66" s="1074"/>
      <c r="S66" s="1074"/>
      <c r="T66" s="1074"/>
      <c r="U66" s="1074"/>
      <c r="V66" s="1074"/>
      <c r="W66" s="1074"/>
      <c r="X66" s="1074"/>
      <c r="Y66" s="1074"/>
      <c r="Z66" s="1074"/>
      <c r="AA66" s="1074"/>
      <c r="AB66" s="1074"/>
      <c r="AC66" s="1074"/>
      <c r="AD66" s="1074"/>
      <c r="AE66" s="1074"/>
      <c r="AF66" s="1074"/>
      <c r="AG66" s="1074"/>
      <c r="AH66" s="1074"/>
      <c r="AI66" s="1074"/>
      <c r="AJ66" s="1074"/>
      <c r="AK66" s="1074"/>
      <c r="AL66" s="1074"/>
      <c r="AM66" s="1074"/>
      <c r="AN66" s="1074"/>
      <c r="AO66" s="1074"/>
      <c r="AP66" s="1074"/>
      <c r="AQ66" s="1074"/>
      <c r="AR66" s="1074"/>
      <c r="AS66" s="1074"/>
      <c r="AT66" s="1074"/>
      <c r="AU66" s="1074"/>
      <c r="AV66" s="1074"/>
      <c r="AW66" s="1074"/>
      <c r="AX66" s="1074"/>
      <c r="AY66" s="1074"/>
      <c r="AZ66" s="1074"/>
    </row>
    <row r="67" spans="1:56" ht="25.2" customHeight="1" x14ac:dyDescent="0.25">
      <c r="A67" s="110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D67" s="11"/>
    </row>
    <row r="68" spans="1:56" s="126" customFormat="1" ht="8.25" customHeight="1" x14ac:dyDescent="0.2">
      <c r="A68" s="1066" t="s">
        <v>535</v>
      </c>
      <c r="B68" s="1094"/>
      <c r="C68" s="1094"/>
      <c r="D68" s="1094"/>
      <c r="E68" s="1094"/>
      <c r="F68" s="1094"/>
      <c r="G68" s="1094"/>
      <c r="H68" s="1094"/>
      <c r="I68" s="1094"/>
      <c r="J68" s="1094"/>
      <c r="K68" s="1094"/>
      <c r="L68" s="1094"/>
      <c r="M68" s="1094"/>
      <c r="N68" s="1094"/>
      <c r="O68" s="1094"/>
      <c r="P68" s="1094"/>
      <c r="Q68" s="1094"/>
      <c r="R68" s="1094"/>
      <c r="S68" s="1094"/>
      <c r="T68" s="1094"/>
      <c r="U68" s="1094"/>
      <c r="V68" s="1094"/>
      <c r="W68" s="1094"/>
      <c r="X68" s="1094"/>
      <c r="Y68" s="1094"/>
      <c r="Z68" s="1094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D68" s="128"/>
    </row>
    <row r="69" spans="1:56" ht="12" customHeight="1" x14ac:dyDescent="0.25">
      <c r="A69" s="1075" t="s">
        <v>537</v>
      </c>
      <c r="B69" s="1075"/>
      <c r="C69" s="1075"/>
      <c r="D69" s="1075"/>
      <c r="E69" s="1075"/>
      <c r="F69" s="1075"/>
      <c r="G69" s="1075"/>
      <c r="H69" s="1075"/>
      <c r="I69" s="1075"/>
      <c r="J69" s="1075"/>
      <c r="K69" s="1075"/>
      <c r="L69" s="1075"/>
      <c r="M69" s="1075"/>
      <c r="N69" s="1075"/>
      <c r="O69" s="1075"/>
      <c r="P69" s="1075"/>
      <c r="Q69" s="1075"/>
      <c r="R69" s="1075"/>
      <c r="S69" s="1075"/>
      <c r="T69" s="1075"/>
      <c r="U69" s="1075"/>
      <c r="V69" s="1075"/>
      <c r="W69" s="1075"/>
      <c r="X69" s="1075"/>
      <c r="Y69" s="1075"/>
      <c r="Z69" s="1075"/>
      <c r="AA69" s="1075"/>
      <c r="AB69" s="1075"/>
      <c r="AC69" s="1075"/>
      <c r="AD69" s="1075"/>
      <c r="AE69" s="1075"/>
      <c r="AF69" s="1075"/>
      <c r="AG69" s="1075"/>
      <c r="AH69" s="1075"/>
      <c r="AI69" s="1075"/>
      <c r="AJ69" s="1075"/>
      <c r="AK69" s="1075"/>
      <c r="AL69" s="1075"/>
      <c r="AM69" s="1075"/>
      <c r="AN69" s="1075"/>
      <c r="AO69" s="1075"/>
      <c r="AP69" s="1075"/>
      <c r="AQ69" s="1075"/>
      <c r="AR69" s="1075"/>
      <c r="AS69" s="1075"/>
      <c r="AT69" s="1075"/>
      <c r="AU69" s="1075"/>
      <c r="AV69" s="1075"/>
      <c r="AW69" s="1075"/>
      <c r="AX69" s="1075"/>
      <c r="AY69" s="1075"/>
      <c r="AZ69" s="1075"/>
    </row>
    <row r="70" spans="1:56" ht="12" customHeight="1" x14ac:dyDescent="0.25">
      <c r="A70" s="1074" t="s">
        <v>382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</row>
    <row r="71" spans="1:56" ht="24" customHeight="1" x14ac:dyDescent="0.25">
      <c r="A71" s="109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</row>
    <row r="72" spans="1:56" s="126" customFormat="1" ht="9.6" x14ac:dyDescent="0.2">
      <c r="A72" s="1100" t="s">
        <v>383</v>
      </c>
      <c r="B72" s="1100"/>
      <c r="C72" s="1100"/>
      <c r="D72" s="1100"/>
      <c r="E72" s="1100"/>
      <c r="F72" s="1100"/>
      <c r="G72" s="1100"/>
      <c r="H72" s="1100"/>
      <c r="I72" s="1100"/>
      <c r="J72" s="1100"/>
      <c r="K72" s="1100"/>
      <c r="L72" s="1100"/>
      <c r="M72" s="1100"/>
      <c r="N72" s="1100"/>
      <c r="O72" s="1100"/>
      <c r="P72" s="1100"/>
      <c r="Q72" s="1100"/>
      <c r="R72" s="1100"/>
      <c r="S72" s="1100"/>
      <c r="T72" s="1100"/>
      <c r="U72" s="1100"/>
      <c r="V72" s="1100"/>
      <c r="W72" s="1100"/>
      <c r="X72" s="1100"/>
      <c r="Y72" s="1100"/>
      <c r="Z72" s="1100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</row>
    <row r="73" spans="1:56" ht="24" customHeight="1" x14ac:dyDescent="0.25">
      <c r="A73" s="1075" t="s">
        <v>538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5.75" customHeight="1" x14ac:dyDescent="0.3">
      <c r="A74" s="1111"/>
      <c r="B74" s="1111"/>
      <c r="C74" s="1111"/>
      <c r="D74" s="1111"/>
      <c r="E74" s="1111"/>
      <c r="F74" s="1111"/>
      <c r="G74" s="1111"/>
      <c r="H74" s="1111"/>
      <c r="I74" s="1111"/>
      <c r="J74" s="1111"/>
      <c r="K74" s="1111"/>
      <c r="L74" s="1111"/>
      <c r="M74" s="1111"/>
      <c r="N74" s="1111"/>
      <c r="O74" s="1111"/>
      <c r="P74" s="1111"/>
      <c r="Q74" s="1111"/>
      <c r="R74" s="1111"/>
      <c r="S74" s="1111"/>
      <c r="T74" s="1111"/>
      <c r="U74" s="1111"/>
      <c r="V74" s="1111"/>
      <c r="W74" s="1111"/>
      <c r="X74" s="1111"/>
      <c r="Y74" s="1111"/>
      <c r="Z74" s="1111"/>
      <c r="AA74" s="1111"/>
      <c r="AB74" s="1111"/>
      <c r="AC74" s="1111"/>
      <c r="AD74" s="1111"/>
      <c r="AE74" s="1111"/>
      <c r="AF74" s="1111"/>
      <c r="AG74" s="1111"/>
      <c r="AH74" s="1111"/>
      <c r="AI74" s="1111"/>
      <c r="AJ74" s="1111"/>
      <c r="AK74" s="1111"/>
      <c r="AL74" s="1111"/>
      <c r="AM74" s="1111"/>
      <c r="AN74" s="1111"/>
      <c r="AO74" s="1111"/>
      <c r="AP74" s="1111"/>
      <c r="AQ74" s="1111"/>
      <c r="AR74" s="1111"/>
      <c r="AS74" s="1111"/>
      <c r="AT74" s="1111"/>
      <c r="AU74" s="1111"/>
      <c r="AV74" s="1111"/>
      <c r="AW74" s="1111"/>
      <c r="AX74" s="1111"/>
      <c r="AY74" s="1111"/>
      <c r="AZ74" s="1111"/>
    </row>
    <row r="75" spans="1:56" ht="9.75" customHeight="1" x14ac:dyDescent="0.25">
      <c r="A75" s="1091" t="s">
        <v>383</v>
      </c>
      <c r="B75" s="1092"/>
      <c r="C75" s="1092"/>
      <c r="D75" s="1092"/>
      <c r="E75" s="1092"/>
      <c r="F75" s="1092"/>
      <c r="G75" s="1092"/>
      <c r="H75" s="1092"/>
      <c r="I75" s="1092"/>
      <c r="J75" s="1092"/>
      <c r="K75" s="1092"/>
      <c r="L75" s="1092"/>
      <c r="M75" s="1092"/>
      <c r="N75" s="1092"/>
      <c r="O75" s="1092"/>
      <c r="P75" s="1092"/>
      <c r="Q75" s="1092"/>
      <c r="R75" s="1092"/>
      <c r="S75" s="1092"/>
      <c r="T75" s="1092"/>
      <c r="U75" s="1092"/>
      <c r="V75" s="1092"/>
      <c r="W75" s="1092"/>
      <c r="X75" s="1092"/>
      <c r="Y75" s="1092"/>
      <c r="Z75" s="1092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94" t="s">
        <v>383</v>
      </c>
      <c r="AD77" s="1094"/>
      <c r="AE77" s="1094"/>
      <c r="AF77" s="1094"/>
      <c r="AG77" s="1094"/>
      <c r="AH77" s="1094"/>
      <c r="AI77" s="1094"/>
      <c r="AJ77" s="1094"/>
      <c r="AK77" s="1094"/>
      <c r="AL77" s="1094"/>
      <c r="AM77" s="1094"/>
      <c r="AN77" s="1094"/>
      <c r="AO77" s="1094"/>
      <c r="AP77" s="1094"/>
      <c r="AQ77" s="1094"/>
      <c r="AR77" s="1094"/>
      <c r="AS77" s="1094"/>
      <c r="AT77" s="1094"/>
      <c r="AU77" s="1094"/>
      <c r="AV77" s="1094"/>
      <c r="AW77" s="1094"/>
      <c r="AX77" s="1094"/>
      <c r="AY77" s="1094"/>
      <c r="AZ77" s="1094"/>
    </row>
    <row r="78" spans="1:56" ht="14.4" x14ac:dyDescent="0.3">
      <c r="A78" s="1074" t="s">
        <v>539</v>
      </c>
      <c r="B78" s="1074"/>
      <c r="C78" s="1074"/>
      <c r="D78" s="1074"/>
      <c r="E78" s="1074"/>
      <c r="G78" s="1109" t="s">
        <v>527</v>
      </c>
      <c r="H78" s="1109"/>
      <c r="I78" s="1109"/>
      <c r="J78" s="1109"/>
      <c r="K78" s="1109"/>
      <c r="L78" s="1109"/>
      <c r="M78" s="1109"/>
      <c r="N78" s="1109"/>
      <c r="O78" s="1109"/>
      <c r="P78" s="1109"/>
      <c r="Q78" s="8"/>
      <c r="R78" s="102" t="s">
        <v>76</v>
      </c>
      <c r="S78" s="1105" t="str">
        <f ca="1">INDIRECT("'АКТЫ скрытых работ'!R"&amp;BE3&amp;"C4",0)</f>
        <v>11</v>
      </c>
      <c r="T78" s="1105"/>
      <c r="U78" s="1105"/>
      <c r="V78" s="102" t="s">
        <v>77</v>
      </c>
      <c r="W78" s="1106" t="str">
        <f ca="1">INDIRECT("'АКТЫ скрытых работ'!R"&amp;BE3&amp;"C5",0)</f>
        <v>декабря</v>
      </c>
      <c r="X78" s="1106"/>
      <c r="Y78" s="1106"/>
      <c r="Z78" s="1106"/>
      <c r="AA78" s="1106"/>
      <c r="AB78" s="1106"/>
      <c r="AC78" s="1106"/>
      <c r="AE78" s="1101">
        <f ca="1">INDIRECT("'АКТЫ скрытых работ'!R"&amp;BE3&amp;"C6",0)</f>
        <v>2024</v>
      </c>
      <c r="AF78" s="1101"/>
      <c r="AG78" s="1101"/>
      <c r="AH78" s="1101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4" t="s">
        <v>89</v>
      </c>
      <c r="H79" s="1074"/>
      <c r="I79" s="1074"/>
      <c r="J79" s="1074"/>
      <c r="K79" s="1074"/>
      <c r="L79" s="1074"/>
      <c r="M79" s="1074"/>
      <c r="N79" s="1074"/>
      <c r="O79" s="1074"/>
      <c r="P79" s="1074"/>
      <c r="Q79" s="8"/>
      <c r="R79" s="102" t="s">
        <v>76</v>
      </c>
      <c r="S79" s="1105" t="str">
        <f ca="1">INDIRECT("'АКТЫ скрытых работ'!R"&amp;BE3&amp;"C7",0)</f>
        <v>13</v>
      </c>
      <c r="T79" s="1105"/>
      <c r="U79" s="1105"/>
      <c r="V79" s="102" t="s">
        <v>77</v>
      </c>
      <c r="W79" s="1107" t="str">
        <f ca="1">INDIRECT("'АКТЫ скрытых работ'!R"&amp;BE3&amp;"C8",0)</f>
        <v>декабря</v>
      </c>
      <c r="X79" s="1107"/>
      <c r="Y79" s="1107"/>
      <c r="Z79" s="1107"/>
      <c r="AA79" s="1107"/>
      <c r="AB79" s="1107"/>
      <c r="AC79" s="1107"/>
      <c r="AE79" s="1108">
        <f ca="1">INDIRECT("'АКТЫ скрытых работ'!R"&amp;BE3&amp;"C9",0)</f>
        <v>2024</v>
      </c>
      <c r="AF79" s="1108"/>
      <c r="AG79" s="1108"/>
      <c r="AH79" s="110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10" t="s">
        <v>540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  <c r="L81" s="1110"/>
      <c r="M81" s="1110"/>
      <c r="N81" s="1110"/>
      <c r="O81" s="1110"/>
      <c r="P81" s="1110"/>
      <c r="Q81" s="1110"/>
      <c r="R81" s="1110"/>
      <c r="S81" s="1110"/>
      <c r="T81" s="1110"/>
      <c r="U81" s="1110"/>
      <c r="V81" s="1110"/>
      <c r="W81" s="1110"/>
      <c r="X81" s="1110"/>
      <c r="Y81" s="1110"/>
      <c r="Z81" s="1110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110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</row>
    <row r="82" spans="1:54" x14ac:dyDescent="0.25">
      <c r="A82" s="1103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103"/>
      <c r="C82" s="1103"/>
      <c r="D82" s="1103"/>
      <c r="E82" s="1103"/>
      <c r="F82" s="1103"/>
      <c r="G82" s="1103"/>
      <c r="H82" s="1103"/>
      <c r="I82" s="1103"/>
      <c r="J82" s="1103"/>
      <c r="K82" s="1103"/>
      <c r="L82" s="1103"/>
      <c r="M82" s="1103"/>
      <c r="N82" s="1103"/>
      <c r="O82" s="1103"/>
      <c r="P82" s="1103"/>
      <c r="Q82" s="1103"/>
      <c r="R82" s="1103"/>
      <c r="S82" s="1103"/>
      <c r="T82" s="1103"/>
      <c r="U82" s="1103"/>
      <c r="V82" s="1103"/>
      <c r="W82" s="1103"/>
      <c r="X82" s="1103"/>
      <c r="Y82" s="1103"/>
      <c r="Z82" s="1103"/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1103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</row>
    <row r="83" spans="1:54" s="126" customFormat="1" ht="10.5" customHeight="1" x14ac:dyDescent="0.2">
      <c r="A83" s="1069" t="s">
        <v>541</v>
      </c>
      <c r="B83" s="1069"/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</row>
    <row r="84" spans="1:54" ht="12" customHeight="1" x14ac:dyDescent="0.3">
      <c r="A84" s="1074" t="s">
        <v>385</v>
      </c>
      <c r="B84" s="1074"/>
      <c r="C84" s="1074"/>
      <c r="D84" s="1074"/>
      <c r="E84" s="1074"/>
      <c r="F84" s="1074"/>
      <c r="G84" s="1074"/>
      <c r="H84" s="1074"/>
      <c r="I84" s="1074"/>
      <c r="J84" s="1074"/>
      <c r="K84" s="1074"/>
      <c r="L84" s="1074"/>
      <c r="M84" s="1074"/>
      <c r="N84" s="1074"/>
      <c r="O84" s="1074"/>
      <c r="P84" s="1074"/>
      <c r="Q84" s="1074"/>
      <c r="R84" s="1074"/>
      <c r="S84" s="1074"/>
      <c r="T84" s="1074"/>
      <c r="U84" s="1074"/>
      <c r="V84" s="1074"/>
      <c r="W84" s="1074"/>
      <c r="X84" s="1074"/>
      <c r="Y84" s="1074"/>
      <c r="Z84" s="1074"/>
      <c r="AA84" s="1074"/>
      <c r="AB84" s="1074"/>
      <c r="AC84" s="1074"/>
      <c r="AD84" s="1074"/>
      <c r="AE84" s="1074"/>
      <c r="AF84" s="1074"/>
      <c r="AG84" s="1074"/>
      <c r="AH84" s="1074"/>
      <c r="AI84" s="1074"/>
      <c r="AJ84" s="1074"/>
      <c r="AK84" s="1074"/>
      <c r="AL84" s="1074"/>
      <c r="AM84" s="1074"/>
      <c r="AN84" s="1074"/>
      <c r="AO84" s="1074"/>
      <c r="AP84" s="1074"/>
      <c r="AQ84" s="1074"/>
      <c r="AR84" s="1074"/>
      <c r="AS84" s="1074"/>
      <c r="AT84" s="1074"/>
      <c r="AU84" s="1074"/>
      <c r="AV84" s="1074"/>
      <c r="AW84" s="1074"/>
      <c r="AX84" s="1074"/>
      <c r="AY84" s="1074"/>
      <c r="AZ84" s="1074"/>
      <c r="BA84" s="31"/>
    </row>
    <row r="85" spans="1:54" ht="12" customHeight="1" x14ac:dyDescent="0.3">
      <c r="A85" s="1074" t="s">
        <v>386</v>
      </c>
      <c r="B85" s="1074"/>
      <c r="C85" s="1074"/>
      <c r="D85" s="1074"/>
      <c r="E85" s="1074"/>
      <c r="F85" s="1074"/>
      <c r="G85" s="1074"/>
      <c r="H85" s="1074"/>
      <c r="I85" s="1074"/>
      <c r="J85" s="1074"/>
      <c r="K85" s="1074"/>
      <c r="L85" s="1074"/>
      <c r="M85" s="1074"/>
      <c r="N85" s="1074"/>
      <c r="O85" s="1074"/>
      <c r="P85" s="1074"/>
      <c r="Q85" s="1074"/>
      <c r="R85" s="1074"/>
      <c r="S85" s="1074"/>
      <c r="T85" s="1074"/>
      <c r="U85" s="1074"/>
      <c r="V85" s="1074"/>
      <c r="W85" s="1074"/>
      <c r="X85" s="1074"/>
      <c r="Y85" s="1074"/>
      <c r="Z85" s="1074"/>
      <c r="AA85" s="1074"/>
      <c r="AB85" s="1074"/>
      <c r="AC85" s="1074"/>
      <c r="AD85" s="1074"/>
      <c r="AE85" s="1074"/>
      <c r="AF85" s="1104" t="s">
        <v>387</v>
      </c>
      <c r="AG85" s="1104"/>
      <c r="AH85" s="1104"/>
      <c r="AI85" s="1104"/>
      <c r="AJ85" s="1104"/>
      <c r="AK85" s="1104"/>
      <c r="AL85" s="1104"/>
      <c r="AM85" s="1104"/>
      <c r="AN85" s="1104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414" t="s">
        <v>388</v>
      </c>
      <c r="BA85" s="9"/>
    </row>
    <row r="86" spans="1:54" ht="12" customHeight="1" x14ac:dyDescent="0.3">
      <c r="A86" s="1074" t="s">
        <v>542</v>
      </c>
      <c r="B86" s="1074"/>
      <c r="C86" s="1074"/>
      <c r="D86" s="1074"/>
      <c r="E86" s="1074"/>
      <c r="F86" s="1074"/>
      <c r="G86" s="1074"/>
      <c r="H86" s="1074"/>
      <c r="I86" s="1074"/>
      <c r="J86" s="1074"/>
      <c r="K86" s="1074"/>
      <c r="L86" s="1074"/>
      <c r="M86" s="1074"/>
      <c r="N86" s="1074"/>
      <c r="O86" s="1074"/>
      <c r="P86" s="1074"/>
      <c r="Q86" s="1074"/>
      <c r="R86" s="1074"/>
      <c r="S86" s="1074"/>
      <c r="T86" s="1074"/>
      <c r="U86" s="1074"/>
      <c r="V86" s="1074"/>
      <c r="W86" s="1074"/>
      <c r="X86" s="1074"/>
      <c r="Y86" s="1074"/>
      <c r="Z86" s="1074"/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115"/>
      <c r="AU86" s="1115"/>
      <c r="AV86" s="1115"/>
      <c r="AW86" s="1115"/>
      <c r="AX86" s="1115"/>
      <c r="AY86" s="416" t="s">
        <v>389</v>
      </c>
      <c r="AZ86" s="416"/>
      <c r="BA86" s="9"/>
    </row>
    <row r="87" spans="1:54" ht="12" customHeight="1" x14ac:dyDescent="0.3">
      <c r="A87" s="1074" t="s">
        <v>543</v>
      </c>
      <c r="B87" s="1074"/>
      <c r="C87" s="1074"/>
      <c r="D87" s="1074"/>
      <c r="E87" s="1074"/>
      <c r="F87" s="1074"/>
      <c r="G87" s="1074"/>
      <c r="H87" s="1074"/>
      <c r="I87" s="1074"/>
      <c r="J87" s="1074"/>
      <c r="K87" s="1074"/>
      <c r="L87" s="1074"/>
      <c r="M87" s="1074"/>
      <c r="N87" s="1074"/>
      <c r="O87" s="1074"/>
      <c r="P87" s="1074"/>
      <c r="Q87" s="1074"/>
      <c r="R87" s="1074"/>
      <c r="S87" s="1074"/>
      <c r="T87" s="1074"/>
      <c r="U87" s="1074"/>
      <c r="V87" s="1074"/>
      <c r="W87" s="1074"/>
      <c r="X87" s="1074"/>
      <c r="Y87" s="1074"/>
      <c r="Z87" s="1074"/>
      <c r="AA87" s="1074"/>
      <c r="AB87" s="1074"/>
      <c r="AC87" s="1074"/>
      <c r="AD87" s="1074"/>
      <c r="AE87" s="1074"/>
      <c r="AF87" s="1074"/>
      <c r="AG87" s="1074"/>
      <c r="AH87" s="1074"/>
      <c r="AI87" s="1074"/>
      <c r="AJ87" s="1074"/>
      <c r="AK87" s="1074"/>
      <c r="AL87" s="1074"/>
      <c r="AM87" s="1074"/>
      <c r="AN87" s="1074"/>
      <c r="AO87" s="1074"/>
      <c r="AP87" s="1074"/>
      <c r="AQ87" s="1074"/>
      <c r="AR87" s="1074"/>
      <c r="AS87" s="1074"/>
      <c r="AT87" s="1074"/>
      <c r="AU87" s="1074"/>
      <c r="AV87" s="1074"/>
      <c r="AW87" s="1074"/>
      <c r="AX87" s="1074"/>
      <c r="AY87" s="1074"/>
      <c r="AZ87" s="1074"/>
      <c r="BA87" s="9"/>
    </row>
    <row r="88" spans="1:54" ht="12" customHeight="1" x14ac:dyDescent="0.3">
      <c r="A88" s="1074" t="s">
        <v>544</v>
      </c>
      <c r="B88" s="1074"/>
      <c r="C88" s="1074"/>
      <c r="D88" s="1074"/>
      <c r="E88" s="1074"/>
      <c r="F88" s="1074"/>
      <c r="G88" s="1074"/>
      <c r="H88" s="1074"/>
      <c r="I88" s="1074"/>
      <c r="J88" s="1074"/>
      <c r="K88" s="1074"/>
      <c r="L88" s="1074"/>
      <c r="M88" s="1074"/>
      <c r="N88" s="1074"/>
      <c r="O88" s="1074"/>
      <c r="P88" s="1074"/>
      <c r="Q88" s="1074"/>
      <c r="R88" s="1074"/>
      <c r="S88" s="1074"/>
      <c r="T88" s="1074"/>
      <c r="U88" s="1074"/>
      <c r="V88" s="1074"/>
      <c r="W88" s="1074"/>
      <c r="X88" s="1074"/>
      <c r="Y88" s="1074"/>
      <c r="Z88" s="1074"/>
      <c r="AA88" s="1074"/>
      <c r="AB88" s="1074"/>
      <c r="AC88" s="1074"/>
      <c r="AD88" s="1074"/>
      <c r="AE88" s="1074"/>
      <c r="AF88" s="1074"/>
      <c r="AG88" s="1074"/>
      <c r="AH88" s="1074"/>
      <c r="AI88" s="1074"/>
      <c r="AJ88" s="1074"/>
      <c r="AK88" s="1074"/>
      <c r="AL88" s="1074"/>
      <c r="AM88" s="1074"/>
      <c r="AN88" s="1074"/>
      <c r="AO88" s="1074"/>
      <c r="AP88" s="1074"/>
      <c r="AQ88" s="1074"/>
      <c r="AR88" s="1074"/>
      <c r="AS88" s="1074"/>
      <c r="AT88" s="1074"/>
      <c r="AU88" s="1074"/>
      <c r="AV88" s="1074"/>
      <c r="AW88" s="1074"/>
      <c r="AX88" s="1074"/>
      <c r="AY88" s="1074"/>
      <c r="AZ88" s="1074"/>
      <c r="BA88" s="9"/>
    </row>
    <row r="89" spans="1:54" ht="12" customHeight="1" x14ac:dyDescent="0.3">
      <c r="A89" s="1104"/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9"/>
    </row>
    <row r="90" spans="1:54" ht="12" customHeight="1" x14ac:dyDescent="0.3">
      <c r="A90" s="1116" t="s">
        <v>545</v>
      </c>
      <c r="B90" s="1116"/>
      <c r="C90" s="1116"/>
      <c r="D90" s="1116"/>
      <c r="E90" s="1116"/>
      <c r="F90" s="1116"/>
      <c r="G90" s="1116"/>
      <c r="H90" s="1116"/>
      <c r="I90" s="1116"/>
      <c r="J90" s="1116"/>
      <c r="K90" s="1116"/>
      <c r="L90" s="1116"/>
      <c r="M90" s="1116"/>
      <c r="N90" s="1116"/>
      <c r="O90" s="1116"/>
      <c r="P90" s="1116"/>
      <c r="Q90" s="1116"/>
      <c r="R90" s="1116"/>
      <c r="S90" s="1116"/>
      <c r="T90" s="1116"/>
      <c r="U90" s="1116"/>
      <c r="V90" s="1116"/>
      <c r="W90" s="1116"/>
      <c r="X90" s="1116"/>
      <c r="Y90" s="1116"/>
      <c r="Z90" s="1116"/>
      <c r="AA90" s="1116"/>
      <c r="AB90" s="1116"/>
      <c r="AC90" s="1116"/>
      <c r="AD90" s="1116"/>
      <c r="AE90" s="1116"/>
      <c r="AF90" s="1116"/>
      <c r="AG90" s="1116"/>
      <c r="AH90" s="1116"/>
      <c r="AI90" s="1116"/>
      <c r="AJ90" s="1116"/>
      <c r="AK90" s="1116"/>
      <c r="AL90" s="1116"/>
      <c r="AM90" s="1116"/>
      <c r="AN90" s="1116"/>
      <c r="AO90" s="1116"/>
      <c r="AP90" s="1116"/>
      <c r="AQ90" s="1116"/>
      <c r="AR90" s="1116"/>
      <c r="AS90" s="1116"/>
      <c r="AT90" s="1116"/>
      <c r="AU90" s="1116"/>
      <c r="AV90" s="1116"/>
      <c r="AW90" s="1116"/>
      <c r="AX90" s="1116"/>
      <c r="AY90" s="1116"/>
      <c r="AZ90" s="1116"/>
      <c r="BA90" s="9"/>
    </row>
    <row r="91" spans="1:54" ht="12" customHeight="1" x14ac:dyDescent="0.3">
      <c r="A91" s="1078" t="str">
        <f ca="1">INDIRECT("'АКТЫ скрытых работ'!R"&amp;BE3&amp;"C13",0)</f>
        <v>Обратная засыпка траншеи</v>
      </c>
      <c r="B91" s="1078"/>
      <c r="C91" s="1078"/>
      <c r="D91" s="1078"/>
      <c r="E91" s="1078"/>
      <c r="F91" s="1078"/>
      <c r="G91" s="1078"/>
      <c r="H91" s="1078"/>
      <c r="I91" s="1078"/>
      <c r="J91" s="1078"/>
      <c r="K91" s="1078"/>
      <c r="L91" s="1078"/>
      <c r="M91" s="1078"/>
      <c r="N91" s="1078"/>
      <c r="O91" s="1078"/>
      <c r="P91" s="1078"/>
      <c r="Q91" s="1078"/>
      <c r="R91" s="1078"/>
      <c r="S91" s="1078"/>
      <c r="T91" s="1078"/>
      <c r="U91" s="1078"/>
      <c r="V91" s="1078"/>
      <c r="W91" s="1078"/>
      <c r="X91" s="1078"/>
      <c r="Y91" s="1078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9"/>
    </row>
    <row r="92" spans="1:54" s="126" customFormat="1" ht="8.25" customHeight="1" x14ac:dyDescent="0.2">
      <c r="A92" s="1113" t="s">
        <v>390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1113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36"/>
    </row>
    <row r="93" spans="1:54" s="137" customFormat="1" ht="12" customHeight="1" x14ac:dyDescent="0.25">
      <c r="A93" s="1117" t="s">
        <v>86</v>
      </c>
      <c r="B93" s="1117"/>
      <c r="C93" s="1117"/>
      <c r="D93" s="1117"/>
      <c r="E93" s="1117"/>
      <c r="F93" s="1117"/>
      <c r="G93" s="1117"/>
      <c r="H93" s="1117"/>
      <c r="I93" s="1117"/>
      <c r="J93" s="1117"/>
      <c r="K93" s="1117"/>
      <c r="L93" s="1117"/>
      <c r="M93" s="1117"/>
      <c r="N93" s="1117"/>
      <c r="O93" s="1117"/>
      <c r="P93" s="1118" t="s">
        <v>65</v>
      </c>
      <c r="Q93" s="1118"/>
      <c r="R93" s="1118"/>
      <c r="S93" s="1118"/>
      <c r="T93" s="1118"/>
      <c r="U93" s="1118"/>
      <c r="V93" s="1118"/>
      <c r="W93" s="1118"/>
      <c r="X93" s="1118"/>
      <c r="Y93" s="1118"/>
      <c r="Z93" s="1118"/>
      <c r="AA93" s="1118"/>
      <c r="AB93" s="1118"/>
      <c r="AC93" s="1118"/>
      <c r="AD93" s="1118"/>
      <c r="AE93" s="1118"/>
      <c r="AF93" s="1118"/>
      <c r="AG93" s="1118"/>
      <c r="AH93" s="1118"/>
      <c r="AI93" s="1118"/>
      <c r="AJ93" s="1118"/>
      <c r="AK93" s="1118"/>
      <c r="AL93" s="1118"/>
      <c r="AM93" s="1118"/>
      <c r="AN93" s="1118"/>
      <c r="AO93" s="1118"/>
      <c r="AP93" s="1118"/>
      <c r="AQ93" s="1118"/>
      <c r="AR93" s="1118"/>
      <c r="AS93" s="1118"/>
      <c r="AT93" s="1118"/>
      <c r="AU93" s="1118"/>
      <c r="AV93" s="1118"/>
      <c r="AW93" s="1118"/>
      <c r="AX93" s="1118"/>
      <c r="AY93" s="1118"/>
      <c r="AZ93" s="1118"/>
    </row>
    <row r="94" spans="1:54" ht="12" customHeight="1" x14ac:dyDescent="0.3">
      <c r="A94" s="414" t="s">
        <v>90</v>
      </c>
      <c r="J94" s="1078">
        <f>ФОРМА!F5</f>
        <v>2</v>
      </c>
      <c r="K94" s="1078"/>
      <c r="L94" s="1078"/>
      <c r="M94" s="417"/>
      <c r="N94" s="414" t="s">
        <v>91</v>
      </c>
      <c r="O94" s="417"/>
      <c r="R94" s="414"/>
    </row>
    <row r="95" spans="1:54" ht="35.25" customHeight="1" x14ac:dyDescent="0.25">
      <c r="A95" s="1074" t="s">
        <v>87</v>
      </c>
      <c r="B95" s="1074"/>
      <c r="C95" s="1074"/>
      <c r="D95" s="1074"/>
      <c r="E95" s="1074"/>
      <c r="F95" s="1074"/>
      <c r="G95" s="1074"/>
      <c r="H95" s="1095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095"/>
      <c r="J95" s="1095"/>
      <c r="K95" s="1095"/>
      <c r="L95" s="1095"/>
      <c r="M95" s="1095"/>
      <c r="N95" s="1095"/>
      <c r="O95" s="1095"/>
      <c r="P95" s="1095"/>
      <c r="Q95" s="1095"/>
      <c r="R95" s="1095"/>
      <c r="S95" s="1095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</row>
    <row r="96" spans="1:54" ht="24" customHeight="1" x14ac:dyDescent="0.25">
      <c r="A96" s="1112" t="s">
        <v>546</v>
      </c>
      <c r="B96" s="1112"/>
      <c r="C96" s="1112"/>
      <c r="D96" s="1112"/>
      <c r="E96" s="1112"/>
      <c r="F96" s="1112"/>
      <c r="G96" s="1112"/>
      <c r="H96" s="1112"/>
      <c r="I96" s="1112"/>
      <c r="J96" s="1112"/>
      <c r="K96" s="1112"/>
      <c r="L96" s="1112"/>
      <c r="M96" s="1112"/>
      <c r="N96" s="1112"/>
      <c r="O96" s="1112"/>
      <c r="P96" s="1112"/>
      <c r="Q96" s="1112"/>
      <c r="R96" s="1112"/>
      <c r="S96" s="1112"/>
      <c r="T96" s="1112"/>
      <c r="U96" s="1112"/>
      <c r="V96" s="1112"/>
      <c r="W96" s="1112"/>
      <c r="X96" s="1112"/>
      <c r="Y96" s="1112"/>
      <c r="Z96" s="1112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418"/>
      <c r="BB96" s="418"/>
    </row>
    <row r="97" spans="1:54" ht="16.5" customHeight="1" x14ac:dyDescent="0.3">
      <c r="A97" s="961" t="str">
        <f>ПОДПИСИ!D6</f>
        <v>Ширяев Е.М.</v>
      </c>
      <c r="B97" s="961"/>
      <c r="C97" s="961"/>
      <c r="D97" s="961"/>
      <c r="E97" s="961"/>
      <c r="F97" s="961"/>
      <c r="G97" s="961"/>
      <c r="H97" s="961"/>
      <c r="I97" s="961"/>
      <c r="J97" s="961"/>
      <c r="K97" s="961"/>
      <c r="L97" s="961"/>
      <c r="M97" s="961"/>
      <c r="N97" s="961"/>
      <c r="O97" s="961"/>
      <c r="P97" s="961"/>
      <c r="Q97" s="961"/>
      <c r="R97" s="961"/>
      <c r="S97" s="961"/>
      <c r="T97" s="961"/>
      <c r="U97" s="961"/>
      <c r="V97" s="961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62"/>
      <c r="AQ97" s="962"/>
      <c r="AR97" s="962"/>
      <c r="AS97" s="962"/>
      <c r="AT97" s="962"/>
      <c r="AU97" s="962"/>
      <c r="AV97" s="962"/>
      <c r="AW97" s="962"/>
      <c r="AX97" s="962"/>
      <c r="AY97" s="962"/>
      <c r="AZ97" s="962"/>
    </row>
    <row r="98" spans="1:54" s="491" customFormat="1" ht="6" customHeight="1" x14ac:dyDescent="0.3">
      <c r="A98" s="1114" t="s">
        <v>789</v>
      </c>
      <c r="B98" s="1114"/>
      <c r="C98" s="1114"/>
      <c r="D98" s="1114"/>
      <c r="E98" s="1114"/>
      <c r="F98" s="1114"/>
      <c r="G98" s="1114"/>
      <c r="H98" s="1114"/>
      <c r="I98" s="1114"/>
      <c r="J98" s="1114"/>
      <c r="K98" s="1114"/>
      <c r="L98" s="1114"/>
      <c r="M98" s="1114"/>
      <c r="N98" s="1114"/>
      <c r="O98" s="1114"/>
      <c r="P98" s="1114"/>
      <c r="Q98" s="1114"/>
      <c r="R98" s="1114"/>
      <c r="S98" s="1114"/>
      <c r="T98" s="1114"/>
      <c r="U98" s="1114"/>
      <c r="V98" s="111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114" t="s">
        <v>49</v>
      </c>
      <c r="AQ98" s="1114"/>
      <c r="AR98" s="1114"/>
      <c r="AS98" s="1114"/>
      <c r="AT98" s="1114"/>
      <c r="AU98" s="1114"/>
      <c r="AV98" s="1114"/>
      <c r="AW98" s="1114"/>
      <c r="AX98" s="1114"/>
      <c r="AY98" s="1114"/>
      <c r="AZ98" s="1114"/>
    </row>
    <row r="99" spans="1:54" s="491" customFormat="1" ht="23.4" customHeight="1" x14ac:dyDescent="0.3">
      <c r="A99" s="961" t="str">
        <f>IF(ПОДПИСИ!B10="","",ПОДПИСИ!D10)</f>
        <v>Сафуанова В.А.</v>
      </c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</row>
    <row r="100" spans="1:54" s="491" customFormat="1" ht="6" customHeight="1" x14ac:dyDescent="0.3">
      <c r="A100" s="1114" t="s">
        <v>789</v>
      </c>
      <c r="B100" s="1114"/>
      <c r="C100" s="1114"/>
      <c r="D100" s="1114"/>
      <c r="E100" s="1114"/>
      <c r="F100" s="1114"/>
      <c r="G100" s="1114"/>
      <c r="H100" s="1114"/>
      <c r="I100" s="1114"/>
      <c r="J100" s="1114"/>
      <c r="K100" s="1114"/>
      <c r="L100" s="1114"/>
      <c r="M100" s="1114"/>
      <c r="N100" s="1114"/>
      <c r="O100" s="1114"/>
      <c r="P100" s="1114"/>
      <c r="Q100" s="1114"/>
      <c r="R100" s="1114"/>
      <c r="S100" s="1114"/>
      <c r="T100" s="1114"/>
      <c r="U100" s="1114"/>
      <c r="V100" s="111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114" t="s">
        <v>49</v>
      </c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</row>
    <row r="101" spans="1:54" ht="15" customHeight="1" x14ac:dyDescent="0.25">
      <c r="A101" s="1112" t="s">
        <v>773</v>
      </c>
      <c r="B101" s="1112"/>
      <c r="C101" s="1112"/>
      <c r="D101" s="1112"/>
      <c r="E101" s="1112"/>
      <c r="F101" s="1112"/>
      <c r="G101" s="1112"/>
      <c r="H101" s="1112"/>
      <c r="I101" s="1112"/>
      <c r="J101" s="1112"/>
      <c r="K101" s="1112"/>
      <c r="L101" s="1112"/>
      <c r="M101" s="1112"/>
      <c r="N101" s="1112"/>
      <c r="O101" s="1112"/>
      <c r="P101" s="1112"/>
      <c r="Q101" s="1112"/>
      <c r="R101" s="1112"/>
      <c r="S101" s="1112"/>
      <c r="T101" s="1112"/>
      <c r="U101" s="1112"/>
      <c r="V101" s="1112"/>
      <c r="W101" s="1112"/>
      <c r="X101" s="1112"/>
      <c r="Y101" s="1112"/>
      <c r="Z101" s="1112"/>
      <c r="AA101" s="1112"/>
      <c r="AB101" s="1112"/>
      <c r="AC101" s="1112"/>
      <c r="AD101" s="1112"/>
      <c r="AE101" s="1112"/>
      <c r="AF101" s="1112"/>
      <c r="AG101" s="1112"/>
      <c r="AH101" s="1112"/>
      <c r="AI101" s="1112"/>
      <c r="AJ101" s="1112"/>
      <c r="AK101" s="1112"/>
      <c r="AL101" s="1112"/>
      <c r="AM101" s="1112"/>
      <c r="AN101" s="1112"/>
      <c r="AO101" s="1112"/>
      <c r="AP101" s="1112"/>
      <c r="AQ101" s="1112"/>
      <c r="AR101" s="1112"/>
      <c r="AS101" s="1112"/>
      <c r="AT101" s="1112"/>
      <c r="AU101" s="1112"/>
      <c r="AV101" s="1112"/>
      <c r="AW101" s="1112"/>
      <c r="AX101" s="1112"/>
      <c r="AY101" s="1112"/>
      <c r="AZ101" s="1112"/>
      <c r="BA101" s="418"/>
      <c r="BB101" s="418"/>
    </row>
    <row r="102" spans="1:54" ht="16.5" customHeight="1" x14ac:dyDescent="0.3">
      <c r="A102" s="961" t="str">
        <f>ПОДПИСИ!D15</f>
        <v>Потоцкий А.А.</v>
      </c>
      <c r="B102" s="961"/>
      <c r="C102" s="961"/>
      <c r="D102" s="961"/>
      <c r="E102" s="961"/>
      <c r="F102" s="961"/>
      <c r="G102" s="961"/>
      <c r="H102" s="961"/>
      <c r="I102" s="961"/>
      <c r="J102" s="961"/>
      <c r="K102" s="961"/>
      <c r="L102" s="961"/>
      <c r="M102" s="961"/>
      <c r="N102" s="961"/>
      <c r="O102" s="961"/>
      <c r="P102" s="961"/>
      <c r="Q102" s="961"/>
      <c r="R102" s="961"/>
      <c r="S102" s="961"/>
      <c r="T102" s="961"/>
      <c r="U102" s="961"/>
      <c r="V102" s="961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62"/>
      <c r="AQ102" s="962"/>
      <c r="AR102" s="962"/>
      <c r="AS102" s="962"/>
      <c r="AT102" s="962"/>
      <c r="AU102" s="962"/>
      <c r="AV102" s="962"/>
      <c r="AW102" s="962"/>
      <c r="AX102" s="962"/>
      <c r="AY102" s="962"/>
      <c r="AZ102" s="962"/>
      <c r="BA102" s="346"/>
      <c r="BB102" s="346"/>
    </row>
    <row r="103" spans="1:54" s="491" customFormat="1" ht="6" customHeight="1" x14ac:dyDescent="0.3">
      <c r="A103" s="1114" t="s">
        <v>789</v>
      </c>
      <c r="B103" s="1114"/>
      <c r="C103" s="1114"/>
      <c r="D103" s="1114"/>
      <c r="E103" s="1114"/>
      <c r="F103" s="1114"/>
      <c r="G103" s="1114"/>
      <c r="H103" s="1114"/>
      <c r="I103" s="1114"/>
      <c r="J103" s="1114"/>
      <c r="K103" s="1114"/>
      <c r="L103" s="1114"/>
      <c r="M103" s="1114"/>
      <c r="N103" s="1114"/>
      <c r="O103" s="1114"/>
      <c r="P103" s="1114"/>
      <c r="Q103" s="1114"/>
      <c r="R103" s="1114"/>
      <c r="S103" s="1114"/>
      <c r="T103" s="1114"/>
      <c r="U103" s="1114"/>
      <c r="V103" s="111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114" t="s">
        <v>49</v>
      </c>
      <c r="AQ103" s="1114"/>
      <c r="AR103" s="1114"/>
      <c r="AS103" s="1114"/>
      <c r="AT103" s="1114"/>
      <c r="AU103" s="1114"/>
      <c r="AV103" s="1114"/>
      <c r="AW103" s="1114"/>
      <c r="AX103" s="1114"/>
      <c r="AY103" s="1114"/>
      <c r="AZ103" s="1114"/>
      <c r="BA103" s="490"/>
      <c r="BB103" s="490"/>
    </row>
    <row r="104" spans="1:54" ht="25.5" customHeight="1" x14ac:dyDescent="0.25">
      <c r="A104" s="1112" t="s">
        <v>801</v>
      </c>
      <c r="B104" s="1112"/>
      <c r="C104" s="1112"/>
      <c r="D104" s="1112"/>
      <c r="E104" s="1112"/>
      <c r="F104" s="1112"/>
      <c r="G104" s="1112"/>
      <c r="H104" s="1112"/>
      <c r="I104" s="1112"/>
      <c r="J104" s="1112"/>
      <c r="K104" s="1112"/>
      <c r="L104" s="1112"/>
      <c r="M104" s="1112"/>
      <c r="N104" s="1112"/>
      <c r="O104" s="1112"/>
      <c r="P104" s="1112"/>
      <c r="Q104" s="1112"/>
      <c r="R104" s="1112"/>
      <c r="S104" s="1112"/>
      <c r="T104" s="1112"/>
      <c r="U104" s="1112"/>
      <c r="V104" s="1112"/>
      <c r="W104" s="1112"/>
      <c r="X104" s="1112"/>
      <c r="Y104" s="1112"/>
      <c r="Z104" s="1112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112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418"/>
      <c r="BB104" s="418"/>
    </row>
    <row r="105" spans="1:54" ht="16.5" customHeight="1" x14ac:dyDescent="0.3">
      <c r="A105" s="961" t="str">
        <f>ПОДПИСИ!D17</f>
        <v>Кольцов А.Г.</v>
      </c>
      <c r="B105" s="961"/>
      <c r="C105" s="961"/>
      <c r="D105" s="961"/>
      <c r="E105" s="961"/>
      <c r="F105" s="961"/>
      <c r="G105" s="961"/>
      <c r="H105" s="961"/>
      <c r="I105" s="961"/>
      <c r="J105" s="961"/>
      <c r="K105" s="961"/>
      <c r="L105" s="961"/>
      <c r="M105" s="961"/>
      <c r="N105" s="961"/>
      <c r="O105" s="961"/>
      <c r="P105" s="961"/>
      <c r="Q105" s="961"/>
      <c r="R105" s="961"/>
      <c r="S105" s="961"/>
      <c r="T105" s="961"/>
      <c r="U105" s="961"/>
      <c r="V105" s="961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62"/>
      <c r="AQ105" s="962"/>
      <c r="AR105" s="962"/>
      <c r="AS105" s="962"/>
      <c r="AT105" s="962"/>
      <c r="AU105" s="962"/>
      <c r="AV105" s="962"/>
      <c r="AW105" s="962"/>
      <c r="AX105" s="962"/>
      <c r="AY105" s="962"/>
      <c r="AZ105" s="962"/>
      <c r="BA105" s="346"/>
      <c r="BB105" s="346"/>
    </row>
    <row r="106" spans="1:54" s="491" customFormat="1" ht="6" customHeight="1" x14ac:dyDescent="0.3">
      <c r="A106" s="1114" t="s">
        <v>789</v>
      </c>
      <c r="B106" s="1114"/>
      <c r="C106" s="1114"/>
      <c r="D106" s="1114"/>
      <c r="E106" s="1114"/>
      <c r="F106" s="1114"/>
      <c r="G106" s="1114"/>
      <c r="H106" s="1114"/>
      <c r="I106" s="1114"/>
      <c r="J106" s="1114"/>
      <c r="K106" s="1114"/>
      <c r="L106" s="1114"/>
      <c r="M106" s="1114"/>
      <c r="N106" s="1114"/>
      <c r="O106" s="1114"/>
      <c r="P106" s="1114"/>
      <c r="Q106" s="1114"/>
      <c r="R106" s="1114"/>
      <c r="S106" s="1114"/>
      <c r="T106" s="1114"/>
      <c r="U106" s="1114"/>
      <c r="V106" s="111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114" t="s">
        <v>49</v>
      </c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490"/>
      <c r="BB106" s="490"/>
    </row>
    <row r="107" spans="1:54" ht="39.75" customHeight="1" x14ac:dyDescent="0.25">
      <c r="A107" s="1112" t="s">
        <v>791</v>
      </c>
      <c r="B107" s="1112"/>
      <c r="C107" s="1112"/>
      <c r="D107" s="1112"/>
      <c r="E107" s="1112"/>
      <c r="F107" s="1112"/>
      <c r="G107" s="1112"/>
      <c r="H107" s="1112"/>
      <c r="I107" s="1112"/>
      <c r="J107" s="1112"/>
      <c r="K107" s="1112"/>
      <c r="L107" s="1112"/>
      <c r="M107" s="1112"/>
      <c r="N107" s="1112"/>
      <c r="O107" s="1112"/>
      <c r="P107" s="1112"/>
      <c r="Q107" s="1112"/>
      <c r="R107" s="1112"/>
      <c r="S107" s="1112"/>
      <c r="T107" s="1112"/>
      <c r="U107" s="1112"/>
      <c r="V107" s="1112"/>
      <c r="W107" s="1112"/>
      <c r="X107" s="1112"/>
      <c r="Y107" s="1112"/>
      <c r="Z107" s="1112"/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112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418"/>
      <c r="BB107" s="418"/>
    </row>
    <row r="108" spans="1:54" ht="16.5" customHeight="1" x14ac:dyDescent="0.3">
      <c r="A108" s="961" t="str">
        <f>ПОДПИСИ!C19</f>
        <v xml:space="preserve"> </v>
      </c>
      <c r="B108" s="961"/>
      <c r="C108" s="961"/>
      <c r="D108" s="961"/>
      <c r="E108" s="961"/>
      <c r="F108" s="961"/>
      <c r="G108" s="961"/>
      <c r="H108" s="961"/>
      <c r="I108" s="961"/>
      <c r="J108" s="961"/>
      <c r="K108" s="961"/>
      <c r="L108" s="961"/>
      <c r="M108" s="961"/>
      <c r="N108" s="961"/>
      <c r="O108" s="961"/>
      <c r="P108" s="961"/>
      <c r="Q108" s="961"/>
      <c r="R108" s="961"/>
      <c r="S108" s="961"/>
      <c r="T108" s="961"/>
      <c r="U108" s="961"/>
      <c r="V108" s="961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62"/>
      <c r="AQ108" s="962"/>
      <c r="AR108" s="962"/>
      <c r="AS108" s="962"/>
      <c r="AT108" s="962"/>
      <c r="AU108" s="962"/>
      <c r="AV108" s="962"/>
      <c r="AW108" s="962"/>
      <c r="AX108" s="962"/>
      <c r="AY108" s="962"/>
      <c r="AZ108" s="962"/>
      <c r="BA108" s="346"/>
      <c r="BB108" s="346"/>
    </row>
    <row r="109" spans="1:54" s="491" customFormat="1" ht="6" customHeight="1" x14ac:dyDescent="0.3">
      <c r="A109" s="1114" t="s">
        <v>789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  <c r="L109" s="1114"/>
      <c r="M109" s="1114"/>
      <c r="N109" s="1114"/>
      <c r="O109" s="1114"/>
      <c r="P109" s="1114"/>
      <c r="Q109" s="1114"/>
      <c r="R109" s="1114"/>
      <c r="S109" s="1114"/>
      <c r="T109" s="1114"/>
      <c r="U109" s="1114"/>
      <c r="V109" s="111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114" t="s">
        <v>49</v>
      </c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490"/>
      <c r="BB109" s="490"/>
    </row>
    <row r="110" spans="1:54" ht="39.75" customHeight="1" x14ac:dyDescent="0.25">
      <c r="A110" s="1112" t="s">
        <v>955</v>
      </c>
      <c r="B110" s="1112"/>
      <c r="C110" s="1112"/>
      <c r="D110" s="1112"/>
      <c r="E110" s="1112"/>
      <c r="F110" s="1112"/>
      <c r="G110" s="1112"/>
      <c r="H110" s="1112"/>
      <c r="I110" s="1112"/>
      <c r="J110" s="1112"/>
      <c r="K110" s="1112"/>
      <c r="L110" s="1112"/>
      <c r="M110" s="1112"/>
      <c r="N110" s="1112"/>
      <c r="O110" s="1112"/>
      <c r="P110" s="1112"/>
      <c r="Q110" s="1112"/>
      <c r="R110" s="1112"/>
      <c r="S110" s="1112"/>
      <c r="T110" s="1112"/>
      <c r="U110" s="1112"/>
      <c r="V110" s="1112"/>
      <c r="W110" s="1112"/>
      <c r="X110" s="1112"/>
      <c r="Y110" s="1112"/>
      <c r="Z110" s="1112"/>
      <c r="AA110" s="1112"/>
      <c r="AB110" s="1112"/>
      <c r="AC110" s="1112"/>
      <c r="AD110" s="1112"/>
      <c r="AE110" s="1112"/>
      <c r="AF110" s="1112"/>
      <c r="AG110" s="1112"/>
      <c r="AH110" s="1112"/>
      <c r="AI110" s="1112"/>
      <c r="AJ110" s="1112"/>
      <c r="AK110" s="1112"/>
      <c r="AL110" s="1112"/>
      <c r="AM110" s="1112"/>
      <c r="AN110" s="1112"/>
      <c r="AO110" s="1112"/>
      <c r="AP110" s="1112"/>
      <c r="AQ110" s="1112"/>
      <c r="AR110" s="1112"/>
      <c r="AS110" s="1112"/>
      <c r="AT110" s="1112"/>
      <c r="AU110" s="1112"/>
      <c r="AV110" s="1112"/>
      <c r="AW110" s="1112"/>
      <c r="AX110" s="1112"/>
      <c r="AY110" s="1112"/>
      <c r="AZ110" s="1112"/>
      <c r="BA110" s="418"/>
      <c r="BB110" s="418"/>
    </row>
    <row r="111" spans="1:54" ht="16.5" customHeight="1" x14ac:dyDescent="0.3">
      <c r="A111" s="961" t="str">
        <f>ПОДПИСИ!D12</f>
        <v>Нугуманов М.А.</v>
      </c>
      <c r="B111" s="961"/>
      <c r="C111" s="961"/>
      <c r="D111" s="961"/>
      <c r="E111" s="961"/>
      <c r="F111" s="961"/>
      <c r="G111" s="961"/>
      <c r="H111" s="961"/>
      <c r="I111" s="961"/>
      <c r="J111" s="961"/>
      <c r="K111" s="961"/>
      <c r="L111" s="961"/>
      <c r="M111" s="961"/>
      <c r="N111" s="961"/>
      <c r="O111" s="961"/>
      <c r="P111" s="961"/>
      <c r="Q111" s="961"/>
      <c r="R111" s="961"/>
      <c r="S111" s="961"/>
      <c r="T111" s="961"/>
      <c r="U111" s="961"/>
      <c r="V111" s="961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62"/>
      <c r="AQ111" s="962"/>
      <c r="AR111" s="962"/>
      <c r="AS111" s="962"/>
      <c r="AT111" s="962"/>
      <c r="AU111" s="962"/>
      <c r="AV111" s="962"/>
      <c r="AW111" s="962"/>
      <c r="AX111" s="962"/>
      <c r="AY111" s="962"/>
      <c r="AZ111" s="962"/>
      <c r="BA111" s="346"/>
      <c r="BB111" s="346"/>
    </row>
    <row r="112" spans="1:54" s="491" customFormat="1" ht="6" customHeight="1" x14ac:dyDescent="0.3">
      <c r="A112" s="1114" t="s">
        <v>789</v>
      </c>
      <c r="B112" s="1114"/>
      <c r="C112" s="1114"/>
      <c r="D112" s="1114"/>
      <c r="E112" s="1114"/>
      <c r="F112" s="1114"/>
      <c r="G112" s="1114"/>
      <c r="H112" s="1114"/>
      <c r="I112" s="1114"/>
      <c r="J112" s="1114"/>
      <c r="K112" s="1114"/>
      <c r="L112" s="1114"/>
      <c r="M112" s="1114"/>
      <c r="N112" s="1114"/>
      <c r="O112" s="1114"/>
      <c r="P112" s="1114"/>
      <c r="Q112" s="1114"/>
      <c r="R112" s="1114"/>
      <c r="S112" s="1114"/>
      <c r="T112" s="1114"/>
      <c r="U112" s="1114"/>
      <c r="V112" s="111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114" t="s">
        <v>49</v>
      </c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490"/>
      <c r="BB112" s="490"/>
    </row>
    <row r="113" spans="1:54" hidden="1" x14ac:dyDescent="0.25">
      <c r="A113" s="1112" t="s">
        <v>530</v>
      </c>
      <c r="B113" s="1112"/>
      <c r="C113" s="1112"/>
      <c r="D113" s="1112"/>
      <c r="E113" s="1112"/>
      <c r="F113" s="1112"/>
      <c r="G113" s="1112"/>
      <c r="H113" s="1112"/>
      <c r="I113" s="1112"/>
      <c r="J113" s="1112"/>
      <c r="K113" s="1112"/>
      <c r="L113" s="1112"/>
      <c r="M113" s="1112"/>
      <c r="N113" s="1112"/>
      <c r="O113" s="1112"/>
      <c r="P113" s="1112"/>
      <c r="Q113" s="1112"/>
      <c r="R113" s="1112"/>
      <c r="S113" s="1112"/>
      <c r="T113" s="1112"/>
      <c r="U113" s="1112"/>
      <c r="V113" s="1112"/>
      <c r="W113" s="1112"/>
      <c r="X113" s="1112"/>
      <c r="Y113" s="1112"/>
      <c r="Z113" s="1112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</row>
    <row r="114" spans="1:54" ht="16.5" hidden="1" customHeight="1" x14ac:dyDescent="0.3">
      <c r="A114" s="961"/>
      <c r="B114" s="961"/>
      <c r="C114" s="961"/>
      <c r="D114" s="961"/>
      <c r="E114" s="961"/>
      <c r="F114" s="961"/>
      <c r="G114" s="961"/>
      <c r="H114" s="961"/>
      <c r="I114" s="961"/>
      <c r="J114" s="961"/>
      <c r="K114" s="961"/>
      <c r="L114" s="961"/>
      <c r="M114" s="961"/>
      <c r="N114" s="961"/>
      <c r="O114" s="961"/>
      <c r="P114" s="961"/>
      <c r="Q114" s="961"/>
      <c r="R114" s="961"/>
      <c r="S114" s="961"/>
      <c r="T114" s="961"/>
      <c r="U114" s="961"/>
      <c r="V114" s="961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62"/>
      <c r="AU114" s="962"/>
      <c r="AV114" s="962"/>
      <c r="AW114" s="962"/>
      <c r="AX114" s="962"/>
      <c r="AY114" s="962"/>
      <c r="AZ114" s="962"/>
      <c r="BA114" s="346"/>
      <c r="BB114" s="346"/>
    </row>
    <row r="115" spans="1:54" s="491" customFormat="1" ht="6" hidden="1" customHeight="1" x14ac:dyDescent="0.3">
      <c r="A115" s="1114" t="s">
        <v>789</v>
      </c>
      <c r="B115" s="1114"/>
      <c r="C115" s="1114"/>
      <c r="D115" s="1114"/>
      <c r="E115" s="1114"/>
      <c r="F115" s="1114"/>
      <c r="G115" s="1114"/>
      <c r="H115" s="1114"/>
      <c r="I115" s="1114"/>
      <c r="J115" s="1114"/>
      <c r="K115" s="1114"/>
      <c r="L115" s="1114"/>
      <c r="M115" s="1114"/>
      <c r="N115" s="1114"/>
      <c r="O115" s="1114"/>
      <c r="P115" s="1114"/>
      <c r="Q115" s="1114"/>
      <c r="R115" s="1114"/>
      <c r="S115" s="1114"/>
      <c r="T115" s="1114"/>
      <c r="U115" s="1114"/>
      <c r="V115" s="111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114" t="s">
        <v>49</v>
      </c>
      <c r="AU115" s="1114"/>
      <c r="AV115" s="1114"/>
      <c r="AW115" s="1114"/>
      <c r="AX115" s="1114"/>
      <c r="AY115" s="1114"/>
      <c r="AZ115" s="1114"/>
      <c r="BA115" s="490"/>
      <c r="BB115" s="490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 codeName="Лист97"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064" t="s">
        <v>516</v>
      </c>
      <c r="V1" s="1064"/>
      <c r="W1" s="1064"/>
      <c r="X1" s="1064"/>
      <c r="Y1" s="1064"/>
      <c r="Z1" s="1064"/>
      <c r="AA1" s="1064"/>
      <c r="AB1" s="1064"/>
      <c r="AC1" s="1064"/>
      <c r="AD1" s="1064"/>
      <c r="AE1" s="1064"/>
      <c r="AF1" s="1064"/>
      <c r="AG1" s="1064"/>
      <c r="AH1" s="1064"/>
      <c r="AI1" s="1064"/>
      <c r="AJ1" s="1064"/>
      <c r="AK1" s="1064"/>
      <c r="AL1" s="1064"/>
      <c r="AM1" s="1064"/>
      <c r="AN1" s="1064"/>
      <c r="AO1" s="1064"/>
      <c r="AP1" s="1064"/>
      <c r="AQ1" s="1064"/>
      <c r="AR1" s="1064"/>
      <c r="AS1" s="1064"/>
      <c r="AT1" s="1064"/>
      <c r="AU1" s="1064"/>
      <c r="AV1" s="1064"/>
      <c r="AW1" s="1064"/>
      <c r="AX1" s="1064"/>
      <c r="AY1" s="1064"/>
      <c r="AZ1" s="1064"/>
    </row>
    <row r="2" spans="1:63" ht="14.4" x14ac:dyDescent="0.25">
      <c r="A2" s="1072" t="s">
        <v>72</v>
      </c>
      <c r="B2" s="1072"/>
      <c r="C2" s="1072"/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072"/>
      <c r="V2" s="1072"/>
      <c r="W2" s="1072"/>
      <c r="X2" s="1072"/>
      <c r="Y2" s="1072"/>
      <c r="Z2" s="1072"/>
      <c r="AA2" s="1072"/>
      <c r="AB2" s="1072"/>
      <c r="AC2" s="1072"/>
      <c r="AD2" s="1072"/>
      <c r="AE2" s="1072"/>
      <c r="AF2" s="1072"/>
      <c r="AG2" s="1072"/>
      <c r="AH2" s="1072"/>
      <c r="AI2" s="1072"/>
      <c r="AJ2" s="1072"/>
      <c r="AK2" s="1072"/>
      <c r="AL2" s="1072"/>
      <c r="AM2" s="1072"/>
      <c r="AN2" s="1072"/>
      <c r="AO2" s="1072"/>
      <c r="AP2" s="1072"/>
      <c r="AQ2" s="1072"/>
      <c r="AR2" s="1072"/>
      <c r="AS2" s="1072"/>
      <c r="AT2" s="1072"/>
      <c r="AU2" s="1072"/>
      <c r="AV2" s="1072"/>
      <c r="AW2" s="1072"/>
      <c r="AX2" s="1072"/>
      <c r="AY2" s="1072"/>
      <c r="AZ2" s="1072"/>
      <c r="BC2" s="12"/>
      <c r="BD2" s="13"/>
      <c r="BE2" s="281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065" t="str">
        <f>ФОРМА!B6</f>
        <v xml:space="preserve">Реконструкция ВЛ 10 кВ ДТ-9 от опоры №20 до опоры №115 в части замены опор и провода (протяженностью 8 км), с установкой коммутационных аппаратов в количестве 1 шт. </v>
      </c>
      <c r="B3" s="1065"/>
      <c r="C3" s="1065"/>
      <c r="D3" s="1065"/>
      <c r="E3" s="1065"/>
      <c r="F3" s="1065"/>
      <c r="G3" s="1065"/>
      <c r="H3" s="1065"/>
      <c r="I3" s="1065"/>
      <c r="J3" s="1065"/>
      <c r="K3" s="1065"/>
      <c r="L3" s="1065"/>
      <c r="M3" s="1065"/>
      <c r="N3" s="1065"/>
      <c r="O3" s="1065"/>
      <c r="P3" s="1065"/>
      <c r="Q3" s="1065"/>
      <c r="R3" s="1065"/>
      <c r="S3" s="1065"/>
      <c r="T3" s="1065"/>
      <c r="U3" s="1065"/>
      <c r="V3" s="1065"/>
      <c r="W3" s="1065"/>
      <c r="X3" s="1065"/>
      <c r="Y3" s="1065"/>
      <c r="Z3" s="1065"/>
      <c r="AA3" s="1065"/>
      <c r="AB3" s="1065"/>
      <c r="AC3" s="1065"/>
      <c r="AD3" s="1065"/>
      <c r="AE3" s="1065"/>
      <c r="AF3" s="1065"/>
      <c r="AG3" s="1065"/>
      <c r="AH3" s="1065"/>
      <c r="AI3" s="1065"/>
      <c r="AJ3" s="1065"/>
      <c r="AK3" s="1065"/>
      <c r="AL3" s="1065"/>
      <c r="AM3" s="1065"/>
      <c r="AN3" s="1065"/>
      <c r="AO3" s="1065"/>
      <c r="AP3" s="1065"/>
      <c r="AQ3" s="1065"/>
      <c r="AR3" s="1065"/>
      <c r="AS3" s="1065"/>
      <c r="AT3" s="1065"/>
      <c r="AU3" s="1065"/>
      <c r="AV3" s="1065"/>
      <c r="AW3" s="1065"/>
      <c r="AX3" s="1065"/>
      <c r="AY3" s="1065"/>
      <c r="AZ3" s="1065"/>
      <c r="BC3" s="12"/>
      <c r="BD3" s="10"/>
      <c r="BE3" s="284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066" t="s">
        <v>515</v>
      </c>
      <c r="B4" s="1066"/>
      <c r="C4" s="1066"/>
      <c r="D4" s="1066"/>
      <c r="E4" s="1066"/>
      <c r="F4" s="1066"/>
      <c r="G4" s="1066"/>
      <c r="H4" s="1066"/>
      <c r="I4" s="1066"/>
      <c r="J4" s="1066"/>
      <c r="K4" s="1066"/>
      <c r="L4" s="1066"/>
      <c r="M4" s="1066"/>
      <c r="N4" s="1066"/>
      <c r="O4" s="1066"/>
      <c r="P4" s="1066"/>
      <c r="Q4" s="1066"/>
      <c r="R4" s="1066"/>
      <c r="S4" s="1066"/>
      <c r="T4" s="1066"/>
      <c r="U4" s="1066"/>
      <c r="V4" s="1066"/>
      <c r="W4" s="1066"/>
      <c r="X4" s="1066"/>
      <c r="Y4" s="1066"/>
      <c r="Z4" s="1066"/>
      <c r="AA4" s="1066"/>
      <c r="AB4" s="1066"/>
      <c r="AC4" s="1066"/>
      <c r="AD4" s="1066"/>
      <c r="AE4" s="1066"/>
      <c r="AF4" s="1066"/>
      <c r="AG4" s="1066"/>
      <c r="AH4" s="1066"/>
      <c r="AI4" s="1066"/>
      <c r="AJ4" s="1066"/>
      <c r="AK4" s="1066"/>
      <c r="AL4" s="1066"/>
      <c r="AM4" s="1066"/>
      <c r="AN4" s="1066"/>
      <c r="AO4" s="1066"/>
      <c r="AP4" s="1066"/>
      <c r="AQ4" s="1066"/>
      <c r="AR4" s="1066"/>
      <c r="AS4" s="1066"/>
      <c r="AT4" s="1066"/>
      <c r="AU4" s="1066"/>
      <c r="AV4" s="1066"/>
      <c r="AW4" s="1066"/>
      <c r="AX4" s="1066"/>
      <c r="AY4" s="1066"/>
      <c r="AZ4" s="1066"/>
      <c r="BD4" s="10"/>
      <c r="BF4" s="10"/>
      <c r="BG4" s="10"/>
      <c r="BH4" s="10"/>
      <c r="BI4" s="10"/>
      <c r="BJ4" s="10"/>
      <c r="BK4" s="10"/>
    </row>
    <row r="5" spans="1:63" x14ac:dyDescent="0.25">
      <c r="A5" s="1073" t="s">
        <v>378</v>
      </c>
      <c r="B5" s="1072"/>
      <c r="C5" s="1072"/>
      <c r="D5" s="1072"/>
      <c r="E5" s="1072"/>
      <c r="F5" s="1072"/>
      <c r="G5" s="1072"/>
      <c r="H5" s="1072"/>
      <c r="I5" s="1072"/>
      <c r="J5" s="1072"/>
      <c r="K5" s="1072"/>
      <c r="L5" s="1072"/>
      <c r="M5" s="1072"/>
      <c r="N5" s="1072"/>
      <c r="O5" s="1072"/>
      <c r="P5" s="1072"/>
      <c r="Q5" s="1072"/>
      <c r="R5" s="1072"/>
      <c r="S5" s="1072"/>
      <c r="T5" s="1072"/>
      <c r="U5" s="1072"/>
      <c r="V5" s="1072"/>
      <c r="W5" s="1072"/>
      <c r="X5" s="1072"/>
      <c r="Y5" s="1072"/>
      <c r="Z5" s="1072"/>
      <c r="AA5" s="1072"/>
      <c r="AB5" s="1072"/>
      <c r="AC5" s="1072"/>
      <c r="AD5" s="1072"/>
      <c r="AE5" s="1072"/>
      <c r="AF5" s="1072"/>
      <c r="AG5" s="1072"/>
      <c r="AH5" s="1072"/>
      <c r="AI5" s="1072"/>
      <c r="AJ5" s="1072"/>
      <c r="AK5" s="1072"/>
      <c r="AL5" s="1072"/>
      <c r="AM5" s="1072"/>
      <c r="AN5" s="1072"/>
      <c r="AO5" s="1072"/>
      <c r="AP5" s="1072"/>
      <c r="AQ5" s="1072"/>
      <c r="AR5" s="1072"/>
      <c r="AS5" s="1072"/>
      <c r="AT5" s="1072"/>
      <c r="AU5" s="1072"/>
      <c r="AV5" s="1072"/>
      <c r="AW5" s="1072"/>
      <c r="AX5" s="1072"/>
      <c r="AY5" s="1072"/>
      <c r="AZ5" s="1072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071" t="str">
        <f>ФОРМА!B2</f>
        <v>ПАО "Россети Ленэнерго"</v>
      </c>
      <c r="B6" s="1071"/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  <c r="O6" s="1071"/>
      <c r="P6" s="1071"/>
      <c r="Q6" s="1071"/>
      <c r="R6" s="1071"/>
      <c r="S6" s="1071"/>
      <c r="T6" s="1071"/>
      <c r="U6" s="1071"/>
      <c r="V6" s="1071"/>
      <c r="W6" s="1071"/>
      <c r="X6" s="1071"/>
      <c r="Y6" s="1071"/>
      <c r="Z6" s="1071"/>
      <c r="AA6" s="1071"/>
      <c r="AB6" s="1071"/>
      <c r="AC6" s="1071"/>
      <c r="AD6" s="1071"/>
      <c r="AE6" s="1071"/>
      <c r="AF6" s="1071"/>
      <c r="AG6" s="1071"/>
      <c r="AH6" s="1071"/>
      <c r="AI6" s="1071"/>
      <c r="AJ6" s="1071"/>
      <c r="AK6" s="1071"/>
      <c r="AL6" s="1071"/>
      <c r="AM6" s="1071"/>
      <c r="AN6" s="1071"/>
      <c r="AO6" s="1071"/>
      <c r="AP6" s="1071"/>
      <c r="AQ6" s="1071"/>
      <c r="AR6" s="1071"/>
      <c r="AS6" s="1071"/>
      <c r="AT6" s="1071"/>
      <c r="AU6" s="1071"/>
      <c r="AV6" s="1071"/>
      <c r="AW6" s="1071"/>
      <c r="AX6" s="1071"/>
      <c r="AY6" s="1071"/>
      <c r="AZ6" s="1071"/>
      <c r="BD6" s="11"/>
      <c r="BE6" s="11"/>
      <c r="BF6" s="11"/>
      <c r="BG6" s="11"/>
      <c r="BH6" s="11"/>
      <c r="BI6" s="11"/>
      <c r="BJ6" s="11"/>
      <c r="BK6" s="11"/>
    </row>
    <row r="7" spans="1:63" s="126" customFormat="1" ht="7.2" customHeight="1" x14ac:dyDescent="0.2">
      <c r="A7" s="1069" t="s">
        <v>795</v>
      </c>
      <c r="B7" s="1069"/>
      <c r="C7" s="1069"/>
      <c r="D7" s="1069"/>
      <c r="E7" s="1069"/>
      <c r="F7" s="1069"/>
      <c r="G7" s="1069"/>
      <c r="H7" s="1069"/>
      <c r="I7" s="1069"/>
      <c r="J7" s="1069"/>
      <c r="K7" s="1069"/>
      <c r="L7" s="1069"/>
      <c r="M7" s="1069"/>
      <c r="N7" s="1069"/>
      <c r="O7" s="1069"/>
      <c r="P7" s="1069"/>
      <c r="Q7" s="1069"/>
      <c r="R7" s="1069"/>
      <c r="S7" s="1069"/>
      <c r="T7" s="1069"/>
      <c r="U7" s="1069"/>
      <c r="V7" s="1069"/>
      <c r="W7" s="1069"/>
      <c r="X7" s="1069"/>
      <c r="Y7" s="1069"/>
      <c r="Z7" s="1069"/>
      <c r="AA7" s="1069"/>
      <c r="AB7" s="1069"/>
      <c r="AC7" s="1069"/>
      <c r="AD7" s="1069"/>
      <c r="AE7" s="1069"/>
      <c r="AF7" s="1069"/>
      <c r="AG7" s="1069"/>
      <c r="AH7" s="1069"/>
      <c r="AI7" s="1069"/>
      <c r="AJ7" s="1069"/>
      <c r="AK7" s="1069"/>
      <c r="AL7" s="1069"/>
      <c r="AM7" s="1069"/>
      <c r="AN7" s="1069"/>
      <c r="AO7" s="1069"/>
      <c r="AP7" s="1069"/>
      <c r="AQ7" s="1069"/>
      <c r="AR7" s="1069"/>
      <c r="AS7" s="1069"/>
      <c r="AT7" s="1069"/>
      <c r="AU7" s="1069"/>
      <c r="AV7" s="1069"/>
      <c r="AW7" s="1069"/>
      <c r="AX7" s="1069"/>
      <c r="AY7" s="1069"/>
      <c r="AZ7" s="1069"/>
      <c r="BD7" s="128"/>
      <c r="BE7" s="128"/>
      <c r="BF7" s="128"/>
      <c r="BG7" s="128"/>
      <c r="BH7" s="128"/>
      <c r="BI7" s="128"/>
      <c r="BJ7" s="128"/>
      <c r="BK7" s="128"/>
    </row>
    <row r="8" spans="1:63" ht="58.95" customHeight="1" x14ac:dyDescent="0.25">
      <c r="A8" s="1071" t="str">
        <f>ФОРМА!D2</f>
        <v>ОГРН 1027809170300,  ИНН 7803002209, адрес: 197227, Россия, Санкт-Петербург, вн. тер. муниципальный округ Озеро Долгое, ул. Гаккелевская, д. 21, литера А, тел: 8-800-220-0-220 СОЮЗ "ЭНЕРГОСТРОЙ" ОГРН 1097799013751, ИНН 7708237433</v>
      </c>
      <c r="B8" s="1071"/>
      <c r="C8" s="1071"/>
      <c r="D8" s="1071"/>
      <c r="E8" s="1071"/>
      <c r="F8" s="1071"/>
      <c r="G8" s="1071"/>
      <c r="H8" s="1071"/>
      <c r="I8" s="1071"/>
      <c r="J8" s="1071"/>
      <c r="K8" s="1071"/>
      <c r="L8" s="1071"/>
      <c r="M8" s="1071"/>
      <c r="N8" s="1071"/>
      <c r="O8" s="1071"/>
      <c r="P8" s="1071"/>
      <c r="Q8" s="1071"/>
      <c r="R8" s="1071"/>
      <c r="S8" s="1071"/>
      <c r="T8" s="1071"/>
      <c r="U8" s="1071"/>
      <c r="V8" s="1071"/>
      <c r="W8" s="1071"/>
      <c r="X8" s="1071"/>
      <c r="Y8" s="1071"/>
      <c r="Z8" s="1071"/>
      <c r="AA8" s="1071"/>
      <c r="AB8" s="1071"/>
      <c r="AC8" s="1071"/>
      <c r="AD8" s="1071"/>
      <c r="AE8" s="1071"/>
      <c r="AF8" s="1071"/>
      <c r="AG8" s="1071"/>
      <c r="AH8" s="1071"/>
      <c r="AI8" s="1071"/>
      <c r="AJ8" s="1071"/>
      <c r="AK8" s="1071"/>
      <c r="AL8" s="1071"/>
      <c r="AM8" s="1071"/>
      <c r="AN8" s="1071"/>
      <c r="AO8" s="1071"/>
      <c r="AP8" s="1071"/>
      <c r="AQ8" s="1071"/>
      <c r="AR8" s="1071"/>
      <c r="AS8" s="1071"/>
      <c r="AT8" s="1071"/>
      <c r="AU8" s="1071"/>
      <c r="AV8" s="1071"/>
      <c r="AW8" s="1071"/>
      <c r="AX8" s="1071"/>
      <c r="AY8" s="1071"/>
      <c r="AZ8" s="1071"/>
      <c r="BD8" s="11"/>
      <c r="BE8" s="11"/>
      <c r="BF8" s="11"/>
      <c r="BG8" s="11"/>
      <c r="BH8" s="11"/>
      <c r="BI8" s="11"/>
      <c r="BJ8" s="11"/>
      <c r="BK8" s="11"/>
    </row>
    <row r="9" spans="1:63" s="126" customFormat="1" ht="22.5" customHeight="1" x14ac:dyDescent="0.2">
      <c r="A9" s="1069" t="s">
        <v>808</v>
      </c>
      <c r="B9" s="1070"/>
      <c r="C9" s="1070"/>
      <c r="D9" s="1070"/>
      <c r="E9" s="1070"/>
      <c r="F9" s="1070"/>
      <c r="G9" s="1070"/>
      <c r="H9" s="1070"/>
      <c r="I9" s="1070"/>
      <c r="J9" s="1070"/>
      <c r="K9" s="1070"/>
      <c r="L9" s="1070"/>
      <c r="M9" s="1070"/>
      <c r="N9" s="1070"/>
      <c r="O9" s="1070"/>
      <c r="P9" s="1070"/>
      <c r="Q9" s="1070"/>
      <c r="R9" s="1070"/>
      <c r="S9" s="1070"/>
      <c r="T9" s="1070"/>
      <c r="U9" s="1070"/>
      <c r="V9" s="1070"/>
      <c r="W9" s="1070"/>
      <c r="X9" s="1070"/>
      <c r="Y9" s="1070"/>
      <c r="Z9" s="1070"/>
      <c r="AA9" s="1070"/>
      <c r="AB9" s="1070"/>
      <c r="AC9" s="1070"/>
      <c r="AD9" s="1070"/>
      <c r="AE9" s="1070"/>
      <c r="AF9" s="1070"/>
      <c r="AG9" s="1070"/>
      <c r="AH9" s="1070"/>
      <c r="AI9" s="1070"/>
      <c r="AJ9" s="1070"/>
      <c r="AK9" s="1070"/>
      <c r="AL9" s="1070"/>
      <c r="AM9" s="1070"/>
      <c r="AN9" s="1070"/>
      <c r="AO9" s="1070"/>
      <c r="AP9" s="1070"/>
      <c r="AQ9" s="1070"/>
      <c r="AR9" s="1070"/>
      <c r="AS9" s="1070"/>
      <c r="AT9" s="1070"/>
      <c r="AU9" s="1070"/>
      <c r="AV9" s="1070"/>
      <c r="AW9" s="1070"/>
      <c r="AX9" s="1070"/>
      <c r="AY9" s="1070"/>
      <c r="AZ9" s="1070"/>
      <c r="BD9" s="128"/>
      <c r="BE9" s="128"/>
      <c r="BF9" s="128"/>
      <c r="BG9" s="128"/>
      <c r="BH9" s="128"/>
      <c r="BI9" s="128"/>
      <c r="BJ9" s="128"/>
      <c r="BK9" s="128"/>
    </row>
    <row r="10" spans="1:63" x14ac:dyDescent="0.25">
      <c r="A10" s="1074" t="s">
        <v>73</v>
      </c>
      <c r="B10" s="1074"/>
      <c r="C10" s="1074"/>
      <c r="D10" s="1074"/>
      <c r="E10" s="1074"/>
      <c r="F10" s="1074"/>
      <c r="G10" s="1074"/>
      <c r="H10" s="1074"/>
      <c r="I10" s="1074"/>
      <c r="J10" s="1074"/>
      <c r="K10" s="1074"/>
      <c r="L10" s="1074"/>
      <c r="M10" s="1074"/>
      <c r="N10" s="1074"/>
      <c r="O10" s="1074"/>
      <c r="P10" s="1074"/>
      <c r="Q10" s="1074"/>
      <c r="R10" s="1074"/>
      <c r="S10" s="1074"/>
      <c r="T10" s="1074"/>
      <c r="U10" s="1074"/>
      <c r="V10" s="1074"/>
      <c r="W10" s="1074"/>
      <c r="X10" s="1074"/>
      <c r="Y10" s="1074"/>
      <c r="Z10" s="1074"/>
      <c r="AA10" s="1074"/>
      <c r="AB10" s="1074"/>
      <c r="AC10" s="1074"/>
      <c r="AD10" s="1074"/>
      <c r="AE10" s="1074"/>
      <c r="AF10" s="1074"/>
      <c r="AG10" s="1074"/>
      <c r="AH10" s="1074"/>
      <c r="AI10" s="1074"/>
      <c r="AJ10" s="1074"/>
      <c r="AK10" s="1074"/>
      <c r="AL10" s="1074"/>
      <c r="AM10" s="1074"/>
      <c r="AN10" s="1074"/>
      <c r="AO10" s="1074"/>
      <c r="AP10" s="1074"/>
      <c r="AQ10" s="1074"/>
      <c r="AR10" s="1074"/>
      <c r="AS10" s="1074"/>
      <c r="AT10" s="1074"/>
      <c r="AU10" s="1074"/>
      <c r="AV10" s="1074"/>
      <c r="AW10" s="1074"/>
      <c r="AX10" s="1074"/>
      <c r="AY10" s="1074"/>
      <c r="AZ10" s="1074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071" t="str">
        <f>ФОРМА!B4</f>
        <v>ООО «СЭТ»</v>
      </c>
      <c r="B11" s="1071"/>
      <c r="C11" s="1071"/>
      <c r="D11" s="1071"/>
      <c r="E11" s="1071"/>
      <c r="F11" s="1071"/>
      <c r="G11" s="1071"/>
      <c r="H11" s="1071"/>
      <c r="I11" s="1071"/>
      <c r="J11" s="1071"/>
      <c r="K11" s="1071"/>
      <c r="L11" s="1071"/>
      <c r="M11" s="1071"/>
      <c r="N11" s="1071"/>
      <c r="O11" s="1071"/>
      <c r="P11" s="1071"/>
      <c r="Q11" s="1071"/>
      <c r="R11" s="1071"/>
      <c r="S11" s="1071"/>
      <c r="T11" s="1071"/>
      <c r="U11" s="1071"/>
      <c r="V11" s="1071"/>
      <c r="W11" s="1071"/>
      <c r="X11" s="1071"/>
      <c r="Y11" s="1071"/>
      <c r="Z11" s="1071"/>
      <c r="AA11" s="1071"/>
      <c r="AB11" s="1071"/>
      <c r="AC11" s="1071"/>
      <c r="AD11" s="1071"/>
      <c r="AE11" s="1071"/>
      <c r="AF11" s="1071"/>
      <c r="AG11" s="1071"/>
      <c r="AH11" s="1071"/>
      <c r="AI11" s="1071"/>
      <c r="AJ11" s="1071"/>
      <c r="AK11" s="1071"/>
      <c r="AL11" s="1071"/>
      <c r="AM11" s="1071"/>
      <c r="AN11" s="1071"/>
      <c r="AO11" s="1071"/>
      <c r="AP11" s="1071"/>
      <c r="AQ11" s="1071"/>
      <c r="AR11" s="1071"/>
      <c r="AS11" s="1071"/>
      <c r="AT11" s="1071"/>
      <c r="AU11" s="1071"/>
      <c r="AV11" s="1071"/>
      <c r="AW11" s="1071"/>
      <c r="AX11" s="1071"/>
      <c r="AY11" s="1071"/>
      <c r="AZ11" s="1071"/>
      <c r="BA11" s="1071"/>
    </row>
    <row r="12" spans="1:63" s="126" customFormat="1" ht="6.6" customHeight="1" x14ac:dyDescent="0.2">
      <c r="A12" s="1069" t="s">
        <v>810</v>
      </c>
      <c r="B12" s="1069"/>
      <c r="C12" s="1069"/>
      <c r="D12" s="1069"/>
      <c r="E12" s="1069"/>
      <c r="F12" s="1069"/>
      <c r="G12" s="1069"/>
      <c r="H12" s="1069"/>
      <c r="I12" s="1069"/>
      <c r="J12" s="1069"/>
      <c r="K12" s="1069"/>
      <c r="L12" s="1069"/>
      <c r="M12" s="1069"/>
      <c r="N12" s="1069"/>
      <c r="O12" s="1069"/>
      <c r="P12" s="1069"/>
      <c r="Q12" s="1069"/>
      <c r="R12" s="1069"/>
      <c r="S12" s="1069"/>
      <c r="T12" s="1069"/>
      <c r="U12" s="1069"/>
      <c r="V12" s="1069"/>
      <c r="W12" s="1069"/>
      <c r="X12" s="1069"/>
      <c r="Y12" s="1069"/>
      <c r="Z12" s="1069"/>
      <c r="AA12" s="1069"/>
      <c r="AB12" s="1069"/>
      <c r="AC12" s="1069"/>
      <c r="AD12" s="1069"/>
      <c r="AE12" s="1069"/>
      <c r="AF12" s="1069"/>
      <c r="AG12" s="1069"/>
      <c r="AH12" s="1069"/>
      <c r="AI12" s="1069"/>
      <c r="AJ12" s="1069"/>
      <c r="AK12" s="1069"/>
      <c r="AL12" s="1069"/>
      <c r="AM12" s="1069"/>
      <c r="AN12" s="1069"/>
      <c r="AO12" s="1069"/>
      <c r="AP12" s="1069"/>
      <c r="AQ12" s="1069"/>
      <c r="AR12" s="1069"/>
      <c r="AS12" s="1069"/>
      <c r="AT12" s="1069"/>
      <c r="AU12" s="1069"/>
      <c r="AV12" s="1069"/>
      <c r="AW12" s="1069"/>
      <c r="AX12" s="1069"/>
      <c r="AY12" s="1069"/>
      <c r="AZ12" s="1069"/>
    </row>
    <row r="13" spans="1:63" ht="24.6" customHeight="1" x14ac:dyDescent="0.25">
      <c r="A13" s="1071" t="str">
        <f>ФОРМА!D4</f>
        <v>ОГРН 1089847302225, ИНН 7842391090, КПП 780101001, 199004, город Санкт-Петербург, пр-кт Средний В.О., д. 4 литер а, пом/ком 6н/177</v>
      </c>
      <c r="B13" s="1071"/>
      <c r="C13" s="1071"/>
      <c r="D13" s="1071"/>
      <c r="E13" s="1071"/>
      <c r="F13" s="1071"/>
      <c r="G13" s="1071"/>
      <c r="H13" s="1071"/>
      <c r="I13" s="1071"/>
      <c r="J13" s="1071"/>
      <c r="K13" s="1071"/>
      <c r="L13" s="1071"/>
      <c r="M13" s="1071"/>
      <c r="N13" s="1071"/>
      <c r="O13" s="1071"/>
      <c r="P13" s="1071"/>
      <c r="Q13" s="1071"/>
      <c r="R13" s="1071"/>
      <c r="S13" s="1071"/>
      <c r="T13" s="1071"/>
      <c r="U13" s="1071"/>
      <c r="V13" s="1071"/>
      <c r="W13" s="1071"/>
      <c r="X13" s="1071"/>
      <c r="Y13" s="1071"/>
      <c r="Z13" s="1071"/>
      <c r="AA13" s="1071"/>
      <c r="AB13" s="1071"/>
      <c r="AC13" s="1071"/>
      <c r="AD13" s="1071"/>
      <c r="AE13" s="1071"/>
      <c r="AF13" s="1071"/>
      <c r="AG13" s="1071"/>
      <c r="AH13" s="1071"/>
      <c r="AI13" s="1071"/>
      <c r="AJ13" s="1071"/>
      <c r="AK13" s="1071"/>
      <c r="AL13" s="1071"/>
      <c r="AM13" s="1071"/>
      <c r="AN13" s="1071"/>
      <c r="AO13" s="1071"/>
      <c r="AP13" s="1071"/>
      <c r="AQ13" s="1071"/>
      <c r="AR13" s="1071"/>
      <c r="AS13" s="1071"/>
      <c r="AT13" s="1071"/>
      <c r="AU13" s="1071"/>
      <c r="AV13" s="1071"/>
      <c r="AW13" s="1071"/>
      <c r="AX13" s="1071"/>
      <c r="AY13" s="1071"/>
      <c r="AZ13" s="1071"/>
      <c r="BA13" s="1071"/>
    </row>
    <row r="14" spans="1:63" s="126" customFormat="1" ht="21.6" customHeight="1" x14ac:dyDescent="0.2">
      <c r="A14" s="1069" t="s">
        <v>811</v>
      </c>
      <c r="B14" s="1069"/>
      <c r="C14" s="1069"/>
      <c r="D14" s="1069"/>
      <c r="E14" s="1069"/>
      <c r="F14" s="1069"/>
      <c r="G14" s="1069"/>
      <c r="H14" s="1069"/>
      <c r="I14" s="1069"/>
      <c r="J14" s="1069"/>
      <c r="K14" s="1069"/>
      <c r="L14" s="1069"/>
      <c r="M14" s="1069"/>
      <c r="N14" s="1069"/>
      <c r="O14" s="1069"/>
      <c r="P14" s="1069"/>
      <c r="Q14" s="1069"/>
      <c r="R14" s="1069"/>
      <c r="S14" s="1069"/>
      <c r="T14" s="1069"/>
      <c r="U14" s="1069"/>
      <c r="V14" s="1069"/>
      <c r="W14" s="1069"/>
      <c r="X14" s="1069"/>
      <c r="Y14" s="1069"/>
      <c r="Z14" s="1069"/>
      <c r="AA14" s="1069"/>
      <c r="AB14" s="1069"/>
      <c r="AC14" s="1069"/>
      <c r="AD14" s="1069"/>
      <c r="AE14" s="1069"/>
      <c r="AF14" s="1069"/>
      <c r="AG14" s="1069"/>
      <c r="AH14" s="1069"/>
      <c r="AI14" s="1069"/>
      <c r="AJ14" s="1069"/>
      <c r="AK14" s="1069"/>
      <c r="AL14" s="1069"/>
      <c r="AM14" s="1069"/>
      <c r="AN14" s="1069"/>
      <c r="AO14" s="1069"/>
      <c r="AP14" s="1069"/>
      <c r="AQ14" s="1069"/>
      <c r="AR14" s="1069"/>
      <c r="AS14" s="1069"/>
      <c r="AT14" s="1069"/>
      <c r="AU14" s="1069"/>
      <c r="AV14" s="1069"/>
      <c r="AW14" s="1069"/>
      <c r="AX14" s="1069"/>
      <c r="AY14" s="1069"/>
      <c r="AZ14" s="1069"/>
    </row>
    <row r="15" spans="1:63" x14ac:dyDescent="0.25">
      <c r="A15" s="1074" t="s">
        <v>74</v>
      </c>
      <c r="B15" s="1074"/>
      <c r="C15" s="1074"/>
      <c r="D15" s="1074"/>
      <c r="E15" s="1074"/>
      <c r="F15" s="1074"/>
      <c r="G15" s="1074"/>
      <c r="H15" s="1074"/>
      <c r="I15" s="1074"/>
      <c r="J15" s="1074"/>
      <c r="K15" s="1074"/>
      <c r="L15" s="1074"/>
      <c r="M15" s="1074"/>
      <c r="N15" s="1074"/>
      <c r="O15" s="1074"/>
      <c r="P15" s="1074"/>
      <c r="Q15" s="1074"/>
      <c r="R15" s="1074"/>
      <c r="S15" s="1074"/>
      <c r="T15" s="1074"/>
      <c r="U15" s="1074"/>
      <c r="V15" s="1074"/>
      <c r="W15" s="1074"/>
      <c r="X15" s="1074"/>
      <c r="Y15" s="1074"/>
      <c r="Z15" s="1074"/>
      <c r="AA15" s="1074"/>
      <c r="AB15" s="1074"/>
      <c r="AC15" s="1074"/>
      <c r="AD15" s="1074"/>
      <c r="AE15" s="1074"/>
      <c r="AF15" s="1074"/>
      <c r="AG15" s="1074"/>
      <c r="AH15" s="1074"/>
      <c r="AI15" s="1074"/>
      <c r="AJ15" s="1074"/>
      <c r="AK15" s="1074"/>
      <c r="AL15" s="1074"/>
      <c r="AM15" s="1074"/>
      <c r="AN15" s="1074"/>
      <c r="AO15" s="1074"/>
      <c r="AP15" s="1074"/>
      <c r="AQ15" s="1074"/>
      <c r="AR15" s="1074"/>
      <c r="AS15" s="1074"/>
      <c r="AT15" s="1074"/>
      <c r="AU15" s="1074"/>
      <c r="AV15" s="1074"/>
      <c r="AW15" s="1074"/>
      <c r="AX15" s="1074"/>
      <c r="AY15" s="1074"/>
      <c r="AZ15" s="1074"/>
    </row>
    <row r="16" spans="1:63" ht="15" customHeight="1" x14ac:dyDescent="0.25">
      <c r="A16" s="1068" t="str">
        <f>IF(ФОРМА!B8=0," ",ФОРМА!B8)</f>
        <v>ООО «СЭТ»</v>
      </c>
      <c r="B16" s="1068"/>
      <c r="C16" s="1068"/>
      <c r="D16" s="1068"/>
      <c r="E16" s="1068"/>
      <c r="F16" s="1068"/>
      <c r="G16" s="1068"/>
      <c r="H16" s="1068"/>
      <c r="I16" s="1068"/>
      <c r="J16" s="1068"/>
      <c r="K16" s="1068"/>
      <c r="L16" s="1068"/>
      <c r="M16" s="1068"/>
      <c r="N16" s="1068"/>
      <c r="O16" s="1068"/>
      <c r="P16" s="1068"/>
      <c r="Q16" s="1068"/>
      <c r="R16" s="1068"/>
      <c r="S16" s="1068"/>
      <c r="T16" s="1068"/>
      <c r="U16" s="1068"/>
      <c r="V16" s="1068"/>
      <c r="W16" s="1068"/>
      <c r="X16" s="1068"/>
      <c r="Y16" s="1068"/>
      <c r="Z16" s="1068"/>
      <c r="AA16" s="1068"/>
      <c r="AB16" s="1068"/>
      <c r="AC16" s="1068"/>
      <c r="AD16" s="1068"/>
      <c r="AE16" s="1068"/>
      <c r="AF16" s="1068"/>
      <c r="AG16" s="1068"/>
      <c r="AH16" s="1068"/>
      <c r="AI16" s="1068"/>
      <c r="AJ16" s="1068"/>
      <c r="AK16" s="1068"/>
      <c r="AL16" s="1068"/>
      <c r="AM16" s="1068"/>
      <c r="AN16" s="1068"/>
      <c r="AO16" s="1068"/>
      <c r="AP16" s="1068"/>
      <c r="AQ16" s="1068"/>
      <c r="AR16" s="1068"/>
      <c r="AS16" s="1068"/>
      <c r="AT16" s="1068"/>
      <c r="AU16" s="1068"/>
      <c r="AV16" s="1068"/>
      <c r="AW16" s="1068"/>
      <c r="AX16" s="1068"/>
      <c r="AY16" s="1068"/>
      <c r="AZ16" s="1068"/>
    </row>
    <row r="17" spans="1:54" s="126" customFormat="1" ht="9.6" customHeight="1" x14ac:dyDescent="0.2">
      <c r="A17" s="1069" t="s">
        <v>810</v>
      </c>
      <c r="B17" s="1069"/>
      <c r="C17" s="1069"/>
      <c r="D17" s="1069"/>
      <c r="E17" s="1069"/>
      <c r="F17" s="1069"/>
      <c r="G17" s="1069"/>
      <c r="H17" s="1069"/>
      <c r="I17" s="1069"/>
      <c r="J17" s="1069"/>
      <c r="K17" s="1069"/>
      <c r="L17" s="1069"/>
      <c r="M17" s="1069"/>
      <c r="N17" s="1069"/>
      <c r="O17" s="1069"/>
      <c r="P17" s="1069"/>
      <c r="Q17" s="1069"/>
      <c r="R17" s="1069"/>
      <c r="S17" s="1069"/>
      <c r="T17" s="1069"/>
      <c r="U17" s="1069"/>
      <c r="V17" s="1069"/>
      <c r="W17" s="1069"/>
      <c r="X17" s="1069"/>
      <c r="Y17" s="1069"/>
      <c r="Z17" s="1069"/>
      <c r="AA17" s="1069"/>
      <c r="AB17" s="1069"/>
      <c r="AC17" s="1069"/>
      <c r="AD17" s="1069"/>
      <c r="AE17" s="1069"/>
      <c r="AF17" s="1069"/>
      <c r="AG17" s="1069"/>
      <c r="AH17" s="1069"/>
      <c r="AI17" s="1069"/>
      <c r="AJ17" s="1069"/>
      <c r="AK17" s="1069"/>
      <c r="AL17" s="1069"/>
      <c r="AM17" s="1069"/>
      <c r="AN17" s="1069"/>
      <c r="AO17" s="1069"/>
      <c r="AP17" s="1069"/>
      <c r="AQ17" s="1069"/>
      <c r="AR17" s="1069"/>
      <c r="AS17" s="1069"/>
      <c r="AT17" s="1069"/>
      <c r="AU17" s="1069"/>
      <c r="AV17" s="1069"/>
      <c r="AW17" s="1069"/>
      <c r="AX17" s="1069"/>
      <c r="AY17" s="1069"/>
      <c r="AZ17" s="1069"/>
    </row>
    <row r="18" spans="1:54" ht="24" customHeight="1" x14ac:dyDescent="0.25">
      <c r="A18" s="1068" t="str">
        <f>IF(ФОРМА!D8=0," ",ФОРМА!D8)</f>
        <v>ОГРН 1117847138364 ИНН 7811490221; КПП 781001001, 196158, РФ, Санкт-Петербург, Московское шоссе, д. 42 корпус 2. лит А, пом.202, тел: (812) 777-57-67</v>
      </c>
      <c r="B18" s="1068"/>
      <c r="C18" s="1068"/>
      <c r="D18" s="1068"/>
      <c r="E18" s="1068"/>
      <c r="F18" s="1068"/>
      <c r="G18" s="1068"/>
      <c r="H18" s="1068"/>
      <c r="I18" s="1068"/>
      <c r="J18" s="1068"/>
      <c r="K18" s="1068"/>
      <c r="L18" s="1068"/>
      <c r="M18" s="1068"/>
      <c r="N18" s="1068"/>
      <c r="O18" s="1068"/>
      <c r="P18" s="1068"/>
      <c r="Q18" s="1068"/>
      <c r="R18" s="1068"/>
      <c r="S18" s="1068"/>
      <c r="T18" s="1068"/>
      <c r="U18" s="1068"/>
      <c r="V18" s="1068"/>
      <c r="W18" s="1068"/>
      <c r="X18" s="1068"/>
      <c r="Y18" s="1068"/>
      <c r="Z18" s="1068"/>
      <c r="AA18" s="1068"/>
      <c r="AB18" s="1068"/>
      <c r="AC18" s="1068"/>
      <c r="AD18" s="1068"/>
      <c r="AE18" s="1068"/>
      <c r="AF18" s="1068"/>
      <c r="AG18" s="1068"/>
      <c r="AH18" s="1068"/>
      <c r="AI18" s="1068"/>
      <c r="AJ18" s="1068"/>
      <c r="AK18" s="1068"/>
      <c r="AL18" s="1068"/>
      <c r="AM18" s="1068"/>
      <c r="AN18" s="1068"/>
      <c r="AO18" s="1068"/>
      <c r="AP18" s="1068"/>
      <c r="AQ18" s="1068"/>
      <c r="AR18" s="1068"/>
      <c r="AS18" s="1068"/>
      <c r="AT18" s="1068"/>
      <c r="AU18" s="1068"/>
      <c r="AV18" s="1068"/>
      <c r="AW18" s="1068"/>
      <c r="AX18" s="1068"/>
      <c r="AY18" s="1068"/>
      <c r="AZ18" s="1068"/>
    </row>
    <row r="19" spans="1:54" s="126" customFormat="1" ht="9.6" customHeight="1" x14ac:dyDescent="0.2">
      <c r="A19" s="1069" t="s">
        <v>755</v>
      </c>
      <c r="B19" s="1069"/>
      <c r="C19" s="1069"/>
      <c r="D19" s="1069"/>
      <c r="E19" s="1069"/>
      <c r="F19" s="1069"/>
      <c r="G19" s="1069"/>
      <c r="H19" s="1069"/>
      <c r="I19" s="1069"/>
      <c r="J19" s="1069"/>
      <c r="K19" s="1069"/>
      <c r="L19" s="1069"/>
      <c r="M19" s="1069"/>
      <c r="N19" s="1069"/>
      <c r="O19" s="1069"/>
      <c r="P19" s="1069"/>
      <c r="Q19" s="1069"/>
      <c r="R19" s="1069"/>
      <c r="S19" s="1069"/>
      <c r="T19" s="1069"/>
      <c r="U19" s="1069"/>
      <c r="V19" s="1069"/>
      <c r="W19" s="1069"/>
      <c r="X19" s="1069"/>
      <c r="Y19" s="1069"/>
      <c r="Z19" s="1069"/>
      <c r="AA19" s="1069"/>
      <c r="AB19" s="1069"/>
      <c r="AC19" s="1069"/>
      <c r="AD19" s="1069"/>
      <c r="AE19" s="1069"/>
      <c r="AF19" s="1069"/>
      <c r="AG19" s="1069"/>
      <c r="AH19" s="1069"/>
      <c r="AI19" s="1069"/>
      <c r="AJ19" s="1069"/>
      <c r="AK19" s="1069"/>
      <c r="AL19" s="1069"/>
      <c r="AM19" s="1069"/>
      <c r="AN19" s="1069"/>
      <c r="AO19" s="1069"/>
      <c r="AP19" s="1069"/>
      <c r="AQ19" s="1069"/>
      <c r="AR19" s="1069"/>
      <c r="AS19" s="1069"/>
      <c r="AT19" s="1069"/>
      <c r="AU19" s="1069"/>
      <c r="AV19" s="1069"/>
      <c r="AW19" s="1069"/>
      <c r="AX19" s="1069"/>
      <c r="AY19" s="1069"/>
      <c r="AZ19" s="1069"/>
    </row>
    <row r="20" spans="1:54" ht="5.25" customHeight="1" x14ac:dyDescent="0.25"/>
    <row r="21" spans="1:54" ht="12.75" customHeight="1" x14ac:dyDescent="0.25">
      <c r="A21" s="1067" t="s">
        <v>67</v>
      </c>
      <c r="B21" s="1067"/>
      <c r="C21" s="1067"/>
      <c r="D21" s="1067"/>
      <c r="E21" s="1067"/>
      <c r="F21" s="1067"/>
      <c r="G21" s="1067"/>
      <c r="H21" s="1067"/>
      <c r="I21" s="1067"/>
      <c r="J21" s="1067"/>
      <c r="K21" s="1067"/>
      <c r="L21" s="1067"/>
      <c r="M21" s="1067"/>
      <c r="N21" s="1067"/>
      <c r="O21" s="1067"/>
      <c r="P21" s="1067"/>
      <c r="Q21" s="1067"/>
      <c r="R21" s="1067"/>
      <c r="S21" s="1067"/>
      <c r="T21" s="1067"/>
      <c r="U21" s="1067"/>
      <c r="V21" s="1067"/>
      <c r="W21" s="1067"/>
      <c r="X21" s="1067"/>
      <c r="Y21" s="1067"/>
      <c r="Z21" s="1067"/>
      <c r="AA21" s="1067"/>
      <c r="AB21" s="1067"/>
      <c r="AC21" s="1067"/>
      <c r="AD21" s="1067"/>
      <c r="AE21" s="1067"/>
      <c r="AF21" s="1067"/>
      <c r="AG21" s="1067"/>
      <c r="AH21" s="1067"/>
      <c r="AI21" s="1067"/>
      <c r="AJ21" s="1067"/>
      <c r="AK21" s="1067"/>
      <c r="AL21" s="1067"/>
      <c r="AM21" s="1067"/>
      <c r="AN21" s="1067"/>
      <c r="AO21" s="1067"/>
      <c r="AP21" s="1067"/>
      <c r="AQ21" s="1067"/>
      <c r="AR21" s="1067"/>
      <c r="AS21" s="1067"/>
      <c r="AT21" s="1067"/>
      <c r="AU21" s="1067"/>
      <c r="AV21" s="1067"/>
      <c r="AW21" s="1067"/>
      <c r="AX21" s="1067"/>
      <c r="AY21" s="1067"/>
      <c r="AZ21" s="1067"/>
    </row>
    <row r="22" spans="1:54" ht="12.75" customHeight="1" x14ac:dyDescent="0.25">
      <c r="A22" s="1067" t="s">
        <v>379</v>
      </c>
      <c r="B22" s="1067"/>
      <c r="C22" s="1067"/>
      <c r="D22" s="1067"/>
      <c r="E22" s="1067"/>
      <c r="F22" s="1067"/>
      <c r="G22" s="1067"/>
      <c r="H22" s="1067"/>
      <c r="I22" s="1067"/>
      <c r="J22" s="1067"/>
      <c r="K22" s="1067"/>
      <c r="L22" s="1067"/>
      <c r="M22" s="1067"/>
      <c r="N22" s="1067"/>
      <c r="O22" s="1067"/>
      <c r="P22" s="1067"/>
      <c r="Q22" s="1067"/>
      <c r="R22" s="1067"/>
      <c r="S22" s="1067"/>
      <c r="T22" s="1067"/>
      <c r="U22" s="1067"/>
      <c r="V22" s="1067"/>
      <c r="W22" s="1067"/>
      <c r="X22" s="1067"/>
      <c r="Y22" s="1067"/>
      <c r="Z22" s="1067"/>
      <c r="AA22" s="1067"/>
      <c r="AB22" s="1067"/>
      <c r="AC22" s="1067"/>
      <c r="AD22" s="1067"/>
      <c r="AE22" s="1067"/>
      <c r="AF22" s="1067"/>
      <c r="AG22" s="1067"/>
      <c r="AH22" s="1067"/>
      <c r="AI22" s="1067"/>
      <c r="AJ22" s="1067"/>
      <c r="AK22" s="1067"/>
      <c r="AL22" s="1067"/>
      <c r="AM22" s="1067"/>
      <c r="AN22" s="1067"/>
      <c r="AO22" s="1067"/>
      <c r="AP22" s="1067"/>
      <c r="AQ22" s="1067"/>
      <c r="AR22" s="1067"/>
      <c r="AS22" s="1067"/>
      <c r="AT22" s="1067"/>
      <c r="AU22" s="1067"/>
      <c r="AV22" s="1067"/>
      <c r="AW22" s="1067"/>
      <c r="AX22" s="1067"/>
      <c r="AY22" s="1067"/>
      <c r="AZ22" s="1067"/>
    </row>
    <row r="23" spans="1:54" ht="6.75" customHeight="1" x14ac:dyDescent="0.25"/>
    <row r="24" spans="1:54" ht="14.25" customHeight="1" x14ac:dyDescent="0.3">
      <c r="A24" s="7" t="s">
        <v>19</v>
      </c>
      <c r="C24" s="1078" t="str">
        <f ca="1">INDIRECT("'АКТЫ скрытых работ'!R"&amp;BE3&amp;"C2",0)</f>
        <v>4_ОП_10</v>
      </c>
      <c r="D24" s="1078"/>
      <c r="E24" s="1078"/>
      <c r="F24" s="1078"/>
      <c r="G24" s="1078"/>
      <c r="H24" s="1078"/>
      <c r="I24" s="1078"/>
      <c r="J24" s="1078"/>
      <c r="K24" s="1078"/>
      <c r="AH24" s="8" t="s">
        <v>76</v>
      </c>
      <c r="AI24" s="1079" t="str">
        <f ca="1">INDIRECT("'АКТЫ скрытых работ'!R"&amp;BE3&amp;"C7",0)</f>
        <v>13</v>
      </c>
      <c r="AJ24" s="1080"/>
      <c r="AK24" s="1080"/>
      <c r="AL24" s="8" t="s">
        <v>77</v>
      </c>
      <c r="AN24" s="1090" t="str">
        <f ca="1">INDIRECT("'АКТЫ скрытых работ'!R"&amp;BE3&amp;"C8",0)</f>
        <v>декабря</v>
      </c>
      <c r="AO24" s="1090"/>
      <c r="AP24" s="1090"/>
      <c r="AQ24" s="1090"/>
      <c r="AR24" s="1090"/>
      <c r="AS24" s="1090"/>
      <c r="AT24" s="1090"/>
      <c r="AU24" s="9"/>
      <c r="AV24" s="1080">
        <f ca="1">INDIRECT("'АКТЫ скрытых работ'!R"&amp;BE3&amp;"C9",0)</f>
        <v>2024</v>
      </c>
      <c r="AW24" s="1080"/>
      <c r="AX24" s="1080"/>
      <c r="AY24" s="1080"/>
      <c r="AZ24" s="9"/>
    </row>
    <row r="25" spans="1:54" ht="4.2" customHeight="1" x14ac:dyDescent="0.25"/>
    <row r="26" spans="1:54" ht="27.6" customHeight="1" x14ac:dyDescent="0.25">
      <c r="A26" s="1084" t="s">
        <v>770</v>
      </c>
      <c r="B26" s="1085"/>
      <c r="C26" s="1085"/>
      <c r="D26" s="1085"/>
      <c r="E26" s="1085"/>
      <c r="F26" s="1085"/>
      <c r="G26" s="1085"/>
      <c r="H26" s="1085"/>
      <c r="I26" s="1085"/>
      <c r="J26" s="1085"/>
      <c r="K26" s="1085"/>
      <c r="L26" s="1085"/>
      <c r="M26" s="1085"/>
      <c r="N26" s="1085"/>
      <c r="O26" s="1085"/>
      <c r="P26" s="1085"/>
      <c r="Q26" s="1085"/>
      <c r="R26" s="1085"/>
      <c r="S26" s="1085"/>
      <c r="T26" s="1085"/>
      <c r="U26" s="1085"/>
      <c r="V26" s="1085"/>
      <c r="W26" s="1085"/>
      <c r="X26" s="1085"/>
      <c r="Y26" s="1085"/>
      <c r="Z26" s="1085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85"/>
      <c r="AN26" s="1085"/>
      <c r="AO26" s="1085"/>
      <c r="AP26" s="1085"/>
      <c r="AQ26" s="1085"/>
      <c r="AR26" s="1085"/>
      <c r="AS26" s="1085"/>
      <c r="AT26" s="1085"/>
      <c r="AU26" s="1085"/>
      <c r="AV26" s="1085"/>
      <c r="AW26" s="1085"/>
      <c r="AX26" s="1085"/>
      <c r="AY26" s="1085"/>
      <c r="AZ26" s="1085"/>
    </row>
    <row r="27" spans="1:54" ht="12" customHeight="1" x14ac:dyDescent="0.25">
      <c r="A27" s="1086" t="str">
        <f>ПОДПИСИ!B6</f>
        <v xml:space="preserve">Старший мастер Ломоносовского РЭС филиала ПАО "Россети Ленэнерго", "ГтЭС" </v>
      </c>
      <c r="B27" s="1086"/>
      <c r="C27" s="1086"/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086"/>
      <c r="V27" s="1086"/>
      <c r="W27" s="1086"/>
      <c r="X27" s="1086"/>
      <c r="Y27" s="1086"/>
      <c r="Z27" s="1086"/>
      <c r="AA27" s="1086"/>
      <c r="AB27" s="1086"/>
      <c r="AC27" s="1086"/>
      <c r="AD27" s="1086"/>
      <c r="AE27" s="1086"/>
      <c r="AF27" s="1086"/>
      <c r="AG27" s="1086"/>
      <c r="AH27" s="1086"/>
      <c r="AI27" s="1086"/>
      <c r="AJ27" s="1086"/>
      <c r="AK27" s="1086"/>
      <c r="AL27" s="1086"/>
      <c r="AM27" s="1086"/>
      <c r="AN27" s="1086"/>
      <c r="AO27" s="1086"/>
      <c r="AP27" s="1086"/>
      <c r="AQ27" s="1086"/>
      <c r="AR27" s="1086"/>
      <c r="AS27" s="1086"/>
      <c r="AT27" s="1086"/>
      <c r="AU27" s="1086"/>
      <c r="AV27" s="1086"/>
      <c r="AW27" s="1086"/>
      <c r="AX27" s="1086"/>
      <c r="AY27" s="1086"/>
      <c r="AZ27" s="1086"/>
    </row>
    <row r="28" spans="1:54" ht="12" customHeight="1" x14ac:dyDescent="0.25">
      <c r="A28" s="1087" t="str">
        <f>CONCATENATE(ПОДПИСИ!C6,ПОДПИСИ!F6)</f>
        <v xml:space="preserve">Ширяев Е.М. </v>
      </c>
      <c r="B28" s="1087"/>
      <c r="C28" s="1087"/>
      <c r="D28" s="1087"/>
      <c r="E28" s="1087"/>
      <c r="F28" s="1087"/>
      <c r="G28" s="1087"/>
      <c r="H28" s="1087"/>
      <c r="I28" s="1087"/>
      <c r="J28" s="1087"/>
      <c r="K28" s="1087"/>
      <c r="L28" s="1087"/>
      <c r="M28" s="1087"/>
      <c r="N28" s="1087"/>
      <c r="O28" s="1087"/>
      <c r="P28" s="1087"/>
      <c r="Q28" s="1087"/>
      <c r="R28" s="1087"/>
      <c r="S28" s="1087"/>
      <c r="T28" s="1087"/>
      <c r="U28" s="1087"/>
      <c r="V28" s="1087"/>
      <c r="W28" s="1087"/>
      <c r="X28" s="1087"/>
      <c r="Y28" s="1087"/>
      <c r="Z28" s="1087"/>
      <c r="AA28" s="1087"/>
      <c r="AB28" s="1087"/>
      <c r="AC28" s="1087"/>
      <c r="AD28" s="1087"/>
      <c r="AE28" s="1087"/>
      <c r="AF28" s="1087"/>
      <c r="AG28" s="1087"/>
      <c r="AH28" s="1087"/>
      <c r="AI28" s="1087"/>
      <c r="AJ28" s="1087"/>
      <c r="AK28" s="1087"/>
      <c r="AL28" s="1087"/>
      <c r="AM28" s="1087"/>
      <c r="AN28" s="1087"/>
      <c r="AO28" s="1087"/>
      <c r="AP28" s="1087"/>
      <c r="AQ28" s="1087"/>
      <c r="AR28" s="1087"/>
      <c r="AS28" s="1087"/>
      <c r="AT28" s="1087"/>
      <c r="AU28" s="1087"/>
      <c r="AV28" s="1087"/>
      <c r="AW28" s="1087"/>
      <c r="AX28" s="1087"/>
      <c r="AY28" s="1087"/>
      <c r="AZ28" s="1087"/>
    </row>
    <row r="29" spans="1:54" ht="13.2" customHeight="1" x14ac:dyDescent="0.25">
      <c r="A29" s="1088" t="s">
        <v>813</v>
      </c>
      <c r="B29" s="1089"/>
      <c r="C29" s="1089"/>
      <c r="D29" s="1089"/>
      <c r="E29" s="1089"/>
      <c r="F29" s="1089"/>
      <c r="G29" s="1089"/>
      <c r="H29" s="1089"/>
      <c r="I29" s="1089"/>
      <c r="J29" s="1089"/>
      <c r="K29" s="1089"/>
      <c r="L29" s="1089"/>
      <c r="M29" s="1089"/>
      <c r="N29" s="1089"/>
      <c r="O29" s="1089"/>
      <c r="P29" s="1089"/>
      <c r="Q29" s="1089"/>
      <c r="R29" s="1089"/>
      <c r="S29" s="1089"/>
      <c r="T29" s="1089"/>
      <c r="U29" s="1089"/>
      <c r="V29" s="1089"/>
      <c r="W29" s="1089"/>
      <c r="X29" s="1089"/>
      <c r="Y29" s="1089"/>
      <c r="Z29" s="1089"/>
      <c r="AA29" s="1089"/>
      <c r="AB29" s="1089"/>
      <c r="AC29" s="1089"/>
      <c r="AD29" s="1089"/>
      <c r="AE29" s="1089"/>
      <c r="AF29" s="1089"/>
      <c r="AG29" s="1089"/>
      <c r="AH29" s="1089"/>
      <c r="AI29" s="1089"/>
      <c r="AJ29" s="1089"/>
      <c r="AK29" s="1089"/>
      <c r="AL29" s="1089"/>
      <c r="AM29" s="1089"/>
      <c r="AN29" s="1089"/>
      <c r="AO29" s="1089"/>
      <c r="AP29" s="1089"/>
      <c r="AQ29" s="1089"/>
      <c r="AR29" s="1089"/>
      <c r="AS29" s="1089"/>
      <c r="AT29" s="1089"/>
      <c r="AU29" s="1089"/>
      <c r="AV29" s="1089"/>
      <c r="AW29" s="1089"/>
      <c r="AX29" s="1089"/>
      <c r="AY29" s="1089"/>
      <c r="AZ29" s="1089"/>
    </row>
    <row r="30" spans="1:54" s="279" customFormat="1" x14ac:dyDescent="0.25">
      <c r="A30" s="942" t="str">
        <f>IF(ПОДПИСИ!B10="","",CONCATENATE(ПОДПИСИ!B10," ",ПОДПИСИ!C10," ",ПОДПИСИ!F10))</f>
        <v>Ведущий инженер отдела строительного контроля АО "ЛЭСР" Сафуанова В.А. Приказ №205 от 12.02.2024</v>
      </c>
      <c r="B30" s="942"/>
      <c r="C30" s="942"/>
      <c r="D30" s="942"/>
      <c r="E30" s="942"/>
      <c r="F30" s="942"/>
      <c r="G30" s="942"/>
      <c r="H30" s="942"/>
      <c r="I30" s="942"/>
      <c r="J30" s="942"/>
      <c r="K30" s="942"/>
      <c r="L30" s="942"/>
      <c r="M30" s="942"/>
      <c r="N30" s="942"/>
      <c r="O30" s="942"/>
      <c r="P30" s="942"/>
      <c r="Q30" s="942"/>
      <c r="R30" s="942"/>
      <c r="S30" s="942"/>
      <c r="T30" s="942"/>
      <c r="U30" s="942"/>
      <c r="V30" s="942"/>
      <c r="W30" s="942"/>
      <c r="X30" s="942"/>
      <c r="Y30" s="942"/>
      <c r="Z30" s="942"/>
      <c r="AA30" s="942"/>
      <c r="AB30" s="942"/>
      <c r="AC30" s="942"/>
      <c r="AD30" s="942"/>
      <c r="AE30" s="942"/>
      <c r="AF30" s="942"/>
      <c r="AG30" s="942"/>
      <c r="AH30" s="942"/>
      <c r="AI30" s="942"/>
      <c r="AJ30" s="942"/>
      <c r="AK30" s="942"/>
      <c r="AL30" s="942"/>
      <c r="AM30" s="942"/>
      <c r="AN30" s="942"/>
      <c r="AO30" s="942"/>
      <c r="AP30" s="942"/>
      <c r="AQ30" s="942"/>
      <c r="AR30" s="942"/>
      <c r="AS30" s="942"/>
      <c r="AT30" s="942"/>
      <c r="AU30" s="942"/>
      <c r="AV30" s="942"/>
      <c r="AW30" s="942"/>
      <c r="AX30" s="942"/>
      <c r="AY30" s="942"/>
      <c r="AZ30" s="942"/>
      <c r="BA30" s="561"/>
      <c r="BB30" s="562"/>
    </row>
    <row r="31" spans="1:54" s="279" customFormat="1" ht="21" customHeight="1" x14ac:dyDescent="0.25">
      <c r="A31" s="1058" t="s">
        <v>799</v>
      </c>
      <c r="B31" s="1058"/>
      <c r="C31" s="1058"/>
      <c r="D31" s="1058"/>
      <c r="E31" s="1058"/>
      <c r="F31" s="1058"/>
      <c r="G31" s="1058"/>
      <c r="H31" s="1058"/>
      <c r="I31" s="1058"/>
      <c r="J31" s="1058"/>
      <c r="K31" s="1058"/>
      <c r="L31" s="1058"/>
      <c r="M31" s="1058"/>
      <c r="N31" s="1058"/>
      <c r="O31" s="1058"/>
      <c r="P31" s="1058"/>
      <c r="Q31" s="1058"/>
      <c r="R31" s="1058"/>
      <c r="S31" s="1058"/>
      <c r="T31" s="1058"/>
      <c r="U31" s="1058"/>
      <c r="V31" s="1058"/>
      <c r="W31" s="1058"/>
      <c r="X31" s="1058"/>
      <c r="Y31" s="1058"/>
      <c r="Z31" s="1058"/>
      <c r="AA31" s="1058"/>
      <c r="AB31" s="1058"/>
      <c r="AC31" s="1058"/>
      <c r="AD31" s="1058"/>
      <c r="AE31" s="1058"/>
      <c r="AF31" s="1058"/>
      <c r="AG31" s="1058"/>
      <c r="AH31" s="1058"/>
      <c r="AI31" s="1058"/>
      <c r="AJ31" s="1058"/>
      <c r="AK31" s="1058"/>
      <c r="AL31" s="1058"/>
      <c r="AM31" s="1058"/>
      <c r="AN31" s="1058"/>
      <c r="AO31" s="1058"/>
      <c r="AP31" s="1058"/>
      <c r="AQ31" s="1058"/>
      <c r="AR31" s="1058"/>
      <c r="AS31" s="1058"/>
      <c r="AT31" s="1058"/>
      <c r="AU31" s="1058"/>
      <c r="AV31" s="1058"/>
      <c r="AW31" s="1058"/>
      <c r="AX31" s="1058"/>
      <c r="AY31" s="1058"/>
      <c r="AZ31" s="1058"/>
      <c r="BA31" s="560"/>
      <c r="BB31" s="563"/>
    </row>
    <row r="32" spans="1:54" ht="12" customHeight="1" x14ac:dyDescent="0.25">
      <c r="A32" s="1074" t="s">
        <v>756</v>
      </c>
      <c r="B32" s="1074"/>
      <c r="C32" s="1074"/>
      <c r="D32" s="1074"/>
      <c r="E32" s="1074"/>
      <c r="F32" s="1074"/>
      <c r="G32" s="1074"/>
      <c r="H32" s="1074"/>
      <c r="I32" s="1074"/>
      <c r="J32" s="1074"/>
      <c r="K32" s="1074"/>
      <c r="L32" s="1074"/>
      <c r="M32" s="1074"/>
      <c r="N32" s="1074"/>
      <c r="O32" s="1074"/>
      <c r="P32" s="1074"/>
      <c r="Q32" s="1074"/>
      <c r="R32" s="1074"/>
      <c r="S32" s="1074"/>
      <c r="T32" s="1074"/>
      <c r="U32" s="1074"/>
      <c r="V32" s="1074"/>
      <c r="W32" s="1074"/>
      <c r="X32" s="1074"/>
      <c r="Y32" s="1074"/>
      <c r="Z32" s="1074"/>
      <c r="AA32" s="1074"/>
      <c r="AB32" s="1074"/>
      <c r="AC32" s="1074"/>
      <c r="AD32" s="1074"/>
      <c r="AE32" s="1074"/>
      <c r="AF32" s="1074"/>
      <c r="AG32" s="1074"/>
      <c r="AH32" s="1074"/>
      <c r="AI32" s="1074"/>
      <c r="AJ32" s="1074"/>
      <c r="AK32" s="1074"/>
      <c r="AL32" s="1074"/>
      <c r="AM32" s="1074"/>
      <c r="AN32" s="1074"/>
      <c r="AO32" s="1074"/>
      <c r="AP32" s="1074"/>
      <c r="AQ32" s="1074"/>
      <c r="AR32" s="1074"/>
      <c r="AS32" s="1074"/>
      <c r="AT32" s="1074"/>
      <c r="AU32" s="1074"/>
      <c r="AV32" s="1074"/>
      <c r="AW32" s="1074"/>
      <c r="AX32" s="1074"/>
      <c r="AY32" s="1074"/>
      <c r="AZ32" s="1074"/>
    </row>
    <row r="33" spans="1:54" ht="12" customHeight="1" x14ac:dyDescent="0.25">
      <c r="A33" s="1081" t="str">
        <f>ПОДПИСИ!B15</f>
        <v>Директор по строительству ООО «СЭТ»</v>
      </c>
      <c r="B33" s="1081"/>
      <c r="C33" s="1081"/>
      <c r="D33" s="1081"/>
      <c r="E33" s="1081"/>
      <c r="F33" s="1081"/>
      <c r="G33" s="1081"/>
      <c r="H33" s="1081"/>
      <c r="I33" s="1081"/>
      <c r="J33" s="1081"/>
      <c r="K33" s="1081"/>
      <c r="L33" s="1081"/>
      <c r="M33" s="1081"/>
      <c r="N33" s="1081"/>
      <c r="O33" s="1081"/>
      <c r="P33" s="1081"/>
      <c r="Q33" s="1081"/>
      <c r="R33" s="1081"/>
      <c r="S33" s="1081"/>
      <c r="T33" s="1081"/>
      <c r="U33" s="1081"/>
      <c r="V33" s="1081"/>
      <c r="W33" s="1081"/>
      <c r="X33" s="1081"/>
      <c r="Y33" s="1081"/>
      <c r="Z33" s="1081"/>
      <c r="AA33" s="1081"/>
      <c r="AB33" s="1081"/>
      <c r="AC33" s="1081"/>
      <c r="AD33" s="1081"/>
      <c r="AE33" s="1081"/>
      <c r="AF33" s="1081"/>
      <c r="AG33" s="1081"/>
      <c r="AH33" s="1081"/>
      <c r="AI33" s="1081"/>
      <c r="AJ33" s="1081"/>
      <c r="AK33" s="1081"/>
      <c r="AL33" s="1081"/>
      <c r="AM33" s="1081"/>
      <c r="AN33" s="1081"/>
      <c r="AO33" s="1081"/>
      <c r="AP33" s="1081"/>
      <c r="AQ33" s="1081"/>
      <c r="AR33" s="1081"/>
      <c r="AS33" s="1081"/>
      <c r="AT33" s="1081"/>
      <c r="AU33" s="1081"/>
      <c r="AV33" s="1081"/>
      <c r="AW33" s="1081"/>
      <c r="AX33" s="1081"/>
      <c r="AY33" s="1081"/>
      <c r="AZ33" s="1081"/>
    </row>
    <row r="34" spans="1:54" ht="12" customHeight="1" x14ac:dyDescent="0.25">
      <c r="A34" s="1076" t="str">
        <f>CONCATENATE(ПОДПИСИ!C15,", ",ПОДПИСИ!F15)</f>
        <v>Потоцкий А.А., Приказ №23/10/24-8 от 23.10.2024</v>
      </c>
      <c r="B34" s="1076"/>
      <c r="C34" s="1076"/>
      <c r="D34" s="1076"/>
      <c r="E34" s="1076"/>
      <c r="F34" s="1076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6"/>
      <c r="T34" s="1076"/>
      <c r="U34" s="1076"/>
      <c r="V34" s="1076"/>
      <c r="W34" s="1076"/>
      <c r="X34" s="1076"/>
      <c r="Y34" s="1076"/>
      <c r="Z34" s="1076"/>
      <c r="AA34" s="1076"/>
      <c r="AB34" s="1076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076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</row>
    <row r="35" spans="1:54" ht="7.2" customHeight="1" x14ac:dyDescent="0.25">
      <c r="A35" s="1066" t="s">
        <v>519</v>
      </c>
      <c r="B35" s="1066"/>
      <c r="C35" s="1066"/>
      <c r="D35" s="1066"/>
      <c r="E35" s="1066"/>
      <c r="F35" s="1066"/>
      <c r="G35" s="1066"/>
      <c r="H35" s="1066"/>
      <c r="I35" s="1066"/>
      <c r="J35" s="1066"/>
      <c r="K35" s="1066"/>
      <c r="L35" s="1066"/>
      <c r="M35" s="1066"/>
      <c r="N35" s="1066"/>
      <c r="O35" s="1066"/>
      <c r="P35" s="1066"/>
      <c r="Q35" s="1066"/>
      <c r="R35" s="1066"/>
      <c r="S35" s="1066"/>
      <c r="T35" s="1066"/>
      <c r="U35" s="1066"/>
      <c r="V35" s="1066"/>
      <c r="W35" s="1066"/>
      <c r="X35" s="1066"/>
      <c r="Y35" s="1066"/>
      <c r="Z35" s="1066"/>
      <c r="AA35" s="1066"/>
      <c r="AB35" s="1066"/>
      <c r="AC35" s="1066"/>
      <c r="AD35" s="1066"/>
      <c r="AE35" s="1066"/>
      <c r="AF35" s="1066"/>
      <c r="AG35" s="1066"/>
      <c r="AH35" s="1066"/>
      <c r="AI35" s="1066"/>
      <c r="AJ35" s="1066"/>
      <c r="AK35" s="1066"/>
      <c r="AL35" s="1066"/>
      <c r="AM35" s="1066"/>
      <c r="AN35" s="1066"/>
      <c r="AO35" s="1066"/>
      <c r="AP35" s="1066"/>
      <c r="AQ35" s="1066"/>
      <c r="AR35" s="1066"/>
      <c r="AS35" s="1066"/>
      <c r="AT35" s="1066"/>
      <c r="AU35" s="1066"/>
      <c r="AV35" s="1066"/>
      <c r="AW35" s="1066"/>
      <c r="AX35" s="1066"/>
      <c r="AY35" s="1066"/>
      <c r="AZ35" s="1066"/>
    </row>
    <row r="36" spans="1:54" ht="12" customHeight="1" x14ac:dyDescent="0.25">
      <c r="A36" s="1075" t="s">
        <v>757</v>
      </c>
      <c r="B36" s="1074"/>
      <c r="C36" s="1074"/>
      <c r="D36" s="1074"/>
      <c r="E36" s="1074"/>
      <c r="F36" s="1074"/>
      <c r="G36" s="1074"/>
      <c r="H36" s="1074"/>
      <c r="I36" s="1074"/>
      <c r="J36" s="1074"/>
      <c r="K36" s="1074"/>
      <c r="L36" s="1074"/>
      <c r="M36" s="1074"/>
      <c r="N36" s="1074"/>
      <c r="O36" s="1074"/>
      <c r="P36" s="1074"/>
      <c r="Q36" s="1074"/>
      <c r="R36" s="1074"/>
      <c r="S36" s="1074"/>
      <c r="T36" s="1074"/>
      <c r="U36" s="1074"/>
      <c r="V36" s="1074"/>
      <c r="W36" s="1074"/>
      <c r="X36" s="1074"/>
      <c r="Y36" s="1074"/>
      <c r="Z36" s="1074"/>
      <c r="AA36" s="1074"/>
      <c r="AB36" s="1074"/>
      <c r="AC36" s="1074"/>
      <c r="AD36" s="1074"/>
      <c r="AE36" s="1074"/>
      <c r="AF36" s="1074"/>
      <c r="AG36" s="1074"/>
      <c r="AH36" s="1074"/>
      <c r="AI36" s="1074"/>
      <c r="AJ36" s="1074"/>
      <c r="AK36" s="1074"/>
      <c r="AL36" s="1074"/>
      <c r="AM36" s="1074"/>
      <c r="AN36" s="1074"/>
      <c r="AO36" s="1074"/>
      <c r="AP36" s="1074"/>
      <c r="AQ36" s="1074"/>
      <c r="AR36" s="1074"/>
      <c r="AS36" s="1074"/>
      <c r="AT36" s="1074"/>
      <c r="AU36" s="1074"/>
      <c r="AV36" s="1074"/>
      <c r="AW36" s="1074"/>
      <c r="AX36" s="1074"/>
      <c r="AY36" s="1074"/>
      <c r="AZ36" s="1074"/>
    </row>
    <row r="37" spans="1:54" ht="12" customHeight="1" x14ac:dyDescent="0.25">
      <c r="A37" s="1081" t="str">
        <f>ПОДПИСИ!B17</f>
        <v>Ведущий инженер строительного контроля ООО «СЭТ»</v>
      </c>
      <c r="B37" s="1081"/>
      <c r="C37" s="1081"/>
      <c r="D37" s="1081"/>
      <c r="E37" s="1081"/>
      <c r="F37" s="1081"/>
      <c r="G37" s="1081"/>
      <c r="H37" s="1081"/>
      <c r="I37" s="1081"/>
      <c r="J37" s="1081"/>
      <c r="K37" s="1081"/>
      <c r="L37" s="1081"/>
      <c r="M37" s="1081"/>
      <c r="N37" s="1081"/>
      <c r="O37" s="1081"/>
      <c r="P37" s="1081"/>
      <c r="Q37" s="1081"/>
      <c r="R37" s="1081"/>
      <c r="S37" s="1081"/>
      <c r="T37" s="1081"/>
      <c r="U37" s="1081"/>
      <c r="V37" s="1081"/>
      <c r="W37" s="1081"/>
      <c r="X37" s="1081"/>
      <c r="Y37" s="1081"/>
      <c r="Z37" s="1081"/>
      <c r="AA37" s="1081"/>
      <c r="AB37" s="1081"/>
      <c r="AC37" s="1081"/>
      <c r="AD37" s="1081"/>
      <c r="AE37" s="1081"/>
      <c r="AF37" s="1081"/>
      <c r="AG37" s="1081"/>
      <c r="AH37" s="1081"/>
      <c r="AI37" s="1081"/>
      <c r="AJ37" s="1081"/>
      <c r="AK37" s="1081"/>
      <c r="AL37" s="1081"/>
      <c r="AM37" s="1081"/>
      <c r="AN37" s="1081"/>
      <c r="AO37" s="1081"/>
      <c r="AP37" s="1081"/>
      <c r="AQ37" s="1081"/>
      <c r="AR37" s="1081"/>
      <c r="AS37" s="1081"/>
      <c r="AT37" s="1081"/>
      <c r="AU37" s="1081"/>
      <c r="AV37" s="1081"/>
      <c r="AW37" s="1081"/>
      <c r="AX37" s="1081"/>
      <c r="AY37" s="1081"/>
      <c r="AZ37" s="1081"/>
    </row>
    <row r="38" spans="1:54" ht="12" customHeight="1" x14ac:dyDescent="0.25">
      <c r="A38" s="1076" t="str">
        <f>CONCATENATE(ПОДПИСИ!C17,", ",ПОДПИСИ!F17)</f>
        <v>Кольцов А.Г., Приказ №23/10/24-5 от 23.10.2024; НРС  №С-78-189445 от 05.04.2019г.</v>
      </c>
      <c r="B38" s="1076"/>
      <c r="C38" s="1076"/>
      <c r="D38" s="1076"/>
      <c r="E38" s="1076"/>
      <c r="F38" s="1076"/>
      <c r="G38" s="1076"/>
      <c r="H38" s="1076"/>
      <c r="I38" s="1076"/>
      <c r="J38" s="1076"/>
      <c r="K38" s="1076"/>
      <c r="L38" s="1076"/>
      <c r="M38" s="1076"/>
      <c r="N38" s="1076"/>
      <c r="O38" s="1076"/>
      <c r="P38" s="1076"/>
      <c r="Q38" s="1076"/>
      <c r="R38" s="1076"/>
      <c r="S38" s="1076"/>
      <c r="T38" s="1076"/>
      <c r="U38" s="1076"/>
      <c r="V38" s="1076"/>
      <c r="W38" s="1076"/>
      <c r="X38" s="1076"/>
      <c r="Y38" s="1076"/>
      <c r="Z38" s="1076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076"/>
      <c r="AO38" s="1076"/>
      <c r="AP38" s="1076"/>
      <c r="AQ38" s="1076"/>
      <c r="AR38" s="1076"/>
      <c r="AS38" s="1076"/>
      <c r="AT38" s="1076"/>
      <c r="AU38" s="1076"/>
      <c r="AV38" s="1076"/>
      <c r="AW38" s="1076"/>
      <c r="AX38" s="1076"/>
      <c r="AY38" s="1076"/>
      <c r="AZ38" s="1076"/>
    </row>
    <row r="39" spans="1:54" ht="16.2" customHeight="1" x14ac:dyDescent="0.25">
      <c r="A39" s="1082" t="s">
        <v>954</v>
      </c>
      <c r="B39" s="1083"/>
      <c r="C39" s="1083"/>
      <c r="D39" s="1083"/>
      <c r="E39" s="1083"/>
      <c r="F39" s="1083"/>
      <c r="G39" s="1083"/>
      <c r="H39" s="1083"/>
      <c r="I39" s="1083"/>
      <c r="J39" s="1083"/>
      <c r="K39" s="1083"/>
      <c r="L39" s="1083"/>
      <c r="M39" s="1083"/>
      <c r="N39" s="1083"/>
      <c r="O39" s="1083"/>
      <c r="P39" s="1083"/>
      <c r="Q39" s="1083"/>
      <c r="R39" s="1083"/>
      <c r="S39" s="1083"/>
      <c r="T39" s="1083"/>
      <c r="U39" s="1083"/>
      <c r="V39" s="1083"/>
      <c r="W39" s="1083"/>
      <c r="X39" s="1083"/>
      <c r="Y39" s="1083"/>
      <c r="Z39" s="1083"/>
      <c r="AA39" s="1083"/>
      <c r="AB39" s="1083"/>
      <c r="AC39" s="1083"/>
      <c r="AD39" s="1083"/>
      <c r="AE39" s="1083"/>
      <c r="AF39" s="1083"/>
      <c r="AG39" s="1083"/>
      <c r="AH39" s="1083"/>
      <c r="AI39" s="1083"/>
      <c r="AJ39" s="1083"/>
      <c r="AK39" s="1083"/>
      <c r="AL39" s="1083"/>
      <c r="AM39" s="1083"/>
      <c r="AN39" s="1083"/>
      <c r="AO39" s="1083"/>
      <c r="AP39" s="1083"/>
      <c r="AQ39" s="1083"/>
      <c r="AR39" s="1083"/>
      <c r="AS39" s="1083"/>
      <c r="AT39" s="1083"/>
      <c r="AU39" s="1083"/>
      <c r="AV39" s="1083"/>
      <c r="AW39" s="1083"/>
      <c r="AX39" s="1083"/>
      <c r="AY39" s="1083"/>
      <c r="AZ39" s="1083"/>
    </row>
    <row r="40" spans="1:54" ht="39" customHeight="1" x14ac:dyDescent="0.25">
      <c r="A40" s="1075" t="s">
        <v>816</v>
      </c>
      <c r="B40" s="1075"/>
      <c r="C40" s="1075"/>
      <c r="D40" s="1075"/>
      <c r="E40" s="1075"/>
      <c r="F40" s="1075"/>
      <c r="G40" s="1075"/>
      <c r="H40" s="1075"/>
      <c r="I40" s="1075"/>
      <c r="J40" s="1075"/>
      <c r="K40" s="1075"/>
      <c r="L40" s="1075"/>
      <c r="M40" s="1075"/>
      <c r="N40" s="1075"/>
      <c r="O40" s="1075"/>
      <c r="P40" s="1075"/>
      <c r="Q40" s="1075"/>
      <c r="R40" s="1075"/>
      <c r="S40" s="1075"/>
      <c r="T40" s="1075"/>
      <c r="U40" s="1075"/>
      <c r="V40" s="1075"/>
      <c r="W40" s="1075"/>
      <c r="X40" s="1075"/>
      <c r="Y40" s="1075"/>
      <c r="Z40" s="1075"/>
      <c r="AA40" s="1075"/>
      <c r="AB40" s="1075"/>
      <c r="AC40" s="1075"/>
      <c r="AD40" s="1075"/>
      <c r="AE40" s="1075"/>
      <c r="AF40" s="1075"/>
      <c r="AG40" s="1075"/>
      <c r="AH40" s="1075"/>
      <c r="AI40" s="1075"/>
      <c r="AJ40" s="1075"/>
      <c r="AK40" s="1075"/>
      <c r="AL40" s="1075"/>
      <c r="AM40" s="1075"/>
      <c r="AN40" s="1075"/>
      <c r="AO40" s="1075"/>
      <c r="AP40" s="1075"/>
      <c r="AQ40" s="1075"/>
      <c r="AR40" s="1075"/>
      <c r="AS40" s="1075"/>
      <c r="AT40" s="1075"/>
      <c r="AU40" s="1075"/>
      <c r="AV40" s="1075"/>
      <c r="AW40" s="1075"/>
      <c r="AX40" s="1075"/>
      <c r="AY40" s="1075"/>
      <c r="AZ40" s="1075"/>
    </row>
    <row r="41" spans="1:54" x14ac:dyDescent="0.25">
      <c r="A41" s="1081" t="str">
        <f>IF(ПОДПИСИ!B19=0," ",ПОДПИСИ!B19)</f>
        <v xml:space="preserve"> </v>
      </c>
      <c r="B41" s="1081"/>
      <c r="C41" s="1081"/>
      <c r="D41" s="1081"/>
      <c r="E41" s="1081"/>
      <c r="F41" s="1081"/>
      <c r="G41" s="1081"/>
      <c r="H41" s="1081"/>
      <c r="I41" s="1081"/>
      <c r="J41" s="1081"/>
      <c r="K41" s="1081"/>
      <c r="L41" s="1081"/>
      <c r="M41" s="1081"/>
      <c r="N41" s="1081"/>
      <c r="O41" s="1081"/>
      <c r="P41" s="1081"/>
      <c r="Q41" s="1081"/>
      <c r="R41" s="1081"/>
      <c r="S41" s="1081"/>
      <c r="T41" s="1081"/>
      <c r="U41" s="1081"/>
      <c r="V41" s="1081"/>
      <c r="W41" s="1081"/>
      <c r="X41" s="1081"/>
      <c r="Y41" s="1081"/>
      <c r="Z41" s="1081"/>
      <c r="AA41" s="1081"/>
      <c r="AB41" s="1081"/>
      <c r="AC41" s="1081"/>
      <c r="AD41" s="1081"/>
      <c r="AE41" s="1081"/>
      <c r="AF41" s="1081"/>
      <c r="AG41" s="1081"/>
      <c r="AH41" s="1081"/>
      <c r="AI41" s="1081"/>
      <c r="AJ41" s="1081"/>
      <c r="AK41" s="1081"/>
      <c r="AL41" s="1081"/>
      <c r="AM41" s="1081"/>
      <c r="AN41" s="1081"/>
      <c r="AO41" s="1081"/>
      <c r="AP41" s="1081"/>
      <c r="AQ41" s="1081"/>
      <c r="AR41" s="1081"/>
      <c r="AS41" s="1081"/>
      <c r="AT41" s="1081"/>
      <c r="AU41" s="1081"/>
      <c r="AV41" s="1081"/>
      <c r="AW41" s="1081"/>
      <c r="AX41" s="1081"/>
      <c r="AY41" s="1081"/>
      <c r="AZ41" s="1081"/>
    </row>
    <row r="42" spans="1:54" x14ac:dyDescent="0.25">
      <c r="A42" s="1076" t="str">
        <f>CONCATENATE(ПОДПИСИ!C19," ",ПОДПИСИ!F19)</f>
        <v xml:space="preserve">  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4" ht="13.95" customHeight="1" x14ac:dyDescent="0.25">
      <c r="A43" s="1069" t="s">
        <v>1039</v>
      </c>
      <c r="B43" s="1066"/>
      <c r="C43" s="1066"/>
      <c r="D43" s="1066"/>
      <c r="E43" s="1066"/>
      <c r="F43" s="1066"/>
      <c r="G43" s="1066"/>
      <c r="H43" s="1066"/>
      <c r="I43" s="1066"/>
      <c r="J43" s="1066"/>
      <c r="K43" s="1066"/>
      <c r="L43" s="1066"/>
      <c r="M43" s="1066"/>
      <c r="N43" s="1066"/>
      <c r="O43" s="1066"/>
      <c r="P43" s="1066"/>
      <c r="Q43" s="1066"/>
      <c r="R43" s="1066"/>
      <c r="S43" s="1066"/>
      <c r="T43" s="1066"/>
      <c r="U43" s="1066"/>
      <c r="V43" s="1066"/>
      <c r="W43" s="1066"/>
      <c r="X43" s="1066"/>
      <c r="Y43" s="1066"/>
      <c r="Z43" s="1066"/>
      <c r="AA43" s="1066"/>
      <c r="AB43" s="1066"/>
      <c r="AC43" s="1066"/>
      <c r="AD43" s="1066"/>
      <c r="AE43" s="1066"/>
      <c r="AF43" s="1066"/>
      <c r="AG43" s="1066"/>
      <c r="AH43" s="1066"/>
      <c r="AI43" s="1066"/>
      <c r="AJ43" s="1066"/>
      <c r="AK43" s="1066"/>
      <c r="AL43" s="1066"/>
      <c r="AM43" s="1066"/>
      <c r="AN43" s="1066"/>
      <c r="AO43" s="1066"/>
      <c r="AP43" s="1066"/>
      <c r="AQ43" s="1066"/>
      <c r="AR43" s="1066"/>
      <c r="AS43" s="1066"/>
      <c r="AT43" s="1066"/>
      <c r="AU43" s="1066"/>
      <c r="AV43" s="1066"/>
      <c r="AW43" s="1066"/>
      <c r="AX43" s="1066"/>
      <c r="AY43" s="1066"/>
      <c r="AZ43" s="1066"/>
    </row>
    <row r="44" spans="1:54" ht="12" customHeight="1" x14ac:dyDescent="0.25">
      <c r="A44" s="1075" t="s">
        <v>531</v>
      </c>
      <c r="B44" s="1075"/>
      <c r="C44" s="1075"/>
      <c r="D44" s="1075"/>
      <c r="E44" s="1075"/>
      <c r="F44" s="1075"/>
      <c r="G44" s="1075"/>
      <c r="H44" s="1075"/>
      <c r="I44" s="1075"/>
      <c r="J44" s="1075"/>
      <c r="K44" s="1075"/>
      <c r="L44" s="1075"/>
      <c r="M44" s="1075"/>
      <c r="N44" s="1075"/>
      <c r="O44" s="1075"/>
      <c r="P44" s="1075"/>
      <c r="Q44" s="1075"/>
      <c r="R44" s="1075"/>
      <c r="S44" s="1075"/>
      <c r="T44" s="1075"/>
      <c r="U44" s="1075"/>
      <c r="V44" s="1075"/>
      <c r="W44" s="1075"/>
      <c r="X44" s="1075"/>
      <c r="Y44" s="1075"/>
      <c r="Z44" s="1075"/>
      <c r="AA44" s="1075"/>
      <c r="AB44" s="1075"/>
      <c r="AC44" s="1075"/>
      <c r="AD44" s="1075"/>
      <c r="AE44" s="1075"/>
      <c r="AF44" s="1075"/>
      <c r="AG44" s="1075"/>
      <c r="AH44" s="1075"/>
      <c r="AI44" s="1075"/>
      <c r="AJ44" s="1075"/>
      <c r="AK44" s="1075"/>
      <c r="AL44" s="1075"/>
      <c r="AM44" s="1075"/>
      <c r="AN44" s="1075"/>
      <c r="AO44" s="1075"/>
      <c r="AP44" s="1075"/>
      <c r="AQ44" s="1075"/>
      <c r="AR44" s="1075"/>
      <c r="AS44" s="1075"/>
      <c r="AT44" s="1075"/>
      <c r="AU44" s="1075"/>
      <c r="AV44" s="1075"/>
      <c r="AW44" s="1075"/>
      <c r="AX44" s="1075"/>
      <c r="AY44" s="1075"/>
      <c r="AZ44" s="1075"/>
    </row>
    <row r="45" spans="1:54" ht="12" customHeight="1" x14ac:dyDescent="0.3">
      <c r="A45" s="1077" t="str">
        <f>ПОДПИСИ!B12</f>
        <v>Начальник участка ООО «СЭТ»</v>
      </c>
      <c r="B45" s="1077"/>
      <c r="C45" s="1077"/>
      <c r="D45" s="1077"/>
      <c r="E45" s="1077"/>
      <c r="F45" s="1077"/>
      <c r="G45" s="1077"/>
      <c r="H45" s="1077"/>
      <c r="I45" s="1077"/>
      <c r="J45" s="1077"/>
      <c r="K45" s="1077"/>
      <c r="L45" s="1077"/>
      <c r="M45" s="1077"/>
      <c r="N45" s="1077"/>
      <c r="O45" s="1077"/>
      <c r="P45" s="1077"/>
      <c r="Q45" s="1077"/>
      <c r="R45" s="1077"/>
      <c r="S45" s="1077"/>
      <c r="T45" s="1077"/>
      <c r="U45" s="1077"/>
      <c r="V45" s="1077"/>
      <c r="W45" s="1077"/>
      <c r="X45" s="1077"/>
      <c r="Y45" s="1077"/>
      <c r="Z45" s="1077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1077"/>
      <c r="AO45" s="1077"/>
      <c r="AP45" s="1077"/>
      <c r="AQ45" s="1077"/>
      <c r="AR45" s="1077"/>
      <c r="AS45" s="1077"/>
      <c r="AT45" s="1077"/>
      <c r="AU45" s="1077"/>
      <c r="AV45" s="1077"/>
      <c r="AW45" s="1077"/>
      <c r="AX45" s="1077"/>
      <c r="AY45" s="1077"/>
      <c r="AZ45" s="1077"/>
      <c r="BA45" s="31"/>
      <c r="BB45" s="9"/>
    </row>
    <row r="46" spans="1:54" ht="12" customHeight="1" x14ac:dyDescent="0.25">
      <c r="A46" s="1096" t="str">
        <f>CONCATENATE(ПОДПИСИ!C12,ПОДПИСИ!F12)</f>
        <v>Нугуманов М.А.Приказ №23/10/24-1 от 23.10.2024</v>
      </c>
      <c r="B46" s="1096"/>
      <c r="C46" s="1096"/>
      <c r="D46" s="1096"/>
      <c r="E46" s="1096"/>
      <c r="F46" s="1096"/>
      <c r="G46" s="1096"/>
      <c r="H46" s="1096"/>
      <c r="I46" s="1096"/>
      <c r="J46" s="1096"/>
      <c r="K46" s="1096"/>
      <c r="L46" s="1096"/>
      <c r="M46" s="1096"/>
      <c r="N46" s="1096"/>
      <c r="O46" s="1096"/>
      <c r="P46" s="1096"/>
      <c r="Q46" s="1096"/>
      <c r="R46" s="1096"/>
      <c r="S46" s="1096"/>
      <c r="T46" s="1096"/>
      <c r="U46" s="1096"/>
      <c r="V46" s="1096"/>
      <c r="W46" s="1096"/>
      <c r="X46" s="1096"/>
      <c r="Y46" s="1096"/>
      <c r="Z46" s="1096"/>
      <c r="AA46" s="1096"/>
      <c r="AB46" s="1096"/>
      <c r="AC46" s="1096"/>
      <c r="AD46" s="1096"/>
      <c r="AE46" s="1096"/>
      <c r="AF46" s="1096"/>
      <c r="AG46" s="1096"/>
      <c r="AH46" s="1096"/>
      <c r="AI46" s="1096"/>
      <c r="AJ46" s="1096"/>
      <c r="AK46" s="1096"/>
      <c r="AL46" s="1096"/>
      <c r="AM46" s="1096"/>
      <c r="AN46" s="1096"/>
      <c r="AO46" s="1096"/>
      <c r="AP46" s="1096"/>
      <c r="AQ46" s="1096"/>
      <c r="AR46" s="1096"/>
      <c r="AS46" s="1096"/>
      <c r="AT46" s="1096"/>
      <c r="AU46" s="1096"/>
      <c r="AV46" s="1096"/>
      <c r="AW46" s="1096"/>
      <c r="AX46" s="1096"/>
      <c r="AY46" s="1096"/>
      <c r="AZ46" s="1096"/>
    </row>
    <row r="47" spans="1:54" ht="7.95" customHeight="1" x14ac:dyDescent="0.25">
      <c r="A47" s="1097" t="s">
        <v>518</v>
      </c>
      <c r="B47" s="1098"/>
      <c r="C47" s="1098"/>
      <c r="D47" s="1098"/>
      <c r="E47" s="1098"/>
      <c r="F47" s="1098"/>
      <c r="G47" s="1098"/>
      <c r="H47" s="1098"/>
      <c r="I47" s="1098"/>
      <c r="J47" s="1098"/>
      <c r="K47" s="1098"/>
      <c r="L47" s="1098"/>
      <c r="M47" s="1098"/>
      <c r="N47" s="1098"/>
      <c r="O47" s="1098"/>
      <c r="P47" s="1098"/>
      <c r="Q47" s="1098"/>
      <c r="R47" s="1098"/>
      <c r="S47" s="1098"/>
      <c r="T47" s="1098"/>
      <c r="U47" s="1098"/>
      <c r="V47" s="1098"/>
      <c r="W47" s="1098"/>
      <c r="X47" s="1098"/>
      <c r="Y47" s="1098"/>
      <c r="Z47" s="1098"/>
      <c r="AA47" s="1098"/>
      <c r="AB47" s="1098"/>
      <c r="AC47" s="1098"/>
      <c r="AD47" s="1098"/>
      <c r="AE47" s="1098"/>
      <c r="AF47" s="1098"/>
      <c r="AG47" s="1098"/>
      <c r="AH47" s="1098"/>
      <c r="AI47" s="1098"/>
      <c r="AJ47" s="1098"/>
      <c r="AK47" s="1098"/>
      <c r="AL47" s="1098"/>
      <c r="AM47" s="1098"/>
      <c r="AN47" s="1098"/>
      <c r="AO47" s="1098"/>
      <c r="AP47" s="1098"/>
      <c r="AQ47" s="1098"/>
      <c r="AR47" s="1098"/>
      <c r="AS47" s="1098"/>
      <c r="AT47" s="1098"/>
      <c r="AU47" s="1098"/>
      <c r="AV47" s="1098"/>
      <c r="AW47" s="1098"/>
      <c r="AX47" s="1098"/>
      <c r="AY47" s="1098"/>
      <c r="AZ47" s="1098"/>
    </row>
    <row r="48" spans="1:54" ht="12" hidden="1" customHeight="1" x14ac:dyDescent="0.25">
      <c r="A48" s="1074" t="s">
        <v>79</v>
      </c>
      <c r="B48" s="1074"/>
      <c r="C48" s="1074"/>
      <c r="D48" s="1074"/>
      <c r="E48" s="1074"/>
      <c r="F48" s="1074"/>
      <c r="G48" s="1074"/>
      <c r="H48" s="1074"/>
      <c r="I48" s="1074"/>
      <c r="J48" s="1074"/>
      <c r="K48" s="1074"/>
      <c r="L48" s="1074"/>
      <c r="M48" s="1074"/>
      <c r="N48" s="1074"/>
      <c r="O48" s="1074"/>
      <c r="P48" s="1074"/>
      <c r="Q48" s="1074"/>
      <c r="R48" s="1074"/>
      <c r="S48" s="1074"/>
      <c r="T48" s="1074"/>
      <c r="U48" s="1074"/>
      <c r="V48" s="1074"/>
      <c r="W48" s="1074"/>
      <c r="X48" s="1074"/>
      <c r="Y48" s="1074"/>
      <c r="Z48" s="1074"/>
      <c r="AA48" s="1074"/>
      <c r="AB48" s="1074"/>
      <c r="AC48" s="1074"/>
      <c r="AD48" s="1074"/>
      <c r="AE48" s="1074"/>
      <c r="AF48" s="1074"/>
      <c r="AG48" s="1074"/>
      <c r="AH48" s="1074"/>
      <c r="AI48" s="1074"/>
      <c r="AJ48" s="1074"/>
      <c r="AK48" s="1074"/>
      <c r="AL48" s="1074"/>
      <c r="AM48" s="1074"/>
      <c r="AN48" s="1074"/>
      <c r="AO48" s="1074"/>
      <c r="AP48" s="1074"/>
      <c r="AQ48" s="1074"/>
      <c r="AR48" s="1074"/>
      <c r="AS48" s="1074"/>
      <c r="AT48" s="1074"/>
      <c r="AU48" s="1074"/>
      <c r="AV48" s="1074"/>
      <c r="AW48" s="1074"/>
      <c r="AX48" s="1074"/>
      <c r="AY48" s="1074"/>
      <c r="AZ48" s="1074"/>
    </row>
    <row r="49" spans="1:56" ht="12" hidden="1" customHeight="1" x14ac:dyDescent="0.25">
      <c r="A49" s="1095"/>
      <c r="B49" s="1095"/>
      <c r="C49" s="1095"/>
      <c r="D49" s="1095"/>
      <c r="E49" s="1095"/>
      <c r="F49" s="1095"/>
      <c r="G49" s="1095"/>
      <c r="H49" s="1095"/>
      <c r="I49" s="1095"/>
      <c r="J49" s="1095"/>
      <c r="K49" s="1095"/>
      <c r="L49" s="1095"/>
      <c r="M49" s="1095"/>
      <c r="N49" s="1095"/>
      <c r="O49" s="1095"/>
      <c r="P49" s="1095"/>
      <c r="Q49" s="1095"/>
      <c r="R49" s="1095"/>
      <c r="S49" s="1095"/>
      <c r="T49" s="1095"/>
      <c r="U49" s="1095"/>
      <c r="V49" s="1095"/>
      <c r="W49" s="1095"/>
      <c r="X49" s="1095"/>
      <c r="Y49" s="1095"/>
      <c r="Z49" s="1095"/>
      <c r="AA49" s="1095"/>
      <c r="AB49" s="1095"/>
      <c r="AC49" s="1095"/>
      <c r="AD49" s="1095"/>
      <c r="AE49" s="1095"/>
      <c r="AF49" s="1095"/>
      <c r="AG49" s="1095"/>
      <c r="AH49" s="1095"/>
      <c r="AI49" s="1095"/>
      <c r="AJ49" s="1095"/>
      <c r="AK49" s="1095"/>
      <c r="AL49" s="1095"/>
      <c r="AM49" s="1095"/>
      <c r="AN49" s="1095"/>
      <c r="AO49" s="1095"/>
      <c r="AP49" s="1095"/>
      <c r="AQ49" s="1095"/>
      <c r="AR49" s="1095"/>
      <c r="AS49" s="1095"/>
      <c r="AT49" s="1095"/>
      <c r="AU49" s="1095"/>
      <c r="AV49" s="1095"/>
      <c r="AW49" s="1095"/>
      <c r="AX49" s="1095"/>
      <c r="AY49" s="1095"/>
      <c r="AZ49" s="1095"/>
    </row>
    <row r="50" spans="1:56" ht="12" hidden="1" customHeight="1" x14ac:dyDescent="0.25">
      <c r="A50" s="1081"/>
      <c r="B50" s="1081"/>
      <c r="C50" s="1081"/>
      <c r="D50" s="1081"/>
      <c r="E50" s="1081"/>
      <c r="F50" s="1081"/>
      <c r="G50" s="1081"/>
      <c r="H50" s="1081"/>
      <c r="I50" s="1081"/>
      <c r="J50" s="1081"/>
      <c r="K50" s="1081"/>
      <c r="L50" s="1081"/>
      <c r="M50" s="1081"/>
      <c r="N50" s="1081"/>
      <c r="O50" s="1081"/>
      <c r="P50" s="1081"/>
      <c r="Q50" s="1081"/>
      <c r="R50" s="1081"/>
      <c r="S50" s="1081"/>
      <c r="T50" s="1081"/>
      <c r="U50" s="1081"/>
      <c r="V50" s="1081"/>
      <c r="W50" s="1081"/>
      <c r="X50" s="1081"/>
      <c r="Y50" s="1081"/>
      <c r="Z50" s="1081"/>
      <c r="AA50" s="1081"/>
      <c r="AB50" s="1081"/>
      <c r="AC50" s="1081"/>
      <c r="AD50" s="1081"/>
      <c r="AE50" s="1081"/>
      <c r="AF50" s="1081"/>
      <c r="AG50" s="1081"/>
      <c r="AH50" s="1081"/>
      <c r="AI50" s="1081"/>
      <c r="AJ50" s="1081"/>
      <c r="AK50" s="1081"/>
      <c r="AL50" s="1081"/>
      <c r="AM50" s="1081"/>
      <c r="AN50" s="1081"/>
      <c r="AO50" s="1081"/>
      <c r="AP50" s="1081"/>
      <c r="AQ50" s="1081"/>
      <c r="AR50" s="1081"/>
      <c r="AS50" s="1081"/>
      <c r="AT50" s="1081"/>
      <c r="AU50" s="1081"/>
      <c r="AV50" s="1081"/>
      <c r="AW50" s="1081"/>
      <c r="AX50" s="1081"/>
      <c r="AY50" s="1081"/>
      <c r="AZ50" s="1081"/>
    </row>
    <row r="51" spans="1:56" ht="7.5" hidden="1" customHeight="1" x14ac:dyDescent="0.25">
      <c r="A51" s="1066" t="s">
        <v>523</v>
      </c>
      <c r="B51" s="1066"/>
      <c r="C51" s="1066"/>
      <c r="D51" s="1066"/>
      <c r="E51" s="1066"/>
      <c r="F51" s="1066"/>
      <c r="G51" s="1066"/>
      <c r="H51" s="1066"/>
      <c r="I51" s="1066"/>
      <c r="J51" s="1066"/>
      <c r="K51" s="1066"/>
      <c r="L51" s="1066"/>
      <c r="M51" s="1066"/>
      <c r="N51" s="1066"/>
      <c r="O51" s="1066"/>
      <c r="P51" s="1066"/>
      <c r="Q51" s="1066"/>
      <c r="R51" s="1066"/>
      <c r="S51" s="1066"/>
      <c r="T51" s="1066"/>
      <c r="U51" s="1066"/>
      <c r="V51" s="1066"/>
      <c r="W51" s="1066"/>
      <c r="X51" s="1066"/>
      <c r="Y51" s="1066"/>
      <c r="Z51" s="1066"/>
      <c r="AA51" s="1066"/>
      <c r="AB51" s="1066"/>
      <c r="AC51" s="1066"/>
      <c r="AD51" s="1066"/>
      <c r="AE51" s="1066"/>
      <c r="AF51" s="1066"/>
      <c r="AG51" s="1066"/>
      <c r="AH51" s="1066"/>
      <c r="AI51" s="1066"/>
      <c r="AJ51" s="1066"/>
      <c r="AK51" s="1066"/>
      <c r="AL51" s="1066"/>
      <c r="AM51" s="1066"/>
      <c r="AN51" s="1066"/>
      <c r="AO51" s="1066"/>
      <c r="AP51" s="1066"/>
      <c r="AQ51" s="1066"/>
      <c r="AR51" s="1066"/>
      <c r="AS51" s="1066"/>
      <c r="AT51" s="1066"/>
      <c r="AU51" s="1066"/>
      <c r="AV51" s="1066"/>
      <c r="AW51" s="1066"/>
      <c r="AX51" s="1066"/>
      <c r="AY51" s="1066"/>
      <c r="AZ51" s="1066"/>
    </row>
    <row r="52" spans="1:56" ht="12" customHeight="1" x14ac:dyDescent="0.25">
      <c r="A52" s="1074" t="s">
        <v>380</v>
      </c>
      <c r="B52" s="1074"/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074"/>
      <c r="V52" s="1074"/>
      <c r="W52" s="1074"/>
      <c r="X52" s="1074"/>
      <c r="Y52" s="1074"/>
      <c r="Z52" s="1074"/>
      <c r="AA52" s="1074"/>
      <c r="AB52" s="1074"/>
      <c r="AC52" s="1074"/>
      <c r="AD52" s="1074"/>
      <c r="AE52" s="1074"/>
      <c r="AF52" s="1074"/>
      <c r="AG52" s="1074"/>
      <c r="AH52" s="1074"/>
      <c r="AI52" s="1074"/>
      <c r="AJ52" s="1074"/>
      <c r="AK52" s="1074"/>
      <c r="AL52" s="1074"/>
      <c r="AM52" s="1074"/>
      <c r="AN52" s="1074"/>
      <c r="AO52" s="1074"/>
      <c r="AP52" s="1074"/>
      <c r="AQ52" s="1074"/>
      <c r="AR52" s="1074"/>
      <c r="AS52" s="1074"/>
      <c r="AT52" s="1074"/>
      <c r="AU52" s="1074"/>
      <c r="AV52" s="1074"/>
      <c r="AW52" s="1074"/>
      <c r="AX52" s="1074"/>
      <c r="AY52" s="1074"/>
      <c r="AZ52" s="1074"/>
    </row>
    <row r="53" spans="1:56" ht="13.5" customHeight="1" x14ac:dyDescent="0.25">
      <c r="A53" s="1078" t="str">
        <f>ФОРМА!B4</f>
        <v>ООО «СЭТ»</v>
      </c>
      <c r="B53" s="1078"/>
      <c r="C53" s="1078"/>
      <c r="D53" s="1078"/>
      <c r="E53" s="1078"/>
      <c r="F53" s="1078"/>
      <c r="G53" s="1078"/>
      <c r="H53" s="1078"/>
      <c r="I53" s="1078"/>
      <c r="J53" s="1078"/>
      <c r="K53" s="1078"/>
      <c r="L53" s="1078"/>
      <c r="M53" s="1078"/>
      <c r="N53" s="1078"/>
      <c r="O53" s="1078"/>
      <c r="P53" s="1078"/>
      <c r="Q53" s="1078"/>
      <c r="R53" s="1078"/>
      <c r="S53" s="1078"/>
      <c r="T53" s="1078"/>
      <c r="U53" s="1078"/>
      <c r="V53" s="1078"/>
      <c r="W53" s="1078"/>
      <c r="X53" s="1078"/>
      <c r="Y53" s="1078"/>
      <c r="Z53" s="1078"/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1078"/>
      <c r="AO53" s="1078"/>
      <c r="AP53" s="1078"/>
      <c r="AQ53" s="1078"/>
      <c r="AR53" s="1078"/>
      <c r="AS53" s="1078"/>
      <c r="AT53" s="1078"/>
      <c r="AU53" s="1078"/>
      <c r="AV53" s="1078"/>
      <c r="AW53" s="1078"/>
      <c r="AX53" s="1078"/>
      <c r="AY53" s="1078"/>
      <c r="AZ53" s="1078"/>
    </row>
    <row r="54" spans="1:56" s="126" customFormat="1" ht="7.2" customHeight="1" x14ac:dyDescent="0.2">
      <c r="A54" s="1097" t="s">
        <v>818</v>
      </c>
      <c r="B54" s="1082"/>
      <c r="C54" s="1082"/>
      <c r="D54" s="1082"/>
      <c r="E54" s="1082"/>
      <c r="F54" s="1082"/>
      <c r="G54" s="1082"/>
      <c r="H54" s="1082"/>
      <c r="I54" s="1082"/>
      <c r="J54" s="1082"/>
      <c r="K54" s="1082"/>
      <c r="L54" s="1082"/>
      <c r="M54" s="1082"/>
      <c r="N54" s="1082"/>
      <c r="O54" s="1082"/>
      <c r="P54" s="1082"/>
      <c r="Q54" s="1082"/>
      <c r="R54" s="1082"/>
      <c r="S54" s="1082"/>
      <c r="T54" s="1082"/>
      <c r="U54" s="1082"/>
      <c r="V54" s="1082"/>
      <c r="W54" s="1082"/>
      <c r="X54" s="1082"/>
      <c r="Y54" s="1082"/>
      <c r="Z54" s="1082"/>
      <c r="AA54" s="1082"/>
      <c r="AB54" s="1082"/>
      <c r="AC54" s="1082"/>
      <c r="AD54" s="1082"/>
      <c r="AE54" s="1082"/>
      <c r="AF54" s="1082"/>
      <c r="AG54" s="1082"/>
      <c r="AH54" s="1082"/>
      <c r="AI54" s="1082"/>
      <c r="AJ54" s="1082"/>
      <c r="AK54" s="1082"/>
      <c r="AL54" s="1082"/>
      <c r="AM54" s="1082"/>
      <c r="AN54" s="1082"/>
      <c r="AO54" s="1082"/>
      <c r="AP54" s="1082"/>
      <c r="AQ54" s="1082"/>
      <c r="AR54" s="1082"/>
      <c r="AS54" s="1082"/>
      <c r="AT54" s="1082"/>
      <c r="AU54" s="1082"/>
      <c r="AV54" s="1082"/>
      <c r="AW54" s="1082"/>
      <c r="AX54" s="1082"/>
      <c r="AY54" s="1082"/>
      <c r="AZ54" s="1082"/>
    </row>
    <row r="55" spans="1:56" ht="12" customHeight="1" x14ac:dyDescent="0.25">
      <c r="A55" s="1074" t="s">
        <v>9</v>
      </c>
      <c r="B55" s="1074"/>
      <c r="C55" s="1074"/>
      <c r="D55" s="1074"/>
      <c r="E55" s="1074"/>
      <c r="F55" s="1074"/>
      <c r="G55" s="1074"/>
      <c r="H55" s="1074"/>
      <c r="I55" s="1074"/>
      <c r="J55" s="1074"/>
      <c r="K55" s="1074"/>
      <c r="L55" s="1074"/>
      <c r="M55" s="1074"/>
      <c r="N55" s="1074"/>
      <c r="O55" s="1074"/>
      <c r="P55" s="1074"/>
      <c r="Q55" s="1074"/>
      <c r="R55" s="1074"/>
      <c r="S55" s="1074"/>
      <c r="T55" s="1074"/>
      <c r="U55" s="1074"/>
      <c r="V55" s="1074"/>
      <c r="W55" s="1074"/>
      <c r="X55" s="1074"/>
      <c r="Y55" s="1074"/>
      <c r="Z55" s="1074"/>
      <c r="AA55" s="1074"/>
      <c r="AB55" s="1074"/>
      <c r="AC55" s="1074"/>
      <c r="AD55" s="1074"/>
      <c r="AE55" s="1074"/>
      <c r="AF55" s="1074"/>
      <c r="AG55" s="1074"/>
      <c r="AH55" s="1074"/>
      <c r="AI55" s="1074"/>
      <c r="AJ55" s="1074"/>
      <c r="AK55" s="1074"/>
      <c r="AL55" s="1074"/>
      <c r="AM55" s="1074"/>
      <c r="AN55" s="1074"/>
      <c r="AO55" s="1074"/>
      <c r="AP55" s="1074"/>
      <c r="AQ55" s="1074"/>
      <c r="AR55" s="1074"/>
      <c r="AS55" s="1074"/>
      <c r="AT55" s="1074"/>
      <c r="AU55" s="1074"/>
      <c r="AV55" s="1074"/>
      <c r="AW55" s="1074"/>
      <c r="AX55" s="1074"/>
      <c r="AY55" s="1074"/>
      <c r="AZ55" s="1074"/>
    </row>
    <row r="56" spans="1:56" ht="12" customHeight="1" x14ac:dyDescent="0.25">
      <c r="A56" s="1074" t="s">
        <v>391</v>
      </c>
      <c r="B56" s="1074"/>
      <c r="C56" s="1074"/>
      <c r="D56" s="1074"/>
      <c r="E56" s="1074"/>
      <c r="F56" s="1074"/>
      <c r="G56" s="1074"/>
      <c r="H56" s="1074"/>
      <c r="I56" s="1074"/>
      <c r="J56" s="1074"/>
      <c r="K56" s="1074"/>
      <c r="L56" s="1074"/>
      <c r="M56" s="1074"/>
      <c r="N56" s="1074"/>
      <c r="O56" s="1074"/>
      <c r="P56" s="1074"/>
      <c r="Q56" s="1074"/>
      <c r="R56" s="1074"/>
      <c r="S56" s="1074"/>
      <c r="T56" s="1074"/>
      <c r="U56" s="1074"/>
      <c r="V56" s="1074"/>
      <c r="W56" s="1074"/>
      <c r="X56" s="1074"/>
      <c r="Y56" s="1074"/>
      <c r="Z56" s="1074"/>
      <c r="AA56" s="1074"/>
      <c r="AB56" s="1074"/>
      <c r="AC56" s="1074"/>
      <c r="AD56" s="1074"/>
      <c r="AE56" s="1074"/>
      <c r="AF56" s="1074"/>
      <c r="AG56" s="1074"/>
      <c r="AH56" s="1074"/>
      <c r="AI56" s="1074"/>
      <c r="AJ56" s="1074"/>
      <c r="AK56" s="1074"/>
      <c r="AL56" s="1074"/>
      <c r="AM56" s="1074"/>
      <c r="AN56" s="1074"/>
      <c r="AO56" s="1074"/>
      <c r="AP56" s="1074"/>
      <c r="AQ56" s="1074"/>
      <c r="AR56" s="1074"/>
      <c r="AS56" s="1074"/>
      <c r="AT56" s="1074"/>
      <c r="AU56" s="1074"/>
      <c r="AV56" s="1074"/>
      <c r="AW56" s="1074"/>
      <c r="AX56" s="1074"/>
      <c r="AY56" s="1074"/>
      <c r="AZ56" s="1074"/>
    </row>
    <row r="57" spans="1:56" ht="14.25" customHeight="1" x14ac:dyDescent="0.25">
      <c r="A57" s="1101" t="str">
        <f ca="1">INDIRECT("'АКТЫ скрытых работ'!R"&amp;BE3&amp;"C3",0)</f>
        <v>опоры типа А20-3Н, П20-3Н, П23</v>
      </c>
      <c r="B57" s="1101"/>
      <c r="C57" s="1101"/>
      <c r="D57" s="1101"/>
      <c r="E57" s="1101"/>
      <c r="F57" s="1101"/>
      <c r="G57" s="1101"/>
      <c r="H57" s="1101"/>
      <c r="I57" s="1101"/>
      <c r="J57" s="1101"/>
      <c r="K57" s="1101"/>
      <c r="L57" s="1101"/>
      <c r="M57" s="1101"/>
      <c r="N57" s="1101"/>
      <c r="O57" s="1101"/>
      <c r="P57" s="1101"/>
      <c r="Q57" s="1101"/>
      <c r="R57" s="1101"/>
      <c r="S57" s="1101"/>
      <c r="T57" s="1101"/>
      <c r="U57" s="1101"/>
      <c r="V57" s="1101"/>
      <c r="W57" s="1101"/>
      <c r="X57" s="1101"/>
      <c r="Y57" s="1101"/>
      <c r="Z57" s="1101"/>
      <c r="AA57" s="1101"/>
      <c r="AB57" s="1101"/>
      <c r="AC57" s="1101"/>
      <c r="AD57" s="1101"/>
      <c r="AE57" s="1101"/>
      <c r="AF57" s="1101"/>
      <c r="AG57" s="1101"/>
      <c r="AH57" s="1101"/>
      <c r="AI57" s="1101"/>
      <c r="AJ57" s="1101"/>
      <c r="AK57" s="1101"/>
      <c r="AL57" s="1101"/>
      <c r="AM57" s="1101"/>
      <c r="AN57" s="1101"/>
      <c r="AO57" s="1101"/>
      <c r="AP57" s="1101"/>
      <c r="AQ57" s="1101"/>
      <c r="AR57" s="1101"/>
      <c r="AS57" s="1101"/>
      <c r="AT57" s="1101"/>
      <c r="AU57" s="1101"/>
      <c r="AV57" s="1101"/>
      <c r="AW57" s="1101"/>
      <c r="AX57" s="1101"/>
      <c r="AY57" s="1101"/>
      <c r="AZ57" s="1101"/>
    </row>
    <row r="58" spans="1:56" ht="10.5" customHeight="1" x14ac:dyDescent="0.25">
      <c r="A58" s="1094" t="s">
        <v>532</v>
      </c>
      <c r="B58" s="1094"/>
      <c r="C58" s="1094"/>
      <c r="D58" s="1094"/>
      <c r="E58" s="1094"/>
      <c r="F58" s="1094"/>
      <c r="G58" s="1094"/>
      <c r="H58" s="1094"/>
      <c r="I58" s="1094"/>
      <c r="J58" s="1094"/>
      <c r="K58" s="1094"/>
      <c r="L58" s="1094"/>
      <c r="M58" s="1094"/>
      <c r="N58" s="1094"/>
      <c r="O58" s="1094"/>
      <c r="P58" s="1094"/>
      <c r="Q58" s="1094"/>
      <c r="R58" s="1094"/>
      <c r="S58" s="1094"/>
      <c r="T58" s="1094"/>
      <c r="U58" s="1094"/>
      <c r="V58" s="1094"/>
      <c r="W58" s="1094"/>
      <c r="X58" s="1094"/>
      <c r="Y58" s="1094"/>
      <c r="Z58" s="1094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94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</row>
    <row r="59" spans="1:56" ht="12" customHeight="1" x14ac:dyDescent="0.3">
      <c r="A59" s="414" t="s">
        <v>392</v>
      </c>
      <c r="Z59" s="9"/>
      <c r="AA59" s="9"/>
      <c r="AB59" s="9"/>
      <c r="AC59" s="9"/>
      <c r="AD59" s="1101" t="str">
        <f>IF(ФОРМА!B8=0," ",ФОРМА!B8)</f>
        <v>ООО «СЭТ»</v>
      </c>
      <c r="AE59" s="1101"/>
      <c r="AF59" s="1101"/>
      <c r="AG59" s="1101"/>
      <c r="AH59" s="1101"/>
      <c r="AI59" s="1101"/>
      <c r="AJ59" s="1101"/>
      <c r="AK59" s="1101"/>
      <c r="AL59" s="1101"/>
      <c r="AM59" s="1101"/>
      <c r="AN59" s="1101"/>
      <c r="AO59" s="1101"/>
      <c r="AP59" s="1101"/>
      <c r="AQ59" s="1101"/>
      <c r="AR59" s="1101"/>
      <c r="AS59" s="1101"/>
      <c r="AT59" s="1101"/>
      <c r="AU59" s="1101"/>
      <c r="AV59" s="1101"/>
      <c r="AW59" s="1101"/>
      <c r="AX59" s="1101"/>
      <c r="AY59" s="1101"/>
      <c r="AZ59" s="1101"/>
    </row>
    <row r="60" spans="1:56" ht="8.25" customHeight="1" x14ac:dyDescent="0.25">
      <c r="A60" s="1099"/>
      <c r="B60" s="1099"/>
      <c r="C60" s="1099"/>
      <c r="D60" s="1099"/>
      <c r="E60" s="1099"/>
      <c r="F60" s="1099"/>
      <c r="G60" s="1099"/>
      <c r="H60" s="1099"/>
      <c r="I60" s="1099"/>
      <c r="J60" s="1099"/>
      <c r="K60" s="1099"/>
      <c r="L60" s="1099"/>
      <c r="M60" s="1099"/>
      <c r="N60" s="1099"/>
      <c r="O60" s="1099"/>
      <c r="P60" s="1099"/>
      <c r="Q60" s="1099"/>
      <c r="R60" s="1099"/>
      <c r="S60" s="1099"/>
      <c r="T60" s="1099"/>
      <c r="U60" s="1099"/>
      <c r="V60" s="1099"/>
      <c r="W60" s="1099"/>
      <c r="X60" s="1099"/>
      <c r="Y60" s="1099"/>
      <c r="Z60" s="1099"/>
      <c r="AA60" s="1099"/>
      <c r="AB60" s="1099"/>
      <c r="AC60" s="1099"/>
      <c r="AD60" s="1066" t="s">
        <v>83</v>
      </c>
      <c r="AE60" s="1066"/>
      <c r="AF60" s="1066"/>
      <c r="AG60" s="1066"/>
      <c r="AH60" s="1066"/>
      <c r="AI60" s="1066"/>
      <c r="AJ60" s="1066"/>
      <c r="AK60" s="1066"/>
      <c r="AL60" s="1066"/>
      <c r="AM60" s="1066"/>
      <c r="AN60" s="1066"/>
      <c r="AO60" s="1066"/>
      <c r="AP60" s="1066"/>
      <c r="AQ60" s="1066"/>
      <c r="AR60" s="1066"/>
      <c r="AS60" s="1066"/>
      <c r="AT60" s="1066"/>
      <c r="AU60" s="1066"/>
      <c r="AV60" s="1066"/>
      <c r="AW60" s="1066"/>
      <c r="AX60" s="1066"/>
      <c r="AY60" s="1066"/>
      <c r="AZ60" s="1066"/>
    </row>
    <row r="61" spans="1:56" ht="12" customHeight="1" x14ac:dyDescent="0.25">
      <c r="A61" s="1076" t="str">
        <f>IF(ФОРМА!B9=0," ",CONCATENATE("Проект Шифр ",ФОРМА!B9))</f>
        <v>Проект Шифр ГтЭС-ДТ-9</v>
      </c>
      <c r="B61" s="1076"/>
      <c r="C61" s="1076"/>
      <c r="D61" s="1076"/>
      <c r="E61" s="1076"/>
      <c r="F61" s="1076"/>
      <c r="G61" s="1076"/>
      <c r="H61" s="1076"/>
      <c r="I61" s="1076"/>
      <c r="J61" s="1076"/>
      <c r="K61" s="1076"/>
      <c r="L61" s="1076"/>
      <c r="M61" s="1076"/>
      <c r="N61" s="1076"/>
      <c r="O61" s="1076"/>
      <c r="P61" s="1076"/>
      <c r="Q61" s="1076"/>
      <c r="R61" s="1076"/>
      <c r="S61" s="1076"/>
      <c r="T61" s="1076"/>
      <c r="U61" s="1076"/>
      <c r="V61" s="1076"/>
      <c r="W61" s="1076"/>
      <c r="X61" s="1076"/>
      <c r="Y61" s="1076"/>
      <c r="Z61" s="1076"/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076"/>
      <c r="AO61" s="1076"/>
      <c r="AP61" s="1076"/>
      <c r="AQ61" s="1076"/>
      <c r="AR61" s="1076"/>
      <c r="AS61" s="1076"/>
      <c r="AT61" s="1076"/>
      <c r="AU61" s="1076"/>
      <c r="AV61" s="1076"/>
      <c r="AW61" s="1076"/>
      <c r="AX61" s="1076"/>
      <c r="AY61" s="1076"/>
      <c r="AZ61" s="1076"/>
    </row>
    <row r="62" spans="1:56" ht="7.2" customHeight="1" x14ac:dyDescent="0.25">
      <c r="A62" s="1066" t="s">
        <v>533</v>
      </c>
      <c r="B62" s="1066"/>
      <c r="C62" s="1066"/>
      <c r="D62" s="1066"/>
      <c r="E62" s="1066"/>
      <c r="F62" s="1066"/>
      <c r="G62" s="1066"/>
      <c r="H62" s="1066"/>
      <c r="I62" s="1066"/>
      <c r="J62" s="1066"/>
      <c r="K62" s="1066"/>
      <c r="L62" s="1066"/>
      <c r="M62" s="1066"/>
      <c r="N62" s="1066"/>
      <c r="O62" s="1066"/>
      <c r="P62" s="1066"/>
      <c r="Q62" s="1066"/>
      <c r="R62" s="1066"/>
      <c r="S62" s="1066"/>
      <c r="T62" s="1066"/>
      <c r="U62" s="1066"/>
      <c r="V62" s="1066"/>
      <c r="W62" s="1066"/>
      <c r="X62" s="1066"/>
      <c r="Y62" s="1066"/>
      <c r="Z62" s="1066"/>
      <c r="AA62" s="1066"/>
      <c r="AB62" s="1066"/>
      <c r="AC62" s="1066"/>
      <c r="AD62" s="1066"/>
      <c r="AE62" s="1066"/>
      <c r="AF62" s="1066"/>
      <c r="AG62" s="1066"/>
      <c r="AH62" s="1066"/>
      <c r="AI62" s="1066"/>
      <c r="AJ62" s="1066"/>
      <c r="AK62" s="1066"/>
      <c r="AL62" s="1066"/>
      <c r="AM62" s="1066"/>
      <c r="AN62" s="1066"/>
      <c r="AO62" s="1066"/>
      <c r="AP62" s="1066"/>
      <c r="AQ62" s="1066"/>
      <c r="AR62" s="1066"/>
      <c r="AS62" s="1066"/>
      <c r="AT62" s="1066"/>
      <c r="AU62" s="1066"/>
      <c r="AV62" s="1066"/>
      <c r="AW62" s="1066"/>
      <c r="AX62" s="1066"/>
      <c r="AY62" s="1066"/>
      <c r="AZ62" s="1066"/>
    </row>
    <row r="63" spans="1:56" ht="12" customHeight="1" x14ac:dyDescent="0.25">
      <c r="A63" s="1074" t="s">
        <v>534</v>
      </c>
      <c r="B63" s="1074"/>
      <c r="C63" s="1074"/>
      <c r="D63" s="1074"/>
      <c r="E63" s="1074"/>
      <c r="F63" s="1074"/>
      <c r="G63" s="1074"/>
      <c r="H63" s="1074"/>
      <c r="I63" s="1074"/>
      <c r="J63" s="1074"/>
      <c r="K63" s="1074"/>
      <c r="L63" s="1074"/>
      <c r="M63" s="1074"/>
      <c r="N63" s="1074"/>
      <c r="O63" s="1074"/>
      <c r="P63" s="1074"/>
      <c r="Q63" s="1074"/>
      <c r="R63" s="1074"/>
      <c r="S63" s="1074"/>
      <c r="T63" s="1074"/>
      <c r="U63" s="1074"/>
      <c r="V63" s="1074"/>
      <c r="W63" s="1074"/>
      <c r="X63" s="1074"/>
      <c r="Y63" s="1074"/>
      <c r="Z63" s="1074"/>
      <c r="AA63" s="1074"/>
      <c r="AB63" s="1074"/>
      <c r="AC63" s="1074"/>
      <c r="AD63" s="1074"/>
      <c r="AE63" s="1074"/>
      <c r="AF63" s="1074"/>
      <c r="AG63" s="1074"/>
      <c r="AH63" s="1074"/>
      <c r="AI63" s="1074"/>
      <c r="AJ63" s="1074"/>
      <c r="AK63" s="1074"/>
      <c r="AL63" s="1074"/>
      <c r="AM63" s="1074"/>
      <c r="AN63" s="1074"/>
      <c r="AO63" s="1074"/>
      <c r="AP63" s="1074"/>
      <c r="AQ63" s="1074"/>
      <c r="AR63" s="1074"/>
      <c r="AS63" s="1074"/>
      <c r="AT63" s="1074"/>
      <c r="AU63" s="1074"/>
      <c r="AV63" s="1074"/>
      <c r="AW63" s="1074"/>
      <c r="AX63" s="1074"/>
      <c r="AY63" s="1074"/>
      <c r="AZ63" s="1074"/>
      <c r="BD63" s="11"/>
    </row>
    <row r="64" spans="1:56" ht="24" customHeight="1" x14ac:dyDescent="0.25">
      <c r="A64" s="1102" t="str">
        <f>'АКТЫ скрытых работ'!P2</f>
        <v>Акт освидетельствования скрытых работ №1-ОП_10 от 16 ноября 2024г. Разработка котлована для установки стоек</v>
      </c>
      <c r="B64" s="1095"/>
      <c r="C64" s="1095"/>
      <c r="D64" s="1095"/>
      <c r="E64" s="1095"/>
      <c r="F64" s="1095"/>
      <c r="G64" s="1095"/>
      <c r="H64" s="1095"/>
      <c r="I64" s="1095"/>
      <c r="J64" s="1095"/>
      <c r="K64" s="1095"/>
      <c r="L64" s="1095"/>
      <c r="M64" s="1095"/>
      <c r="N64" s="1095"/>
      <c r="O64" s="1095"/>
      <c r="P64" s="1095"/>
      <c r="Q64" s="1095"/>
      <c r="R64" s="1095"/>
      <c r="S64" s="1095"/>
      <c r="T64" s="1095"/>
      <c r="U64" s="1095"/>
      <c r="V64" s="1095"/>
      <c r="W64" s="1095"/>
      <c r="X64" s="1095"/>
      <c r="Y64" s="1095"/>
      <c r="Z64" s="1095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D64" s="15"/>
    </row>
    <row r="65" spans="1:56" ht="7.95" customHeight="1" x14ac:dyDescent="0.25">
      <c r="A65" s="1069" t="s">
        <v>381</v>
      </c>
      <c r="B65" s="1069"/>
      <c r="C65" s="1069"/>
      <c r="D65" s="1069"/>
      <c r="E65" s="1069"/>
      <c r="F65" s="1069"/>
      <c r="G65" s="1069"/>
      <c r="H65" s="1069"/>
      <c r="I65" s="1069"/>
      <c r="J65" s="1069"/>
      <c r="K65" s="1069"/>
      <c r="L65" s="1069"/>
      <c r="M65" s="1069"/>
      <c r="N65" s="1069"/>
      <c r="O65" s="1069"/>
      <c r="P65" s="1069"/>
      <c r="Q65" s="1069"/>
      <c r="R65" s="1069"/>
      <c r="S65" s="1069"/>
      <c r="T65" s="1069"/>
      <c r="U65" s="1069"/>
      <c r="V65" s="1069"/>
      <c r="W65" s="1069"/>
      <c r="X65" s="1069"/>
      <c r="Y65" s="1069"/>
      <c r="Z65" s="1069"/>
      <c r="AA65" s="1069"/>
      <c r="AB65" s="1069"/>
      <c r="AC65" s="1069"/>
      <c r="AD65" s="1069"/>
      <c r="AE65" s="1069"/>
      <c r="AF65" s="1069"/>
      <c r="AG65" s="1069"/>
      <c r="AH65" s="1069"/>
      <c r="AI65" s="1069"/>
      <c r="AJ65" s="1069"/>
      <c r="AK65" s="1069"/>
      <c r="AL65" s="1069"/>
      <c r="AM65" s="1069"/>
      <c r="AN65" s="1069"/>
      <c r="AO65" s="1069"/>
      <c r="AP65" s="1069"/>
      <c r="AQ65" s="1069"/>
      <c r="AR65" s="1069"/>
      <c r="AS65" s="1069"/>
      <c r="AT65" s="1069"/>
      <c r="AU65" s="1069"/>
      <c r="AV65" s="1069"/>
      <c r="AW65" s="1069"/>
      <c r="AX65" s="1069"/>
      <c r="AY65" s="1069"/>
      <c r="AZ65" s="1069"/>
    </row>
    <row r="66" spans="1:56" ht="12" customHeight="1" x14ac:dyDescent="0.25">
      <c r="A66" s="1074" t="s">
        <v>536</v>
      </c>
      <c r="B66" s="1074"/>
      <c r="C66" s="1074"/>
      <c r="D66" s="1074"/>
      <c r="E66" s="1074"/>
      <c r="F66" s="1074"/>
      <c r="G66" s="1074"/>
      <c r="H66" s="1074"/>
      <c r="I66" s="1074"/>
      <c r="J66" s="1074"/>
      <c r="K66" s="1074"/>
      <c r="L66" s="1074"/>
      <c r="M66" s="1074"/>
      <c r="N66" s="1074"/>
      <c r="O66" s="1074"/>
      <c r="P66" s="1074"/>
      <c r="Q66" s="1074"/>
      <c r="R66" s="1074"/>
      <c r="S66" s="1074"/>
      <c r="T66" s="1074"/>
      <c r="U66" s="1074"/>
      <c r="V66" s="1074"/>
      <c r="W66" s="1074"/>
      <c r="X66" s="1074"/>
      <c r="Y66" s="1074"/>
      <c r="Z66" s="1074"/>
      <c r="AA66" s="1074"/>
      <c r="AB66" s="1074"/>
      <c r="AC66" s="1074"/>
      <c r="AD66" s="1074"/>
      <c r="AE66" s="1074"/>
      <c r="AF66" s="1074"/>
      <c r="AG66" s="1074"/>
      <c r="AH66" s="1074"/>
      <c r="AI66" s="1074"/>
      <c r="AJ66" s="1074"/>
      <c r="AK66" s="1074"/>
      <c r="AL66" s="1074"/>
      <c r="AM66" s="1074"/>
      <c r="AN66" s="1074"/>
      <c r="AO66" s="1074"/>
      <c r="AP66" s="1074"/>
      <c r="AQ66" s="1074"/>
      <c r="AR66" s="1074"/>
      <c r="AS66" s="1074"/>
      <c r="AT66" s="1074"/>
      <c r="AU66" s="1074"/>
      <c r="AV66" s="1074"/>
      <c r="AW66" s="1074"/>
      <c r="AX66" s="1074"/>
      <c r="AY66" s="1074"/>
      <c r="AZ66" s="1074"/>
    </row>
    <row r="67" spans="1:56" ht="25.2" customHeight="1" x14ac:dyDescent="0.25">
      <c r="A67" s="1103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7" s="1103"/>
      <c r="C67" s="1103"/>
      <c r="D67" s="1103"/>
      <c r="E67" s="1103"/>
      <c r="F67" s="1103"/>
      <c r="G67" s="1103"/>
      <c r="H67" s="1103"/>
      <c r="I67" s="1103"/>
      <c r="J67" s="1103"/>
      <c r="K67" s="1103"/>
      <c r="L67" s="1103"/>
      <c r="M67" s="1103"/>
      <c r="N67" s="1103"/>
      <c r="O67" s="1103"/>
      <c r="P67" s="1103"/>
      <c r="Q67" s="1103"/>
      <c r="R67" s="1103"/>
      <c r="S67" s="1103"/>
      <c r="T67" s="1103"/>
      <c r="U67" s="1103"/>
      <c r="V67" s="1103"/>
      <c r="W67" s="1103"/>
      <c r="X67" s="1103"/>
      <c r="Y67" s="1103"/>
      <c r="Z67" s="1103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D67" s="11"/>
    </row>
    <row r="68" spans="1:56" s="126" customFormat="1" ht="8.25" customHeight="1" x14ac:dyDescent="0.2">
      <c r="A68" s="1066" t="s">
        <v>535</v>
      </c>
      <c r="B68" s="1094"/>
      <c r="C68" s="1094"/>
      <c r="D68" s="1094"/>
      <c r="E68" s="1094"/>
      <c r="F68" s="1094"/>
      <c r="G68" s="1094"/>
      <c r="H68" s="1094"/>
      <c r="I68" s="1094"/>
      <c r="J68" s="1094"/>
      <c r="K68" s="1094"/>
      <c r="L68" s="1094"/>
      <c r="M68" s="1094"/>
      <c r="N68" s="1094"/>
      <c r="O68" s="1094"/>
      <c r="P68" s="1094"/>
      <c r="Q68" s="1094"/>
      <c r="R68" s="1094"/>
      <c r="S68" s="1094"/>
      <c r="T68" s="1094"/>
      <c r="U68" s="1094"/>
      <c r="V68" s="1094"/>
      <c r="W68" s="1094"/>
      <c r="X68" s="1094"/>
      <c r="Y68" s="1094"/>
      <c r="Z68" s="1094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D68" s="128"/>
    </row>
    <row r="69" spans="1:56" ht="12" customHeight="1" x14ac:dyDescent="0.25">
      <c r="A69" s="1075" t="s">
        <v>537</v>
      </c>
      <c r="B69" s="1075"/>
      <c r="C69" s="1075"/>
      <c r="D69" s="1075"/>
      <c r="E69" s="1075"/>
      <c r="F69" s="1075"/>
      <c r="G69" s="1075"/>
      <c r="H69" s="1075"/>
      <c r="I69" s="1075"/>
      <c r="J69" s="1075"/>
      <c r="K69" s="1075"/>
      <c r="L69" s="1075"/>
      <c r="M69" s="1075"/>
      <c r="N69" s="1075"/>
      <c r="O69" s="1075"/>
      <c r="P69" s="1075"/>
      <c r="Q69" s="1075"/>
      <c r="R69" s="1075"/>
      <c r="S69" s="1075"/>
      <c r="T69" s="1075"/>
      <c r="U69" s="1075"/>
      <c r="V69" s="1075"/>
      <c r="W69" s="1075"/>
      <c r="X69" s="1075"/>
      <c r="Y69" s="1075"/>
      <c r="Z69" s="1075"/>
      <c r="AA69" s="1075"/>
      <c r="AB69" s="1075"/>
      <c r="AC69" s="1075"/>
      <c r="AD69" s="1075"/>
      <c r="AE69" s="1075"/>
      <c r="AF69" s="1075"/>
      <c r="AG69" s="1075"/>
      <c r="AH69" s="1075"/>
      <c r="AI69" s="1075"/>
      <c r="AJ69" s="1075"/>
      <c r="AK69" s="1075"/>
      <c r="AL69" s="1075"/>
      <c r="AM69" s="1075"/>
      <c r="AN69" s="1075"/>
      <c r="AO69" s="1075"/>
      <c r="AP69" s="1075"/>
      <c r="AQ69" s="1075"/>
      <c r="AR69" s="1075"/>
      <c r="AS69" s="1075"/>
      <c r="AT69" s="1075"/>
      <c r="AU69" s="1075"/>
      <c r="AV69" s="1075"/>
      <c r="AW69" s="1075"/>
      <c r="AX69" s="1075"/>
      <c r="AY69" s="1075"/>
      <c r="AZ69" s="1075"/>
    </row>
    <row r="70" spans="1:56" ht="12" customHeight="1" x14ac:dyDescent="0.25">
      <c r="A70" s="1074" t="s">
        <v>382</v>
      </c>
      <c r="B70" s="1074"/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  <c r="P70" s="1074"/>
      <c r="Q70" s="1074"/>
      <c r="R70" s="1074"/>
      <c r="S70" s="1074"/>
      <c r="T70" s="1074"/>
      <c r="U70" s="1074"/>
      <c r="V70" s="1074"/>
      <c r="W70" s="1074"/>
      <c r="X70" s="1074"/>
      <c r="Y70" s="1074"/>
      <c r="Z70" s="1074"/>
      <c r="AA70" s="1074"/>
      <c r="AB70" s="1074"/>
      <c r="AC70" s="1074"/>
      <c r="AD70" s="1074"/>
      <c r="AE70" s="1074"/>
      <c r="AF70" s="1074"/>
      <c r="AG70" s="1074"/>
      <c r="AH70" s="1074"/>
      <c r="AI70" s="1074"/>
      <c r="AJ70" s="1074"/>
      <c r="AK70" s="1074"/>
      <c r="AL70" s="1074"/>
      <c r="AM70" s="1074"/>
      <c r="AN70" s="1074"/>
      <c r="AO70" s="1074"/>
      <c r="AP70" s="1074"/>
      <c r="AQ70" s="1074"/>
      <c r="AR70" s="1074"/>
      <c r="AS70" s="1074"/>
      <c r="AT70" s="1074"/>
      <c r="AU70" s="1074"/>
      <c r="AV70" s="1074"/>
      <c r="AW70" s="1074"/>
      <c r="AX70" s="1074"/>
      <c r="AY70" s="1074"/>
      <c r="AZ70" s="1074"/>
    </row>
    <row r="71" spans="1:56" ht="24" customHeight="1" x14ac:dyDescent="0.25">
      <c r="A71" s="1095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1" s="1095"/>
      <c r="C71" s="1095"/>
      <c r="D71" s="1095"/>
      <c r="E71" s="1095"/>
      <c r="F71" s="1095"/>
      <c r="G71" s="1095"/>
      <c r="H71" s="1095"/>
      <c r="I71" s="1095"/>
      <c r="J71" s="1095"/>
      <c r="K71" s="1095"/>
      <c r="L71" s="1095"/>
      <c r="M71" s="1095"/>
      <c r="N71" s="1095"/>
      <c r="O71" s="1095"/>
      <c r="P71" s="1095"/>
      <c r="Q71" s="1095"/>
      <c r="R71" s="1095"/>
      <c r="S71" s="1095"/>
      <c r="T71" s="1095"/>
      <c r="U71" s="1095"/>
      <c r="V71" s="1095"/>
      <c r="W71" s="1095"/>
      <c r="X71" s="1095"/>
      <c r="Y71" s="1095"/>
      <c r="Z71" s="1095"/>
      <c r="AA71" s="1095"/>
      <c r="AB71" s="1095"/>
      <c r="AC71" s="1095"/>
      <c r="AD71" s="1095"/>
      <c r="AE71" s="1095"/>
      <c r="AF71" s="1095"/>
      <c r="AG71" s="1095"/>
      <c r="AH71" s="1095"/>
      <c r="AI71" s="1095"/>
      <c r="AJ71" s="1095"/>
      <c r="AK71" s="1095"/>
      <c r="AL71" s="1095"/>
      <c r="AM71" s="1095"/>
      <c r="AN71" s="1095"/>
      <c r="AO71" s="1095"/>
      <c r="AP71" s="1095"/>
      <c r="AQ71" s="1095"/>
      <c r="AR71" s="1095"/>
      <c r="AS71" s="1095"/>
      <c r="AT71" s="1095"/>
      <c r="AU71" s="1095"/>
      <c r="AV71" s="1095"/>
      <c r="AW71" s="1095"/>
      <c r="AX71" s="1095"/>
      <c r="AY71" s="1095"/>
      <c r="AZ71" s="1095"/>
    </row>
    <row r="72" spans="1:56" s="126" customFormat="1" ht="9.6" x14ac:dyDescent="0.2">
      <c r="A72" s="1100" t="s">
        <v>383</v>
      </c>
      <c r="B72" s="1100"/>
      <c r="C72" s="1100"/>
      <c r="D72" s="1100"/>
      <c r="E72" s="1100"/>
      <c r="F72" s="1100"/>
      <c r="G72" s="1100"/>
      <c r="H72" s="1100"/>
      <c r="I72" s="1100"/>
      <c r="J72" s="1100"/>
      <c r="K72" s="1100"/>
      <c r="L72" s="1100"/>
      <c r="M72" s="1100"/>
      <c r="N72" s="1100"/>
      <c r="O72" s="1100"/>
      <c r="P72" s="1100"/>
      <c r="Q72" s="1100"/>
      <c r="R72" s="1100"/>
      <c r="S72" s="1100"/>
      <c r="T72" s="1100"/>
      <c r="U72" s="1100"/>
      <c r="V72" s="1100"/>
      <c r="W72" s="1100"/>
      <c r="X72" s="1100"/>
      <c r="Y72" s="1100"/>
      <c r="Z72" s="1100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</row>
    <row r="73" spans="1:56" ht="24" customHeight="1" x14ac:dyDescent="0.25">
      <c r="A73" s="1075" t="s">
        <v>538</v>
      </c>
      <c r="B73" s="1075"/>
      <c r="C73" s="1075"/>
      <c r="D73" s="1075"/>
      <c r="E73" s="1075"/>
      <c r="F73" s="1075"/>
      <c r="G73" s="1075"/>
      <c r="H73" s="1075"/>
      <c r="I73" s="1075"/>
      <c r="J73" s="1075"/>
      <c r="K73" s="1075"/>
      <c r="L73" s="1075"/>
      <c r="M73" s="1075"/>
      <c r="N73" s="1075"/>
      <c r="O73" s="1075"/>
      <c r="P73" s="1075"/>
      <c r="Q73" s="1075"/>
      <c r="R73" s="1075"/>
      <c r="S73" s="1075"/>
      <c r="T73" s="1075"/>
      <c r="U73" s="1075"/>
      <c r="V73" s="1075"/>
      <c r="W73" s="1075"/>
      <c r="X73" s="1075"/>
      <c r="Y73" s="1075"/>
      <c r="Z73" s="1075"/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</row>
    <row r="74" spans="1:56" ht="15.75" customHeight="1" x14ac:dyDescent="0.3">
      <c r="A74" s="1111"/>
      <c r="B74" s="1111"/>
      <c r="C74" s="1111"/>
      <c r="D74" s="1111"/>
      <c r="E74" s="1111"/>
      <c r="F74" s="1111"/>
      <c r="G74" s="1111"/>
      <c r="H74" s="1111"/>
      <c r="I74" s="1111"/>
      <c r="J74" s="1111"/>
      <c r="K74" s="1111"/>
      <c r="L74" s="1111"/>
      <c r="M74" s="1111"/>
      <c r="N74" s="1111"/>
      <c r="O74" s="1111"/>
      <c r="P74" s="1111"/>
      <c r="Q74" s="1111"/>
      <c r="R74" s="1111"/>
      <c r="S74" s="1111"/>
      <c r="T74" s="1111"/>
      <c r="U74" s="1111"/>
      <c r="V74" s="1111"/>
      <c r="W74" s="1111"/>
      <c r="X74" s="1111"/>
      <c r="Y74" s="1111"/>
      <c r="Z74" s="1111"/>
      <c r="AA74" s="1111"/>
      <c r="AB74" s="1111"/>
      <c r="AC74" s="1111"/>
      <c r="AD74" s="1111"/>
      <c r="AE74" s="1111"/>
      <c r="AF74" s="1111"/>
      <c r="AG74" s="1111"/>
      <c r="AH74" s="1111"/>
      <c r="AI74" s="1111"/>
      <c r="AJ74" s="1111"/>
      <c r="AK74" s="1111"/>
      <c r="AL74" s="1111"/>
      <c r="AM74" s="1111"/>
      <c r="AN74" s="1111"/>
      <c r="AO74" s="1111"/>
      <c r="AP74" s="1111"/>
      <c r="AQ74" s="1111"/>
      <c r="AR74" s="1111"/>
      <c r="AS74" s="1111"/>
      <c r="AT74" s="1111"/>
      <c r="AU74" s="1111"/>
      <c r="AV74" s="1111"/>
      <c r="AW74" s="1111"/>
      <c r="AX74" s="1111"/>
      <c r="AY74" s="1111"/>
      <c r="AZ74" s="1111"/>
    </row>
    <row r="75" spans="1:56" ht="9.75" customHeight="1" x14ac:dyDescent="0.25">
      <c r="A75" s="1091" t="s">
        <v>383</v>
      </c>
      <c r="B75" s="1092"/>
      <c r="C75" s="1092"/>
      <c r="D75" s="1092"/>
      <c r="E75" s="1092"/>
      <c r="F75" s="1092"/>
      <c r="G75" s="1092"/>
      <c r="H75" s="1092"/>
      <c r="I75" s="1092"/>
      <c r="J75" s="1092"/>
      <c r="K75" s="1092"/>
      <c r="L75" s="1092"/>
      <c r="M75" s="1092"/>
      <c r="N75" s="1092"/>
      <c r="O75" s="1092"/>
      <c r="P75" s="1092"/>
      <c r="Q75" s="1092"/>
      <c r="R75" s="1092"/>
      <c r="S75" s="1092"/>
      <c r="T75" s="1092"/>
      <c r="U75" s="1092"/>
      <c r="V75" s="1092"/>
      <c r="W75" s="1092"/>
      <c r="X75" s="1092"/>
      <c r="Y75" s="1092"/>
      <c r="Z75" s="1092"/>
      <c r="AA75" s="1092"/>
      <c r="AB75" s="1092"/>
      <c r="AC75" s="1092"/>
      <c r="AD75" s="1092"/>
      <c r="AE75" s="1092"/>
      <c r="AF75" s="1092"/>
      <c r="AG75" s="1092"/>
      <c r="AH75" s="1092"/>
      <c r="AI75" s="1092"/>
      <c r="AJ75" s="1092"/>
      <c r="AK75" s="1092"/>
      <c r="AL75" s="1092"/>
      <c r="AM75" s="1092"/>
      <c r="AN75" s="1092"/>
      <c r="AO75" s="1092"/>
      <c r="AP75" s="1092"/>
      <c r="AQ75" s="1092"/>
      <c r="AR75" s="1092"/>
      <c r="AS75" s="1092"/>
      <c r="AT75" s="1092"/>
      <c r="AU75" s="1092"/>
      <c r="AV75" s="1092"/>
      <c r="AW75" s="1092"/>
      <c r="AX75" s="1092"/>
      <c r="AY75" s="1092"/>
      <c r="AZ75" s="1092"/>
    </row>
    <row r="76" spans="1:56" ht="12" customHeight="1" x14ac:dyDescent="0.25">
      <c r="A76" s="414" t="s">
        <v>384</v>
      </c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/>
      <c r="AB76" s="105"/>
      <c r="AC76" s="1093"/>
      <c r="AD76" s="1093"/>
      <c r="AE76" s="1093"/>
      <c r="AF76" s="1093"/>
      <c r="AG76" s="1093"/>
      <c r="AH76" s="1093"/>
      <c r="AI76" s="1093"/>
      <c r="AJ76" s="1093"/>
      <c r="AK76" s="1093"/>
      <c r="AL76" s="1093"/>
      <c r="AM76" s="1093"/>
      <c r="AN76" s="1093"/>
      <c r="AO76" s="1093"/>
      <c r="AP76" s="1093"/>
      <c r="AQ76" s="1093"/>
      <c r="AR76" s="1093"/>
      <c r="AS76" s="1093"/>
      <c r="AT76" s="1093"/>
      <c r="AU76" s="1093"/>
      <c r="AV76" s="1093"/>
      <c r="AW76" s="1093"/>
      <c r="AX76" s="1093"/>
      <c r="AY76" s="1093"/>
      <c r="AZ76" s="1093"/>
    </row>
    <row r="77" spans="1:56" ht="10.5" customHeight="1" x14ac:dyDescent="0.25">
      <c r="G77" s="105"/>
      <c r="H77" s="105"/>
      <c r="I77" s="105"/>
      <c r="J77" s="105"/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/>
      <c r="AC77" s="1094" t="s">
        <v>383</v>
      </c>
      <c r="AD77" s="1094"/>
      <c r="AE77" s="1094"/>
      <c r="AF77" s="1094"/>
      <c r="AG77" s="1094"/>
      <c r="AH77" s="1094"/>
      <c r="AI77" s="1094"/>
      <c r="AJ77" s="1094"/>
      <c r="AK77" s="1094"/>
      <c r="AL77" s="1094"/>
      <c r="AM77" s="1094"/>
      <c r="AN77" s="1094"/>
      <c r="AO77" s="1094"/>
      <c r="AP77" s="1094"/>
      <c r="AQ77" s="1094"/>
      <c r="AR77" s="1094"/>
      <c r="AS77" s="1094"/>
      <c r="AT77" s="1094"/>
      <c r="AU77" s="1094"/>
      <c r="AV77" s="1094"/>
      <c r="AW77" s="1094"/>
      <c r="AX77" s="1094"/>
      <c r="AY77" s="1094"/>
      <c r="AZ77" s="1094"/>
    </row>
    <row r="78" spans="1:56" ht="14.4" x14ac:dyDescent="0.3">
      <c r="A78" s="1074" t="s">
        <v>539</v>
      </c>
      <c r="B78" s="1074"/>
      <c r="C78" s="1074"/>
      <c r="D78" s="1074"/>
      <c r="E78" s="1074"/>
      <c r="G78" s="1109" t="s">
        <v>527</v>
      </c>
      <c r="H78" s="1109"/>
      <c r="I78" s="1109"/>
      <c r="J78" s="1109"/>
      <c r="K78" s="1109"/>
      <c r="L78" s="1109"/>
      <c r="M78" s="1109"/>
      <c r="N78" s="1109"/>
      <c r="O78" s="1109"/>
      <c r="P78" s="1109"/>
      <c r="Q78" s="8"/>
      <c r="R78" s="102" t="s">
        <v>76</v>
      </c>
      <c r="S78" s="1105" t="str">
        <f ca="1">INDIRECT("'АКТЫ скрытых работ'!R"&amp;BE3&amp;"C4",0)</f>
        <v>11</v>
      </c>
      <c r="T78" s="1105"/>
      <c r="U78" s="1105"/>
      <c r="V78" s="102" t="s">
        <v>77</v>
      </c>
      <c r="W78" s="1106" t="str">
        <f ca="1">INDIRECT("'АКТЫ скрытых работ'!R"&amp;BE3&amp;"C5",0)</f>
        <v>декабря</v>
      </c>
      <c r="X78" s="1106"/>
      <c r="Y78" s="1106"/>
      <c r="Z78" s="1106"/>
      <c r="AA78" s="1106"/>
      <c r="AB78" s="1106"/>
      <c r="AC78" s="1106"/>
      <c r="AE78" s="1101">
        <f ca="1">INDIRECT("'АКТЫ скрытых работ'!R"&amp;BE3&amp;"C6",0)</f>
        <v>2024</v>
      </c>
      <c r="AF78" s="1101"/>
      <c r="AG78" s="1101"/>
      <c r="AH78" s="1101"/>
      <c r="AI78" s="415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074" t="s">
        <v>89</v>
      </c>
      <c r="H79" s="1074"/>
      <c r="I79" s="1074"/>
      <c r="J79" s="1074"/>
      <c r="K79" s="1074"/>
      <c r="L79" s="1074"/>
      <c r="M79" s="1074"/>
      <c r="N79" s="1074"/>
      <c r="O79" s="1074"/>
      <c r="P79" s="1074"/>
      <c r="Q79" s="8"/>
      <c r="R79" s="102" t="s">
        <v>76</v>
      </c>
      <c r="S79" s="1105" t="str">
        <f ca="1">INDIRECT("'АКТЫ скрытых работ'!R"&amp;BE3&amp;"C7",0)</f>
        <v>13</v>
      </c>
      <c r="T79" s="1105"/>
      <c r="U79" s="1105"/>
      <c r="V79" s="102" t="s">
        <v>77</v>
      </c>
      <c r="W79" s="1107" t="str">
        <f ca="1">INDIRECT("'АКТЫ скрытых работ'!R"&amp;BE3&amp;"C8",0)</f>
        <v>декабря</v>
      </c>
      <c r="X79" s="1107"/>
      <c r="Y79" s="1107"/>
      <c r="Z79" s="1107"/>
      <c r="AA79" s="1107"/>
      <c r="AB79" s="1107"/>
      <c r="AC79" s="1107"/>
      <c r="AE79" s="1108">
        <f ca="1">INDIRECT("'АКТЫ скрытых работ'!R"&amp;BE3&amp;"C9",0)</f>
        <v>2024</v>
      </c>
      <c r="AF79" s="1108"/>
      <c r="AG79" s="1108"/>
      <c r="AH79" s="1108"/>
      <c r="AI79" s="415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10" t="s">
        <v>540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  <c r="L81" s="1110"/>
      <c r="M81" s="1110"/>
      <c r="N81" s="1110"/>
      <c r="O81" s="1110"/>
      <c r="P81" s="1110"/>
      <c r="Q81" s="1110"/>
      <c r="R81" s="1110"/>
      <c r="S81" s="1110"/>
      <c r="T81" s="1110"/>
      <c r="U81" s="1110"/>
      <c r="V81" s="1110"/>
      <c r="W81" s="1110"/>
      <c r="X81" s="1110"/>
      <c r="Y81" s="1110"/>
      <c r="Z81" s="1110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110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</row>
    <row r="82" spans="1:54" x14ac:dyDescent="0.25">
      <c r="A82" s="1103" t="str">
        <f>IF(ФОРМА!B9=0,CONCATENATE('АКТЫ скрытых работ'!L3),CONCATENATE("Проект Шифр ",ФОРМА!B9,", ",'АКТЫ скрытых работ'!L3))</f>
        <v>Проект Шифр ГтЭС-ДТ-9, ПУЭ изд. 7, СП 76.13330.2016 "Электротехнические устройства"</v>
      </c>
      <c r="B82" s="1103"/>
      <c r="C82" s="1103"/>
      <c r="D82" s="1103"/>
      <c r="E82" s="1103"/>
      <c r="F82" s="1103"/>
      <c r="G82" s="1103"/>
      <c r="H82" s="1103"/>
      <c r="I82" s="1103"/>
      <c r="J82" s="1103"/>
      <c r="K82" s="1103"/>
      <c r="L82" s="1103"/>
      <c r="M82" s="1103"/>
      <c r="N82" s="1103"/>
      <c r="O82" s="1103"/>
      <c r="P82" s="1103"/>
      <c r="Q82" s="1103"/>
      <c r="R82" s="1103"/>
      <c r="S82" s="1103"/>
      <c r="T82" s="1103"/>
      <c r="U82" s="1103"/>
      <c r="V82" s="1103"/>
      <c r="W82" s="1103"/>
      <c r="X82" s="1103"/>
      <c r="Y82" s="1103"/>
      <c r="Z82" s="1103"/>
      <c r="AA82" s="1103"/>
      <c r="AB82" s="1103"/>
      <c r="AC82" s="1103"/>
      <c r="AD82" s="1103"/>
      <c r="AE82" s="1103"/>
      <c r="AF82" s="1103"/>
      <c r="AG82" s="1103"/>
      <c r="AH82" s="1103"/>
      <c r="AI82" s="1103"/>
      <c r="AJ82" s="1103"/>
      <c r="AK82" s="1103"/>
      <c r="AL82" s="1103"/>
      <c r="AM82" s="1103"/>
      <c r="AN82" s="1103"/>
      <c r="AO82" s="1103"/>
      <c r="AP82" s="1103"/>
      <c r="AQ82" s="1103"/>
      <c r="AR82" s="1103"/>
      <c r="AS82" s="1103"/>
      <c r="AT82" s="1103"/>
      <c r="AU82" s="1103"/>
      <c r="AV82" s="1103"/>
      <c r="AW82" s="1103"/>
      <c r="AX82" s="1103"/>
      <c r="AY82" s="1103"/>
      <c r="AZ82" s="1103"/>
    </row>
    <row r="83" spans="1:54" s="126" customFormat="1" ht="10.5" customHeight="1" x14ac:dyDescent="0.2">
      <c r="A83" s="1069" t="s">
        <v>541</v>
      </c>
      <c r="B83" s="1069"/>
      <c r="C83" s="1069"/>
      <c r="D83" s="1069"/>
      <c r="E83" s="1069"/>
      <c r="F83" s="1069"/>
      <c r="G83" s="1069"/>
      <c r="H83" s="1069"/>
      <c r="I83" s="1069"/>
      <c r="J83" s="1069"/>
      <c r="K83" s="1069"/>
      <c r="L83" s="1069"/>
      <c r="M83" s="1069"/>
      <c r="N83" s="1069"/>
      <c r="O83" s="1069"/>
      <c r="P83" s="1069"/>
      <c r="Q83" s="1069"/>
      <c r="R83" s="1069"/>
      <c r="S83" s="1069"/>
      <c r="T83" s="1069"/>
      <c r="U83" s="1069"/>
      <c r="V83" s="1069"/>
      <c r="W83" s="1069"/>
      <c r="X83" s="1069"/>
      <c r="Y83" s="1069"/>
      <c r="Z83" s="1069"/>
      <c r="AA83" s="1069"/>
      <c r="AB83" s="1069"/>
      <c r="AC83" s="1069"/>
      <c r="AD83" s="1069"/>
      <c r="AE83" s="1069"/>
      <c r="AF83" s="1069"/>
      <c r="AG83" s="1069"/>
      <c r="AH83" s="1069"/>
      <c r="AI83" s="1069"/>
      <c r="AJ83" s="1069"/>
      <c r="AK83" s="1069"/>
      <c r="AL83" s="1069"/>
      <c r="AM83" s="1069"/>
      <c r="AN83" s="1069"/>
      <c r="AO83" s="1069"/>
      <c r="AP83" s="1069"/>
      <c r="AQ83" s="1069"/>
      <c r="AR83" s="1069"/>
      <c r="AS83" s="1069"/>
      <c r="AT83" s="1069"/>
      <c r="AU83" s="1069"/>
      <c r="AV83" s="1069"/>
      <c r="AW83" s="1069"/>
      <c r="AX83" s="1069"/>
      <c r="AY83" s="1069"/>
      <c r="AZ83" s="1069"/>
    </row>
    <row r="84" spans="1:54" ht="12" customHeight="1" x14ac:dyDescent="0.3">
      <c r="A84" s="1074" t="s">
        <v>385</v>
      </c>
      <c r="B84" s="1074"/>
      <c r="C84" s="1074"/>
      <c r="D84" s="1074"/>
      <c r="E84" s="1074"/>
      <c r="F84" s="1074"/>
      <c r="G84" s="1074"/>
      <c r="H84" s="1074"/>
      <c r="I84" s="1074"/>
      <c r="J84" s="1074"/>
      <c r="K84" s="1074"/>
      <c r="L84" s="1074"/>
      <c r="M84" s="1074"/>
      <c r="N84" s="1074"/>
      <c r="O84" s="1074"/>
      <c r="P84" s="1074"/>
      <c r="Q84" s="1074"/>
      <c r="R84" s="1074"/>
      <c r="S84" s="1074"/>
      <c r="T84" s="1074"/>
      <c r="U84" s="1074"/>
      <c r="V84" s="1074"/>
      <c r="W84" s="1074"/>
      <c r="X84" s="1074"/>
      <c r="Y84" s="1074"/>
      <c r="Z84" s="1074"/>
      <c r="AA84" s="1074"/>
      <c r="AB84" s="1074"/>
      <c r="AC84" s="1074"/>
      <c r="AD84" s="1074"/>
      <c r="AE84" s="1074"/>
      <c r="AF84" s="1074"/>
      <c r="AG84" s="1074"/>
      <c r="AH84" s="1074"/>
      <c r="AI84" s="1074"/>
      <c r="AJ84" s="1074"/>
      <c r="AK84" s="1074"/>
      <c r="AL84" s="1074"/>
      <c r="AM84" s="1074"/>
      <c r="AN84" s="1074"/>
      <c r="AO84" s="1074"/>
      <c r="AP84" s="1074"/>
      <c r="AQ84" s="1074"/>
      <c r="AR84" s="1074"/>
      <c r="AS84" s="1074"/>
      <c r="AT84" s="1074"/>
      <c r="AU84" s="1074"/>
      <c r="AV84" s="1074"/>
      <c r="AW84" s="1074"/>
      <c r="AX84" s="1074"/>
      <c r="AY84" s="1074"/>
      <c r="AZ84" s="1074"/>
      <c r="BA84" s="31"/>
    </row>
    <row r="85" spans="1:54" ht="12" customHeight="1" x14ac:dyDescent="0.3">
      <c r="A85" s="1074" t="s">
        <v>386</v>
      </c>
      <c r="B85" s="1074"/>
      <c r="C85" s="1074"/>
      <c r="D85" s="1074"/>
      <c r="E85" s="1074"/>
      <c r="F85" s="1074"/>
      <c r="G85" s="1074"/>
      <c r="H85" s="1074"/>
      <c r="I85" s="1074"/>
      <c r="J85" s="1074"/>
      <c r="K85" s="1074"/>
      <c r="L85" s="1074"/>
      <c r="M85" s="1074"/>
      <c r="N85" s="1074"/>
      <c r="O85" s="1074"/>
      <c r="P85" s="1074"/>
      <c r="Q85" s="1074"/>
      <c r="R85" s="1074"/>
      <c r="S85" s="1074"/>
      <c r="T85" s="1074"/>
      <c r="U85" s="1074"/>
      <c r="V85" s="1074"/>
      <c r="W85" s="1074"/>
      <c r="X85" s="1074"/>
      <c r="Y85" s="1074"/>
      <c r="Z85" s="1074"/>
      <c r="AA85" s="1074"/>
      <c r="AB85" s="1074"/>
      <c r="AC85" s="1074"/>
      <c r="AD85" s="1074"/>
      <c r="AE85" s="1074"/>
      <c r="AF85" s="1104" t="s">
        <v>387</v>
      </c>
      <c r="AG85" s="1104"/>
      <c r="AH85" s="1104"/>
      <c r="AI85" s="1104"/>
      <c r="AJ85" s="1104"/>
      <c r="AK85" s="1104"/>
      <c r="AL85" s="1104"/>
      <c r="AM85" s="1104"/>
      <c r="AN85" s="1104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414" t="s">
        <v>388</v>
      </c>
      <c r="BA85" s="9"/>
    </row>
    <row r="86" spans="1:54" ht="12" customHeight="1" x14ac:dyDescent="0.3">
      <c r="A86" s="1074" t="s">
        <v>542</v>
      </c>
      <c r="B86" s="1074"/>
      <c r="C86" s="1074"/>
      <c r="D86" s="1074"/>
      <c r="E86" s="1074"/>
      <c r="F86" s="1074"/>
      <c r="G86" s="1074"/>
      <c r="H86" s="1074"/>
      <c r="I86" s="1074"/>
      <c r="J86" s="1074"/>
      <c r="K86" s="1074"/>
      <c r="L86" s="1074"/>
      <c r="M86" s="1074"/>
      <c r="N86" s="1074"/>
      <c r="O86" s="1074"/>
      <c r="P86" s="1074"/>
      <c r="Q86" s="1074"/>
      <c r="R86" s="1074"/>
      <c r="S86" s="1074"/>
      <c r="T86" s="1074"/>
      <c r="U86" s="1074"/>
      <c r="V86" s="1074"/>
      <c r="W86" s="1074"/>
      <c r="X86" s="1074"/>
      <c r="Y86" s="1074"/>
      <c r="Z86" s="1074"/>
      <c r="AA86" s="1074"/>
      <c r="AB86" s="1074"/>
      <c r="AC86" s="1074"/>
      <c r="AD86" s="1074"/>
      <c r="AE86" s="1074"/>
      <c r="AF86" s="1074"/>
      <c r="AG86" s="1074"/>
      <c r="AH86" s="1074"/>
      <c r="AI86" s="1074"/>
      <c r="AJ86" s="1074"/>
      <c r="AK86" s="1074"/>
      <c r="AL86" s="1074"/>
      <c r="AM86" s="1074"/>
      <c r="AN86" s="1074"/>
      <c r="AO86" s="1074"/>
      <c r="AP86" s="1074"/>
      <c r="AQ86" s="1074"/>
      <c r="AR86" s="1074"/>
      <c r="AS86" s="1074"/>
      <c r="AT86" s="1115"/>
      <c r="AU86" s="1115"/>
      <c r="AV86" s="1115"/>
      <c r="AW86" s="1115"/>
      <c r="AX86" s="1115"/>
      <c r="AY86" s="416" t="s">
        <v>389</v>
      </c>
      <c r="AZ86" s="416"/>
      <c r="BA86" s="9"/>
    </row>
    <row r="87" spans="1:54" ht="12" customHeight="1" x14ac:dyDescent="0.3">
      <c r="A87" s="1074" t="s">
        <v>543</v>
      </c>
      <c r="B87" s="1074"/>
      <c r="C87" s="1074"/>
      <c r="D87" s="1074"/>
      <c r="E87" s="1074"/>
      <c r="F87" s="1074"/>
      <c r="G87" s="1074"/>
      <c r="H87" s="1074"/>
      <c r="I87" s="1074"/>
      <c r="J87" s="1074"/>
      <c r="K87" s="1074"/>
      <c r="L87" s="1074"/>
      <c r="M87" s="1074"/>
      <c r="N87" s="1074"/>
      <c r="O87" s="1074"/>
      <c r="P87" s="1074"/>
      <c r="Q87" s="1074"/>
      <c r="R87" s="1074"/>
      <c r="S87" s="1074"/>
      <c r="T87" s="1074"/>
      <c r="U87" s="1074"/>
      <c r="V87" s="1074"/>
      <c r="W87" s="1074"/>
      <c r="X87" s="1074"/>
      <c r="Y87" s="1074"/>
      <c r="Z87" s="1074"/>
      <c r="AA87" s="1074"/>
      <c r="AB87" s="1074"/>
      <c r="AC87" s="1074"/>
      <c r="AD87" s="1074"/>
      <c r="AE87" s="1074"/>
      <c r="AF87" s="1074"/>
      <c r="AG87" s="1074"/>
      <c r="AH87" s="1074"/>
      <c r="AI87" s="1074"/>
      <c r="AJ87" s="1074"/>
      <c r="AK87" s="1074"/>
      <c r="AL87" s="1074"/>
      <c r="AM87" s="1074"/>
      <c r="AN87" s="1074"/>
      <c r="AO87" s="1074"/>
      <c r="AP87" s="1074"/>
      <c r="AQ87" s="1074"/>
      <c r="AR87" s="1074"/>
      <c r="AS87" s="1074"/>
      <c r="AT87" s="1074"/>
      <c r="AU87" s="1074"/>
      <c r="AV87" s="1074"/>
      <c r="AW87" s="1074"/>
      <c r="AX87" s="1074"/>
      <c r="AY87" s="1074"/>
      <c r="AZ87" s="1074"/>
      <c r="BA87" s="9"/>
    </row>
    <row r="88" spans="1:54" ht="12" customHeight="1" x14ac:dyDescent="0.3">
      <c r="A88" s="1074" t="s">
        <v>544</v>
      </c>
      <c r="B88" s="1074"/>
      <c r="C88" s="1074"/>
      <c r="D88" s="1074"/>
      <c r="E88" s="1074"/>
      <c r="F88" s="1074"/>
      <c r="G88" s="1074"/>
      <c r="H88" s="1074"/>
      <c r="I88" s="1074"/>
      <c r="J88" s="1074"/>
      <c r="K88" s="1074"/>
      <c r="L88" s="1074"/>
      <c r="M88" s="1074"/>
      <c r="N88" s="1074"/>
      <c r="O88" s="1074"/>
      <c r="P88" s="1074"/>
      <c r="Q88" s="1074"/>
      <c r="R88" s="1074"/>
      <c r="S88" s="1074"/>
      <c r="T88" s="1074"/>
      <c r="U88" s="1074"/>
      <c r="V88" s="1074"/>
      <c r="W88" s="1074"/>
      <c r="X88" s="1074"/>
      <c r="Y88" s="1074"/>
      <c r="Z88" s="1074"/>
      <c r="AA88" s="1074"/>
      <c r="AB88" s="1074"/>
      <c r="AC88" s="1074"/>
      <c r="AD88" s="1074"/>
      <c r="AE88" s="1074"/>
      <c r="AF88" s="1074"/>
      <c r="AG88" s="1074"/>
      <c r="AH88" s="1074"/>
      <c r="AI88" s="1074"/>
      <c r="AJ88" s="1074"/>
      <c r="AK88" s="1074"/>
      <c r="AL88" s="1074"/>
      <c r="AM88" s="1074"/>
      <c r="AN88" s="1074"/>
      <c r="AO88" s="1074"/>
      <c r="AP88" s="1074"/>
      <c r="AQ88" s="1074"/>
      <c r="AR88" s="1074"/>
      <c r="AS88" s="1074"/>
      <c r="AT88" s="1074"/>
      <c r="AU88" s="1074"/>
      <c r="AV88" s="1074"/>
      <c r="AW88" s="1074"/>
      <c r="AX88" s="1074"/>
      <c r="AY88" s="1074"/>
      <c r="AZ88" s="1074"/>
      <c r="BA88" s="9"/>
    </row>
    <row r="89" spans="1:54" ht="12" customHeight="1" x14ac:dyDescent="0.3">
      <c r="A89" s="1104"/>
      <c r="B89" s="1104"/>
      <c r="C89" s="1104"/>
      <c r="D89" s="1104"/>
      <c r="E89" s="1104"/>
      <c r="F89" s="1104"/>
      <c r="G89" s="1104"/>
      <c r="H89" s="1104"/>
      <c r="I89" s="1104"/>
      <c r="J89" s="1104"/>
      <c r="K89" s="1104"/>
      <c r="L89" s="1104"/>
      <c r="M89" s="1104"/>
      <c r="N89" s="1104"/>
      <c r="O89" s="1104"/>
      <c r="P89" s="1104"/>
      <c r="Q89" s="1104"/>
      <c r="R89" s="1104"/>
      <c r="S89" s="1104"/>
      <c r="T89" s="1104"/>
      <c r="U89" s="1104"/>
      <c r="V89" s="1104"/>
      <c r="W89" s="1104"/>
      <c r="X89" s="1104"/>
      <c r="Y89" s="1104"/>
      <c r="Z89" s="1104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9"/>
    </row>
    <row r="90" spans="1:54" ht="12" customHeight="1" x14ac:dyDescent="0.3">
      <c r="A90" s="1116" t="s">
        <v>545</v>
      </c>
      <c r="B90" s="1116"/>
      <c r="C90" s="1116"/>
      <c r="D90" s="1116"/>
      <c r="E90" s="1116"/>
      <c r="F90" s="1116"/>
      <c r="G90" s="1116"/>
      <c r="H90" s="1116"/>
      <c r="I90" s="1116"/>
      <c r="J90" s="1116"/>
      <c r="K90" s="1116"/>
      <c r="L90" s="1116"/>
      <c r="M90" s="1116"/>
      <c r="N90" s="1116"/>
      <c r="O90" s="1116"/>
      <c r="P90" s="1116"/>
      <c r="Q90" s="1116"/>
      <c r="R90" s="1116"/>
      <c r="S90" s="1116"/>
      <c r="T90" s="1116"/>
      <c r="U90" s="1116"/>
      <c r="V90" s="1116"/>
      <c r="W90" s="1116"/>
      <c r="X90" s="1116"/>
      <c r="Y90" s="1116"/>
      <c r="Z90" s="1116"/>
      <c r="AA90" s="1116"/>
      <c r="AB90" s="1116"/>
      <c r="AC90" s="1116"/>
      <c r="AD90" s="1116"/>
      <c r="AE90" s="1116"/>
      <c r="AF90" s="1116"/>
      <c r="AG90" s="1116"/>
      <c r="AH90" s="1116"/>
      <c r="AI90" s="1116"/>
      <c r="AJ90" s="1116"/>
      <c r="AK90" s="1116"/>
      <c r="AL90" s="1116"/>
      <c r="AM90" s="1116"/>
      <c r="AN90" s="1116"/>
      <c r="AO90" s="1116"/>
      <c r="AP90" s="1116"/>
      <c r="AQ90" s="1116"/>
      <c r="AR90" s="1116"/>
      <c r="AS90" s="1116"/>
      <c r="AT90" s="1116"/>
      <c r="AU90" s="1116"/>
      <c r="AV90" s="1116"/>
      <c r="AW90" s="1116"/>
      <c r="AX90" s="1116"/>
      <c r="AY90" s="1116"/>
      <c r="AZ90" s="1116"/>
      <c r="BA90" s="9"/>
    </row>
    <row r="91" spans="1:54" ht="12" customHeight="1" x14ac:dyDescent="0.3">
      <c r="A91" s="1078" t="str">
        <f ca="1">INDIRECT("'АКТЫ скрытых работ'!R"&amp;BE3&amp;"C13",0)</f>
        <v xml:space="preserve"> -</v>
      </c>
      <c r="B91" s="1078"/>
      <c r="C91" s="1078"/>
      <c r="D91" s="1078"/>
      <c r="E91" s="1078"/>
      <c r="F91" s="1078"/>
      <c r="G91" s="1078"/>
      <c r="H91" s="1078"/>
      <c r="I91" s="1078"/>
      <c r="J91" s="1078"/>
      <c r="K91" s="1078"/>
      <c r="L91" s="1078"/>
      <c r="M91" s="1078"/>
      <c r="N91" s="1078"/>
      <c r="O91" s="1078"/>
      <c r="P91" s="1078"/>
      <c r="Q91" s="1078"/>
      <c r="R91" s="1078"/>
      <c r="S91" s="1078"/>
      <c r="T91" s="1078"/>
      <c r="U91" s="1078"/>
      <c r="V91" s="1078"/>
      <c r="W91" s="1078"/>
      <c r="X91" s="1078"/>
      <c r="Y91" s="1078"/>
      <c r="Z91" s="1078"/>
      <c r="AA91" s="1078"/>
      <c r="AB91" s="1078"/>
      <c r="AC91" s="1078"/>
      <c r="AD91" s="1078"/>
      <c r="AE91" s="1078"/>
      <c r="AF91" s="1078"/>
      <c r="AG91" s="1078"/>
      <c r="AH91" s="1078"/>
      <c r="AI91" s="1078"/>
      <c r="AJ91" s="1078"/>
      <c r="AK91" s="1078"/>
      <c r="AL91" s="1078"/>
      <c r="AM91" s="1078"/>
      <c r="AN91" s="1078"/>
      <c r="AO91" s="1078"/>
      <c r="AP91" s="1078"/>
      <c r="AQ91" s="1078"/>
      <c r="AR91" s="1078"/>
      <c r="AS91" s="1078"/>
      <c r="AT91" s="1078"/>
      <c r="AU91" s="1078"/>
      <c r="AV91" s="1078"/>
      <c r="AW91" s="1078"/>
      <c r="AX91" s="1078"/>
      <c r="AY91" s="1078"/>
      <c r="AZ91" s="1078"/>
      <c r="BA91" s="9"/>
    </row>
    <row r="92" spans="1:54" s="126" customFormat="1" ht="8.25" customHeight="1" x14ac:dyDescent="0.2">
      <c r="A92" s="1113" t="s">
        <v>390</v>
      </c>
      <c r="B92" s="1113"/>
      <c r="C92" s="1113"/>
      <c r="D92" s="1113"/>
      <c r="E92" s="1113"/>
      <c r="F92" s="1113"/>
      <c r="G92" s="1113"/>
      <c r="H92" s="1113"/>
      <c r="I92" s="1113"/>
      <c r="J92" s="1113"/>
      <c r="K92" s="1113"/>
      <c r="L92" s="1113"/>
      <c r="M92" s="1113"/>
      <c r="N92" s="1113"/>
      <c r="O92" s="1113"/>
      <c r="P92" s="1113"/>
      <c r="Q92" s="1113"/>
      <c r="R92" s="1113"/>
      <c r="S92" s="1113"/>
      <c r="T92" s="1113"/>
      <c r="U92" s="1113"/>
      <c r="V92" s="1113"/>
      <c r="W92" s="1113"/>
      <c r="X92" s="1113"/>
      <c r="Y92" s="1113"/>
      <c r="Z92" s="1113"/>
      <c r="AA92" s="1113"/>
      <c r="AB92" s="1113"/>
      <c r="AC92" s="1113"/>
      <c r="AD92" s="1113"/>
      <c r="AE92" s="1113"/>
      <c r="AF92" s="1113"/>
      <c r="AG92" s="1113"/>
      <c r="AH92" s="1113"/>
      <c r="AI92" s="1113"/>
      <c r="AJ92" s="1113"/>
      <c r="AK92" s="1113"/>
      <c r="AL92" s="1113"/>
      <c r="AM92" s="1113"/>
      <c r="AN92" s="1113"/>
      <c r="AO92" s="1113"/>
      <c r="AP92" s="1113"/>
      <c r="AQ92" s="1113"/>
      <c r="AR92" s="1113"/>
      <c r="AS92" s="1113"/>
      <c r="AT92" s="1113"/>
      <c r="AU92" s="1113"/>
      <c r="AV92" s="1113"/>
      <c r="AW92" s="1113"/>
      <c r="AX92" s="1113"/>
      <c r="AY92" s="1113"/>
      <c r="AZ92" s="1113"/>
      <c r="BA92" s="136"/>
    </row>
    <row r="93" spans="1:54" s="137" customFormat="1" ht="12" customHeight="1" x14ac:dyDescent="0.25">
      <c r="A93" s="1117" t="s">
        <v>86</v>
      </c>
      <c r="B93" s="1117"/>
      <c r="C93" s="1117"/>
      <c r="D93" s="1117"/>
      <c r="E93" s="1117"/>
      <c r="F93" s="1117"/>
      <c r="G93" s="1117"/>
      <c r="H93" s="1117"/>
      <c r="I93" s="1117"/>
      <c r="J93" s="1117"/>
      <c r="K93" s="1117"/>
      <c r="L93" s="1117"/>
      <c r="M93" s="1117"/>
      <c r="N93" s="1117"/>
      <c r="O93" s="1117"/>
      <c r="P93" s="1118" t="s">
        <v>65</v>
      </c>
      <c r="Q93" s="1118"/>
      <c r="R93" s="1118"/>
      <c r="S93" s="1118"/>
      <c r="T93" s="1118"/>
      <c r="U93" s="1118"/>
      <c r="V93" s="1118"/>
      <c r="W93" s="1118"/>
      <c r="X93" s="1118"/>
      <c r="Y93" s="1118"/>
      <c r="Z93" s="1118"/>
      <c r="AA93" s="1118"/>
      <c r="AB93" s="1118"/>
      <c r="AC93" s="1118"/>
      <c r="AD93" s="1118"/>
      <c r="AE93" s="1118"/>
      <c r="AF93" s="1118"/>
      <c r="AG93" s="1118"/>
      <c r="AH93" s="1118"/>
      <c r="AI93" s="1118"/>
      <c r="AJ93" s="1118"/>
      <c r="AK93" s="1118"/>
      <c r="AL93" s="1118"/>
      <c r="AM93" s="1118"/>
      <c r="AN93" s="1118"/>
      <c r="AO93" s="1118"/>
      <c r="AP93" s="1118"/>
      <c r="AQ93" s="1118"/>
      <c r="AR93" s="1118"/>
      <c r="AS93" s="1118"/>
      <c r="AT93" s="1118"/>
      <c r="AU93" s="1118"/>
      <c r="AV93" s="1118"/>
      <c r="AW93" s="1118"/>
      <c r="AX93" s="1118"/>
      <c r="AY93" s="1118"/>
      <c r="AZ93" s="1118"/>
    </row>
    <row r="94" spans="1:54" ht="12" customHeight="1" x14ac:dyDescent="0.3">
      <c r="A94" s="414" t="s">
        <v>90</v>
      </c>
      <c r="J94" s="1078">
        <f>ФОРМА!F5</f>
        <v>2</v>
      </c>
      <c r="K94" s="1078"/>
      <c r="L94" s="1078"/>
      <c r="M94" s="417"/>
      <c r="N94" s="414" t="s">
        <v>91</v>
      </c>
      <c r="O94" s="417"/>
      <c r="R94" s="414"/>
    </row>
    <row r="95" spans="1:54" ht="35.25" customHeight="1" x14ac:dyDescent="0.25">
      <c r="A95" s="1074" t="s">
        <v>87</v>
      </c>
      <c r="B95" s="1074"/>
      <c r="C95" s="1074"/>
      <c r="D95" s="1074"/>
      <c r="E95" s="1074"/>
      <c r="F95" s="1074"/>
      <c r="G95" s="1074"/>
      <c r="H95" s="1095" t="str">
        <f ca="1">CONCATENATE(INDIRECT("'АКТЫ скрытых работ'!R"&amp;BE3&amp;"C11",0),", ",INDIRECT("'АКТЫ скрытых работ'!R"&amp;BE3&amp;"C14",0))</f>
        <v>Исполнительная схема №3.3 Установка одностоечных опор; Исполнительная схема №3.4 Установка двухстоечных опор, Сертификат соответствия №РОСС RU.АБ23.Н00117 от 21.06.2021 сроком действия до 20.06.2024</v>
      </c>
      <c r="I95" s="1095"/>
      <c r="J95" s="1095"/>
      <c r="K95" s="1095"/>
      <c r="L95" s="1095"/>
      <c r="M95" s="1095"/>
      <c r="N95" s="1095"/>
      <c r="O95" s="1095"/>
      <c r="P95" s="1095"/>
      <c r="Q95" s="1095"/>
      <c r="R95" s="1095"/>
      <c r="S95" s="1095"/>
      <c r="T95" s="1095"/>
      <c r="U95" s="1095"/>
      <c r="V95" s="1095"/>
      <c r="W95" s="1095"/>
      <c r="X95" s="1095"/>
      <c r="Y95" s="1095"/>
      <c r="Z95" s="1095"/>
      <c r="AA95" s="1095"/>
      <c r="AB95" s="1095"/>
      <c r="AC95" s="1095"/>
      <c r="AD95" s="1095"/>
      <c r="AE95" s="1095"/>
      <c r="AF95" s="1095"/>
      <c r="AG95" s="1095"/>
      <c r="AH95" s="1095"/>
      <c r="AI95" s="1095"/>
      <c r="AJ95" s="1095"/>
      <c r="AK95" s="1095"/>
      <c r="AL95" s="1095"/>
      <c r="AM95" s="1095"/>
      <c r="AN95" s="1095"/>
      <c r="AO95" s="1095"/>
      <c r="AP95" s="1095"/>
      <c r="AQ95" s="1095"/>
      <c r="AR95" s="1095"/>
      <c r="AS95" s="1095"/>
      <c r="AT95" s="1095"/>
      <c r="AU95" s="1095"/>
      <c r="AV95" s="1095"/>
      <c r="AW95" s="1095"/>
      <c r="AX95" s="1095"/>
      <c r="AY95" s="1095"/>
      <c r="AZ95" s="1095"/>
    </row>
    <row r="96" spans="1:54" ht="24" customHeight="1" x14ac:dyDescent="0.25">
      <c r="A96" s="1112" t="s">
        <v>546</v>
      </c>
      <c r="B96" s="1112"/>
      <c r="C96" s="1112"/>
      <c r="D96" s="1112"/>
      <c r="E96" s="1112"/>
      <c r="F96" s="1112"/>
      <c r="G96" s="1112"/>
      <c r="H96" s="1112"/>
      <c r="I96" s="1112"/>
      <c r="J96" s="1112"/>
      <c r="K96" s="1112"/>
      <c r="L96" s="1112"/>
      <c r="M96" s="1112"/>
      <c r="N96" s="1112"/>
      <c r="O96" s="1112"/>
      <c r="P96" s="1112"/>
      <c r="Q96" s="1112"/>
      <c r="R96" s="1112"/>
      <c r="S96" s="1112"/>
      <c r="T96" s="1112"/>
      <c r="U96" s="1112"/>
      <c r="V96" s="1112"/>
      <c r="W96" s="1112"/>
      <c r="X96" s="1112"/>
      <c r="Y96" s="1112"/>
      <c r="Z96" s="1112"/>
      <c r="AA96" s="1112"/>
      <c r="AB96" s="1112"/>
      <c r="AC96" s="1112"/>
      <c r="AD96" s="1112"/>
      <c r="AE96" s="1112"/>
      <c r="AF96" s="1112"/>
      <c r="AG96" s="1112"/>
      <c r="AH96" s="1112"/>
      <c r="AI96" s="1112"/>
      <c r="AJ96" s="1112"/>
      <c r="AK96" s="1112"/>
      <c r="AL96" s="1112"/>
      <c r="AM96" s="1112"/>
      <c r="AN96" s="1112"/>
      <c r="AO96" s="1112"/>
      <c r="AP96" s="1112"/>
      <c r="AQ96" s="1112"/>
      <c r="AR96" s="1112"/>
      <c r="AS96" s="1112"/>
      <c r="AT96" s="1112"/>
      <c r="AU96" s="1112"/>
      <c r="AV96" s="1112"/>
      <c r="AW96" s="1112"/>
      <c r="AX96" s="1112"/>
      <c r="AY96" s="1112"/>
      <c r="AZ96" s="1112"/>
      <c r="BA96" s="418"/>
      <c r="BB96" s="418"/>
    </row>
    <row r="97" spans="1:54" ht="16.5" customHeight="1" x14ac:dyDescent="0.3">
      <c r="A97" s="961" t="str">
        <f>ПОДПИСИ!D6</f>
        <v>Ширяев Е.М.</v>
      </c>
      <c r="B97" s="961"/>
      <c r="C97" s="961"/>
      <c r="D97" s="961"/>
      <c r="E97" s="961"/>
      <c r="F97" s="961"/>
      <c r="G97" s="961"/>
      <c r="H97" s="961"/>
      <c r="I97" s="961"/>
      <c r="J97" s="961"/>
      <c r="K97" s="961"/>
      <c r="L97" s="961"/>
      <c r="M97" s="961"/>
      <c r="N97" s="961"/>
      <c r="O97" s="961"/>
      <c r="P97" s="961"/>
      <c r="Q97" s="961"/>
      <c r="R97" s="961"/>
      <c r="S97" s="961"/>
      <c r="T97" s="961"/>
      <c r="U97" s="961"/>
      <c r="V97" s="961"/>
      <c r="W97" s="345"/>
      <c r="X97" s="345"/>
      <c r="Y97" s="345"/>
      <c r="Z97" s="345"/>
      <c r="AA97" s="345"/>
      <c r="AB97" s="345"/>
      <c r="AC97" s="345"/>
      <c r="AD97" s="345"/>
      <c r="AE97" s="345"/>
      <c r="AF97" s="345"/>
      <c r="AG97" s="346"/>
      <c r="AH97" s="346"/>
      <c r="AI97" s="346"/>
      <c r="AJ97" s="346"/>
      <c r="AK97" s="346"/>
      <c r="AL97" s="346"/>
      <c r="AM97" s="346"/>
      <c r="AN97" s="346"/>
      <c r="AP97" s="962"/>
      <c r="AQ97" s="962"/>
      <c r="AR97" s="962"/>
      <c r="AS97" s="962"/>
      <c r="AT97" s="962"/>
      <c r="AU97" s="962"/>
      <c r="AV97" s="962"/>
      <c r="AW97" s="962"/>
      <c r="AX97" s="962"/>
      <c r="AY97" s="962"/>
      <c r="AZ97" s="962"/>
    </row>
    <row r="98" spans="1:54" s="491" customFormat="1" ht="6" customHeight="1" x14ac:dyDescent="0.3">
      <c r="A98" s="1114" t="s">
        <v>789</v>
      </c>
      <c r="B98" s="1114"/>
      <c r="C98" s="1114"/>
      <c r="D98" s="1114"/>
      <c r="E98" s="1114"/>
      <c r="F98" s="1114"/>
      <c r="G98" s="1114"/>
      <c r="H98" s="1114"/>
      <c r="I98" s="1114"/>
      <c r="J98" s="1114"/>
      <c r="K98" s="1114"/>
      <c r="L98" s="1114"/>
      <c r="M98" s="1114"/>
      <c r="N98" s="1114"/>
      <c r="O98" s="1114"/>
      <c r="P98" s="1114"/>
      <c r="Q98" s="1114"/>
      <c r="R98" s="1114"/>
      <c r="S98" s="1114"/>
      <c r="T98" s="1114"/>
      <c r="U98" s="1114"/>
      <c r="V98" s="1114"/>
      <c r="W98" s="486"/>
      <c r="X98" s="486"/>
      <c r="Y98" s="486"/>
      <c r="Z98" s="486"/>
      <c r="AA98" s="486"/>
      <c r="AB98" s="486"/>
      <c r="AC98" s="486"/>
      <c r="AD98" s="486"/>
      <c r="AE98" s="486"/>
      <c r="AF98" s="486"/>
      <c r="AG98" s="487"/>
      <c r="AH98" s="487"/>
      <c r="AI98" s="487"/>
      <c r="AJ98" s="487"/>
      <c r="AK98" s="487"/>
      <c r="AL98" s="487"/>
      <c r="AM98" s="487"/>
      <c r="AN98" s="487"/>
      <c r="AP98" s="1114" t="s">
        <v>49</v>
      </c>
      <c r="AQ98" s="1114"/>
      <c r="AR98" s="1114"/>
      <c r="AS98" s="1114"/>
      <c r="AT98" s="1114"/>
      <c r="AU98" s="1114"/>
      <c r="AV98" s="1114"/>
      <c r="AW98" s="1114"/>
      <c r="AX98" s="1114"/>
      <c r="AY98" s="1114"/>
      <c r="AZ98" s="1114"/>
    </row>
    <row r="99" spans="1:54" s="491" customFormat="1" ht="23.4" customHeight="1" x14ac:dyDescent="0.3">
      <c r="A99" s="961" t="str">
        <f>IF(ПОДПИСИ!B10="","",ПОДПИСИ!D10)</f>
        <v>Сафуанова В.А.</v>
      </c>
      <c r="B99" s="961"/>
      <c r="C99" s="961"/>
      <c r="D99" s="961"/>
      <c r="E99" s="961"/>
      <c r="F99" s="961"/>
      <c r="G99" s="961"/>
      <c r="H99" s="961"/>
      <c r="I99" s="961"/>
      <c r="J99" s="961"/>
      <c r="K99" s="961"/>
      <c r="L99" s="961"/>
      <c r="M99" s="961"/>
      <c r="N99" s="961"/>
      <c r="O99" s="961"/>
      <c r="P99" s="961"/>
      <c r="Q99" s="961"/>
      <c r="R99" s="961"/>
      <c r="S99" s="961"/>
      <c r="T99" s="961"/>
      <c r="U99" s="961"/>
      <c r="V99" s="961"/>
      <c r="W99" s="345"/>
      <c r="X99" s="345"/>
      <c r="Y99" s="345"/>
      <c r="Z99" s="345"/>
      <c r="AA99" s="345"/>
      <c r="AB99" s="345"/>
      <c r="AC99" s="345"/>
      <c r="AD99" s="345"/>
      <c r="AE99" s="345"/>
      <c r="AF99" s="345"/>
      <c r="AG99" s="346"/>
      <c r="AH99" s="346"/>
      <c r="AI99" s="346"/>
      <c r="AJ99" s="346"/>
      <c r="AK99" s="346"/>
      <c r="AL99" s="346"/>
      <c r="AM99" s="346"/>
      <c r="AN99" s="346"/>
      <c r="AO99" s="7"/>
      <c r="AP99" s="962"/>
      <c r="AQ99" s="962"/>
      <c r="AR99" s="962"/>
      <c r="AS99" s="962"/>
      <c r="AT99" s="962"/>
      <c r="AU99" s="962"/>
      <c r="AV99" s="962"/>
      <c r="AW99" s="962"/>
      <c r="AX99" s="962"/>
      <c r="AY99" s="962"/>
      <c r="AZ99" s="962"/>
    </row>
    <row r="100" spans="1:54" s="491" customFormat="1" ht="6" customHeight="1" x14ac:dyDescent="0.3">
      <c r="A100" s="1114" t="s">
        <v>789</v>
      </c>
      <c r="B100" s="1114"/>
      <c r="C100" s="1114"/>
      <c r="D100" s="1114"/>
      <c r="E100" s="1114"/>
      <c r="F100" s="1114"/>
      <c r="G100" s="1114"/>
      <c r="H100" s="1114"/>
      <c r="I100" s="1114"/>
      <c r="J100" s="1114"/>
      <c r="K100" s="1114"/>
      <c r="L100" s="1114"/>
      <c r="M100" s="1114"/>
      <c r="N100" s="1114"/>
      <c r="O100" s="1114"/>
      <c r="P100" s="1114"/>
      <c r="Q100" s="1114"/>
      <c r="R100" s="1114"/>
      <c r="S100" s="1114"/>
      <c r="T100" s="1114"/>
      <c r="U100" s="1114"/>
      <c r="V100" s="1114"/>
      <c r="W100" s="486"/>
      <c r="X100" s="486"/>
      <c r="Y100" s="486"/>
      <c r="Z100" s="486"/>
      <c r="AA100" s="486"/>
      <c r="AB100" s="486"/>
      <c r="AC100" s="486"/>
      <c r="AD100" s="486"/>
      <c r="AE100" s="486"/>
      <c r="AF100" s="486"/>
      <c r="AG100" s="487"/>
      <c r="AH100" s="487"/>
      <c r="AI100" s="487"/>
      <c r="AJ100" s="487"/>
      <c r="AK100" s="487"/>
      <c r="AL100" s="487"/>
      <c r="AM100" s="487"/>
      <c r="AN100" s="487"/>
      <c r="AP100" s="1114" t="s">
        <v>49</v>
      </c>
      <c r="AQ100" s="1114"/>
      <c r="AR100" s="1114"/>
      <c r="AS100" s="1114"/>
      <c r="AT100" s="1114"/>
      <c r="AU100" s="1114"/>
      <c r="AV100" s="1114"/>
      <c r="AW100" s="1114"/>
      <c r="AX100" s="1114"/>
      <c r="AY100" s="1114"/>
      <c r="AZ100" s="1114"/>
    </row>
    <row r="101" spans="1:54" ht="15" customHeight="1" x14ac:dyDescent="0.25">
      <c r="A101" s="1112" t="s">
        <v>773</v>
      </c>
      <c r="B101" s="1112"/>
      <c r="C101" s="1112"/>
      <c r="D101" s="1112"/>
      <c r="E101" s="1112"/>
      <c r="F101" s="1112"/>
      <c r="G101" s="1112"/>
      <c r="H101" s="1112"/>
      <c r="I101" s="1112"/>
      <c r="J101" s="1112"/>
      <c r="K101" s="1112"/>
      <c r="L101" s="1112"/>
      <c r="M101" s="1112"/>
      <c r="N101" s="1112"/>
      <c r="O101" s="1112"/>
      <c r="P101" s="1112"/>
      <c r="Q101" s="1112"/>
      <c r="R101" s="1112"/>
      <c r="S101" s="1112"/>
      <c r="T101" s="1112"/>
      <c r="U101" s="1112"/>
      <c r="V101" s="1112"/>
      <c r="W101" s="1112"/>
      <c r="X101" s="1112"/>
      <c r="Y101" s="1112"/>
      <c r="Z101" s="1112"/>
      <c r="AA101" s="1112"/>
      <c r="AB101" s="1112"/>
      <c r="AC101" s="1112"/>
      <c r="AD101" s="1112"/>
      <c r="AE101" s="1112"/>
      <c r="AF101" s="1112"/>
      <c r="AG101" s="1112"/>
      <c r="AH101" s="1112"/>
      <c r="AI101" s="1112"/>
      <c r="AJ101" s="1112"/>
      <c r="AK101" s="1112"/>
      <c r="AL101" s="1112"/>
      <c r="AM101" s="1112"/>
      <c r="AN101" s="1112"/>
      <c r="AO101" s="1112"/>
      <c r="AP101" s="1112"/>
      <c r="AQ101" s="1112"/>
      <c r="AR101" s="1112"/>
      <c r="AS101" s="1112"/>
      <c r="AT101" s="1112"/>
      <c r="AU101" s="1112"/>
      <c r="AV101" s="1112"/>
      <c r="AW101" s="1112"/>
      <c r="AX101" s="1112"/>
      <c r="AY101" s="1112"/>
      <c r="AZ101" s="1112"/>
      <c r="BA101" s="418"/>
      <c r="BB101" s="418"/>
    </row>
    <row r="102" spans="1:54" ht="16.5" customHeight="1" x14ac:dyDescent="0.3">
      <c r="A102" s="961" t="str">
        <f>ПОДПИСИ!D15</f>
        <v>Потоцкий А.А.</v>
      </c>
      <c r="B102" s="961"/>
      <c r="C102" s="961"/>
      <c r="D102" s="961"/>
      <c r="E102" s="961"/>
      <c r="F102" s="961"/>
      <c r="G102" s="961"/>
      <c r="H102" s="961"/>
      <c r="I102" s="961"/>
      <c r="J102" s="961"/>
      <c r="K102" s="961"/>
      <c r="L102" s="961"/>
      <c r="M102" s="961"/>
      <c r="N102" s="961"/>
      <c r="O102" s="961"/>
      <c r="P102" s="961"/>
      <c r="Q102" s="961"/>
      <c r="R102" s="961"/>
      <c r="S102" s="961"/>
      <c r="T102" s="961"/>
      <c r="U102" s="961"/>
      <c r="V102" s="961"/>
      <c r="W102" s="345"/>
      <c r="X102" s="345"/>
      <c r="Y102" s="345"/>
      <c r="Z102" s="345"/>
      <c r="AA102" s="345"/>
      <c r="AB102" s="345"/>
      <c r="AC102" s="345"/>
      <c r="AD102" s="345"/>
      <c r="AE102" s="345"/>
      <c r="AF102" s="345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962"/>
      <c r="AQ102" s="962"/>
      <c r="AR102" s="962"/>
      <c r="AS102" s="962"/>
      <c r="AT102" s="962"/>
      <c r="AU102" s="962"/>
      <c r="AV102" s="962"/>
      <c r="AW102" s="962"/>
      <c r="AX102" s="962"/>
      <c r="AY102" s="962"/>
      <c r="AZ102" s="962"/>
      <c r="BA102" s="346"/>
      <c r="BB102" s="346"/>
    </row>
    <row r="103" spans="1:54" s="491" customFormat="1" ht="6" customHeight="1" x14ac:dyDescent="0.3">
      <c r="A103" s="1114" t="s">
        <v>789</v>
      </c>
      <c r="B103" s="1114"/>
      <c r="C103" s="1114"/>
      <c r="D103" s="1114"/>
      <c r="E103" s="1114"/>
      <c r="F103" s="1114"/>
      <c r="G103" s="1114"/>
      <c r="H103" s="1114"/>
      <c r="I103" s="1114"/>
      <c r="J103" s="1114"/>
      <c r="K103" s="1114"/>
      <c r="L103" s="1114"/>
      <c r="M103" s="1114"/>
      <c r="N103" s="1114"/>
      <c r="O103" s="1114"/>
      <c r="P103" s="1114"/>
      <c r="Q103" s="1114"/>
      <c r="R103" s="1114"/>
      <c r="S103" s="1114"/>
      <c r="T103" s="1114"/>
      <c r="U103" s="1114"/>
      <c r="V103" s="1114"/>
      <c r="W103" s="486"/>
      <c r="X103" s="486"/>
      <c r="Y103" s="486"/>
      <c r="Z103" s="486"/>
      <c r="AA103" s="486"/>
      <c r="AB103" s="486"/>
      <c r="AC103" s="486"/>
      <c r="AD103" s="486"/>
      <c r="AE103" s="486"/>
      <c r="AF103" s="486"/>
      <c r="AG103" s="487"/>
      <c r="AH103" s="487"/>
      <c r="AI103" s="487"/>
      <c r="AJ103" s="487"/>
      <c r="AK103" s="487"/>
      <c r="AL103" s="487"/>
      <c r="AM103" s="487"/>
      <c r="AN103" s="487"/>
      <c r="AO103" s="487"/>
      <c r="AP103" s="1114" t="s">
        <v>49</v>
      </c>
      <c r="AQ103" s="1114"/>
      <c r="AR103" s="1114"/>
      <c r="AS103" s="1114"/>
      <c r="AT103" s="1114"/>
      <c r="AU103" s="1114"/>
      <c r="AV103" s="1114"/>
      <c r="AW103" s="1114"/>
      <c r="AX103" s="1114"/>
      <c r="AY103" s="1114"/>
      <c r="AZ103" s="1114"/>
      <c r="BA103" s="490"/>
      <c r="BB103" s="490"/>
    </row>
    <row r="104" spans="1:54" ht="25.5" customHeight="1" x14ac:dyDescent="0.25">
      <c r="A104" s="1112" t="s">
        <v>801</v>
      </c>
      <c r="B104" s="1112"/>
      <c r="C104" s="1112"/>
      <c r="D104" s="1112"/>
      <c r="E104" s="1112"/>
      <c r="F104" s="1112"/>
      <c r="G104" s="1112"/>
      <c r="H104" s="1112"/>
      <c r="I104" s="1112"/>
      <c r="J104" s="1112"/>
      <c r="K104" s="1112"/>
      <c r="L104" s="1112"/>
      <c r="M104" s="1112"/>
      <c r="N104" s="1112"/>
      <c r="O104" s="1112"/>
      <c r="P104" s="1112"/>
      <c r="Q104" s="1112"/>
      <c r="R104" s="1112"/>
      <c r="S104" s="1112"/>
      <c r="T104" s="1112"/>
      <c r="U104" s="1112"/>
      <c r="V104" s="1112"/>
      <c r="W104" s="1112"/>
      <c r="X104" s="1112"/>
      <c r="Y104" s="1112"/>
      <c r="Z104" s="1112"/>
      <c r="AA104" s="1112"/>
      <c r="AB104" s="1112"/>
      <c r="AC104" s="1112"/>
      <c r="AD104" s="1112"/>
      <c r="AE104" s="1112"/>
      <c r="AF104" s="1112"/>
      <c r="AG104" s="1112"/>
      <c r="AH104" s="1112"/>
      <c r="AI104" s="1112"/>
      <c r="AJ104" s="1112"/>
      <c r="AK104" s="1112"/>
      <c r="AL104" s="1112"/>
      <c r="AM104" s="1112"/>
      <c r="AN104" s="1112"/>
      <c r="AO104" s="1112"/>
      <c r="AP104" s="1112"/>
      <c r="AQ104" s="1112"/>
      <c r="AR104" s="1112"/>
      <c r="AS104" s="1112"/>
      <c r="AT104" s="1112"/>
      <c r="AU104" s="1112"/>
      <c r="AV104" s="1112"/>
      <c r="AW104" s="1112"/>
      <c r="AX104" s="1112"/>
      <c r="AY104" s="1112"/>
      <c r="AZ104" s="1112"/>
      <c r="BA104" s="418"/>
      <c r="BB104" s="418"/>
    </row>
    <row r="105" spans="1:54" ht="16.5" customHeight="1" x14ac:dyDescent="0.3">
      <c r="A105" s="961" t="str">
        <f>ПОДПИСИ!D17</f>
        <v>Кольцов А.Г.</v>
      </c>
      <c r="B105" s="961"/>
      <c r="C105" s="961"/>
      <c r="D105" s="961"/>
      <c r="E105" s="961"/>
      <c r="F105" s="961"/>
      <c r="G105" s="961"/>
      <c r="H105" s="961"/>
      <c r="I105" s="961"/>
      <c r="J105" s="961"/>
      <c r="K105" s="961"/>
      <c r="L105" s="961"/>
      <c r="M105" s="961"/>
      <c r="N105" s="961"/>
      <c r="O105" s="961"/>
      <c r="P105" s="961"/>
      <c r="Q105" s="961"/>
      <c r="R105" s="961"/>
      <c r="S105" s="961"/>
      <c r="T105" s="961"/>
      <c r="U105" s="961"/>
      <c r="V105" s="961"/>
      <c r="W105" s="345"/>
      <c r="X105" s="345"/>
      <c r="Y105" s="345"/>
      <c r="Z105" s="345"/>
      <c r="AA105" s="345"/>
      <c r="AB105" s="345"/>
      <c r="AC105" s="345"/>
      <c r="AD105" s="345"/>
      <c r="AE105" s="345"/>
      <c r="AF105" s="345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962"/>
      <c r="AQ105" s="962"/>
      <c r="AR105" s="962"/>
      <c r="AS105" s="962"/>
      <c r="AT105" s="962"/>
      <c r="AU105" s="962"/>
      <c r="AV105" s="962"/>
      <c r="AW105" s="962"/>
      <c r="AX105" s="962"/>
      <c r="AY105" s="962"/>
      <c r="AZ105" s="962"/>
      <c r="BA105" s="346"/>
      <c r="BB105" s="346"/>
    </row>
    <row r="106" spans="1:54" s="491" customFormat="1" ht="6" customHeight="1" x14ac:dyDescent="0.3">
      <c r="A106" s="1114" t="s">
        <v>789</v>
      </c>
      <c r="B106" s="1114"/>
      <c r="C106" s="1114"/>
      <c r="D106" s="1114"/>
      <c r="E106" s="1114"/>
      <c r="F106" s="1114"/>
      <c r="G106" s="1114"/>
      <c r="H106" s="1114"/>
      <c r="I106" s="1114"/>
      <c r="J106" s="1114"/>
      <c r="K106" s="1114"/>
      <c r="L106" s="1114"/>
      <c r="M106" s="1114"/>
      <c r="N106" s="1114"/>
      <c r="O106" s="1114"/>
      <c r="P106" s="1114"/>
      <c r="Q106" s="1114"/>
      <c r="R106" s="1114"/>
      <c r="S106" s="1114"/>
      <c r="T106" s="1114"/>
      <c r="U106" s="1114"/>
      <c r="V106" s="1114"/>
      <c r="W106" s="486"/>
      <c r="X106" s="486"/>
      <c r="Y106" s="486"/>
      <c r="Z106" s="486"/>
      <c r="AA106" s="486"/>
      <c r="AB106" s="486"/>
      <c r="AC106" s="486"/>
      <c r="AD106" s="486"/>
      <c r="AE106" s="486"/>
      <c r="AF106" s="486"/>
      <c r="AG106" s="487"/>
      <c r="AH106" s="487"/>
      <c r="AI106" s="487"/>
      <c r="AJ106" s="487"/>
      <c r="AK106" s="487"/>
      <c r="AL106" s="487"/>
      <c r="AM106" s="487"/>
      <c r="AN106" s="487"/>
      <c r="AO106" s="487"/>
      <c r="AP106" s="1114" t="s">
        <v>49</v>
      </c>
      <c r="AQ106" s="1114"/>
      <c r="AR106" s="1114"/>
      <c r="AS106" s="1114"/>
      <c r="AT106" s="1114"/>
      <c r="AU106" s="1114"/>
      <c r="AV106" s="1114"/>
      <c r="AW106" s="1114"/>
      <c r="AX106" s="1114"/>
      <c r="AY106" s="1114"/>
      <c r="AZ106" s="1114"/>
      <c r="BA106" s="490"/>
      <c r="BB106" s="490"/>
    </row>
    <row r="107" spans="1:54" ht="39.75" customHeight="1" x14ac:dyDescent="0.25">
      <c r="A107" s="1112" t="s">
        <v>791</v>
      </c>
      <c r="B107" s="1112"/>
      <c r="C107" s="1112"/>
      <c r="D107" s="1112"/>
      <c r="E107" s="1112"/>
      <c r="F107" s="1112"/>
      <c r="G107" s="1112"/>
      <c r="H107" s="1112"/>
      <c r="I107" s="1112"/>
      <c r="J107" s="1112"/>
      <c r="K107" s="1112"/>
      <c r="L107" s="1112"/>
      <c r="M107" s="1112"/>
      <c r="N107" s="1112"/>
      <c r="O107" s="1112"/>
      <c r="P107" s="1112"/>
      <c r="Q107" s="1112"/>
      <c r="R107" s="1112"/>
      <c r="S107" s="1112"/>
      <c r="T107" s="1112"/>
      <c r="U107" s="1112"/>
      <c r="V107" s="1112"/>
      <c r="W107" s="1112"/>
      <c r="X107" s="1112"/>
      <c r="Y107" s="1112"/>
      <c r="Z107" s="1112"/>
      <c r="AA107" s="1112"/>
      <c r="AB107" s="1112"/>
      <c r="AC107" s="1112"/>
      <c r="AD107" s="1112"/>
      <c r="AE107" s="1112"/>
      <c r="AF107" s="1112"/>
      <c r="AG107" s="1112"/>
      <c r="AH107" s="1112"/>
      <c r="AI107" s="1112"/>
      <c r="AJ107" s="1112"/>
      <c r="AK107" s="1112"/>
      <c r="AL107" s="1112"/>
      <c r="AM107" s="1112"/>
      <c r="AN107" s="1112"/>
      <c r="AO107" s="1112"/>
      <c r="AP107" s="1112"/>
      <c r="AQ107" s="1112"/>
      <c r="AR107" s="1112"/>
      <c r="AS107" s="1112"/>
      <c r="AT107" s="1112"/>
      <c r="AU107" s="1112"/>
      <c r="AV107" s="1112"/>
      <c r="AW107" s="1112"/>
      <c r="AX107" s="1112"/>
      <c r="AY107" s="1112"/>
      <c r="AZ107" s="1112"/>
      <c r="BA107" s="418"/>
      <c r="BB107" s="418"/>
    </row>
    <row r="108" spans="1:54" ht="16.5" customHeight="1" x14ac:dyDescent="0.3">
      <c r="A108" s="961" t="str">
        <f>ПОДПИСИ!C19</f>
        <v xml:space="preserve"> </v>
      </c>
      <c r="B108" s="961"/>
      <c r="C108" s="961"/>
      <c r="D108" s="961"/>
      <c r="E108" s="961"/>
      <c r="F108" s="961"/>
      <c r="G108" s="961"/>
      <c r="H108" s="961"/>
      <c r="I108" s="961"/>
      <c r="J108" s="961"/>
      <c r="K108" s="961"/>
      <c r="L108" s="961"/>
      <c r="M108" s="961"/>
      <c r="N108" s="961"/>
      <c r="O108" s="961"/>
      <c r="P108" s="961"/>
      <c r="Q108" s="961"/>
      <c r="R108" s="961"/>
      <c r="S108" s="961"/>
      <c r="T108" s="961"/>
      <c r="U108" s="961"/>
      <c r="V108" s="961"/>
      <c r="W108" s="345"/>
      <c r="X108" s="345"/>
      <c r="Y108" s="345"/>
      <c r="Z108" s="345"/>
      <c r="AA108" s="345"/>
      <c r="AB108" s="345"/>
      <c r="AC108" s="345"/>
      <c r="AD108" s="345"/>
      <c r="AE108" s="345"/>
      <c r="AF108" s="345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962"/>
      <c r="AQ108" s="962"/>
      <c r="AR108" s="962"/>
      <c r="AS108" s="962"/>
      <c r="AT108" s="962"/>
      <c r="AU108" s="962"/>
      <c r="AV108" s="962"/>
      <c r="AW108" s="962"/>
      <c r="AX108" s="962"/>
      <c r="AY108" s="962"/>
      <c r="AZ108" s="962"/>
      <c r="BA108" s="346"/>
      <c r="BB108" s="346"/>
    </row>
    <row r="109" spans="1:54" s="491" customFormat="1" ht="6" customHeight="1" x14ac:dyDescent="0.3">
      <c r="A109" s="1114" t="s">
        <v>789</v>
      </c>
      <c r="B109" s="1114"/>
      <c r="C109" s="1114"/>
      <c r="D109" s="1114"/>
      <c r="E109" s="1114"/>
      <c r="F109" s="1114"/>
      <c r="G109" s="1114"/>
      <c r="H109" s="1114"/>
      <c r="I109" s="1114"/>
      <c r="J109" s="1114"/>
      <c r="K109" s="1114"/>
      <c r="L109" s="1114"/>
      <c r="M109" s="1114"/>
      <c r="N109" s="1114"/>
      <c r="O109" s="1114"/>
      <c r="P109" s="1114"/>
      <c r="Q109" s="1114"/>
      <c r="R109" s="1114"/>
      <c r="S109" s="1114"/>
      <c r="T109" s="1114"/>
      <c r="U109" s="1114"/>
      <c r="V109" s="1114"/>
      <c r="W109" s="486"/>
      <c r="X109" s="486"/>
      <c r="Y109" s="486"/>
      <c r="Z109" s="486"/>
      <c r="AA109" s="486"/>
      <c r="AB109" s="486"/>
      <c r="AC109" s="486"/>
      <c r="AD109" s="486"/>
      <c r="AE109" s="486"/>
      <c r="AF109" s="486"/>
      <c r="AG109" s="487"/>
      <c r="AH109" s="487"/>
      <c r="AI109" s="487"/>
      <c r="AJ109" s="487"/>
      <c r="AK109" s="487"/>
      <c r="AL109" s="487"/>
      <c r="AM109" s="487"/>
      <c r="AN109" s="487"/>
      <c r="AO109" s="487"/>
      <c r="AP109" s="1114" t="s">
        <v>49</v>
      </c>
      <c r="AQ109" s="1114"/>
      <c r="AR109" s="1114"/>
      <c r="AS109" s="1114"/>
      <c r="AT109" s="1114"/>
      <c r="AU109" s="1114"/>
      <c r="AV109" s="1114"/>
      <c r="AW109" s="1114"/>
      <c r="AX109" s="1114"/>
      <c r="AY109" s="1114"/>
      <c r="AZ109" s="1114"/>
      <c r="BA109" s="490"/>
      <c r="BB109" s="490"/>
    </row>
    <row r="110" spans="1:54" ht="39.75" customHeight="1" x14ac:dyDescent="0.25">
      <c r="A110" s="1112" t="s">
        <v>955</v>
      </c>
      <c r="B110" s="1112"/>
      <c r="C110" s="1112"/>
      <c r="D110" s="1112"/>
      <c r="E110" s="1112"/>
      <c r="F110" s="1112"/>
      <c r="G110" s="1112"/>
      <c r="H110" s="1112"/>
      <c r="I110" s="1112"/>
      <c r="J110" s="1112"/>
      <c r="K110" s="1112"/>
      <c r="L110" s="1112"/>
      <c r="M110" s="1112"/>
      <c r="N110" s="1112"/>
      <c r="O110" s="1112"/>
      <c r="P110" s="1112"/>
      <c r="Q110" s="1112"/>
      <c r="R110" s="1112"/>
      <c r="S110" s="1112"/>
      <c r="T110" s="1112"/>
      <c r="U110" s="1112"/>
      <c r="V110" s="1112"/>
      <c r="W110" s="1112"/>
      <c r="X110" s="1112"/>
      <c r="Y110" s="1112"/>
      <c r="Z110" s="1112"/>
      <c r="AA110" s="1112"/>
      <c r="AB110" s="1112"/>
      <c r="AC110" s="1112"/>
      <c r="AD110" s="1112"/>
      <c r="AE110" s="1112"/>
      <c r="AF110" s="1112"/>
      <c r="AG110" s="1112"/>
      <c r="AH110" s="1112"/>
      <c r="AI110" s="1112"/>
      <c r="AJ110" s="1112"/>
      <c r="AK110" s="1112"/>
      <c r="AL110" s="1112"/>
      <c r="AM110" s="1112"/>
      <c r="AN110" s="1112"/>
      <c r="AO110" s="1112"/>
      <c r="AP110" s="1112"/>
      <c r="AQ110" s="1112"/>
      <c r="AR110" s="1112"/>
      <c r="AS110" s="1112"/>
      <c r="AT110" s="1112"/>
      <c r="AU110" s="1112"/>
      <c r="AV110" s="1112"/>
      <c r="AW110" s="1112"/>
      <c r="AX110" s="1112"/>
      <c r="AY110" s="1112"/>
      <c r="AZ110" s="1112"/>
      <c r="BA110" s="418"/>
      <c r="BB110" s="418"/>
    </row>
    <row r="111" spans="1:54" ht="16.5" customHeight="1" x14ac:dyDescent="0.3">
      <c r="A111" s="961" t="str">
        <f>ПОДПИСИ!D12</f>
        <v>Нугуманов М.А.</v>
      </c>
      <c r="B111" s="961"/>
      <c r="C111" s="961"/>
      <c r="D111" s="961"/>
      <c r="E111" s="961"/>
      <c r="F111" s="961"/>
      <c r="G111" s="961"/>
      <c r="H111" s="961"/>
      <c r="I111" s="961"/>
      <c r="J111" s="961"/>
      <c r="K111" s="961"/>
      <c r="L111" s="961"/>
      <c r="M111" s="961"/>
      <c r="N111" s="961"/>
      <c r="O111" s="961"/>
      <c r="P111" s="961"/>
      <c r="Q111" s="961"/>
      <c r="R111" s="961"/>
      <c r="S111" s="961"/>
      <c r="T111" s="961"/>
      <c r="U111" s="961"/>
      <c r="V111" s="961"/>
      <c r="W111" s="345"/>
      <c r="X111" s="345"/>
      <c r="Y111" s="345"/>
      <c r="Z111" s="345"/>
      <c r="AA111" s="345"/>
      <c r="AB111" s="345"/>
      <c r="AC111" s="345"/>
      <c r="AD111" s="345"/>
      <c r="AE111" s="345"/>
      <c r="AF111" s="345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962"/>
      <c r="AQ111" s="962"/>
      <c r="AR111" s="962"/>
      <c r="AS111" s="962"/>
      <c r="AT111" s="962"/>
      <c r="AU111" s="962"/>
      <c r="AV111" s="962"/>
      <c r="AW111" s="962"/>
      <c r="AX111" s="962"/>
      <c r="AY111" s="962"/>
      <c r="AZ111" s="962"/>
      <c r="BA111" s="346"/>
      <c r="BB111" s="346"/>
    </row>
    <row r="112" spans="1:54" s="491" customFormat="1" ht="6" customHeight="1" x14ac:dyDescent="0.3">
      <c r="A112" s="1114" t="s">
        <v>789</v>
      </c>
      <c r="B112" s="1114"/>
      <c r="C112" s="1114"/>
      <c r="D112" s="1114"/>
      <c r="E112" s="1114"/>
      <c r="F112" s="1114"/>
      <c r="G112" s="1114"/>
      <c r="H112" s="1114"/>
      <c r="I112" s="1114"/>
      <c r="J112" s="1114"/>
      <c r="K112" s="1114"/>
      <c r="L112" s="1114"/>
      <c r="M112" s="1114"/>
      <c r="N112" s="1114"/>
      <c r="O112" s="1114"/>
      <c r="P112" s="1114"/>
      <c r="Q112" s="1114"/>
      <c r="R112" s="1114"/>
      <c r="S112" s="1114"/>
      <c r="T112" s="1114"/>
      <c r="U112" s="1114"/>
      <c r="V112" s="1114"/>
      <c r="W112" s="486"/>
      <c r="X112" s="486"/>
      <c r="Y112" s="486"/>
      <c r="Z112" s="486"/>
      <c r="AA112" s="486"/>
      <c r="AB112" s="486"/>
      <c r="AC112" s="486"/>
      <c r="AD112" s="486"/>
      <c r="AE112" s="486"/>
      <c r="AF112" s="486"/>
      <c r="AG112" s="487"/>
      <c r="AH112" s="487"/>
      <c r="AI112" s="487"/>
      <c r="AJ112" s="487"/>
      <c r="AK112" s="487"/>
      <c r="AL112" s="487"/>
      <c r="AM112" s="487"/>
      <c r="AN112" s="487"/>
      <c r="AO112" s="487"/>
      <c r="AP112" s="1114" t="s">
        <v>49</v>
      </c>
      <c r="AQ112" s="1114"/>
      <c r="AR112" s="1114"/>
      <c r="AS112" s="1114"/>
      <c r="AT112" s="1114"/>
      <c r="AU112" s="1114"/>
      <c r="AV112" s="1114"/>
      <c r="AW112" s="1114"/>
      <c r="AX112" s="1114"/>
      <c r="AY112" s="1114"/>
      <c r="AZ112" s="1114"/>
      <c r="BA112" s="490"/>
      <c r="BB112" s="490"/>
    </row>
    <row r="113" spans="1:54" hidden="1" x14ac:dyDescent="0.25">
      <c r="A113" s="1112" t="s">
        <v>530</v>
      </c>
      <c r="B113" s="1112"/>
      <c r="C113" s="1112"/>
      <c r="D113" s="1112"/>
      <c r="E113" s="1112"/>
      <c r="F113" s="1112"/>
      <c r="G113" s="1112"/>
      <c r="H113" s="1112"/>
      <c r="I113" s="1112"/>
      <c r="J113" s="1112"/>
      <c r="K113" s="1112"/>
      <c r="L113" s="1112"/>
      <c r="M113" s="1112"/>
      <c r="N113" s="1112"/>
      <c r="O113" s="1112"/>
      <c r="P113" s="1112"/>
      <c r="Q113" s="1112"/>
      <c r="R113" s="1112"/>
      <c r="S113" s="1112"/>
      <c r="T113" s="1112"/>
      <c r="U113" s="1112"/>
      <c r="V113" s="1112"/>
      <c r="W113" s="1112"/>
      <c r="X113" s="1112"/>
      <c r="Y113" s="1112"/>
      <c r="Z113" s="1112"/>
      <c r="AA113" s="1112"/>
      <c r="AB113" s="1112"/>
      <c r="AC113" s="1112"/>
      <c r="AD113" s="1112"/>
      <c r="AE113" s="1112"/>
      <c r="AF113" s="1112"/>
      <c r="AG113" s="1112"/>
      <c r="AH113" s="1112"/>
      <c r="AI113" s="1112"/>
      <c r="AJ113" s="1112"/>
      <c r="AK113" s="1112"/>
      <c r="AL113" s="1112"/>
      <c r="AM113" s="1112"/>
      <c r="AN113" s="1112"/>
      <c r="AO113" s="1112"/>
      <c r="AP113" s="1112"/>
      <c r="AQ113" s="1112"/>
      <c r="AR113" s="1112"/>
      <c r="AS113" s="1112"/>
      <c r="AT113" s="1112"/>
      <c r="AU113" s="1112"/>
      <c r="AV113" s="1112"/>
      <c r="AW113" s="1112"/>
      <c r="AX113" s="1112"/>
      <c r="AY113" s="1112"/>
      <c r="AZ113" s="1112"/>
      <c r="BA113" s="1112"/>
      <c r="BB113" s="1112"/>
    </row>
    <row r="114" spans="1:54" ht="16.5" hidden="1" customHeight="1" x14ac:dyDescent="0.3">
      <c r="A114" s="961"/>
      <c r="B114" s="961"/>
      <c r="C114" s="961"/>
      <c r="D114" s="961"/>
      <c r="E114" s="961"/>
      <c r="F114" s="961"/>
      <c r="G114" s="961"/>
      <c r="H114" s="961"/>
      <c r="I114" s="961"/>
      <c r="J114" s="961"/>
      <c r="K114" s="961"/>
      <c r="L114" s="961"/>
      <c r="M114" s="961"/>
      <c r="N114" s="961"/>
      <c r="O114" s="961"/>
      <c r="P114" s="961"/>
      <c r="Q114" s="961"/>
      <c r="R114" s="961"/>
      <c r="S114" s="961"/>
      <c r="T114" s="961"/>
      <c r="U114" s="961"/>
      <c r="V114" s="961"/>
      <c r="W114" s="345"/>
      <c r="X114" s="345"/>
      <c r="Y114" s="345"/>
      <c r="Z114" s="345"/>
      <c r="AA114" s="345"/>
      <c r="AB114" s="345"/>
      <c r="AC114" s="345"/>
      <c r="AD114" s="345"/>
      <c r="AE114" s="345"/>
      <c r="AF114" s="345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279"/>
      <c r="AR114" s="279"/>
      <c r="AS114" s="347"/>
      <c r="AT114" s="962"/>
      <c r="AU114" s="962"/>
      <c r="AV114" s="962"/>
      <c r="AW114" s="962"/>
      <c r="AX114" s="962"/>
      <c r="AY114" s="962"/>
      <c r="AZ114" s="962"/>
      <c r="BA114" s="346"/>
      <c r="BB114" s="346"/>
    </row>
    <row r="115" spans="1:54" s="491" customFormat="1" ht="6" hidden="1" customHeight="1" x14ac:dyDescent="0.3">
      <c r="A115" s="1114" t="s">
        <v>789</v>
      </c>
      <c r="B115" s="1114"/>
      <c r="C115" s="1114"/>
      <c r="D115" s="1114"/>
      <c r="E115" s="1114"/>
      <c r="F115" s="1114"/>
      <c r="G115" s="1114"/>
      <c r="H115" s="1114"/>
      <c r="I115" s="1114"/>
      <c r="J115" s="1114"/>
      <c r="K115" s="1114"/>
      <c r="L115" s="1114"/>
      <c r="M115" s="1114"/>
      <c r="N115" s="1114"/>
      <c r="O115" s="1114"/>
      <c r="P115" s="1114"/>
      <c r="Q115" s="1114"/>
      <c r="R115" s="1114"/>
      <c r="S115" s="1114"/>
      <c r="T115" s="1114"/>
      <c r="U115" s="1114"/>
      <c r="V115" s="1114"/>
      <c r="W115" s="486"/>
      <c r="X115" s="486"/>
      <c r="Y115" s="486"/>
      <c r="Z115" s="486"/>
      <c r="AA115" s="486"/>
      <c r="AB115" s="486"/>
      <c r="AC115" s="486"/>
      <c r="AD115" s="486"/>
      <c r="AE115" s="486"/>
      <c r="AF115" s="486"/>
      <c r="AG115" s="487"/>
      <c r="AH115" s="487"/>
      <c r="AI115" s="487"/>
      <c r="AJ115" s="487"/>
      <c r="AK115" s="487"/>
      <c r="AL115" s="487"/>
      <c r="AM115" s="487"/>
      <c r="AN115" s="487"/>
      <c r="AO115" s="487"/>
      <c r="AP115" s="487"/>
      <c r="AQ115" s="488"/>
      <c r="AR115" s="488"/>
      <c r="AS115" s="489"/>
      <c r="AT115" s="1114" t="s">
        <v>49</v>
      </c>
      <c r="AU115" s="1114"/>
      <c r="AV115" s="1114"/>
      <c r="AW115" s="1114"/>
      <c r="AX115" s="1114"/>
      <c r="AY115" s="1114"/>
      <c r="AZ115" s="1114"/>
      <c r="BA115" s="490"/>
      <c r="BB115" s="490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100</vt:i4>
      </vt:variant>
      <vt:variant>
        <vt:lpstr>Именованные диапазоны</vt:lpstr>
      </vt:variant>
      <vt:variant>
        <vt:i4>113</vt:i4>
      </vt:variant>
    </vt:vector>
  </HeadingPairs>
  <TitlesOfParts>
    <vt:vector size="213" baseType="lpstr">
      <vt:lpstr>Для ГНБ</vt:lpstr>
      <vt:lpstr>ПБУР 1</vt:lpstr>
      <vt:lpstr>ИППТ 1</vt:lpstr>
      <vt:lpstr>ПОДПИСИ</vt:lpstr>
      <vt:lpstr>Лист1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6б</vt:lpstr>
      <vt:lpstr>Форма 22_ВЛЗ-10кВ</vt:lpstr>
      <vt:lpstr>Форма 22_ВЛЗ-10кВ (2)</vt:lpstr>
      <vt:lpstr>Форма 22_ВЛЗ-10кВ (3)</vt:lpstr>
      <vt:lpstr>Форма 23_дор._10</vt:lpstr>
      <vt:lpstr>Форма 23_дор._10 (2)</vt:lpstr>
      <vt:lpstr>Форма 23_дор._10 (3)</vt:lpstr>
      <vt:lpstr>Форма 24_ВЛЗ-10кВ</vt:lpstr>
      <vt:lpstr>Акт внеш осмотра ЛР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Акт внеш осмотра провода_01 (2)</vt:lpstr>
      <vt:lpstr>Акт внеш осмотра провода_01 (3)</vt:lpstr>
      <vt:lpstr>Акт внеш осмотра провода_01 (4)</vt:lpstr>
      <vt:lpstr>Акт расчистки</vt:lpstr>
      <vt:lpstr>АКТ приемки участка ВЛ</vt:lpstr>
      <vt:lpstr>АГРО ВЛЗ-10 кВ</vt:lpstr>
      <vt:lpstr>АРОК ВЛЗ-10 кВ</vt:lpstr>
      <vt:lpstr>АОСР 1</vt:lpstr>
      <vt:lpstr>АООК 30</vt:lpstr>
      <vt:lpstr>АООК 31</vt:lpstr>
      <vt:lpstr>АОСР 3</vt:lpstr>
      <vt:lpstr>АОСР 4</vt:lpstr>
      <vt:lpstr>АОСР 5</vt:lpstr>
      <vt:lpstr>АОСР 6</vt:lpstr>
      <vt:lpstr>АОСР 7</vt:lpstr>
      <vt:lpstr>АОСР 8</vt:lpstr>
      <vt:lpstr>Форма 6</vt:lpstr>
      <vt:lpstr>Форма 6а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22_ВЛИ-0,4кВ</vt:lpstr>
      <vt:lpstr>Форма 23_дор._0,4</vt:lpstr>
      <vt:lpstr>Форма 24_ВЛИ-0,4кВ</vt:lpstr>
      <vt:lpstr>Форма 24_ТП</vt:lpstr>
      <vt:lpstr>ОГРАС</vt:lpstr>
      <vt:lpstr>Акт внеш осмотра ОПН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2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провода_01 (2)'!Область_печати</vt:lpstr>
      <vt:lpstr>'Акт внеш осмотра провода_01 (3)'!Область_печати</vt:lpstr>
      <vt:lpstr>'Акт внеш осмотра провода_01 (4)'!Область_печати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22_ВЛЗ-10кВ (3)'!Область_печати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23_дор._10 (2)'!Область_печати</vt:lpstr>
      <vt:lpstr>'Форма 23_дор._10 (3)'!Область_печати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2024-12-25T21:58:41Z</dcterms:modified>
</cp:coreProperties>
</file>