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H14" i="1"/>
  <c r="F17" i="1"/>
  <c r="D32" i="1" l="1"/>
  <c r="D30" i="1"/>
  <c r="D31" i="1"/>
  <c r="D28" i="1"/>
  <c r="D29" i="1"/>
  <c r="A17" i="1"/>
  <c r="E35" i="1"/>
  <c r="H35" i="1" l="1"/>
  <c r="G30" i="1"/>
  <c r="H30" i="1" s="1"/>
  <c r="G31" i="1"/>
  <c r="H31" i="1" s="1"/>
  <c r="E29" i="1"/>
  <c r="I29" i="1" s="1"/>
  <c r="E30" i="1"/>
  <c r="F30" i="1" s="1"/>
  <c r="E31" i="1"/>
  <c r="F31" i="1" s="1"/>
  <c r="E32" i="1"/>
  <c r="I32" i="1" s="1"/>
  <c r="C34" i="1"/>
  <c r="E28" i="1"/>
  <c r="D34" i="1"/>
  <c r="F32" i="1" l="1"/>
  <c r="G32" i="1" s="1"/>
  <c r="H32" i="1" s="1"/>
  <c r="I31" i="1"/>
  <c r="I30" i="1"/>
  <c r="E34" i="1"/>
  <c r="I28" i="1"/>
  <c r="I34" i="1" s="1"/>
  <c r="F28" i="1"/>
  <c r="G28" i="1" s="1"/>
  <c r="H28" i="1" s="1"/>
  <c r="F29" i="1"/>
  <c r="G29" i="1" s="1"/>
  <c r="H29" i="1" s="1"/>
  <c r="B13" i="1"/>
  <c r="D13" i="1"/>
  <c r="E12" i="1"/>
  <c r="H34" i="1" l="1"/>
  <c r="F13" i="1"/>
  <c r="B17" i="1"/>
  <c r="A18" i="1" s="1"/>
  <c r="D17" i="1" l="1"/>
  <c r="C17" i="1"/>
  <c r="B18" i="1"/>
  <c r="D18" i="1"/>
  <c r="E17" i="1" l="1"/>
  <c r="B28" i="1"/>
  <c r="A19" i="1"/>
  <c r="C18" i="1"/>
  <c r="C28" i="1"/>
  <c r="E18" i="1"/>
  <c r="F18" i="1"/>
  <c r="A29" i="1" l="1"/>
  <c r="B19" i="1"/>
  <c r="A20" i="1" l="1"/>
  <c r="B29" i="1"/>
  <c r="D19" i="1"/>
  <c r="C19" i="1"/>
  <c r="C29" i="1" l="1"/>
  <c r="E19" i="1"/>
  <c r="F19" i="1"/>
  <c r="B20" i="1"/>
  <c r="A30" i="1"/>
  <c r="A21" i="1" l="1"/>
  <c r="B30" i="1"/>
  <c r="D20" i="1"/>
  <c r="C20" i="1"/>
  <c r="E20" i="1" l="1"/>
  <c r="C30" i="1"/>
  <c r="F20" i="1"/>
  <c r="B21" i="1"/>
  <c r="A31" i="1"/>
  <c r="A22" i="1" l="1"/>
  <c r="B31" i="1"/>
  <c r="D21" i="1"/>
  <c r="C21" i="1"/>
  <c r="C31" i="1" l="1"/>
  <c r="F21" i="1"/>
  <c r="E21" i="1"/>
  <c r="B22" i="1"/>
  <c r="A32" i="1"/>
  <c r="A23" i="1" l="1"/>
  <c r="C22" i="1"/>
  <c r="D22" i="1"/>
  <c r="C32" i="1" s="1"/>
  <c r="F22" i="1" l="1"/>
  <c r="E22" i="1"/>
  <c r="B23" i="1"/>
  <c r="C23" i="1" s="1"/>
  <c r="D23" i="1"/>
  <c r="F23" i="1" l="1"/>
  <c r="E23" i="1"/>
  <c r="A24" i="1"/>
  <c r="B24" i="1" l="1"/>
  <c r="D24" i="1" l="1"/>
  <c r="C24" i="1"/>
  <c r="H17" i="1" l="1"/>
  <c r="H19" i="1" s="1"/>
  <c r="H20" i="1" s="1"/>
  <c r="H21" i="1" s="1"/>
  <c r="F24" i="1"/>
  <c r="E24" i="1"/>
  <c r="D25" i="1"/>
</calcChain>
</file>

<file path=xl/sharedStrings.xml><?xml version="1.0" encoding="utf-8"?>
<sst xmlns="http://schemas.openxmlformats.org/spreadsheetml/2006/main" count="37" uniqueCount="34">
  <si>
    <t>Исходные данные</t>
  </si>
  <si>
    <t>Кол-во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</si>
  <si>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</si>
  <si>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</si>
  <si>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</si>
  <si>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</si>
  <si>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</si>
  <si>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</si>
  <si>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</si>
  <si>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</si>
  <si>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</si>
  <si>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</si>
  <si>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</si>
  <si>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</si>
  <si>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</si>
  <si>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</si>
  <si>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</si>
  <si>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x-ср=</t>
  </si>
  <si>
    <t>Dв=</t>
  </si>
  <si>
    <t>Выборочная дисперсия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</si>
  <si>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</si>
  <si>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</si>
  <si>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</si>
  <si>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</si>
  <si>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</si>
  <si>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</si>
  <si>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</si>
  <si>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−∞</t>
  </si>
  <si>
    <t>Суммы</t>
  </si>
  <si>
    <t xml:space="preserve">ni-n*pi </t>
  </si>
  <si>
    <t>(ni-npi)^2/npi</t>
  </si>
  <si>
    <t>k-r-1=</t>
  </si>
  <si>
    <t>x2расч=</t>
  </si>
  <si>
    <t>x2крит=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</si>
</sst>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/>
    <xf numFmtId="0" fontId="1" fillId="3" borderId="4" xfId="0" applyFont="1" applyFill="1" applyBorder="1" applyAlignment="1">
      <alignment horizontal="right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Border="1"/>
    <xf numFmtId="164" fontId="0" fillId="0" borderId="4" xfId="0" applyNumberFormat="1" applyBorder="1"/>
    <xf numFmtId="0" fontId="0" fillId="7" borderId="4" xfId="0" applyFill="1" applyBorder="1"/>
    <xf numFmtId="0" fontId="3" fillId="4" borderId="4" xfId="0" applyFont="1" applyFill="1" applyBorder="1"/>
    <xf numFmtId="0" fontId="2" fillId="5" borderId="4" xfId="0" applyFont="1" applyFill="1" applyBorder="1"/>
    <xf numFmtId="11" fontId="0" fillId="5" borderId="4" xfId="0" applyNumberFormat="1" applyFill="1" applyBorder="1"/>
    <xf numFmtId="2" fontId="0" fillId="0" borderId="4" xfId="0" applyNumberFormat="1" applyBorder="1"/>
    <xf numFmtId="0" fontId="0" fillId="8" borderId="4" xfId="0" applyFill="1" applyBorder="1"/>
    <xf numFmtId="1" fontId="0" fillId="8" borderId="4" xfId="0" applyNumberFormat="1" applyFill="1" applyBorder="1"/>
    <xf numFmtId="2" fontId="0" fillId="8" borderId="4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2" workbookViewId="0">
      <selection activeCell="D28" sqref="D28"/>
    </sheetView>
  </sheetViews>
  <sheetFormatPr defaultRowHeight="14.4" x14ac:dyDescent="0.3"/>
  <sheetData>
    <row r="1" spans="1:10" x14ac:dyDescent="0.3">
      <c r="A1" s="6" t="s">
        <v>0</v>
      </c>
    </row>
    <row r="2" spans="1:10" ht="15" x14ac:dyDescent="0.3">
      <c r="A2" s="7">
        <v>31</v>
      </c>
      <c r="B2" s="7">
        <v>29</v>
      </c>
      <c r="C2" s="7">
        <v>27</v>
      </c>
      <c r="D2" s="7">
        <v>34</v>
      </c>
      <c r="E2" s="7">
        <v>32</v>
      </c>
      <c r="F2" s="7">
        <v>29</v>
      </c>
      <c r="G2" s="7">
        <v>26</v>
      </c>
      <c r="H2" s="7">
        <v>28</v>
      </c>
      <c r="I2" s="7">
        <v>19</v>
      </c>
      <c r="J2" s="7">
        <v>31</v>
      </c>
    </row>
    <row r="3" spans="1:10" ht="15" x14ac:dyDescent="0.3">
      <c r="A3" s="7">
        <v>28</v>
      </c>
      <c r="B3" s="7">
        <v>36</v>
      </c>
      <c r="C3" s="7">
        <v>31</v>
      </c>
      <c r="D3" s="7">
        <v>32</v>
      </c>
      <c r="E3" s="7">
        <v>29</v>
      </c>
      <c r="F3" s="7">
        <v>31</v>
      </c>
      <c r="G3" s="7">
        <v>22</v>
      </c>
      <c r="H3" s="7">
        <v>39</v>
      </c>
      <c r="I3" s="7">
        <v>29</v>
      </c>
      <c r="J3" s="7">
        <v>26</v>
      </c>
    </row>
    <row r="4" spans="1:10" ht="15" x14ac:dyDescent="0.3">
      <c r="A4" s="7">
        <v>30</v>
      </c>
      <c r="B4" s="7">
        <v>35</v>
      </c>
      <c r="C4" s="7">
        <v>30</v>
      </c>
      <c r="D4" s="7">
        <v>25</v>
      </c>
      <c r="E4" s="7">
        <v>27</v>
      </c>
      <c r="F4" s="7">
        <v>32</v>
      </c>
      <c r="G4" s="7">
        <v>30</v>
      </c>
      <c r="H4" s="7">
        <v>27</v>
      </c>
      <c r="I4" s="7">
        <v>26</v>
      </c>
      <c r="J4" s="7">
        <v>32</v>
      </c>
    </row>
    <row r="5" spans="1:10" ht="15" x14ac:dyDescent="0.3">
      <c r="A5" s="7">
        <v>28</v>
      </c>
      <c r="B5" s="7">
        <v>27</v>
      </c>
      <c r="C5" s="7">
        <v>35</v>
      </c>
      <c r="D5" s="7">
        <v>29</v>
      </c>
      <c r="E5" s="7">
        <v>28</v>
      </c>
      <c r="F5" s="7">
        <v>33</v>
      </c>
      <c r="G5" s="7">
        <v>35</v>
      </c>
      <c r="H5" s="7">
        <v>24</v>
      </c>
      <c r="I5" s="7">
        <v>35</v>
      </c>
      <c r="J5" s="7">
        <v>28</v>
      </c>
    </row>
    <row r="6" spans="1:10" ht="15" x14ac:dyDescent="0.3">
      <c r="A6" s="7">
        <v>40</v>
      </c>
      <c r="B6" s="7">
        <v>35</v>
      </c>
      <c r="C6" s="7">
        <v>27</v>
      </c>
      <c r="D6" s="7">
        <v>29</v>
      </c>
      <c r="E6" s="7">
        <v>29</v>
      </c>
      <c r="F6" s="7">
        <v>33</v>
      </c>
      <c r="G6" s="7">
        <v>33</v>
      </c>
      <c r="H6" s="7">
        <v>31</v>
      </c>
      <c r="I6" s="7">
        <v>29</v>
      </c>
      <c r="J6" s="7">
        <v>23</v>
      </c>
    </row>
    <row r="7" spans="1:10" ht="15" x14ac:dyDescent="0.3">
      <c r="A7" s="7">
        <v>30</v>
      </c>
      <c r="B7" s="7">
        <v>31</v>
      </c>
      <c r="C7" s="7">
        <v>32</v>
      </c>
      <c r="D7" s="7">
        <v>32</v>
      </c>
      <c r="E7" s="7">
        <v>36</v>
      </c>
      <c r="F7" s="7">
        <v>27</v>
      </c>
      <c r="G7" s="7">
        <v>33</v>
      </c>
      <c r="H7" s="7">
        <v>28</v>
      </c>
      <c r="I7" s="7">
        <v>21</v>
      </c>
      <c r="J7" s="7">
        <v>26</v>
      </c>
    </row>
    <row r="8" spans="1:10" ht="15" x14ac:dyDescent="0.3">
      <c r="A8" s="7">
        <v>26</v>
      </c>
      <c r="B8" s="7">
        <v>31</v>
      </c>
      <c r="C8" s="7">
        <v>28</v>
      </c>
      <c r="D8" s="7">
        <v>23</v>
      </c>
      <c r="E8" s="7">
        <v>28</v>
      </c>
      <c r="F8" s="7">
        <v>35</v>
      </c>
      <c r="G8" s="7">
        <v>34</v>
      </c>
      <c r="H8" s="7">
        <v>34</v>
      </c>
      <c r="I8" s="7">
        <v>27</v>
      </c>
      <c r="J8" s="7">
        <v>28</v>
      </c>
    </row>
    <row r="9" spans="1:10" ht="15" x14ac:dyDescent="0.3">
      <c r="A9" s="7">
        <v>28</v>
      </c>
      <c r="B9" s="7">
        <v>32</v>
      </c>
      <c r="C9" s="7">
        <v>35</v>
      </c>
      <c r="D9" s="7">
        <v>25</v>
      </c>
      <c r="E9" s="7">
        <v>32</v>
      </c>
      <c r="F9" s="7">
        <v>29</v>
      </c>
      <c r="G9" s="7">
        <v>34</v>
      </c>
      <c r="H9" s="7">
        <v>34</v>
      </c>
      <c r="I9" s="7">
        <v>30</v>
      </c>
      <c r="J9" s="7">
        <v>26</v>
      </c>
    </row>
    <row r="10" spans="1:10" ht="15" x14ac:dyDescent="0.3">
      <c r="A10" s="7">
        <v>23</v>
      </c>
      <c r="B10" s="7">
        <v>27</v>
      </c>
      <c r="C10" s="7">
        <v>26</v>
      </c>
      <c r="D10" s="7">
        <v>31</v>
      </c>
      <c r="E10" s="7">
        <v>35</v>
      </c>
      <c r="F10" s="7">
        <v>31</v>
      </c>
      <c r="G10" s="7">
        <v>23</v>
      </c>
      <c r="H10" s="7">
        <v>27</v>
      </c>
      <c r="I10" s="7">
        <v>34</v>
      </c>
      <c r="J10" s="7">
        <v>33</v>
      </c>
    </row>
    <row r="11" spans="1:10" ht="15" x14ac:dyDescent="0.3">
      <c r="A11" s="7">
        <v>33</v>
      </c>
      <c r="B11" s="7">
        <v>25</v>
      </c>
      <c r="C11" s="7">
        <v>28</v>
      </c>
      <c r="D11" s="7">
        <v>30</v>
      </c>
      <c r="E11" s="7">
        <v>23</v>
      </c>
      <c r="F11" s="7">
        <v>27</v>
      </c>
      <c r="G11" s="7">
        <v>31</v>
      </c>
      <c r="H11" s="7">
        <v>31</v>
      </c>
      <c r="I11" s="7">
        <v>37</v>
      </c>
      <c r="J11" s="7">
        <v>34</v>
      </c>
    </row>
    <row r="12" spans="1:10" x14ac:dyDescent="0.3">
      <c r="A12" t="s">
        <v>1</v>
      </c>
      <c r="D12" t="s">
        <v>2</v>
      </c>
      <c r="E12">
        <f>ROUND(1+LOG(100,2),0)</f>
        <v>8</v>
      </c>
    </row>
    <row r="13" spans="1:10" x14ac:dyDescent="0.3">
      <c r="A13" t="s">
        <v>3</v>
      </c>
      <c r="B13">
        <f>MIN(A2:J11)</f>
        <v>19</v>
      </c>
      <c r="C13" t="s">
        <v>4</v>
      </c>
      <c r="D13">
        <f>MAX(A2:J11)</f>
        <v>40</v>
      </c>
      <c r="E13" t="s">
        <v>5</v>
      </c>
      <c r="F13">
        <f>D13-B13</f>
        <v>21</v>
      </c>
    </row>
    <row r="14" spans="1:10" x14ac:dyDescent="0.3">
      <c r="A14" t="s">
        <v>6</v>
      </c>
      <c r="D14">
        <f>F13/E12</f>
        <v>2.625</v>
      </c>
      <c r="E14" t="s">
        <v>7</v>
      </c>
      <c r="G14" t="s">
        <v>8</v>
      </c>
      <c r="H14">
        <f>CEILING(D14,0.1)</f>
        <v>2.7</v>
      </c>
    </row>
    <row r="15" spans="1:10" x14ac:dyDescent="0.3">
      <c r="A15" s="6" t="s">
        <v>9</v>
      </c>
    </row>
    <row r="16" spans="1:10" x14ac:dyDescent="0.3">
      <c r="A16" s="8" t="s">
        <v>10</v>
      </c>
      <c r="B16" s="8" t="s">
        <v>11</v>
      </c>
      <c r="C16" s="8" t="s">
        <v>12</v>
      </c>
      <c r="D16" s="8" t="s">
        <v>13</v>
      </c>
      <c r="E16" s="8" t="s">
        <v>14</v>
      </c>
      <c r="F16" s="8" t="s">
        <v>15</v>
      </c>
      <c r="G16" t="s">
        <v>16</v>
      </c>
    </row>
    <row r="17" spans="1:9" x14ac:dyDescent="0.3">
      <c r="A17" s="9">
        <f>MIN(A2:J11)</f>
        <v>19</v>
      </c>
      <c r="B17" s="9">
        <f>A17+$H$14</f>
        <v>21.7</v>
      </c>
      <c r="C17" s="11">
        <f>(A17+B17)/2</f>
        <v>20.350000000000001</v>
      </c>
      <c r="D17" s="10">
        <f>COUNTIFS($A$2:$J$11,"&gt;="&amp;A17,$A$2:$J$11,"&lt;"&amp;B17)</f>
        <v>2</v>
      </c>
      <c r="E17" s="11">
        <f>D17/100</f>
        <v>0.02</v>
      </c>
      <c r="F17" s="12">
        <f>D17/100/H14</f>
        <v>7.4074074074074068E-3</v>
      </c>
      <c r="G17" t="s">
        <v>17</v>
      </c>
      <c r="H17" s="13">
        <f>SUMPRODUCT(C17:C24,D17:D24)/100</f>
        <v>29.637999999999998</v>
      </c>
    </row>
    <row r="18" spans="1:9" x14ac:dyDescent="0.3">
      <c r="A18" s="9">
        <f>B17</f>
        <v>21.7</v>
      </c>
      <c r="B18" s="9">
        <f t="shared" ref="B18:B24" si="0">A18+$H$14</f>
        <v>24.4</v>
      </c>
      <c r="C18" s="11">
        <f t="shared" ref="C18:C24" si="1">(A18+B18)/2</f>
        <v>23.049999999999997</v>
      </c>
      <c r="D18" s="10">
        <f t="shared" ref="D18:D24" si="2">COUNTIFS($A$2:$J$11,"&gt;="&amp;A18,$A$2:$J$11,"&lt;"&amp;B18)</f>
        <v>7</v>
      </c>
      <c r="E18" s="11">
        <f t="shared" ref="E18:E24" si="3">D18/100</f>
        <v>7.0000000000000007E-2</v>
      </c>
      <c r="F18" s="12">
        <f>D18/100/H14</f>
        <v>2.5925925925925925E-2</v>
      </c>
      <c r="H18" s="1" t="s">
        <v>19</v>
      </c>
    </row>
    <row r="19" spans="1:9" x14ac:dyDescent="0.3">
      <c r="A19" s="9">
        <f t="shared" ref="A19:A24" si="4">B18</f>
        <v>24.4</v>
      </c>
      <c r="B19" s="9">
        <f t="shared" si="0"/>
        <v>27.099999999999998</v>
      </c>
      <c r="C19" s="11">
        <f t="shared" si="1"/>
        <v>25.75</v>
      </c>
      <c r="D19" s="10">
        <f t="shared" si="2"/>
        <v>20</v>
      </c>
      <c r="E19" s="11">
        <f t="shared" si="3"/>
        <v>0.2</v>
      </c>
      <c r="F19" s="12">
        <f>D19/100/H14</f>
        <v>7.407407407407407E-2</v>
      </c>
      <c r="G19" t="s">
        <v>18</v>
      </c>
      <c r="H19" s="13">
        <f>SUMPRODUCT(C17:C24,C17:C24,D17:D24)/100-H17*H17</f>
        <v>15.647256000000198</v>
      </c>
    </row>
    <row r="20" spans="1:9" x14ac:dyDescent="0.3">
      <c r="A20" s="9">
        <f t="shared" si="4"/>
        <v>27.099999999999998</v>
      </c>
      <c r="B20" s="9">
        <f t="shared" si="0"/>
        <v>29.799999999999997</v>
      </c>
      <c r="C20" s="11">
        <f t="shared" si="1"/>
        <v>28.449999999999996</v>
      </c>
      <c r="D20" s="10">
        <f t="shared" si="2"/>
        <v>20</v>
      </c>
      <c r="E20" s="11">
        <f t="shared" si="3"/>
        <v>0.2</v>
      </c>
      <c r="F20" s="12">
        <f>D20/100/H14</f>
        <v>7.407407407407407E-2</v>
      </c>
      <c r="G20" t="s">
        <v>20</v>
      </c>
      <c r="H20" s="13">
        <f>H19*100/99</f>
        <v>15.80530909090929</v>
      </c>
    </row>
    <row r="21" spans="1:9" x14ac:dyDescent="0.3">
      <c r="A21" s="9">
        <f t="shared" si="4"/>
        <v>29.799999999999997</v>
      </c>
      <c r="B21" s="9">
        <f t="shared" si="0"/>
        <v>32.5</v>
      </c>
      <c r="C21" s="11">
        <f t="shared" si="1"/>
        <v>31.15</v>
      </c>
      <c r="D21" s="10">
        <f t="shared" si="2"/>
        <v>25</v>
      </c>
      <c r="E21" s="11">
        <f t="shared" si="3"/>
        <v>0.25</v>
      </c>
      <c r="F21" s="12">
        <f>D21/100/H14</f>
        <v>9.2592592592592587E-2</v>
      </c>
      <c r="G21" t="s">
        <v>21</v>
      </c>
      <c r="H21" s="13">
        <f>SQRT(H20)</f>
        <v>3.9755891501649527</v>
      </c>
    </row>
    <row r="22" spans="1:9" x14ac:dyDescent="0.3">
      <c r="A22" s="9">
        <f t="shared" si="4"/>
        <v>32.5</v>
      </c>
      <c r="B22" s="9">
        <f t="shared" si="0"/>
        <v>35.200000000000003</v>
      </c>
      <c r="C22" s="11">
        <f t="shared" si="1"/>
        <v>33.85</v>
      </c>
      <c r="D22" s="10">
        <f t="shared" si="2"/>
        <v>21</v>
      </c>
      <c r="E22" s="11">
        <f t="shared" si="3"/>
        <v>0.21</v>
      </c>
      <c r="F22" s="12">
        <f>D22/100/H14</f>
        <v>7.7777777777777765E-2</v>
      </c>
    </row>
    <row r="23" spans="1:9" x14ac:dyDescent="0.3">
      <c r="A23" s="9">
        <f t="shared" si="4"/>
        <v>35.200000000000003</v>
      </c>
      <c r="B23" s="9">
        <f t="shared" si="0"/>
        <v>37.900000000000006</v>
      </c>
      <c r="C23" s="11">
        <f t="shared" si="1"/>
        <v>36.550000000000004</v>
      </c>
      <c r="D23" s="10">
        <f t="shared" si="2"/>
        <v>3</v>
      </c>
      <c r="E23" s="11">
        <f t="shared" si="3"/>
        <v>0.03</v>
      </c>
      <c r="F23" s="12">
        <f>D23/100/H14</f>
        <v>1.111111111111111E-2</v>
      </c>
    </row>
    <row r="24" spans="1:9" x14ac:dyDescent="0.3">
      <c r="A24" s="9">
        <f t="shared" si="4"/>
        <v>37.900000000000006</v>
      </c>
      <c r="B24" s="9">
        <f t="shared" si="0"/>
        <v>40.600000000000009</v>
      </c>
      <c r="C24" s="11">
        <f t="shared" si="1"/>
        <v>39.250000000000007</v>
      </c>
      <c r="D24" s="10">
        <f t="shared" si="2"/>
        <v>2</v>
      </c>
      <c r="E24" s="11">
        <f t="shared" si="3"/>
        <v>0.02</v>
      </c>
      <c r="F24" s="12">
        <f>D24/100/H14</f>
        <v>7.4074074074074068E-3</v>
      </c>
    </row>
    <row r="25" spans="1:9" x14ac:dyDescent="0.3">
      <c r="D25">
        <f>SUM(D17:D24)</f>
        <v>100</v>
      </c>
    </row>
    <row r="26" spans="1:9" x14ac:dyDescent="0.3">
      <c r="A26" t="s">
        <v>22</v>
      </c>
    </row>
    <row r="27" spans="1:9" x14ac:dyDescent="0.3">
      <c r="A27" s="8" t="s">
        <v>10</v>
      </c>
      <c r="B27" s="8" t="s">
        <v>11</v>
      </c>
      <c r="C27" s="8" t="s">
        <v>13</v>
      </c>
      <c r="D27" s="8" t="s">
        <v>23</v>
      </c>
      <c r="E27" s="8" t="s">
        <v>24</v>
      </c>
      <c r="F27" s="8" t="s">
        <v>29</v>
      </c>
      <c r="G27" s="8" t="s">
        <v>25</v>
      </c>
      <c r="H27" s="14" t="s">
        <v>30</v>
      </c>
      <c r="I27" s="8" t="s">
        <v>26</v>
      </c>
    </row>
    <row r="28" spans="1:9" x14ac:dyDescent="0.3">
      <c r="A28" s="15" t="s">
        <v>27</v>
      </c>
      <c r="B28" s="9">
        <f>B18</f>
        <v>24.4</v>
      </c>
      <c r="C28" s="9">
        <f>D18+2</f>
        <v>9</v>
      </c>
      <c r="D28" s="12">
        <f>_xlfn.NORM.DIST(B28,$H$17,$H$21,TRUE)</f>
        <v>9.3828745504969002E-2</v>
      </c>
      <c r="E28" s="12">
        <f>100*D28</f>
        <v>9.3828745504969007</v>
      </c>
      <c r="F28" s="17">
        <f>C28-(E28)</f>
        <v>-0.38287455049690067</v>
      </c>
      <c r="G28" s="11">
        <f>F28*F28</f>
        <v>0.14659292141820374</v>
      </c>
      <c r="H28" s="11">
        <f>G28/E28</f>
        <v>1.5623455331227937E-2</v>
      </c>
      <c r="I28" s="11">
        <f>C28*C28/E28</f>
        <v>8.6327489048343278</v>
      </c>
    </row>
    <row r="29" spans="1:9" x14ac:dyDescent="0.3">
      <c r="A29" s="9">
        <f>A19</f>
        <v>24.4</v>
      </c>
      <c r="B29" s="9">
        <f>B19</f>
        <v>27.099999999999998</v>
      </c>
      <c r="C29" s="9">
        <f>D19</f>
        <v>20</v>
      </c>
      <c r="D29" s="12">
        <f>_xlfn.NORM.DIST(B29,$H$17,$H$21,TRUE)-
_xlfn.NORM.DIST(A29,$H$17,$H$21,TRUE)</f>
        <v>0.16777923883037604</v>
      </c>
      <c r="E29" s="12">
        <f t="shared" ref="E29:E32" si="5">100*D29</f>
        <v>16.777923883037605</v>
      </c>
      <c r="F29" s="17">
        <f t="shared" ref="F29:F32" si="6">C29-(E29)</f>
        <v>3.2220761169623948</v>
      </c>
      <c r="G29" s="11">
        <f t="shared" ref="G29:G32" si="7">F29*F29</f>
        <v>10.381774503499464</v>
      </c>
      <c r="H29" s="11">
        <f t="shared" ref="H29:H32" si="8">G29/E29</f>
        <v>0.6187758733364731</v>
      </c>
      <c r="I29" s="11">
        <f t="shared" ref="I29:I32" si="9">C29*C29/E29</f>
        <v>23.840851990298869</v>
      </c>
    </row>
    <row r="30" spans="1:9" x14ac:dyDescent="0.3">
      <c r="A30" s="9">
        <f>A20</f>
        <v>27.099999999999998</v>
      </c>
      <c r="B30" s="9">
        <f>B20</f>
        <v>29.799999999999997</v>
      </c>
      <c r="C30" s="9">
        <f>D20</f>
        <v>20</v>
      </c>
      <c r="D30" s="12">
        <f t="shared" ref="D30:D31" si="10">_xlfn.NORM.DIST(B30,$H$17,$H$21,TRUE)-
_xlfn.NORM.DIST(A30,$H$17,$H$21,TRUE)</f>
        <v>0.25464388826704287</v>
      </c>
      <c r="E30" s="12">
        <f t="shared" si="5"/>
        <v>25.464388826704287</v>
      </c>
      <c r="F30" s="17">
        <f t="shared" si="6"/>
        <v>-5.4643888267042868</v>
      </c>
      <c r="G30" s="11">
        <f t="shared" si="7"/>
        <v>29.859545249410651</v>
      </c>
      <c r="H30" s="11">
        <f t="shared" si="8"/>
        <v>1.1726001143250373</v>
      </c>
      <c r="I30" s="11">
        <f t="shared" si="9"/>
        <v>15.708211287620751</v>
      </c>
    </row>
    <row r="31" spans="1:9" x14ac:dyDescent="0.3">
      <c r="A31" s="9">
        <f>A21</f>
        <v>29.799999999999997</v>
      </c>
      <c r="B31" s="9">
        <f>B21</f>
        <v>32.5</v>
      </c>
      <c r="C31" s="9">
        <f>D21</f>
        <v>25</v>
      </c>
      <c r="D31" s="12">
        <f t="shared" si="10"/>
        <v>0.2479527811881026</v>
      </c>
      <c r="E31" s="12">
        <f t="shared" si="5"/>
        <v>24.795278118810259</v>
      </c>
      <c r="F31" s="17">
        <f t="shared" si="6"/>
        <v>0.20472188118974088</v>
      </c>
      <c r="G31" s="11">
        <f t="shared" si="7"/>
        <v>4.1911048637866384E-2</v>
      </c>
      <c r="H31" s="11">
        <f t="shared" si="8"/>
        <v>1.6902834659503865E-3</v>
      </c>
      <c r="I31" s="11">
        <f t="shared" si="9"/>
        <v>25.206412164655692</v>
      </c>
    </row>
    <row r="32" spans="1:9" x14ac:dyDescent="0.3">
      <c r="A32" s="9">
        <f>A22</f>
        <v>32.5</v>
      </c>
      <c r="B32" s="16">
        <v>10000000000</v>
      </c>
      <c r="C32" s="9">
        <f>D22+3+2</f>
        <v>26</v>
      </c>
      <c r="D32" s="12">
        <f>1-_xlfn.NORM.DIST(A32,$H$17,$H$21,TRUE)</f>
        <v>0.23579534620950948</v>
      </c>
      <c r="E32" s="12">
        <f t="shared" si="5"/>
        <v>23.579534620950948</v>
      </c>
      <c r="F32" s="17">
        <f t="shared" si="6"/>
        <v>2.4204653790490518</v>
      </c>
      <c r="G32" s="11">
        <f t="shared" si="7"/>
        <v>5.8586526511750696</v>
      </c>
      <c r="H32" s="11">
        <f t="shared" si="8"/>
        <v>0.24846345550728235</v>
      </c>
      <c r="I32" s="11">
        <f t="shared" si="9"/>
        <v>28.668928834556333</v>
      </c>
    </row>
    <row r="33" spans="1:9" x14ac:dyDescent="0.3">
      <c r="A33" s="2"/>
      <c r="B33" s="3"/>
      <c r="C33" s="4"/>
      <c r="D33" s="4"/>
      <c r="E33" s="4"/>
      <c r="F33" s="4"/>
      <c r="G33" s="4"/>
      <c r="H33" s="4"/>
      <c r="I33" s="5"/>
    </row>
    <row r="34" spans="1:9" x14ac:dyDescent="0.3">
      <c r="A34" s="18" t="s">
        <v>28</v>
      </c>
      <c r="B34" s="18"/>
      <c r="C34" s="18">
        <f>SUM(C28:C32)</f>
        <v>100</v>
      </c>
      <c r="D34" s="19">
        <f>SUM(D28:D32)</f>
        <v>1</v>
      </c>
      <c r="E34" s="20">
        <f>SUM(E28:E32)</f>
        <v>100</v>
      </c>
      <c r="F34" s="18"/>
      <c r="G34" s="18" t="s">
        <v>32</v>
      </c>
      <c r="H34" s="18">
        <f>SUM(H28:H32)</f>
        <v>2.0571531819659712</v>
      </c>
      <c r="I34" s="18">
        <f>SUM(I28:I32)</f>
        <v>102.05715318196596</v>
      </c>
    </row>
    <row r="35" spans="1:9" x14ac:dyDescent="0.3">
      <c r="D35" s="18" t="s">
        <v>31</v>
      </c>
      <c r="E35" s="18">
        <f>5-2-1</f>
        <v>2</v>
      </c>
      <c r="F35" s="18"/>
      <c r="G35" s="18" t="s">
        <v>33</v>
      </c>
      <c r="H35" s="18">
        <f>_xlfn.CHISQ.INV.RT(0.05,E35)</f>
        <v>5.9914645471079817</v>
      </c>
      <c r="I35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2022-11-18T17:44:42Z</dcterms:modified>
</cp:coreProperties>
</file>