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 a="1"/>
  <c r="H28" i="1" s="1"/>
  <c r="H24" i="1" a="1"/>
  <c r="H24" i="1" s="1"/>
  <c r="F24" i="1" a="1"/>
  <c r="G25" i="1" s="1"/>
  <c r="H27" i="1" l="1"/>
  <c r="H25" i="1"/>
  <c r="G24" i="1"/>
  <c r="F25" i="1"/>
  <c r="F24" i="1"/>
  <c r="B35" i="1"/>
  <c r="B36" i="1"/>
  <c r="B37" i="1"/>
  <c r="B38" i="1"/>
  <c r="B39" i="1"/>
  <c r="B40" i="1"/>
  <c r="B41" i="1"/>
  <c r="A19" i="1"/>
  <c r="B34" i="1"/>
  <c r="A35" i="1"/>
  <c r="A36" i="1"/>
  <c r="A37" i="1"/>
  <c r="A38" i="1"/>
  <c r="A39" i="1"/>
  <c r="A40" i="1"/>
  <c r="A41" i="1"/>
  <c r="A34" i="1"/>
  <c r="G7" i="1"/>
  <c r="G8" i="1"/>
  <c r="G9" i="1"/>
  <c r="G10" i="1"/>
  <c r="G11" i="1"/>
  <c r="G12" i="1"/>
  <c r="G13" i="1"/>
  <c r="G6" i="1"/>
  <c r="F7" i="1"/>
  <c r="F8" i="1"/>
  <c r="F9" i="1"/>
  <c r="F10" i="1"/>
  <c r="F11" i="1"/>
  <c r="F12" i="1"/>
  <c r="F13" i="1"/>
  <c r="F6" i="1"/>
  <c r="F14" i="1" l="1"/>
  <c r="G14" i="1"/>
  <c r="C21" i="1" s="1"/>
  <c r="A24" i="1" s="1" a="1"/>
  <c r="A24" i="1" s="1"/>
  <c r="C24" i="1" l="1"/>
  <c r="B26" i="1"/>
  <c r="B24" i="1"/>
  <c r="B25" i="1"/>
  <c r="A26" i="1"/>
  <c r="A25" i="1"/>
  <c r="C26" i="1"/>
  <c r="C25" i="1"/>
  <c r="F44" i="1" l="1"/>
  <c r="B42" i="1" l="1"/>
  <c r="F16" i="1" l="1"/>
  <c r="B16" i="1" l="1"/>
  <c r="D16" i="1" s="1"/>
  <c r="A42" i="1" l="1"/>
  <c r="A14" i="1"/>
  <c r="D41" i="1"/>
  <c r="D35" i="1"/>
  <c r="D36" i="1"/>
  <c r="D37" i="1"/>
  <c r="D38" i="1"/>
  <c r="D39" i="1"/>
  <c r="D40" i="1"/>
  <c r="D34" i="1"/>
  <c r="E35" i="1"/>
  <c r="E36" i="1"/>
  <c r="E37" i="1"/>
  <c r="E38" i="1"/>
  <c r="E39" i="1"/>
  <c r="E40" i="1"/>
  <c r="C41" i="1"/>
  <c r="A47" i="1" l="1"/>
  <c r="B46" i="1"/>
  <c r="D42" i="1"/>
  <c r="B44" i="1"/>
  <c r="D44" i="1" s="1"/>
  <c r="C40" i="1"/>
  <c r="E34" i="1"/>
  <c r="E41" i="1"/>
  <c r="C39" i="1"/>
  <c r="C38" i="1"/>
  <c r="C37" i="1"/>
  <c r="C34" i="1"/>
  <c r="C36" i="1"/>
  <c r="C35" i="1"/>
  <c r="B47" i="1" l="1"/>
  <c r="C42" i="1"/>
  <c r="D47" i="1" s="1"/>
  <c r="E42" i="1"/>
  <c r="E7" i="1"/>
  <c r="E8" i="1"/>
  <c r="E9" i="1"/>
  <c r="E10" i="1"/>
  <c r="E11" i="1"/>
  <c r="E12" i="1"/>
  <c r="E13" i="1"/>
  <c r="E6" i="1"/>
  <c r="D7" i="1"/>
  <c r="H7" i="1" s="1"/>
  <c r="D8" i="1"/>
  <c r="H8" i="1" s="1"/>
  <c r="D9" i="1"/>
  <c r="H9" i="1" s="1"/>
  <c r="D10" i="1"/>
  <c r="H10" i="1" s="1"/>
  <c r="D11" i="1"/>
  <c r="H11" i="1" s="1"/>
  <c r="D12" i="1"/>
  <c r="H12" i="1" s="1"/>
  <c r="D13" i="1"/>
  <c r="H13" i="1" s="1"/>
  <c r="D6" i="1"/>
  <c r="H6" i="1" s="1"/>
  <c r="B14" i="1"/>
  <c r="C7" i="1"/>
  <c r="C8" i="1"/>
  <c r="C9" i="1"/>
  <c r="C10" i="1"/>
  <c r="C11" i="1"/>
  <c r="C12" i="1"/>
  <c r="C13" i="1"/>
  <c r="C6" i="1"/>
  <c r="H14" i="1" l="1"/>
  <c r="D21" i="1" s="1"/>
  <c r="D24" i="1" s="1" a="1"/>
  <c r="D25" i="1" s="1"/>
  <c r="A48" i="1" a="1"/>
  <c r="A48" i="1" s="1"/>
  <c r="D14" i="1"/>
  <c r="C14" i="1"/>
  <c r="E14" i="1"/>
  <c r="D26" i="1" l="1"/>
  <c r="D24" i="1"/>
  <c r="C28" i="1" s="1" a="1"/>
  <c r="B48" i="1"/>
  <c r="A49" i="1"/>
  <c r="B49" i="1"/>
  <c r="C28" i="1" l="1"/>
  <c r="C29" i="1"/>
  <c r="C30" i="1"/>
  <c r="E48" i="1" a="1"/>
  <c r="E48" i="1" s="1"/>
  <c r="H48" i="1" s="1"/>
  <c r="E49" i="1" l="1"/>
  <c r="H49" i="1" s="1"/>
</calcChain>
</file>

<file path=xl/sharedStrings.xml><?xml version="1.0" encoding="utf-8"?>
<sst xmlns="http://schemas.openxmlformats.org/spreadsheetml/2006/main" count="35" uniqueCount="27">
  <si>
    <t>Исходные данные</t>
  </si>
  <si>
    <t>Т,мин</t>
  </si>
  <si>
    <t>Vc,%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</si>
  <si>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</si>
  <si>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</si>
  <si>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</si>
  <si>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</si>
  <si>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</si>
  <si>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</si>
  <si>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</si>
  <si>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</si>
  <si>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</si>
  <si>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</si>
  <si>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</si>
  <si>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</si>
  <si>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XiYi</t>
  </si>
  <si>
    <t>Xi^2</t>
  </si>
  <si>
    <t>Yi^2</t>
  </si>
  <si>
    <t>Система нормальных уравнений</t>
  </si>
  <si>
    <t>b=b1</t>
  </si>
  <si>
    <t>a=e^b0</t>
  </si>
  <si>
    <t>Yi=yi</t>
  </si>
  <si>
    <t>Xi=xi</t>
  </si>
  <si>
    <t>xi^3</t>
  </si>
  <si>
    <t>xi^4</t>
  </si>
  <si>
    <t>xi^2yi</t>
  </si>
  <si>
    <t>b2=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</si>
</sst>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B_r_-;\-* #,##0.00\ _B_r_-;_-* &quot;-&quot;??\ _B_r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2" xfId="0" applyFill="1" applyBorder="1"/>
    <xf numFmtId="0" fontId="0" fillId="2" borderId="3" xfId="0" applyFill="1" applyBorder="1"/>
    <xf numFmtId="0" fontId="0" fillId="2" borderId="2" xfId="0" applyFill="1" applyBorder="1"/>
    <xf numFmtId="0" fontId="1" fillId="0" borderId="0" xfId="0" applyFont="1"/>
    <xf numFmtId="0" fontId="0" fillId="2" borderId="0" xfId="0" applyFill="1"/>
    <xf numFmtId="0" fontId="0" fillId="7" borderId="1" xfId="0" applyFill="1" applyBorder="1"/>
    <xf numFmtId="0" fontId="0" fillId="7" borderId="1" xfId="1" applyNumberFormat="1" applyFont="1" applyFill="1" applyBorder="1"/>
    <xf numFmtId="0" fontId="0" fillId="8" borderId="0" xfId="0" applyFill="1" applyBorder="1"/>
    <xf numFmtId="0" fontId="0" fillId="3" borderId="4" xfId="0" applyFill="1" applyBorder="1"/>
    <xf numFmtId="0" fontId="0" fillId="8" borderId="1" xfId="0" applyFill="1" applyBorder="1"/>
    <xf numFmtId="0" fontId="0" fillId="8" borderId="5" xfId="0" applyFill="1" applyBorder="1"/>
    <xf numFmtId="0" fontId="0" fillId="4" borderId="0" xfId="0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Линейная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647886686577969"/>
                  <c:y val="-1.0456852791878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name>Логарифмическая</c:name>
            <c:spPr>
              <a:ln w="19050" cap="rnd">
                <a:solidFill>
                  <a:schemeClr val="accent6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42150767791957039"/>
                  <c:y val="-0.134915064550941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name>Экспоненциальная</c:nam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7294038676199955"/>
                  <c:y val="-0.111979695431472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name>Полиномиальная</c:name>
            <c:spPr>
              <a:ln w="19050" cap="rnd">
                <a:solidFill>
                  <a:schemeClr val="accent4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8071876791263162"/>
                  <c:y val="-0.269529024607964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name>Степеная</c:name>
            <c:spPr>
              <a:ln w="19050" cap="rnd">
                <a:solidFill>
                  <a:schemeClr val="accent5">
                    <a:lumMod val="75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7077608833378586"/>
                  <c:y val="-1.913212625071612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name>Линейная фильтрация</c:name>
            <c:spPr>
              <a:ln w="19050" cap="rnd">
                <a:solidFill>
                  <a:schemeClr val="accent3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71.5</c:v>
                </c:pt>
                <c:pt idx="1">
                  <c:v>75.5</c:v>
                </c:pt>
                <c:pt idx="2">
                  <c:v>77.099999999999994</c:v>
                </c:pt>
                <c:pt idx="3">
                  <c:v>78</c:v>
                </c:pt>
                <c:pt idx="4">
                  <c:v>78.2</c:v>
                </c:pt>
                <c:pt idx="5">
                  <c:v>78.3</c:v>
                </c:pt>
                <c:pt idx="6">
                  <c:v>78.400000000000006</c:v>
                </c:pt>
                <c:pt idx="7">
                  <c:v>78.5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DC-495B-B121-2EA87175F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015464"/>
        <c:axId val="330015792"/>
      </c:scatterChart>
      <c:valAx>
        <c:axId val="330015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15792"/>
        <c:crosses val="autoZero"/>
        <c:crossBetween val="midCat"/>
      </c:valAx>
      <c:valAx>
        <c:axId val="3300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15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Степеная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Лист1!$A$34:$A$41</c:f>
              <c:numCache>
                <c:formatCode>General</c:formatCode>
                <c:ptCount val="8"/>
                <c:pt idx="0">
                  <c:v>1.6094379124341003</c:v>
                </c:pt>
                <c:pt idx="1">
                  <c:v>2.3025850929940459</c:v>
                </c:pt>
                <c:pt idx="2">
                  <c:v>2.7080502011022101</c:v>
                </c:pt>
                <c:pt idx="3">
                  <c:v>2.9957322735539909</c:v>
                </c:pt>
                <c:pt idx="4">
                  <c:v>3.2188758248682006</c:v>
                </c:pt>
                <c:pt idx="5">
                  <c:v>3.4011973816621555</c:v>
                </c:pt>
                <c:pt idx="6">
                  <c:v>3.5553480614894135</c:v>
                </c:pt>
                <c:pt idx="7">
                  <c:v>4.0943445622221004</c:v>
                </c:pt>
              </c:numCache>
            </c:numRef>
          </c:xVal>
          <c:yVal>
            <c:numRef>
              <c:f>Лист1!$B$34:$B$41</c:f>
              <c:numCache>
                <c:formatCode>General</c:formatCode>
                <c:ptCount val="8"/>
                <c:pt idx="0">
                  <c:v>4.2696974496999616</c:v>
                </c:pt>
                <c:pt idx="1">
                  <c:v>4.3241326562549789</c:v>
                </c:pt>
                <c:pt idx="2">
                  <c:v>4.3451032805692833</c:v>
                </c:pt>
                <c:pt idx="3">
                  <c:v>4.3567088266895917</c:v>
                </c:pt>
                <c:pt idx="4">
                  <c:v>4.3592696475512653</c:v>
                </c:pt>
                <c:pt idx="5">
                  <c:v>4.3605476029967578</c:v>
                </c:pt>
                <c:pt idx="6">
                  <c:v>4.3618239273563626</c:v>
                </c:pt>
                <c:pt idx="7">
                  <c:v>4.3630986247883632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8E-43AB-A60D-FA173E217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681240"/>
        <c:axId val="273685832"/>
      </c:scatterChart>
      <c:valAx>
        <c:axId val="273681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685832"/>
        <c:crosses val="autoZero"/>
        <c:crossBetween val="midCat"/>
      </c:valAx>
      <c:valAx>
        <c:axId val="27368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681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106680</xdr:colOff>
      <xdr:row>3</xdr:row>
      <xdr:rowOff>57150</xdr:rowOff>
    </xdr:from>
    <xdr:to>
      <xdr:col>21</xdr:col>
      <xdr:colOff>30480</xdr:colOff>
      <xdr:row>23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</xdr:colOff>
      <xdr:row>32</xdr:row>
      <xdr:rowOff>156210</xdr:rowOff>
    </xdr:from>
    <xdr:to>
      <xdr:col>15</xdr:col>
      <xdr:colOff>358140</xdr:colOff>
      <xdr:row>47</xdr:row>
      <xdr:rowOff>156210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J8" sqref="J8"/>
    </sheetView>
  </sheetViews>
  <sheetFormatPr defaultRowHeight="14.4" x14ac:dyDescent="0.3"/>
  <cols>
    <col min="6" max="6" width="9" bestFit="1" customWidth="1"/>
    <col min="7" max="7" width="12.6640625" bestFit="1" customWidth="1"/>
    <col min="8" max="8" width="10.77734375" customWidth="1"/>
  </cols>
  <sheetData>
    <row r="1" spans="1:9" x14ac:dyDescent="0.3">
      <c r="A1" s="10" t="s">
        <v>0</v>
      </c>
    </row>
    <row r="2" spans="1:9" x14ac:dyDescent="0.3">
      <c r="A2" s="2" t="s">
        <v>1</v>
      </c>
      <c r="B2" s="2">
        <v>5</v>
      </c>
      <c r="C2" s="2">
        <v>10</v>
      </c>
      <c r="D2" s="2">
        <v>15</v>
      </c>
      <c r="E2" s="2">
        <v>20</v>
      </c>
      <c r="F2" s="2">
        <v>25</v>
      </c>
      <c r="G2" s="2">
        <v>30</v>
      </c>
      <c r="H2" s="2">
        <v>35</v>
      </c>
      <c r="I2" s="2">
        <v>60</v>
      </c>
    </row>
    <row r="3" spans="1:9" x14ac:dyDescent="0.3">
      <c r="A3" s="2" t="s">
        <v>2</v>
      </c>
      <c r="B3" s="2">
        <v>71.5</v>
      </c>
      <c r="C3" s="2">
        <v>75.5</v>
      </c>
      <c r="D3" s="2">
        <v>77.099999999999994</v>
      </c>
      <c r="E3" s="2">
        <v>78</v>
      </c>
      <c r="F3" s="2">
        <v>78.2</v>
      </c>
      <c r="G3" s="2">
        <v>78.3</v>
      </c>
      <c r="H3" s="2">
        <v>78.400000000000006</v>
      </c>
      <c r="I3" s="2">
        <v>78.5</v>
      </c>
    </row>
    <row r="5" spans="1:9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15" t="s">
        <v>23</v>
      </c>
      <c r="G5" s="15" t="s">
        <v>24</v>
      </c>
      <c r="H5" s="15" t="s">
        <v>25</v>
      </c>
    </row>
    <row r="6" spans="1:9" x14ac:dyDescent="0.3">
      <c r="A6" s="2">
        <v>5</v>
      </c>
      <c r="B6" s="2">
        <v>71.5</v>
      </c>
      <c r="C6" s="1">
        <f>A6*B6</f>
        <v>357.5</v>
      </c>
      <c r="D6" s="1">
        <f>A6*A6</f>
        <v>25</v>
      </c>
      <c r="E6" s="1">
        <f>B6*B6</f>
        <v>5112.25</v>
      </c>
      <c r="F6">
        <f>A6^3</f>
        <v>125</v>
      </c>
      <c r="G6">
        <f>A6^4</f>
        <v>625</v>
      </c>
      <c r="H6">
        <f>D6*B6</f>
        <v>1787.5</v>
      </c>
    </row>
    <row r="7" spans="1:9" x14ac:dyDescent="0.3">
      <c r="A7" s="2">
        <v>10</v>
      </c>
      <c r="B7" s="2">
        <v>75.5</v>
      </c>
      <c r="C7" s="1">
        <f t="shared" ref="C7:C13" si="0">A7*B7</f>
        <v>755</v>
      </c>
      <c r="D7" s="1">
        <f t="shared" ref="D7:D13" si="1">A7*A7</f>
        <v>100</v>
      </c>
      <c r="E7" s="1">
        <f t="shared" ref="E7:E13" si="2">B7*B7</f>
        <v>5700.25</v>
      </c>
      <c r="F7">
        <f t="shared" ref="F7:F13" si="3">A7^3</f>
        <v>1000</v>
      </c>
      <c r="G7">
        <f t="shared" ref="G7:G13" si="4">A7^4</f>
        <v>10000</v>
      </c>
      <c r="H7">
        <f t="shared" ref="H7:H13" si="5">D7*B7</f>
        <v>7550</v>
      </c>
    </row>
    <row r="8" spans="1:9" x14ac:dyDescent="0.3">
      <c r="A8" s="2">
        <v>15</v>
      </c>
      <c r="B8" s="2">
        <v>77.099999999999994</v>
      </c>
      <c r="C8" s="1">
        <f t="shared" si="0"/>
        <v>1156.5</v>
      </c>
      <c r="D8" s="1">
        <f t="shared" si="1"/>
        <v>225</v>
      </c>
      <c r="E8" s="1">
        <f t="shared" si="2"/>
        <v>5944.4099999999989</v>
      </c>
      <c r="F8">
        <f t="shared" si="3"/>
        <v>3375</v>
      </c>
      <c r="G8">
        <f t="shared" si="4"/>
        <v>50625</v>
      </c>
      <c r="H8">
        <f t="shared" si="5"/>
        <v>17347.5</v>
      </c>
    </row>
    <row r="9" spans="1:9" x14ac:dyDescent="0.3">
      <c r="A9" s="2">
        <v>20</v>
      </c>
      <c r="B9" s="2">
        <v>78</v>
      </c>
      <c r="C9" s="1">
        <f t="shared" si="0"/>
        <v>1560</v>
      </c>
      <c r="D9" s="1">
        <f t="shared" si="1"/>
        <v>400</v>
      </c>
      <c r="E9" s="1">
        <f t="shared" si="2"/>
        <v>6084</v>
      </c>
      <c r="F9">
        <f t="shared" si="3"/>
        <v>8000</v>
      </c>
      <c r="G9">
        <f t="shared" si="4"/>
        <v>160000</v>
      </c>
      <c r="H9">
        <f t="shared" si="5"/>
        <v>31200</v>
      </c>
    </row>
    <row r="10" spans="1:9" x14ac:dyDescent="0.3">
      <c r="A10" s="2">
        <v>25</v>
      </c>
      <c r="B10" s="2">
        <v>78.2</v>
      </c>
      <c r="C10" s="1">
        <f t="shared" si="0"/>
        <v>1955</v>
      </c>
      <c r="D10" s="1">
        <f t="shared" si="1"/>
        <v>625</v>
      </c>
      <c r="E10" s="1">
        <f t="shared" si="2"/>
        <v>6115.2400000000007</v>
      </c>
      <c r="F10">
        <f t="shared" si="3"/>
        <v>15625</v>
      </c>
      <c r="G10">
        <f t="shared" si="4"/>
        <v>390625</v>
      </c>
      <c r="H10">
        <f t="shared" si="5"/>
        <v>48875</v>
      </c>
    </row>
    <row r="11" spans="1:9" x14ac:dyDescent="0.3">
      <c r="A11" s="2">
        <v>30</v>
      </c>
      <c r="B11" s="2">
        <v>78.3</v>
      </c>
      <c r="C11" s="1">
        <f t="shared" si="0"/>
        <v>2349</v>
      </c>
      <c r="D11" s="1">
        <f t="shared" si="1"/>
        <v>900</v>
      </c>
      <c r="E11" s="1">
        <f t="shared" si="2"/>
        <v>6130.8899999999994</v>
      </c>
      <c r="F11">
        <f t="shared" si="3"/>
        <v>27000</v>
      </c>
      <c r="G11">
        <f t="shared" si="4"/>
        <v>810000</v>
      </c>
      <c r="H11">
        <f t="shared" si="5"/>
        <v>70470</v>
      </c>
    </row>
    <row r="12" spans="1:9" x14ac:dyDescent="0.3">
      <c r="A12" s="2">
        <v>35</v>
      </c>
      <c r="B12" s="2">
        <v>78.400000000000006</v>
      </c>
      <c r="C12" s="1">
        <f t="shared" si="0"/>
        <v>2744</v>
      </c>
      <c r="D12" s="1">
        <f t="shared" si="1"/>
        <v>1225</v>
      </c>
      <c r="E12" s="1">
        <f t="shared" si="2"/>
        <v>6146.5600000000013</v>
      </c>
      <c r="F12">
        <f t="shared" si="3"/>
        <v>42875</v>
      </c>
      <c r="G12">
        <f t="shared" si="4"/>
        <v>1500625</v>
      </c>
      <c r="H12">
        <f t="shared" si="5"/>
        <v>96040</v>
      </c>
    </row>
    <row r="13" spans="1:9" x14ac:dyDescent="0.3">
      <c r="A13" s="2">
        <v>60</v>
      </c>
      <c r="B13" s="2">
        <v>78.5</v>
      </c>
      <c r="C13" s="1">
        <f t="shared" si="0"/>
        <v>4710</v>
      </c>
      <c r="D13" s="1">
        <f t="shared" si="1"/>
        <v>3600</v>
      </c>
      <c r="E13" s="1">
        <f t="shared" si="2"/>
        <v>6162.25</v>
      </c>
      <c r="F13">
        <f t="shared" si="3"/>
        <v>216000</v>
      </c>
      <c r="G13">
        <f t="shared" si="4"/>
        <v>12960000</v>
      </c>
      <c r="H13">
        <f t="shared" si="5"/>
        <v>282600</v>
      </c>
    </row>
    <row r="14" spans="1:9" x14ac:dyDescent="0.3">
      <c r="A14" s="5">
        <f>SUM(A6:A13)</f>
        <v>200</v>
      </c>
      <c r="B14" s="6">
        <f>SUM(B6:B13)</f>
        <v>615.5</v>
      </c>
      <c r="C14" s="6">
        <f>SUM(C6:C13)</f>
        <v>15587</v>
      </c>
      <c r="D14" s="6">
        <f>SUM(D6:D13)</f>
        <v>7100</v>
      </c>
      <c r="E14" s="6">
        <f>SUM(E6:E13)</f>
        <v>47395.850000000006</v>
      </c>
      <c r="F14" s="14">
        <f>SUM(F6:F12)</f>
        <v>98000</v>
      </c>
      <c r="G14" s="14">
        <f>SUM(G6:G12)</f>
        <v>2922500</v>
      </c>
      <c r="H14" s="14">
        <f>SUM(H6:H12)</f>
        <v>273270</v>
      </c>
    </row>
    <row r="15" spans="1:9" x14ac:dyDescent="0.3">
      <c r="A15" s="8" t="s">
        <v>8</v>
      </c>
      <c r="B15" s="9">
        <v>8</v>
      </c>
      <c r="C15" s="7"/>
      <c r="D15" s="7"/>
      <c r="E15" s="7"/>
    </row>
    <row r="16" spans="1:9" x14ac:dyDescent="0.3">
      <c r="A16" s="4" t="s">
        <v>9</v>
      </c>
      <c r="B16" s="4">
        <f>CORREL(A6:A13,B6:B13)</f>
        <v>0.68140199711479132</v>
      </c>
      <c r="C16" s="4" t="s">
        <v>10</v>
      </c>
      <c r="D16" s="4">
        <f>ABS(B16)*SQRT((B15-2)/(1-B16^2))</f>
        <v>2.2804561368456175</v>
      </c>
      <c r="E16" s="4" t="s">
        <v>11</v>
      </c>
      <c r="F16" s="4">
        <f>_xlfn.T.INV.2T(0.05,B15-2)</f>
        <v>2.4469118511449697</v>
      </c>
    </row>
    <row r="18" spans="1:8" x14ac:dyDescent="0.3">
      <c r="A18" s="10" t="s">
        <v>12</v>
      </c>
    </row>
    <row r="19" spans="1:8" x14ac:dyDescent="0.3">
      <c r="A19" s="16">
        <f>B15</f>
        <v>8</v>
      </c>
      <c r="B19" s="16">
        <v>200</v>
      </c>
      <c r="C19" s="16">
        <v>7100</v>
      </c>
      <c r="D19" s="16">
        <v>615.5</v>
      </c>
      <c r="F19" s="17">
        <v>8</v>
      </c>
      <c r="G19" s="17">
        <v>200</v>
      </c>
      <c r="H19" s="17">
        <v>615.5</v>
      </c>
    </row>
    <row r="20" spans="1:8" x14ac:dyDescent="0.3">
      <c r="A20" s="16">
        <v>200</v>
      </c>
      <c r="B20" s="16">
        <v>7100</v>
      </c>
      <c r="C20" s="16">
        <v>9800</v>
      </c>
      <c r="D20" s="16">
        <v>15587</v>
      </c>
      <c r="F20" s="17">
        <v>200</v>
      </c>
      <c r="G20" s="17">
        <v>7100</v>
      </c>
      <c r="H20" s="17">
        <v>15587</v>
      </c>
    </row>
    <row r="21" spans="1:8" x14ac:dyDescent="0.3">
      <c r="A21" s="16">
        <v>7100</v>
      </c>
      <c r="B21" s="16">
        <v>9800</v>
      </c>
      <c r="C21" s="16">
        <f>G14</f>
        <v>2922500</v>
      </c>
      <c r="D21" s="16">
        <f>H14</f>
        <v>273270</v>
      </c>
    </row>
    <row r="24" spans="1:8" x14ac:dyDescent="0.3">
      <c r="A24">
        <f t="array" ref="A24:C26">MINVERSE(A19:C21)</f>
        <v>-7.3305270089028082E-2</v>
      </c>
      <c r="B24">
        <v>1.8275820505973183E-3</v>
      </c>
      <c r="C24">
        <v>1.7196137332292408E-4</v>
      </c>
      <c r="D24">
        <f t="array" ref="D24:D26">MMULT(A24:C26,D19:D21)</f>
        <v>30.359012170819078</v>
      </c>
      <c r="F24">
        <f t="array" ref="F24:G25">MINVERSE(F19:G20)</f>
        <v>0.42261904761904762</v>
      </c>
      <c r="G24">
        <v>-1.1904761904761904E-2</v>
      </c>
      <c r="H24">
        <f t="array" ref="H24:H25">MMULT(F24:G25,H19:H20)</f>
        <v>74.5625</v>
      </c>
    </row>
    <row r="25" spans="1:8" x14ac:dyDescent="0.3">
      <c r="A25">
        <v>1.8275820505973183E-3</v>
      </c>
      <c r="B25">
        <v>9.5936345116999754E-5</v>
      </c>
      <c r="C25">
        <v>-4.7616796377716201E-6</v>
      </c>
      <c r="D25">
        <v>1.3190123688674744</v>
      </c>
      <c r="F25">
        <v>-1.1904761904761904E-2</v>
      </c>
      <c r="G25">
        <v>4.7619047619047619E-4</v>
      </c>
      <c r="H25">
        <v>9.5000000000000639E-2</v>
      </c>
    </row>
    <row r="26" spans="1:8" x14ac:dyDescent="0.3">
      <c r="A26">
        <v>1.7196137332292408E-4</v>
      </c>
      <c r="B26">
        <v>-4.7616796377716193E-6</v>
      </c>
      <c r="C26">
        <v>-5.9627473102685755E-8</v>
      </c>
      <c r="D26">
        <v>1.5327525191542599E-2</v>
      </c>
    </row>
    <row r="27" spans="1:8" x14ac:dyDescent="0.3">
      <c r="G27" s="18" t="s">
        <v>13</v>
      </c>
      <c r="H27">
        <f t="array" ref="H27:H28">MMULT(F24:G25,H24:H25)</f>
        <v>31.510401785714286</v>
      </c>
    </row>
    <row r="28" spans="1:8" x14ac:dyDescent="0.3">
      <c r="B28" s="4" t="s">
        <v>13</v>
      </c>
      <c r="C28">
        <f t="array" ref="C28:C30">MMULT(A24:C26,D24:D26)</f>
        <v>-2.2230623477458438</v>
      </c>
      <c r="G28" s="18" t="s">
        <v>14</v>
      </c>
      <c r="H28">
        <v>-0.88760357142857138</v>
      </c>
    </row>
    <row r="29" spans="1:8" x14ac:dyDescent="0.3">
      <c r="B29" s="4" t="s">
        <v>14</v>
      </c>
      <c r="C29">
        <v>5.5610053958323136E-2</v>
      </c>
    </row>
    <row r="30" spans="1:8" x14ac:dyDescent="0.3">
      <c r="B30" s="4" t="s">
        <v>26</v>
      </c>
      <c r="C30">
        <v>5.2142957973410143E-3</v>
      </c>
    </row>
    <row r="33" spans="1:8" x14ac:dyDescent="0.3">
      <c r="A33" s="1" t="s">
        <v>22</v>
      </c>
      <c r="B33" s="1" t="s">
        <v>21</v>
      </c>
      <c r="C33" s="3" t="s">
        <v>15</v>
      </c>
      <c r="D33" s="3" t="s">
        <v>16</v>
      </c>
      <c r="E33" s="3" t="s">
        <v>17</v>
      </c>
    </row>
    <row r="34" spans="1:8" x14ac:dyDescent="0.3">
      <c r="A34" s="1">
        <f>LN(A6)</f>
        <v>1.6094379124341003</v>
      </c>
      <c r="B34" s="1">
        <f>LN(B6)</f>
        <v>4.2696974496999616</v>
      </c>
      <c r="C34" s="1">
        <f>A34*B34</f>
        <v>6.871812950170308</v>
      </c>
      <c r="D34" s="1">
        <f>A34*A34</f>
        <v>2.5902903939802346</v>
      </c>
      <c r="E34" s="1">
        <f>B34*B34</f>
        <v>18.230316311974356</v>
      </c>
    </row>
    <row r="35" spans="1:8" x14ac:dyDescent="0.3">
      <c r="A35" s="1">
        <f t="shared" ref="A35:B41" si="6">LN(A7)</f>
        <v>2.3025850929940459</v>
      </c>
      <c r="B35" s="1">
        <f t="shared" si="6"/>
        <v>4.3241326562549789</v>
      </c>
      <c r="C35" s="1">
        <f t="shared" ref="C35:C41" si="7">A35*B35</f>
        <v>9.9566833944214608</v>
      </c>
      <c r="D35" s="1">
        <f t="shared" ref="D35:D40" si="8">A35*A35</f>
        <v>5.3018981104783993</v>
      </c>
      <c r="E35" s="1">
        <f t="shared" ref="E35:E41" si="9">B35*B35</f>
        <v>18.69812322889074</v>
      </c>
    </row>
    <row r="36" spans="1:8" x14ac:dyDescent="0.3">
      <c r="A36" s="1">
        <f t="shared" si="6"/>
        <v>2.7080502011022101</v>
      </c>
      <c r="B36" s="1">
        <f t="shared" si="6"/>
        <v>4.3451032805692833</v>
      </c>
      <c r="C36" s="1">
        <f t="shared" si="7"/>
        <v>11.76675781275552</v>
      </c>
      <c r="D36" s="1">
        <f t="shared" si="8"/>
        <v>7.3335358916897206</v>
      </c>
      <c r="E36" s="1">
        <f t="shared" si="9"/>
        <v>18.879922518813949</v>
      </c>
    </row>
    <row r="37" spans="1:8" x14ac:dyDescent="0.3">
      <c r="A37" s="1">
        <f t="shared" si="6"/>
        <v>2.9957322735539909</v>
      </c>
      <c r="B37" s="1">
        <f t="shared" si="6"/>
        <v>4.3567088266895917</v>
      </c>
      <c r="C37" s="1">
        <f t="shared" si="7"/>
        <v>13.051533238591551</v>
      </c>
      <c r="D37" s="1">
        <f t="shared" si="8"/>
        <v>8.9744118548129634</v>
      </c>
      <c r="E37" s="1">
        <f t="shared" si="9"/>
        <v>18.980911800554999</v>
      </c>
    </row>
    <row r="38" spans="1:8" x14ac:dyDescent="0.3">
      <c r="A38" s="1">
        <f t="shared" si="6"/>
        <v>3.2188758248682006</v>
      </c>
      <c r="B38" s="1">
        <f t="shared" si="6"/>
        <v>4.3592696475512653</v>
      </c>
      <c r="C38" s="1">
        <f t="shared" si="7"/>
        <v>14.031947682584489</v>
      </c>
      <c r="D38" s="1">
        <f t="shared" si="8"/>
        <v>10.361161575920939</v>
      </c>
      <c r="E38" s="1">
        <f t="shared" si="9"/>
        <v>19.003231860061732</v>
      </c>
    </row>
    <row r="39" spans="1:8" x14ac:dyDescent="0.3">
      <c r="A39" s="1">
        <f t="shared" si="6"/>
        <v>3.4011973816621555</v>
      </c>
      <c r="B39" s="1">
        <f t="shared" si="6"/>
        <v>4.3605476029967578</v>
      </c>
      <c r="C39" s="1">
        <f t="shared" si="7"/>
        <v>14.831083089925761</v>
      </c>
      <c r="D39" s="1">
        <f t="shared" si="8"/>
        <v>11.568143629025503</v>
      </c>
      <c r="E39" s="1">
        <f t="shared" si="9"/>
        <v>19.014375398000769</v>
      </c>
    </row>
    <row r="40" spans="1:8" x14ac:dyDescent="0.3">
      <c r="A40" s="1">
        <f t="shared" si="6"/>
        <v>3.5553480614894135</v>
      </c>
      <c r="B40" s="1">
        <f t="shared" si="6"/>
        <v>4.3618239273563626</v>
      </c>
      <c r="C40" s="1">
        <f t="shared" si="7"/>
        <v>15.507802244684584</v>
      </c>
      <c r="D40" s="1">
        <f t="shared" si="8"/>
        <v>12.640499838336531</v>
      </c>
      <c r="E40" s="1">
        <f t="shared" si="9"/>
        <v>19.025507973258485</v>
      </c>
    </row>
    <row r="41" spans="1:8" x14ac:dyDescent="0.3">
      <c r="A41" s="1">
        <f t="shared" si="6"/>
        <v>4.0943445622221004</v>
      </c>
      <c r="B41" s="1">
        <f t="shared" si="6"/>
        <v>4.3630986247883632</v>
      </c>
      <c r="C41" s="1">
        <f t="shared" si="7"/>
        <v>17.864029128840958</v>
      </c>
      <c r="D41" s="1">
        <f>A41*A41</f>
        <v>16.763657394197683</v>
      </c>
      <c r="E41" s="1">
        <f t="shared" si="9"/>
        <v>19.036629609630108</v>
      </c>
    </row>
    <row r="42" spans="1:8" x14ac:dyDescent="0.3">
      <c r="A42" s="5">
        <f t="shared" ref="A42:E42" si="10">SUM(A34:A41)</f>
        <v>23.88557131032622</v>
      </c>
      <c r="B42" s="5">
        <f t="shared" si="10"/>
        <v>34.740382015906562</v>
      </c>
      <c r="C42" s="5">
        <f t="shared" si="10"/>
        <v>103.88164954197462</v>
      </c>
      <c r="D42" s="5">
        <f t="shared" si="10"/>
        <v>75.53359868844197</v>
      </c>
      <c r="E42" s="5">
        <f t="shared" si="10"/>
        <v>150.86901870118513</v>
      </c>
    </row>
    <row r="43" spans="1:8" x14ac:dyDescent="0.3">
      <c r="A43" s="11" t="s">
        <v>8</v>
      </c>
      <c r="B43" s="11">
        <v>8</v>
      </c>
    </row>
    <row r="44" spans="1:8" x14ac:dyDescent="0.3">
      <c r="A44" s="4" t="s">
        <v>9</v>
      </c>
      <c r="B44" s="4">
        <f>CORREL(A34:A41,B34:B41)</f>
        <v>0.90006034628702913</v>
      </c>
      <c r="C44" s="4" t="s">
        <v>10</v>
      </c>
      <c r="D44" s="4">
        <f>ABS(B43)*SQRT((B43-2)/(1-B44^2))</f>
        <v>44.968975643906987</v>
      </c>
      <c r="E44" s="4" t="s">
        <v>11</v>
      </c>
      <c r="F44" s="4">
        <f>_xlfn.T.INV.2T(0.05,B43-2)</f>
        <v>2.4469118511449697</v>
      </c>
    </row>
    <row r="45" spans="1:8" x14ac:dyDescent="0.3">
      <c r="A45" s="10" t="s">
        <v>18</v>
      </c>
    </row>
    <row r="46" spans="1:8" x14ac:dyDescent="0.3">
      <c r="A46" s="5">
        <v>8</v>
      </c>
      <c r="B46" s="5">
        <f>A42</f>
        <v>23.88557131032622</v>
      </c>
      <c r="D46" s="5">
        <v>34.740380000000002</v>
      </c>
    </row>
    <row r="47" spans="1:8" x14ac:dyDescent="0.3">
      <c r="A47" s="5">
        <f>A42</f>
        <v>23.88557131032622</v>
      </c>
      <c r="B47" s="5">
        <f>D42</f>
        <v>75.53359868844197</v>
      </c>
      <c r="D47" s="5">
        <f>C42</f>
        <v>103.88164954197462</v>
      </c>
    </row>
    <row r="48" spans="1:8" x14ac:dyDescent="0.3">
      <c r="A48">
        <f t="array" ref="A48:B49">MINVERSE(A46:B47)</f>
        <v>2.2381471013139738</v>
      </c>
      <c r="B48">
        <v>-0.70775685416422662</v>
      </c>
      <c r="D48" s="3" t="s">
        <v>13</v>
      </c>
      <c r="E48" s="3">
        <f t="array" ref="E48:E49">MMULT(A48:B49,D46:D47)</f>
        <v>4.2311313103273136</v>
      </c>
      <c r="G48" s="12" t="s">
        <v>20</v>
      </c>
      <c r="H48" s="13">
        <f>EXP(E48)</f>
        <v>68.795016679180108</v>
      </c>
    </row>
    <row r="49" spans="1:8" x14ac:dyDescent="0.3">
      <c r="A49">
        <v>-0.70775685416422662</v>
      </c>
      <c r="B49">
        <v>0.23704916913023519</v>
      </c>
      <c r="D49" s="3" t="s">
        <v>14</v>
      </c>
      <c r="E49" s="3">
        <v>3.7316650533544049E-2</v>
      </c>
      <c r="G49" s="12" t="s">
        <v>19</v>
      </c>
      <c r="H49" s="12">
        <f>E49</f>
        <v>3.7316650533544049E-2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2022-12-19T16:03:08Z</dcterms:modified>
</cp:coreProperties>
</file>