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87EDCB5-0014-4E8E-93DD-60DA0697C00A}" xr6:coauthVersionLast="32" xr6:coauthVersionMax="32" xr10:uidLastSave="{00000000-0000-0000-0000-000000000000}"/>
  <bookViews>
    <workbookView xWindow="0" yWindow="0" windowWidth="22260" windowHeight="12645" tabRatio="594" xr2:uid="{00000000-000D-0000-FFFF-FFFF00000000}"/>
  </bookViews>
  <sheets>
    <sheet name="Data" sheetId="1" r:id="rId1"/>
  </sheets>
  <definedNames>
    <definedName name="Pmax">Data!#REF!</definedName>
    <definedName name="RCOND">Data!$B$40</definedName>
    <definedName name="RISO">Data!$B$41</definedName>
    <definedName name="RSINK">Data!$B$42</definedName>
    <definedName name="tA">Data!$B$38</definedName>
    <definedName name="tJmax">Data!$B$39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4" i="1" l="1"/>
  <c r="AH34" i="1"/>
  <c r="AB34" i="1"/>
  <c r="Z34" i="1"/>
  <c r="T34" i="1"/>
  <c r="R34" i="1"/>
  <c r="R35" i="1" s="1"/>
  <c r="R36" i="1" s="1"/>
  <c r="L34" i="1"/>
  <c r="J34" i="1"/>
  <c r="D34" i="1"/>
  <c r="D35" i="1" s="1"/>
  <c r="D36" i="1" s="1"/>
  <c r="B34" i="1"/>
  <c r="B35" i="1" s="1"/>
  <c r="B36" i="1" s="1"/>
  <c r="E11" i="1" s="1"/>
  <c r="AJ33" i="1"/>
  <c r="AB33" i="1"/>
  <c r="T33" i="1"/>
  <c r="T35" i="1" s="1"/>
  <c r="T36" i="1" s="1"/>
  <c r="L33" i="1"/>
  <c r="AH33" i="1"/>
  <c r="Z33" i="1"/>
  <c r="R33" i="1"/>
  <c r="J33" i="1"/>
  <c r="D33" i="1"/>
  <c r="B33" i="1"/>
  <c r="AI4" i="1"/>
  <c r="AI5" i="1"/>
  <c r="AI6" i="1"/>
  <c r="AI7" i="1"/>
  <c r="AI8" i="1"/>
  <c r="AI9" i="1"/>
  <c r="AI10" i="1"/>
  <c r="AI11" i="1"/>
  <c r="AI12" i="1"/>
  <c r="AI13" i="1"/>
  <c r="AI14" i="1"/>
  <c r="AI3" i="1"/>
  <c r="AJ35" i="1"/>
  <c r="AJ36" i="1" s="1"/>
  <c r="AH35" i="1"/>
  <c r="AH36" i="1" s="1"/>
  <c r="AA6" i="1"/>
  <c r="AA4" i="1"/>
  <c r="AA5" i="1"/>
  <c r="AA7" i="1"/>
  <c r="AA8" i="1"/>
  <c r="AA9" i="1"/>
  <c r="AA10" i="1"/>
  <c r="AA11" i="1"/>
  <c r="AA12" i="1"/>
  <c r="AA13" i="1"/>
  <c r="AA14" i="1"/>
  <c r="AA15" i="1"/>
  <c r="AA3" i="1"/>
  <c r="Z35" i="1"/>
  <c r="Z36" i="1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3" i="1"/>
  <c r="L35" i="1"/>
  <c r="L36" i="1" s="1"/>
  <c r="J35" i="1"/>
  <c r="J36" i="1" s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AB35" i="1" l="1"/>
  <c r="AB36" i="1" s="1"/>
  <c r="AE4" i="1" s="1"/>
  <c r="F3" i="1"/>
  <c r="L37" i="1"/>
  <c r="F34" i="1"/>
  <c r="F33" i="1" s="1"/>
  <c r="F32" i="1" s="1"/>
  <c r="E5" i="1"/>
  <c r="G30" i="1"/>
  <c r="AC9" i="1"/>
  <c r="AJ4" i="1"/>
  <c r="L3" i="1"/>
  <c r="AJ11" i="1"/>
  <c r="AB11" i="1"/>
  <c r="AK7" i="1"/>
  <c r="AJ5" i="1"/>
  <c r="AJ13" i="1"/>
  <c r="AJ7" i="1"/>
  <c r="AJ9" i="1"/>
  <c r="N5" i="1"/>
  <c r="U6" i="1"/>
  <c r="AC10" i="1"/>
  <c r="AB10" i="1"/>
  <c r="AK3" i="1"/>
  <c r="AJ12" i="1"/>
  <c r="AK10" i="1"/>
  <c r="AJ8" i="1"/>
  <c r="L4" i="1"/>
  <c r="AJ6" i="1"/>
  <c r="AJ14" i="1"/>
  <c r="AK12" i="1"/>
  <c r="AJ10" i="1"/>
  <c r="AK6" i="1"/>
  <c r="AK4" i="1"/>
  <c r="O4" i="1"/>
  <c r="O10" i="1"/>
  <c r="N3" i="1"/>
  <c r="O12" i="1"/>
  <c r="O8" i="1"/>
  <c r="O3" i="1"/>
  <c r="N12" i="1"/>
  <c r="N8" i="1"/>
  <c r="N4" i="1"/>
  <c r="O14" i="1"/>
  <c r="O6" i="1"/>
  <c r="N14" i="1"/>
  <c r="N10" i="1"/>
  <c r="N6" i="1"/>
  <c r="AM4" i="1"/>
  <c r="AM10" i="1"/>
  <c r="AL6" i="1"/>
  <c r="AM8" i="1"/>
  <c r="AM5" i="1"/>
  <c r="AM6" i="1"/>
  <c r="AM7" i="1"/>
  <c r="AM12" i="1"/>
  <c r="AL14" i="1"/>
  <c r="AM9" i="1"/>
  <c r="AL10" i="1"/>
  <c r="AM11" i="1"/>
  <c r="AM14" i="1"/>
  <c r="AL7" i="1"/>
  <c r="AM3" i="1"/>
  <c r="AL11" i="1"/>
  <c r="V5" i="1"/>
  <c r="W6" i="1"/>
  <c r="W8" i="1"/>
  <c r="V10" i="1"/>
  <c r="V14" i="1"/>
  <c r="W5" i="1"/>
  <c r="W10" i="1"/>
  <c r="W12" i="1"/>
  <c r="W14" i="1"/>
  <c r="W16" i="1"/>
  <c r="W4" i="1"/>
  <c r="W7" i="1"/>
  <c r="W9" i="1"/>
  <c r="V3" i="1"/>
  <c r="V6" i="1"/>
  <c r="W11" i="1"/>
  <c r="W15" i="1"/>
  <c r="V15" i="1"/>
  <c r="V13" i="1"/>
  <c r="V11" i="1"/>
  <c r="V7" i="1"/>
  <c r="O15" i="1"/>
  <c r="O13" i="1"/>
  <c r="O11" i="1"/>
  <c r="O9" i="1"/>
  <c r="O7" i="1"/>
  <c r="O5" i="1"/>
  <c r="N15" i="1"/>
  <c r="N13" i="1"/>
  <c r="N11" i="1"/>
  <c r="N9" i="1"/>
  <c r="N7" i="1"/>
  <c r="AJ3" i="1"/>
  <c r="AK14" i="1"/>
  <c r="AK11" i="1"/>
  <c r="AK8" i="1"/>
  <c r="AB3" i="1"/>
  <c r="AB15" i="1"/>
  <c r="AC14" i="1"/>
  <c r="AB9" i="1"/>
  <c r="AC6" i="1"/>
  <c r="AC5" i="1"/>
  <c r="AB4" i="1"/>
  <c r="AC3" i="1"/>
  <c r="AC15" i="1"/>
  <c r="AB14" i="1"/>
  <c r="AC13" i="1"/>
  <c r="AB12" i="1"/>
  <c r="AB7" i="1"/>
  <c r="AB6" i="1"/>
  <c r="AB5" i="1"/>
  <c r="AB13" i="1"/>
  <c r="AB8" i="1"/>
  <c r="T15" i="1"/>
  <c r="U11" i="1"/>
  <c r="U8" i="1"/>
  <c r="T5" i="1"/>
  <c r="U3" i="1"/>
  <c r="U16" i="1"/>
  <c r="T14" i="1"/>
  <c r="T12" i="1"/>
  <c r="T11" i="1"/>
  <c r="U10" i="1"/>
  <c r="T9" i="1"/>
  <c r="U12" i="1"/>
  <c r="T10" i="1"/>
  <c r="U7" i="1"/>
  <c r="T4" i="1"/>
  <c r="T16" i="1"/>
  <c r="U14" i="1"/>
  <c r="T6" i="1"/>
  <c r="U15" i="1"/>
  <c r="T8" i="1"/>
  <c r="T7" i="1"/>
  <c r="M3" i="1"/>
  <c r="M14" i="1"/>
  <c r="M4" i="1"/>
  <c r="M15" i="1"/>
  <c r="M13" i="1"/>
  <c r="M12" i="1"/>
  <c r="M11" i="1"/>
  <c r="M10" i="1"/>
  <c r="M9" i="1"/>
  <c r="M8" i="1"/>
  <c r="M7" i="1"/>
  <c r="M6" i="1"/>
  <c r="M5" i="1"/>
  <c r="L15" i="1"/>
  <c r="L14" i="1"/>
  <c r="L13" i="1"/>
  <c r="L12" i="1"/>
  <c r="L11" i="1"/>
  <c r="L10" i="1"/>
  <c r="L9" i="1"/>
  <c r="L8" i="1"/>
  <c r="L7" i="1"/>
  <c r="L6" i="1"/>
  <c r="L5" i="1"/>
  <c r="AM13" i="1"/>
  <c r="AL13" i="1"/>
  <c r="AL9" i="1"/>
  <c r="AL5" i="1"/>
  <c r="AK13" i="1"/>
  <c r="AL12" i="1"/>
  <c r="AK9" i="1"/>
  <c r="AL8" i="1"/>
  <c r="AK5" i="1"/>
  <c r="AL4" i="1"/>
  <c r="AL3" i="1"/>
  <c r="AC12" i="1"/>
  <c r="AC8" i="1"/>
  <c r="AC4" i="1"/>
  <c r="AC11" i="1"/>
  <c r="AC7" i="1"/>
  <c r="V9" i="1"/>
  <c r="V16" i="1"/>
  <c r="U13" i="1"/>
  <c r="V12" i="1"/>
  <c r="U9" i="1"/>
  <c r="V8" i="1"/>
  <c r="U5" i="1"/>
  <c r="V4" i="1"/>
  <c r="T13" i="1"/>
  <c r="U4" i="1"/>
  <c r="W13" i="1"/>
  <c r="W3" i="1"/>
  <c r="T3" i="1"/>
  <c r="C3" i="1"/>
  <c r="G3" i="1" s="1"/>
  <c r="C4" i="1"/>
  <c r="F4" i="1" s="1"/>
  <c r="C5" i="1"/>
  <c r="C6" i="1"/>
  <c r="E6" i="1" s="1"/>
  <c r="C7" i="1"/>
  <c r="D7" i="1" s="1"/>
  <c r="C8" i="1"/>
  <c r="G8" i="1" s="1"/>
  <c r="C9" i="1"/>
  <c r="D9" i="1" s="1"/>
  <c r="C10" i="1"/>
  <c r="D10" i="1" s="1"/>
  <c r="C11" i="1"/>
  <c r="D11" i="1" s="1"/>
  <c r="C12" i="1"/>
  <c r="F12" i="1" s="1"/>
  <c r="C13" i="1"/>
  <c r="E13" i="1" s="1"/>
  <c r="C14" i="1"/>
  <c r="D14" i="1" s="1"/>
  <c r="C15" i="1"/>
  <c r="G15" i="1" s="1"/>
  <c r="C16" i="1"/>
  <c r="G16" i="1" s="1"/>
  <c r="C17" i="1"/>
  <c r="D17" i="1" s="1"/>
  <c r="C18" i="1"/>
  <c r="D18" i="1" s="1"/>
  <c r="C19" i="1"/>
  <c r="D19" i="1" s="1"/>
  <c r="C20" i="1"/>
  <c r="F20" i="1" s="1"/>
  <c r="C21" i="1"/>
  <c r="E21" i="1" s="1"/>
  <c r="C22" i="1"/>
  <c r="D22" i="1" s="1"/>
  <c r="C23" i="1"/>
  <c r="G23" i="1" s="1"/>
  <c r="C24" i="1"/>
  <c r="G24" i="1" s="1"/>
  <c r="C25" i="1"/>
  <c r="D25" i="1" s="1"/>
  <c r="C26" i="1"/>
  <c r="D26" i="1" s="1"/>
  <c r="C27" i="1"/>
  <c r="E27" i="1" s="1"/>
  <c r="C28" i="1"/>
  <c r="F28" i="1" s="1"/>
  <c r="C29" i="1"/>
  <c r="G29" i="1" s="1"/>
  <c r="C30" i="1"/>
  <c r="D30" i="1" s="1"/>
  <c r="AE7" i="1" l="1"/>
  <c r="AD12" i="1"/>
  <c r="AD5" i="1"/>
  <c r="AD9" i="1"/>
  <c r="AD14" i="1"/>
  <c r="AE5" i="1"/>
  <c r="AE14" i="1"/>
  <c r="AE11" i="1"/>
  <c r="AE15" i="1"/>
  <c r="AD4" i="1"/>
  <c r="AE9" i="1"/>
  <c r="AD13" i="1"/>
  <c r="AE6" i="1"/>
  <c r="AD6" i="1"/>
  <c r="AD11" i="1"/>
  <c r="AE3" i="1"/>
  <c r="AE10" i="1"/>
  <c r="AD8" i="1"/>
  <c r="AD7" i="1"/>
  <c r="AD15" i="1"/>
  <c r="AE12" i="1"/>
  <c r="AE13" i="1"/>
  <c r="AE8" i="1"/>
  <c r="AD10" i="1"/>
  <c r="AD3" i="1"/>
  <c r="E30" i="1"/>
  <c r="E25" i="1"/>
  <c r="F21" i="1"/>
  <c r="F29" i="1"/>
  <c r="G9" i="1"/>
  <c r="G6" i="1"/>
  <c r="D5" i="1"/>
  <c r="G18" i="1"/>
  <c r="F6" i="1"/>
  <c r="E17" i="1"/>
  <c r="D3" i="1"/>
  <c r="E3" i="1"/>
  <c r="F22" i="1"/>
  <c r="D13" i="1"/>
  <c r="G12" i="1"/>
  <c r="E16" i="1"/>
  <c r="F24" i="1"/>
  <c r="D12" i="1"/>
  <c r="G20" i="1"/>
  <c r="F5" i="1"/>
  <c r="G21" i="1"/>
  <c r="F14" i="1"/>
  <c r="F30" i="1"/>
  <c r="E24" i="1"/>
  <c r="E8" i="1"/>
  <c r="E9" i="1"/>
  <c r="D24" i="1"/>
  <c r="D8" i="1"/>
  <c r="G28" i="1"/>
  <c r="F8" i="1"/>
  <c r="E28" i="1"/>
  <c r="E12" i="1"/>
  <c r="D28" i="1"/>
  <c r="G10" i="1"/>
  <c r="G26" i="1"/>
  <c r="F13" i="1"/>
  <c r="G25" i="1"/>
  <c r="F16" i="1"/>
  <c r="E29" i="1"/>
  <c r="E20" i="1"/>
  <c r="E4" i="1"/>
  <c r="D29" i="1"/>
  <c r="D20" i="1"/>
  <c r="D4" i="1"/>
  <c r="D16" i="1"/>
  <c r="G4" i="1"/>
  <c r="G19" i="1"/>
  <c r="E19" i="1"/>
  <c r="G11" i="1"/>
  <c r="F7" i="1"/>
  <c r="F15" i="1"/>
  <c r="F23" i="1"/>
  <c r="E22" i="1"/>
  <c r="E14" i="1"/>
  <c r="G14" i="1"/>
  <c r="G22" i="1"/>
  <c r="G13" i="1"/>
  <c r="G27" i="1"/>
  <c r="F9" i="1"/>
  <c r="F17" i="1"/>
  <c r="F25" i="1"/>
  <c r="G7" i="1"/>
  <c r="F10" i="1"/>
  <c r="F18" i="1"/>
  <c r="F26" i="1"/>
  <c r="D15" i="1"/>
  <c r="E23" i="1"/>
  <c r="E15" i="1"/>
  <c r="E7" i="1"/>
  <c r="D21" i="1"/>
  <c r="G5" i="1"/>
  <c r="F11" i="1"/>
  <c r="F19" i="1"/>
  <c r="F27" i="1"/>
  <c r="G17" i="1"/>
  <c r="D27" i="1"/>
  <c r="E26" i="1"/>
  <c r="E18" i="1"/>
  <c r="E10" i="1"/>
  <c r="D6" i="1"/>
  <c r="D23" i="1"/>
</calcChain>
</file>

<file path=xl/sharedStrings.xml><?xml version="1.0" encoding="utf-8"?>
<sst xmlns="http://schemas.openxmlformats.org/spreadsheetml/2006/main" count="125" uniqueCount="25">
  <si>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</t>
    </r>
  </si>
  <si>
    <t>P</t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</si>
  <si>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</si>
  <si>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W</t>
  </si>
  <si>
    <r>
      <t>V</t>
    </r>
    <r>
      <rPr>
        <vertAlign val="subscript"/>
        <sz val="11"/>
        <color theme="1"/>
        <rFont val="Calibri"/>
        <family val="2"/>
        <charset val="186"/>
        <scheme val="minor"/>
      </rPr>
      <t>DS</t>
    </r>
  </si>
  <si>
    <t>IXTK102N65X2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</si>
  <si>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thJC</t>
    </r>
  </si>
  <si>
    <t>°C/W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</si>
  <si>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thCH</t>
    </r>
  </si>
  <si>
    <r>
      <t>R</t>
    </r>
    <r>
      <rPr>
        <u/>
        <vertAlign val="subscript"/>
        <sz val="11"/>
        <color theme="10"/>
        <rFont val="Calibri"/>
        <family val="2"/>
        <charset val="186"/>
        <scheme val="minor"/>
      </rPr>
      <t>thHA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</si>
  <si>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thJA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</si>
  <si>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cond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</si>
  <si>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Dcond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</si>
  <si>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iso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</si>
  <si>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Diso</t>
    </r>
  </si>
  <si>
    <t>IXTK120N25P</t>
  </si>
  <si>
    <t>IXTK140N20P</t>
  </si>
  <si>
    <t>IXTK180N15P</t>
  </si>
  <si>
    <t>IXTK200N10P</t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</si>
  <si>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Jmax</t>
    </r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</si>
  <si>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A</t>
    </r>
  </si>
  <si>
    <t>°C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</si>
  <si>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thCOND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</si>
  <si>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thISO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</si>
  <si>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thSINK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</si>
</sst>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u/>
      <vertAlign val="subscript"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Data!$A$1</c:f>
              <c:strCache>
                <c:ptCount val="1"/>
                <c:pt idx="0">
                  <c:v>IXTK102N65X2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Data!$A$4:$A$30</c:f>
              <c:numCache>
                <c:formatCode>0.0</c:formatCode>
                <c:ptCount val="2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600</c:v>
                </c:pt>
                <c:pt idx="26">
                  <c:v>650</c:v>
                </c:pt>
              </c:numCache>
            </c:numRef>
          </c:xVal>
          <c:yVal>
            <c:numRef>
              <c:f>Data!$G$4:$G$30</c:f>
              <c:numCache>
                <c:formatCode>0.0</c:formatCode>
                <c:ptCount val="27"/>
                <c:pt idx="0">
                  <c:v>30</c:v>
                </c:pt>
                <c:pt idx="1">
                  <c:v>33</c:v>
                </c:pt>
                <c:pt idx="2">
                  <c:v>36</c:v>
                </c:pt>
                <c:pt idx="3">
                  <c:v>36.227303794369945</c:v>
                </c:pt>
                <c:pt idx="4">
                  <c:v>30.189419828641618</c:v>
                </c:pt>
                <c:pt idx="5">
                  <c:v>22.642064871481214</c:v>
                </c:pt>
                <c:pt idx="6">
                  <c:v>18.113651897184972</c:v>
                </c:pt>
                <c:pt idx="7">
                  <c:v>15.094709914320809</c:v>
                </c:pt>
                <c:pt idx="8">
                  <c:v>12.938322783703551</c:v>
                </c:pt>
                <c:pt idx="9">
                  <c:v>11.321032435740607</c:v>
                </c:pt>
                <c:pt idx="10">
                  <c:v>10.063139942880539</c:v>
                </c:pt>
                <c:pt idx="11">
                  <c:v>9.0568259485924862</c:v>
                </c:pt>
                <c:pt idx="12">
                  <c:v>4.5284129742962431</c:v>
                </c:pt>
                <c:pt idx="13">
                  <c:v>3.0189419828641619</c:v>
                </c:pt>
                <c:pt idx="14">
                  <c:v>2.2642064871481216</c:v>
                </c:pt>
                <c:pt idx="15">
                  <c:v>1.811365189718497</c:v>
                </c:pt>
                <c:pt idx="16">
                  <c:v>1.509470991432081</c:v>
                </c:pt>
                <c:pt idx="17">
                  <c:v>1.2938322783703551</c:v>
                </c:pt>
                <c:pt idx="18">
                  <c:v>1.1321032435740608</c:v>
                </c:pt>
                <c:pt idx="19">
                  <c:v>1.0063139942880539</c:v>
                </c:pt>
                <c:pt idx="20">
                  <c:v>0.90568259485924851</c:v>
                </c:pt>
                <c:pt idx="21">
                  <c:v>0.45284129742962426</c:v>
                </c:pt>
                <c:pt idx="22">
                  <c:v>0.30189419828641617</c:v>
                </c:pt>
                <c:pt idx="23">
                  <c:v>0.22642064871481213</c:v>
                </c:pt>
                <c:pt idx="24">
                  <c:v>0.18113651897184971</c:v>
                </c:pt>
                <c:pt idx="25">
                  <c:v>0.15094709914320809</c:v>
                </c:pt>
                <c:pt idx="26" formatCode="0.00">
                  <c:v>0.13933578382449976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7C-4EA1-A671-3BEC52011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975456"/>
        <c:axId val="62097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IXTK102N65X2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Data!$A$4:$A$30</c15:sqref>
                        </c15:formulaRef>
                      </c:ext>
                    </c:extLst>
                    <c:numCache>
                      <c:formatCode>0.0</c:formatCode>
                      <c:ptCount val="27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20</c:v>
                      </c:pt>
                      <c:pt idx="13">
                        <c:v>30</c:v>
                      </c:pt>
                      <c:pt idx="14">
                        <c:v>40</c:v>
                      </c:pt>
                      <c:pt idx="15">
                        <c:v>50</c:v>
                      </c:pt>
                      <c:pt idx="16">
                        <c:v>60</c:v>
                      </c:pt>
                      <c:pt idx="17">
                        <c:v>70</c:v>
                      </c:pt>
                      <c:pt idx="18">
                        <c:v>80</c:v>
                      </c:pt>
                      <c:pt idx="19">
                        <c:v>90</c:v>
                      </c:pt>
                      <c:pt idx="20">
                        <c:v>100</c:v>
                      </c:pt>
                      <c:pt idx="21">
                        <c:v>200</c:v>
                      </c:pt>
                      <c:pt idx="22">
                        <c:v>300</c:v>
                      </c:pt>
                      <c:pt idx="23">
                        <c:v>400</c:v>
                      </c:pt>
                      <c:pt idx="24">
                        <c:v>500</c:v>
                      </c:pt>
                      <c:pt idx="25">
                        <c:v>600</c:v>
                      </c:pt>
                      <c:pt idx="26">
                        <c:v>650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Data!$E$4:$E$30</c15:sqref>
                        </c15:formulaRef>
                      </c:ext>
                    </c:extLst>
                    <c:numCache>
                      <c:formatCode>0.0</c:formatCode>
                      <c:ptCount val="27"/>
                      <c:pt idx="0">
                        <c:v>30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43.266630611141153</c:v>
                      </c:pt>
                      <c:pt idx="4">
                        <c:v>36.055525509284294</c:v>
                      </c:pt>
                      <c:pt idx="5">
                        <c:v>27.041644131963221</c:v>
                      </c:pt>
                      <c:pt idx="6">
                        <c:v>21.633315305570576</c:v>
                      </c:pt>
                      <c:pt idx="7">
                        <c:v>18.027762754642147</c:v>
                      </c:pt>
                      <c:pt idx="8">
                        <c:v>15.452368075407554</c:v>
                      </c:pt>
                      <c:pt idx="9">
                        <c:v>13.52082206598161</c:v>
                      </c:pt>
                      <c:pt idx="10">
                        <c:v>12.018508503094765</c:v>
                      </c:pt>
                      <c:pt idx="11">
                        <c:v>10.816657652785288</c:v>
                      </c:pt>
                      <c:pt idx="12">
                        <c:v>5.4083288263926441</c:v>
                      </c:pt>
                      <c:pt idx="13">
                        <c:v>3.6055525509284294</c:v>
                      </c:pt>
                      <c:pt idx="14">
                        <c:v>2.7041644131963221</c:v>
                      </c:pt>
                      <c:pt idx="15">
                        <c:v>2.1633315305570577</c:v>
                      </c:pt>
                      <c:pt idx="16">
                        <c:v>1.8027762754642147</c:v>
                      </c:pt>
                      <c:pt idx="17">
                        <c:v>1.5452368075407554</c:v>
                      </c:pt>
                      <c:pt idx="18">
                        <c:v>1.352082206598161</c:v>
                      </c:pt>
                      <c:pt idx="19">
                        <c:v>1.2018508503094765</c:v>
                      </c:pt>
                      <c:pt idx="20">
                        <c:v>1.0816657652785289</c:v>
                      </c:pt>
                      <c:pt idx="21">
                        <c:v>0.54083288263926443</c:v>
                      </c:pt>
                      <c:pt idx="22">
                        <c:v>0.36055525509284292</c:v>
                      </c:pt>
                      <c:pt idx="23">
                        <c:v>0.27041644131963222</c:v>
                      </c:pt>
                      <c:pt idx="24">
                        <c:v>0.21633315305570577</c:v>
                      </c:pt>
                      <c:pt idx="25">
                        <c:v>0.18027762754642146</c:v>
                      </c:pt>
                      <c:pt idx="26" formatCode="0.00">
                        <c:v>0.16641011773515829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97C-4EA1-A671-3BEC5201190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Data!$I$1</c15:sqref>
                        </c15:formulaRef>
                      </c:ext>
                    </c:extLst>
                    <c:strCache>
                      <c:ptCount val="1"/>
                      <c:pt idx="0">
                        <c:v>IXTK120N25P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Data!$I$3:$I$15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Data!$M$3:$M$15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23</c:v>
                      </c:pt>
                      <c:pt idx="1">
                        <c:v>43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10.157440325038088</c:v>
                      </c:pt>
                      <c:pt idx="7">
                        <c:v>5.0787201625190441</c:v>
                      </c:pt>
                      <c:pt idx="8">
                        <c:v>3.3858134416793626</c:v>
                      </c:pt>
                      <c:pt idx="9">
                        <c:v>2.5393600812595221</c:v>
                      </c:pt>
                      <c:pt idx="10">
                        <c:v>2.0314880650076175</c:v>
                      </c:pt>
                      <c:pt idx="11">
                        <c:v>1.6929067208396813</c:v>
                      </c:pt>
                      <c:pt idx="12">
                        <c:v>1.6122921150854108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7C-4EA1-A671-3BEC5201190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Data!$I$1</c15:sqref>
                        </c15:formulaRef>
                      </c:ext>
                    </c:extLst>
                    <c:strCache>
                      <c:ptCount val="1"/>
                      <c:pt idx="0">
                        <c:v>IXTK120N25P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Data!$I$3:$I$15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Data!$O$3:$O$15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23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8.5900352250397063</c:v>
                      </c:pt>
                      <c:pt idx="7">
                        <c:v>4.2950176125198531</c:v>
                      </c:pt>
                      <c:pt idx="8">
                        <c:v>2.8633450750132354</c:v>
                      </c:pt>
                      <c:pt idx="9">
                        <c:v>2.1475088062599266</c:v>
                      </c:pt>
                      <c:pt idx="10">
                        <c:v>1.7180070450079412</c:v>
                      </c:pt>
                      <c:pt idx="11">
                        <c:v>1.4316725375066177</c:v>
                      </c:pt>
                      <c:pt idx="12">
                        <c:v>1.3634976547682074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7C-4EA1-A671-3BEC5201190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Data!$Q$1</c15:sqref>
                        </c15:formulaRef>
                      </c:ext>
                    </c:extLst>
                    <c:strCache>
                      <c:ptCount val="1"/>
                      <c:pt idx="0">
                        <c:v>IXTK140N20P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Data!$Q$3:$Q$16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4.5</c:v>
                      </c:pt>
                      <c:pt idx="8">
                        <c:v>5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  <c:pt idx="1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Data!$U$4:$U$16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45</c:v>
                      </c:pt>
                      <c:pt idx="1">
                        <c:v>50.787201625190441</c:v>
                      </c:pt>
                      <c:pt idx="2">
                        <c:v>40.629761300152353</c:v>
                      </c:pt>
                      <c:pt idx="3">
                        <c:v>33.858134416793625</c:v>
                      </c:pt>
                      <c:pt idx="4">
                        <c:v>29.021258071537396</c:v>
                      </c:pt>
                      <c:pt idx="5">
                        <c:v>25.393600812595221</c:v>
                      </c:pt>
                      <c:pt idx="6">
                        <c:v>22.57208961119575</c:v>
                      </c:pt>
                      <c:pt idx="7">
                        <c:v>20.314880650076176</c:v>
                      </c:pt>
                      <c:pt idx="8">
                        <c:v>10.157440325038088</c:v>
                      </c:pt>
                      <c:pt idx="9">
                        <c:v>5.0787201625190441</c:v>
                      </c:pt>
                      <c:pt idx="10">
                        <c:v>3.3858134416793626</c:v>
                      </c:pt>
                      <c:pt idx="11">
                        <c:v>2.5393600812595221</c:v>
                      </c:pt>
                      <c:pt idx="12">
                        <c:v>2.0314880650076175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97C-4EA1-A671-3BEC5201190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Data!$Q$1</c15:sqref>
                        </c15:formulaRef>
                      </c:ext>
                    </c:extLst>
                    <c:strCache>
                      <c:ptCount val="1"/>
                      <c:pt idx="0">
                        <c:v>IXTK140N20P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Data!$Q$3:$Q$16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4.5</c:v>
                      </c:pt>
                      <c:pt idx="8">
                        <c:v>5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  <c:pt idx="1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Data!$W$3:$W$16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32</c:v>
                      </c:pt>
                      <c:pt idx="1">
                        <c:v>45</c:v>
                      </c:pt>
                      <c:pt idx="2">
                        <c:v>42.950176125198531</c:v>
                      </c:pt>
                      <c:pt idx="3">
                        <c:v>34.360140900158825</c:v>
                      </c:pt>
                      <c:pt idx="4">
                        <c:v>28.633450750132354</c:v>
                      </c:pt>
                      <c:pt idx="5">
                        <c:v>24.542957785827731</c:v>
                      </c:pt>
                      <c:pt idx="6">
                        <c:v>21.475088062599266</c:v>
                      </c:pt>
                      <c:pt idx="7">
                        <c:v>19.088967166754902</c:v>
                      </c:pt>
                      <c:pt idx="8">
                        <c:v>17.180070450079413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2.8633450750132354</c:v>
                      </c:pt>
                      <c:pt idx="12">
                        <c:v>2.1475088062599266</c:v>
                      </c:pt>
                      <c:pt idx="13">
                        <c:v>1.7180070450079412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7C-4EA1-A671-3BEC5201190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Data!$Y$1</c15:sqref>
                        </c15:formulaRef>
                      </c:ext>
                    </c:extLst>
                    <c:strCache>
                      <c:ptCount val="1"/>
                      <c:pt idx="0">
                        <c:v>IXTK180N15P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Data!$Y$3:$Y$15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Data!$AC$3:$AC$15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46</c:v>
                      </c:pt>
                      <c:pt idx="1">
                        <c:v>50.787201625190441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14.510629035768698</c:v>
                      </c:pt>
                      <c:pt idx="7">
                        <c:v>12.69680040629761</c:v>
                      </c:pt>
                      <c:pt idx="8">
                        <c:v>11.286044805597875</c:v>
                      </c:pt>
                      <c:pt idx="9">
                        <c:v>10.157440325038088</c:v>
                      </c:pt>
                      <c:pt idx="10">
                        <c:v>5.0787201625190441</c:v>
                      </c:pt>
                      <c:pt idx="11">
                        <c:v>3.3858134416793626</c:v>
                      </c:pt>
                      <c:pt idx="12">
                        <c:v>2.7452541419021861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7C-4EA1-A671-3BEC5201190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Data!$Y$1</c15:sqref>
                        </c15:formulaRef>
                      </c:ext>
                    </c:extLst>
                    <c:strCache>
                      <c:ptCount val="1"/>
                      <c:pt idx="0">
                        <c:v>IXTK180N15P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Data!$Y$2:$Y$15</c15:sqref>
                        </c15:formulaRef>
                      </c:ext>
                    </c:extLst>
                    <c:strCache>
                      <c:ptCount val="14"/>
                      <c:pt idx="0">
                        <c:v>VDS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20</c:v>
                      </c:pt>
                      <c:pt idx="12">
                        <c:v>30</c:v>
                      </c:pt>
                      <c:pt idx="13">
                        <c:v>37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Data!$AE$3:$AE$15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46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12.271478892913866</c:v>
                      </c:pt>
                      <c:pt idx="7">
                        <c:v>10.737544031299633</c:v>
                      </c:pt>
                      <c:pt idx="8">
                        <c:v>9.5444835833774508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2.8633450750132354</c:v>
                      </c:pt>
                      <c:pt idx="12">
                        <c:v>2.3216311419026234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7C-4EA1-A671-3BEC5201190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Data!$AG$1</c15:sqref>
                        </c15:formulaRef>
                      </c:ext>
                    </c:extLst>
                    <c:strCache>
                      <c:ptCount val="1"/>
                      <c:pt idx="0">
                        <c:v>IXTK200N10P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Data!$AG$3:$AG$14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26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Data!$AK$3:$AK$14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70</c:v>
                      </c:pt>
                      <c:pt idx="1">
                        <c:v>50.787201625190441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14.510629035768698</c:v>
                      </c:pt>
                      <c:pt idx="7">
                        <c:v>12.69680040629761</c:v>
                      </c:pt>
                      <c:pt idx="8">
                        <c:v>11.286044805597875</c:v>
                      </c:pt>
                      <c:pt idx="9">
                        <c:v>10.157440325038088</c:v>
                      </c:pt>
                      <c:pt idx="10">
                        <c:v>5.0787201625190441</c:v>
                      </c:pt>
                      <c:pt idx="11">
                        <c:v>3.9067078173223417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7C-4EA1-A671-3BEC5201190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Data!$AG$1</c15:sqref>
                        </c15:formulaRef>
                      </c:ext>
                    </c:extLst>
                    <c:strCache>
                      <c:ptCount val="1"/>
                      <c:pt idx="0">
                        <c:v>IXTK200N10P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Data!$AG$3:$AG$14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26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Data!$AM$3:$AM$14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70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12.271478892913866</c:v>
                      </c:pt>
                      <c:pt idx="7">
                        <c:v>10.737544031299633</c:v>
                      </c:pt>
                      <c:pt idx="8">
                        <c:v>9.5444835833774508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3.3038597019383484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7C-4EA1-A671-3BEC52011905}"/>
                  </c:ext>
                </c:extLst>
              </c15:ser>
            </c15:filteredScatterSeries>
          </c:ext>
        </c:extLst>
      </c:scatterChart>
      <c:valAx>
        <c:axId val="62097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DS</a:t>
                </a:r>
                <a:r>
                  <a:rPr lang="en-US"/>
                  <a:t>, V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20973488"/>
        <c:crosses val="autoZero"/>
        <c:crossBetween val="midCat"/>
      </c:valAx>
      <c:valAx>
        <c:axId val="620973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DS</a:t>
                </a:r>
                <a:r>
                  <a:rPr lang="en-US"/>
                  <a:t>, A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209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57</xdr:col>
      <xdr:colOff>0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1DC0C12-12F0-42AA-BBED-7BAF4FB60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ndtech.com/show/10500/stock-cooler-roundup-intel-amd-vs-evo-212/6" TargetMode="External"/><Relationship Id="rId2" Type="http://schemas.openxmlformats.org/officeDocument/2006/relationships/hyperlink" Target="https://www.anandtech.com/show/10500/stock-cooler-roundup-intel-amd-vs-evo-212/6" TargetMode="External"/><Relationship Id="rId1" Type="http://schemas.openxmlformats.org/officeDocument/2006/relationships/hyperlink" Target="https://www.anandtech.com/show/10500/stock-cooler-roundup-intel-amd-vs-evo-212/6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anandtech.com/show/10500/stock-cooler-roundup-intel-amd-vs-evo-212/6" TargetMode="External"/><Relationship Id="rId4" Type="http://schemas.openxmlformats.org/officeDocument/2006/relationships/hyperlink" Target="https://www.anandtech.com/show/10500/stock-cooler-roundup-intel-amd-vs-evo-212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zoomScaleNormal="100" workbookViewId="0">
      <selection activeCell="G43" sqref="G43"/>
    </sheetView>
  </sheetViews>
  <sheetFormatPr defaultColWidth="9.7109375" defaultRowHeight="18" customHeight="1" x14ac:dyDescent="0.25"/>
  <cols>
    <col min="1" max="16384" width="9.7109375" style="1"/>
  </cols>
  <sheetData>
    <row r="1" spans="1:39" ht="18" customHeight="1" x14ac:dyDescent="0.25">
      <c r="A1" s="7" t="s">
        <v>5</v>
      </c>
      <c r="B1" s="7"/>
      <c r="C1" s="7"/>
      <c r="D1" s="7"/>
      <c r="E1" s="7"/>
      <c r="F1" s="7"/>
      <c r="G1" s="7"/>
      <c r="I1" s="7" t="s">
        <v>15</v>
      </c>
      <c r="J1" s="7"/>
      <c r="K1" s="7"/>
      <c r="L1" s="7"/>
      <c r="M1" s="7"/>
      <c r="N1" s="7"/>
      <c r="O1" s="7"/>
      <c r="Q1" s="7" t="s">
        <v>16</v>
      </c>
      <c r="R1" s="7"/>
      <c r="S1" s="7"/>
      <c r="T1" s="7"/>
      <c r="U1" s="7"/>
      <c r="V1" s="7"/>
      <c r="W1" s="7"/>
      <c r="Y1" s="7" t="s">
        <v>17</v>
      </c>
      <c r="Z1" s="7"/>
      <c r="AA1" s="7"/>
      <c r="AB1" s="7"/>
      <c r="AC1" s="7"/>
      <c r="AD1" s="7"/>
      <c r="AE1" s="7"/>
      <c r="AG1" s="7" t="s">
        <v>18</v>
      </c>
      <c r="AH1" s="7"/>
      <c r="AI1" s="7"/>
      <c r="AJ1" s="7"/>
      <c r="AK1" s="7"/>
      <c r="AL1" s="7"/>
      <c r="AM1" s="7"/>
    </row>
    <row r="2" spans="1:39" ht="18" customHeight="1" x14ac:dyDescent="0.25">
      <c r="A2" s="1" t="s">
        <v>4</v>
      </c>
      <c r="B2" s="1" t="s">
        <v>0</v>
      </c>
      <c r="C2" s="1" t="s">
        <v>1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4</v>
      </c>
      <c r="J2" s="1" t="s">
        <v>0</v>
      </c>
      <c r="K2" s="1" t="s">
        <v>1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4</v>
      </c>
      <c r="R2" s="1" t="s">
        <v>0</v>
      </c>
      <c r="S2" s="1" t="s">
        <v>1</v>
      </c>
      <c r="T2" s="1" t="s">
        <v>11</v>
      </c>
      <c r="U2" s="1" t="s">
        <v>12</v>
      </c>
      <c r="V2" s="1" t="s">
        <v>13</v>
      </c>
      <c r="W2" s="1" t="s">
        <v>14</v>
      </c>
      <c r="Y2" s="1" t="s">
        <v>4</v>
      </c>
      <c r="Z2" s="1" t="s">
        <v>0</v>
      </c>
      <c r="AA2" s="1" t="s">
        <v>1</v>
      </c>
      <c r="AB2" s="1" t="s">
        <v>11</v>
      </c>
      <c r="AC2" s="1" t="s">
        <v>12</v>
      </c>
      <c r="AD2" s="1" t="s">
        <v>13</v>
      </c>
      <c r="AE2" s="1" t="s">
        <v>14</v>
      </c>
      <c r="AG2" s="1" t="s">
        <v>4</v>
      </c>
      <c r="AH2" s="1" t="s">
        <v>0</v>
      </c>
      <c r="AI2" s="1" t="s">
        <v>1</v>
      </c>
      <c r="AJ2" s="1" t="s">
        <v>11</v>
      </c>
      <c r="AK2" s="1" t="s">
        <v>12</v>
      </c>
      <c r="AL2" s="1" t="s">
        <v>13</v>
      </c>
      <c r="AM2" s="1" t="s">
        <v>14</v>
      </c>
    </row>
    <row r="3" spans="1:39" ht="18" customHeight="1" x14ac:dyDescent="0.25">
      <c r="A3" s="5">
        <v>0.5</v>
      </c>
      <c r="B3" s="5">
        <v>19</v>
      </c>
      <c r="C3" s="6">
        <f t="shared" ref="C3:C30" si="0">B3*A3</f>
        <v>9.5</v>
      </c>
      <c r="D3" s="6">
        <f>IF(B$36&gt;C3,C3,B$36)</f>
        <v>9.5</v>
      </c>
      <c r="E3" s="5">
        <f>IF(B$36/A3&gt;C3,C3/A3,IF(B$36/A3&gt;B3,B3,B$36/A3))</f>
        <v>19</v>
      </c>
      <c r="F3" s="5">
        <f>IF(D$36&gt;C3,C3,D$36)</f>
        <v>9.5</v>
      </c>
      <c r="G3" s="5">
        <f>IF(D$36/A3&gt;C3,C3/A3,IF(D$36/A3&gt;B3,B3,D$36/A3))</f>
        <v>19</v>
      </c>
      <c r="H3" s="2"/>
      <c r="I3" s="2">
        <v>1</v>
      </c>
      <c r="J3" s="2">
        <v>23</v>
      </c>
      <c r="K3" s="2">
        <f>J3*I3</f>
        <v>23</v>
      </c>
      <c r="L3" s="6">
        <f>IF(J$36&gt;K3,K3,J$36)</f>
        <v>23</v>
      </c>
      <c r="M3" s="5">
        <f>IF(J$36/I3&gt;K3,K3/I3,IF(J$36/I3&gt;J3,J3,J$36/I3))</f>
        <v>23</v>
      </c>
      <c r="N3" s="5">
        <f>IF(L$36&gt;K3,K3,L$36)</f>
        <v>23</v>
      </c>
      <c r="O3" s="5">
        <f>IF(L$36/I3&gt;K3,K3/I3,IF(L$36/I3&gt;J3,J3,L$36/I3))</f>
        <v>23</v>
      </c>
      <c r="Q3" s="1">
        <v>1</v>
      </c>
      <c r="R3" s="1">
        <v>32</v>
      </c>
      <c r="S3" s="2">
        <f>R3*Q3</f>
        <v>32</v>
      </c>
      <c r="T3" s="6">
        <f>IF(R$36&gt;S3,S3,R$36)</f>
        <v>32</v>
      </c>
      <c r="U3" s="5">
        <f>IF(R$36/Q3&gt;S3,S3/Q3,IF(R$36/Q3&gt;R3,R3,R$36/Q3))</f>
        <v>32</v>
      </c>
      <c r="V3" s="5">
        <f>IF(T$36&gt;S3,S3,T$36)</f>
        <v>32</v>
      </c>
      <c r="W3" s="5">
        <f>IF(T$36/Q3&gt;S3,S3/Q3,IF(T$36/Q3&gt;R3,R3,T$36/Q3))</f>
        <v>32</v>
      </c>
      <c r="Y3" s="1">
        <v>1</v>
      </c>
      <c r="Z3" s="1">
        <v>46</v>
      </c>
      <c r="AA3" s="2">
        <f>Z3*Y3</f>
        <v>46</v>
      </c>
      <c r="AB3" s="6">
        <f>IF(Z$36&gt;AA3,AA3,Z$36)</f>
        <v>46</v>
      </c>
      <c r="AC3" s="5">
        <f>IF(Z$36/Y3&gt;AA3,AA3/Y3,IF(Z$36/Y3&gt;Z3,Z3,Z$36/Y3))</f>
        <v>46</v>
      </c>
      <c r="AD3" s="5">
        <f>IF(AB$36&gt;AA3,AA3,AB$36)</f>
        <v>46</v>
      </c>
      <c r="AE3" s="5">
        <f>IF(AB$36/Y3&gt;AA3,AA3/Y3,IF(AB$36/Y3&gt;Z3,Z3,AB$36/Y3))</f>
        <v>46</v>
      </c>
      <c r="AG3" s="1">
        <v>1</v>
      </c>
      <c r="AH3" s="1">
        <v>70</v>
      </c>
      <c r="AI3" s="2">
        <f>AH3*AG3</f>
        <v>70</v>
      </c>
      <c r="AJ3" s="6">
        <f>IF(AH$36&gt;AI3,AI3,AH$36)</f>
        <v>70</v>
      </c>
      <c r="AK3" s="5">
        <f>IF(AH$36/AG3&gt;AI3,AI3/AG3,IF(AH$36/AG3&gt;AH3,AH3,AH$36/AG3))</f>
        <v>70</v>
      </c>
      <c r="AL3" s="5">
        <f>IF(AJ$36&gt;AI3,AI3,AJ$36)</f>
        <v>70</v>
      </c>
      <c r="AM3" s="5">
        <f>IF(AJ$36/AG3&gt;AI3,AI3/AG3,IF(AJ$36/AG3&gt;AH3,AH3,AJ$36/AG3))</f>
        <v>70</v>
      </c>
    </row>
    <row r="4" spans="1:39" ht="18" customHeight="1" x14ac:dyDescent="0.25">
      <c r="A4" s="5">
        <v>1</v>
      </c>
      <c r="B4" s="5">
        <v>30</v>
      </c>
      <c r="C4" s="6">
        <f t="shared" si="0"/>
        <v>30</v>
      </c>
      <c r="D4" s="6">
        <f t="shared" ref="D4:D30" si="1">IF($B$36&gt;C4,C4,$B$36)</f>
        <v>30</v>
      </c>
      <c r="E4" s="5">
        <f t="shared" ref="E4:E30" si="2">IF($B$36/A4&gt;C4,C4/A4,IF($B$36/A4&gt;B4,B4,$B$36/A4))</f>
        <v>30</v>
      </c>
      <c r="F4" s="5">
        <f t="shared" ref="F4:F30" si="3">IF($D$36&gt;C4,C4,$D$36)</f>
        <v>30</v>
      </c>
      <c r="G4" s="5">
        <f t="shared" ref="G4:G30" si="4">IF($D$36/A4&gt;C4,C4/A4,IF($D$36/A4&gt;B4,B4,$D$36/A4))</f>
        <v>30</v>
      </c>
      <c r="H4" s="2"/>
      <c r="I4" s="2">
        <v>2</v>
      </c>
      <c r="J4" s="2">
        <v>43</v>
      </c>
      <c r="K4" s="2">
        <f t="shared" ref="K4:K15" si="5">J4*I4</f>
        <v>86</v>
      </c>
      <c r="L4" s="6">
        <f t="shared" ref="L4:L15" si="6">IF(J$36&gt;K4,K4,J$36)</f>
        <v>86</v>
      </c>
      <c r="M4" s="5">
        <f t="shared" ref="M4:M15" si="7">IF(J$36/I4&gt;K4,K4/I4,IF(J$36/I4&gt;J4,J4,J$36/I4))</f>
        <v>43</v>
      </c>
      <c r="N4" s="5">
        <f t="shared" ref="N4:N15" si="8">IF(L$36&gt;K4,K4,L$36)</f>
        <v>85.900352250397063</v>
      </c>
      <c r="O4" s="5">
        <f t="shared" ref="O4:O15" si="9">IF(L$36/I4&gt;K4,K4/I4,IF(L$36/I4&gt;J4,J4,L$36/I4))</f>
        <v>42.950176125198531</v>
      </c>
      <c r="Q4" s="1">
        <v>1.5</v>
      </c>
      <c r="R4" s="1">
        <v>45</v>
      </c>
      <c r="S4" s="2">
        <f t="shared" ref="S4:S16" si="10">R4*Q4</f>
        <v>67.5</v>
      </c>
      <c r="T4" s="6">
        <f t="shared" ref="T4:T16" si="11">IF(R$36&gt;S4,S4,R$36)</f>
        <v>67.5</v>
      </c>
      <c r="U4" s="5">
        <f t="shared" ref="U4:U16" si="12">IF(R$36/Q4&gt;S4,S4/Q4,IF(R$36/Q4&gt;R4,R4,R$36/Q4))</f>
        <v>45</v>
      </c>
      <c r="V4" s="5">
        <f t="shared" ref="V4:V16" si="13">IF(T$36&gt;S4,S4,T$36)</f>
        <v>67.5</v>
      </c>
      <c r="W4" s="5">
        <f t="shared" ref="W4:W16" si="14">IF(T$36/Q4&gt;S4,S4/Q4,IF(T$36/Q4&gt;R4,R4,T$36/Q4))</f>
        <v>45</v>
      </c>
      <c r="Y4" s="1">
        <v>2</v>
      </c>
      <c r="Z4" s="1">
        <v>76</v>
      </c>
      <c r="AA4" s="2">
        <f t="shared" ref="AA4:AA15" si="15">Z4*Y4</f>
        <v>152</v>
      </c>
      <c r="AB4" s="6">
        <f t="shared" ref="AB4:AB15" si="16">IF(Z$36&gt;AA4,AA4,Z$36)</f>
        <v>101.57440325038088</v>
      </c>
      <c r="AC4" s="5">
        <f t="shared" ref="AC4:AC15" si="17">IF(Z$36/Y4&gt;AA4,AA4/Y4,IF(Z$36/Y4&gt;Z4,Z4,Z$36/Y4))</f>
        <v>50.787201625190441</v>
      </c>
      <c r="AD4" s="5">
        <f t="shared" ref="AD4:AD15" si="18">IF(AB$36&gt;AA4,AA4,AB$36)</f>
        <v>85.900352250397063</v>
      </c>
      <c r="AE4" s="5">
        <f t="shared" ref="AE4:AE15" si="19">IF(AB$36/Y4&gt;AA4,AA4/Y4,IF(AB$36/Y4&gt;Z4,Z4,AB$36/Y4))</f>
        <v>42.950176125198531</v>
      </c>
      <c r="AG4" s="1">
        <v>2</v>
      </c>
      <c r="AH4" s="1">
        <v>130</v>
      </c>
      <c r="AI4" s="2">
        <f t="shared" ref="AI4:AI14" si="20">AH4*AG4</f>
        <v>260</v>
      </c>
      <c r="AJ4" s="6">
        <f t="shared" ref="AJ4:AJ14" si="21">IF(AH$36&gt;AI4,AI4,AH$36)</f>
        <v>101.57440325038088</v>
      </c>
      <c r="AK4" s="5">
        <f t="shared" ref="AK4:AK14" si="22">IF(AH$36/AG4&gt;AI4,AI4/AG4,IF(AH$36/AG4&gt;AH4,AH4,AH$36/AG4))</f>
        <v>50.787201625190441</v>
      </c>
      <c r="AL4" s="5">
        <f t="shared" ref="AL4:AL14" si="23">IF(AJ$36&gt;AI4,AI4,AJ$36)</f>
        <v>85.900352250397063</v>
      </c>
      <c r="AM4" s="5">
        <f t="shared" ref="AM4:AM14" si="24">IF(AJ$36/AG4&gt;AI4,AI4/AG4,IF(AJ$36/AG4&gt;AH4,AH4,AJ$36/AG4))</f>
        <v>42.950176125198531</v>
      </c>
    </row>
    <row r="5" spans="1:39" ht="18" customHeight="1" x14ac:dyDescent="0.25">
      <c r="A5" s="5">
        <v>1.5</v>
      </c>
      <c r="B5" s="5">
        <v>33</v>
      </c>
      <c r="C5" s="6">
        <f t="shared" si="0"/>
        <v>49.5</v>
      </c>
      <c r="D5" s="6">
        <f t="shared" si="1"/>
        <v>49.5</v>
      </c>
      <c r="E5" s="5">
        <f t="shared" si="2"/>
        <v>33</v>
      </c>
      <c r="F5" s="5">
        <f t="shared" si="3"/>
        <v>49.5</v>
      </c>
      <c r="G5" s="5">
        <f t="shared" si="4"/>
        <v>33</v>
      </c>
      <c r="H5" s="2"/>
      <c r="I5" s="2">
        <v>3</v>
      </c>
      <c r="J5" s="2">
        <v>62</v>
      </c>
      <c r="K5" s="2">
        <f t="shared" si="5"/>
        <v>186</v>
      </c>
      <c r="L5" s="6">
        <f t="shared" si="6"/>
        <v>101.57440325038088</v>
      </c>
      <c r="M5" s="5">
        <f t="shared" si="7"/>
        <v>33.858134416793625</v>
      </c>
      <c r="N5" s="5">
        <f t="shared" si="8"/>
        <v>85.900352250397063</v>
      </c>
      <c r="O5" s="5">
        <f t="shared" si="9"/>
        <v>28.633450750132354</v>
      </c>
      <c r="Q5" s="1">
        <v>2</v>
      </c>
      <c r="R5" s="1">
        <v>60</v>
      </c>
      <c r="S5" s="2">
        <f t="shared" si="10"/>
        <v>120</v>
      </c>
      <c r="T5" s="6">
        <f t="shared" si="11"/>
        <v>101.57440325038088</v>
      </c>
      <c r="U5" s="5">
        <f t="shared" si="12"/>
        <v>50.787201625190441</v>
      </c>
      <c r="V5" s="5">
        <f t="shared" si="13"/>
        <v>85.900352250397063</v>
      </c>
      <c r="W5" s="5">
        <f t="shared" si="14"/>
        <v>42.950176125198531</v>
      </c>
      <c r="Y5" s="1">
        <v>3</v>
      </c>
      <c r="Z5" s="1">
        <v>105</v>
      </c>
      <c r="AA5" s="2">
        <f t="shared" si="15"/>
        <v>315</v>
      </c>
      <c r="AB5" s="6">
        <f t="shared" si="16"/>
        <v>101.57440325038088</v>
      </c>
      <c r="AC5" s="5">
        <f t="shared" si="17"/>
        <v>33.858134416793625</v>
      </c>
      <c r="AD5" s="5">
        <f t="shared" si="18"/>
        <v>85.900352250397063</v>
      </c>
      <c r="AE5" s="5">
        <f t="shared" si="19"/>
        <v>28.633450750132354</v>
      </c>
      <c r="AG5" s="1">
        <v>3</v>
      </c>
      <c r="AH5" s="1">
        <v>185</v>
      </c>
      <c r="AI5" s="2">
        <f t="shared" si="20"/>
        <v>555</v>
      </c>
      <c r="AJ5" s="6">
        <f t="shared" si="21"/>
        <v>101.57440325038088</v>
      </c>
      <c r="AK5" s="5">
        <f t="shared" si="22"/>
        <v>33.858134416793625</v>
      </c>
      <c r="AL5" s="5">
        <f t="shared" si="23"/>
        <v>85.900352250397063</v>
      </c>
      <c r="AM5" s="5">
        <f t="shared" si="24"/>
        <v>28.633450750132354</v>
      </c>
    </row>
    <row r="6" spans="1:39" ht="18" customHeight="1" x14ac:dyDescent="0.25">
      <c r="A6" s="5">
        <v>2</v>
      </c>
      <c r="B6" s="5">
        <v>36</v>
      </c>
      <c r="C6" s="6">
        <f t="shared" si="0"/>
        <v>72</v>
      </c>
      <c r="D6" s="6">
        <f t="shared" si="1"/>
        <v>72</v>
      </c>
      <c r="E6" s="5">
        <f t="shared" si="2"/>
        <v>36</v>
      </c>
      <c r="F6" s="5">
        <f t="shared" si="3"/>
        <v>72</v>
      </c>
      <c r="G6" s="5">
        <f t="shared" si="4"/>
        <v>36</v>
      </c>
      <c r="H6" s="2"/>
      <c r="I6" s="2">
        <v>4</v>
      </c>
      <c r="J6" s="2">
        <v>80</v>
      </c>
      <c r="K6" s="2">
        <f t="shared" si="5"/>
        <v>320</v>
      </c>
      <c r="L6" s="6">
        <f t="shared" si="6"/>
        <v>101.57440325038088</v>
      </c>
      <c r="M6" s="5">
        <f t="shared" si="7"/>
        <v>25.393600812595221</v>
      </c>
      <c r="N6" s="5">
        <f t="shared" si="8"/>
        <v>85.900352250397063</v>
      </c>
      <c r="O6" s="5">
        <f t="shared" si="9"/>
        <v>21.475088062599266</v>
      </c>
      <c r="Q6" s="1">
        <v>2.5</v>
      </c>
      <c r="R6" s="1">
        <v>73</v>
      </c>
      <c r="S6" s="2">
        <f t="shared" si="10"/>
        <v>182.5</v>
      </c>
      <c r="T6" s="6">
        <f t="shared" si="11"/>
        <v>101.57440325038088</v>
      </c>
      <c r="U6" s="5">
        <f t="shared" si="12"/>
        <v>40.629761300152353</v>
      </c>
      <c r="V6" s="5">
        <f t="shared" si="13"/>
        <v>85.900352250397063</v>
      </c>
      <c r="W6" s="5">
        <f t="shared" si="14"/>
        <v>34.360140900158825</v>
      </c>
      <c r="Y6" s="1">
        <v>4</v>
      </c>
      <c r="Z6" s="1">
        <v>125</v>
      </c>
      <c r="AA6" s="2">
        <f>Z6*Y6</f>
        <v>500</v>
      </c>
      <c r="AB6" s="6">
        <f t="shared" si="16"/>
        <v>101.57440325038088</v>
      </c>
      <c r="AC6" s="5">
        <f t="shared" si="17"/>
        <v>25.393600812595221</v>
      </c>
      <c r="AD6" s="5">
        <f t="shared" si="18"/>
        <v>85.900352250397063</v>
      </c>
      <c r="AE6" s="5">
        <f t="shared" si="19"/>
        <v>21.475088062599266</v>
      </c>
      <c r="AG6" s="1">
        <v>4</v>
      </c>
      <c r="AH6" s="1">
        <v>210</v>
      </c>
      <c r="AI6" s="2">
        <f t="shared" si="20"/>
        <v>840</v>
      </c>
      <c r="AJ6" s="6">
        <f t="shared" si="21"/>
        <v>101.57440325038088</v>
      </c>
      <c r="AK6" s="5">
        <f t="shared" si="22"/>
        <v>25.393600812595221</v>
      </c>
      <c r="AL6" s="5">
        <f t="shared" si="23"/>
        <v>85.900352250397063</v>
      </c>
      <c r="AM6" s="5">
        <f t="shared" si="24"/>
        <v>21.475088062599266</v>
      </c>
    </row>
    <row r="7" spans="1:39" ht="18" customHeight="1" x14ac:dyDescent="0.25">
      <c r="A7" s="5">
        <v>2.5</v>
      </c>
      <c r="B7" s="5">
        <v>44</v>
      </c>
      <c r="C7" s="6">
        <f t="shared" si="0"/>
        <v>110</v>
      </c>
      <c r="D7" s="6">
        <f t="shared" si="1"/>
        <v>108.16657652785288</v>
      </c>
      <c r="E7" s="5">
        <f t="shared" si="2"/>
        <v>43.266630611141153</v>
      </c>
      <c r="F7" s="5">
        <f t="shared" si="3"/>
        <v>90.568259485924855</v>
      </c>
      <c r="G7" s="5">
        <f t="shared" si="4"/>
        <v>36.227303794369945</v>
      </c>
      <c r="H7" s="2"/>
      <c r="I7" s="2">
        <v>5</v>
      </c>
      <c r="J7" s="2">
        <v>96</v>
      </c>
      <c r="K7" s="2">
        <f t="shared" si="5"/>
        <v>480</v>
      </c>
      <c r="L7" s="6">
        <f t="shared" si="6"/>
        <v>101.57440325038088</v>
      </c>
      <c r="M7" s="5">
        <f t="shared" si="7"/>
        <v>20.314880650076176</v>
      </c>
      <c r="N7" s="5">
        <f t="shared" si="8"/>
        <v>85.900352250397063</v>
      </c>
      <c r="O7" s="5">
        <f t="shared" si="9"/>
        <v>17.180070450079413</v>
      </c>
      <c r="Q7" s="1">
        <v>3</v>
      </c>
      <c r="R7" s="1">
        <v>87</v>
      </c>
      <c r="S7" s="2">
        <f t="shared" si="10"/>
        <v>261</v>
      </c>
      <c r="T7" s="6">
        <f t="shared" si="11"/>
        <v>101.57440325038088</v>
      </c>
      <c r="U7" s="5">
        <f t="shared" si="12"/>
        <v>33.858134416793625</v>
      </c>
      <c r="V7" s="5">
        <f t="shared" si="13"/>
        <v>85.900352250397063</v>
      </c>
      <c r="W7" s="5">
        <f t="shared" si="14"/>
        <v>28.633450750132354</v>
      </c>
      <c r="Y7" s="1">
        <v>5</v>
      </c>
      <c r="Z7" s="1">
        <v>150</v>
      </c>
      <c r="AA7" s="2">
        <f t="shared" si="15"/>
        <v>750</v>
      </c>
      <c r="AB7" s="6">
        <f t="shared" si="16"/>
        <v>101.57440325038088</v>
      </c>
      <c r="AC7" s="5">
        <f t="shared" si="17"/>
        <v>20.314880650076176</v>
      </c>
      <c r="AD7" s="5">
        <f t="shared" si="18"/>
        <v>85.900352250397063</v>
      </c>
      <c r="AE7" s="5">
        <f t="shared" si="19"/>
        <v>17.180070450079413</v>
      </c>
      <c r="AG7" s="1">
        <v>5</v>
      </c>
      <c r="AH7" s="1">
        <v>170</v>
      </c>
      <c r="AI7" s="2">
        <f t="shared" si="20"/>
        <v>850</v>
      </c>
      <c r="AJ7" s="6">
        <f t="shared" si="21"/>
        <v>101.57440325038088</v>
      </c>
      <c r="AK7" s="5">
        <f t="shared" si="22"/>
        <v>20.314880650076176</v>
      </c>
      <c r="AL7" s="5">
        <f t="shared" si="23"/>
        <v>85.900352250397063</v>
      </c>
      <c r="AM7" s="5">
        <f t="shared" si="24"/>
        <v>17.180070450079413</v>
      </c>
    </row>
    <row r="8" spans="1:39" ht="18" customHeight="1" x14ac:dyDescent="0.25">
      <c r="A8" s="5">
        <v>3</v>
      </c>
      <c r="B8" s="5">
        <v>52</v>
      </c>
      <c r="C8" s="6">
        <f t="shared" si="0"/>
        <v>156</v>
      </c>
      <c r="D8" s="6">
        <f t="shared" si="1"/>
        <v>108.16657652785288</v>
      </c>
      <c r="E8" s="5">
        <f t="shared" si="2"/>
        <v>36.055525509284294</v>
      </c>
      <c r="F8" s="5">
        <f t="shared" si="3"/>
        <v>90.568259485924855</v>
      </c>
      <c r="G8" s="5">
        <f t="shared" si="4"/>
        <v>30.189419828641618</v>
      </c>
      <c r="H8" s="2"/>
      <c r="I8" s="2">
        <v>6</v>
      </c>
      <c r="J8" s="2">
        <v>110</v>
      </c>
      <c r="K8" s="2">
        <f t="shared" si="5"/>
        <v>660</v>
      </c>
      <c r="L8" s="6">
        <f t="shared" si="6"/>
        <v>101.57440325038088</v>
      </c>
      <c r="M8" s="5">
        <f t="shared" si="7"/>
        <v>16.929067208396813</v>
      </c>
      <c r="N8" s="5">
        <f t="shared" si="8"/>
        <v>85.900352250397063</v>
      </c>
      <c r="O8" s="5">
        <f t="shared" si="9"/>
        <v>14.316725375066177</v>
      </c>
      <c r="Q8" s="1">
        <v>3.5</v>
      </c>
      <c r="R8" s="1">
        <v>100</v>
      </c>
      <c r="S8" s="2">
        <f t="shared" si="10"/>
        <v>350</v>
      </c>
      <c r="T8" s="6">
        <f t="shared" si="11"/>
        <v>101.57440325038088</v>
      </c>
      <c r="U8" s="5">
        <f t="shared" si="12"/>
        <v>29.021258071537396</v>
      </c>
      <c r="V8" s="5">
        <f t="shared" si="13"/>
        <v>85.900352250397063</v>
      </c>
      <c r="W8" s="5">
        <f t="shared" si="14"/>
        <v>24.542957785827731</v>
      </c>
      <c r="Y8" s="1">
        <v>6</v>
      </c>
      <c r="Z8" s="1">
        <v>145</v>
      </c>
      <c r="AA8" s="2">
        <f t="shared" si="15"/>
        <v>870</v>
      </c>
      <c r="AB8" s="6">
        <f t="shared" si="16"/>
        <v>101.57440325038088</v>
      </c>
      <c r="AC8" s="5">
        <f t="shared" si="17"/>
        <v>16.929067208396813</v>
      </c>
      <c r="AD8" s="5">
        <f t="shared" si="18"/>
        <v>85.900352250397063</v>
      </c>
      <c r="AE8" s="5">
        <f t="shared" si="19"/>
        <v>14.316725375066177</v>
      </c>
      <c r="AG8" s="1">
        <v>6</v>
      </c>
      <c r="AH8" s="1">
        <v>145</v>
      </c>
      <c r="AI8" s="2">
        <f t="shared" si="20"/>
        <v>870</v>
      </c>
      <c r="AJ8" s="6">
        <f t="shared" si="21"/>
        <v>101.57440325038088</v>
      </c>
      <c r="AK8" s="5">
        <f t="shared" si="22"/>
        <v>16.929067208396813</v>
      </c>
      <c r="AL8" s="5">
        <f t="shared" si="23"/>
        <v>85.900352250397063</v>
      </c>
      <c r="AM8" s="5">
        <f t="shared" si="24"/>
        <v>14.316725375066177</v>
      </c>
    </row>
    <row r="9" spans="1:39" ht="18" customHeight="1" x14ac:dyDescent="0.25">
      <c r="A9" s="5">
        <v>4</v>
      </c>
      <c r="B9" s="5">
        <v>66</v>
      </c>
      <c r="C9" s="6">
        <f t="shared" si="0"/>
        <v>264</v>
      </c>
      <c r="D9" s="6">
        <f t="shared" si="1"/>
        <v>108.16657652785288</v>
      </c>
      <c r="E9" s="5">
        <f t="shared" si="2"/>
        <v>27.041644131963221</v>
      </c>
      <c r="F9" s="5">
        <f t="shared" si="3"/>
        <v>90.568259485924855</v>
      </c>
      <c r="G9" s="5">
        <f t="shared" si="4"/>
        <v>22.642064871481214</v>
      </c>
      <c r="H9" s="2"/>
      <c r="I9" s="2">
        <v>10</v>
      </c>
      <c r="J9" s="2">
        <v>70</v>
      </c>
      <c r="K9" s="2">
        <f t="shared" si="5"/>
        <v>700</v>
      </c>
      <c r="L9" s="6">
        <f t="shared" si="6"/>
        <v>101.57440325038088</v>
      </c>
      <c r="M9" s="5">
        <f t="shared" si="7"/>
        <v>10.157440325038088</v>
      </c>
      <c r="N9" s="5">
        <f t="shared" si="8"/>
        <v>85.900352250397063</v>
      </c>
      <c r="O9" s="5">
        <f t="shared" si="9"/>
        <v>8.5900352250397063</v>
      </c>
      <c r="Q9" s="1">
        <v>4</v>
      </c>
      <c r="R9" s="1">
        <v>112</v>
      </c>
      <c r="S9" s="2">
        <f t="shared" si="10"/>
        <v>448</v>
      </c>
      <c r="T9" s="6">
        <f t="shared" si="11"/>
        <v>101.57440325038088</v>
      </c>
      <c r="U9" s="5">
        <f t="shared" si="12"/>
        <v>25.393600812595221</v>
      </c>
      <c r="V9" s="5">
        <f t="shared" si="13"/>
        <v>85.900352250397063</v>
      </c>
      <c r="W9" s="5">
        <f t="shared" si="14"/>
        <v>21.475088062599266</v>
      </c>
      <c r="Y9" s="1">
        <v>7</v>
      </c>
      <c r="Z9" s="1">
        <v>120</v>
      </c>
      <c r="AA9" s="2">
        <f t="shared" si="15"/>
        <v>840</v>
      </c>
      <c r="AB9" s="6">
        <f t="shared" si="16"/>
        <v>101.57440325038088</v>
      </c>
      <c r="AC9" s="5">
        <f t="shared" si="17"/>
        <v>14.510629035768698</v>
      </c>
      <c r="AD9" s="5">
        <f t="shared" si="18"/>
        <v>85.900352250397063</v>
      </c>
      <c r="AE9" s="5">
        <f t="shared" si="19"/>
        <v>12.271478892913866</v>
      </c>
      <c r="AG9" s="1">
        <v>7</v>
      </c>
      <c r="AH9" s="1">
        <v>130</v>
      </c>
      <c r="AI9" s="2">
        <f t="shared" si="20"/>
        <v>910</v>
      </c>
      <c r="AJ9" s="6">
        <f t="shared" si="21"/>
        <v>101.57440325038088</v>
      </c>
      <c r="AK9" s="5">
        <f t="shared" si="22"/>
        <v>14.510629035768698</v>
      </c>
      <c r="AL9" s="5">
        <f t="shared" si="23"/>
        <v>85.900352250397063</v>
      </c>
      <c r="AM9" s="5">
        <f t="shared" si="24"/>
        <v>12.271478892913866</v>
      </c>
    </row>
    <row r="10" spans="1:39" ht="18" customHeight="1" x14ac:dyDescent="0.25">
      <c r="A10" s="5">
        <v>5</v>
      </c>
      <c r="B10" s="5">
        <v>79</v>
      </c>
      <c r="C10" s="6">
        <f t="shared" si="0"/>
        <v>395</v>
      </c>
      <c r="D10" s="6">
        <f t="shared" si="1"/>
        <v>108.16657652785288</v>
      </c>
      <c r="E10" s="5">
        <f t="shared" si="2"/>
        <v>21.633315305570576</v>
      </c>
      <c r="F10" s="5">
        <f t="shared" si="3"/>
        <v>90.568259485924855</v>
      </c>
      <c r="G10" s="5">
        <f t="shared" si="4"/>
        <v>18.113651897184972</v>
      </c>
      <c r="H10" s="2"/>
      <c r="I10" s="2">
        <v>20</v>
      </c>
      <c r="J10" s="2">
        <v>35</v>
      </c>
      <c r="K10" s="2">
        <f t="shared" si="5"/>
        <v>700</v>
      </c>
      <c r="L10" s="6">
        <f t="shared" si="6"/>
        <v>101.57440325038088</v>
      </c>
      <c r="M10" s="5">
        <f t="shared" si="7"/>
        <v>5.0787201625190441</v>
      </c>
      <c r="N10" s="5">
        <f t="shared" si="8"/>
        <v>85.900352250397063</v>
      </c>
      <c r="O10" s="5">
        <f t="shared" si="9"/>
        <v>4.2950176125198531</v>
      </c>
      <c r="Q10" s="1">
        <v>4.5</v>
      </c>
      <c r="R10" s="1">
        <v>122</v>
      </c>
      <c r="S10" s="2">
        <f t="shared" si="10"/>
        <v>549</v>
      </c>
      <c r="T10" s="6">
        <f t="shared" si="11"/>
        <v>101.57440325038088</v>
      </c>
      <c r="U10" s="5">
        <f t="shared" si="12"/>
        <v>22.57208961119575</v>
      </c>
      <c r="V10" s="5">
        <f t="shared" si="13"/>
        <v>85.900352250397063</v>
      </c>
      <c r="W10" s="5">
        <f t="shared" si="14"/>
        <v>19.088967166754902</v>
      </c>
      <c r="Y10" s="1">
        <v>8</v>
      </c>
      <c r="Z10" s="1">
        <v>110</v>
      </c>
      <c r="AA10" s="2">
        <f t="shared" si="15"/>
        <v>880</v>
      </c>
      <c r="AB10" s="6">
        <f t="shared" si="16"/>
        <v>101.57440325038088</v>
      </c>
      <c r="AC10" s="5">
        <f t="shared" si="17"/>
        <v>12.69680040629761</v>
      </c>
      <c r="AD10" s="5">
        <f t="shared" si="18"/>
        <v>85.900352250397063</v>
      </c>
      <c r="AE10" s="5">
        <f t="shared" si="19"/>
        <v>10.737544031299633</v>
      </c>
      <c r="AG10" s="1">
        <v>8</v>
      </c>
      <c r="AH10" s="1">
        <v>115</v>
      </c>
      <c r="AI10" s="2">
        <f t="shared" si="20"/>
        <v>920</v>
      </c>
      <c r="AJ10" s="6">
        <f t="shared" si="21"/>
        <v>101.57440325038088</v>
      </c>
      <c r="AK10" s="5">
        <f t="shared" si="22"/>
        <v>12.69680040629761</v>
      </c>
      <c r="AL10" s="5">
        <f t="shared" si="23"/>
        <v>85.900352250397063</v>
      </c>
      <c r="AM10" s="5">
        <f t="shared" si="24"/>
        <v>10.737544031299633</v>
      </c>
    </row>
    <row r="11" spans="1:39" ht="18" customHeight="1" x14ac:dyDescent="0.25">
      <c r="A11" s="5">
        <v>6</v>
      </c>
      <c r="B11" s="5">
        <v>91</v>
      </c>
      <c r="C11" s="6">
        <f t="shared" si="0"/>
        <v>546</v>
      </c>
      <c r="D11" s="6">
        <f t="shared" si="1"/>
        <v>108.16657652785288</v>
      </c>
      <c r="E11" s="5">
        <f t="shared" si="2"/>
        <v>18.027762754642147</v>
      </c>
      <c r="F11" s="5">
        <f t="shared" si="3"/>
        <v>90.568259485924855</v>
      </c>
      <c r="G11" s="5">
        <f t="shared" si="4"/>
        <v>15.094709914320809</v>
      </c>
      <c r="H11" s="2"/>
      <c r="I11" s="2">
        <v>30</v>
      </c>
      <c r="J11" s="2">
        <v>23</v>
      </c>
      <c r="K11" s="2">
        <f t="shared" si="5"/>
        <v>690</v>
      </c>
      <c r="L11" s="6">
        <f t="shared" si="6"/>
        <v>101.57440325038088</v>
      </c>
      <c r="M11" s="5">
        <f t="shared" si="7"/>
        <v>3.3858134416793626</v>
      </c>
      <c r="N11" s="5">
        <f t="shared" si="8"/>
        <v>85.900352250397063</v>
      </c>
      <c r="O11" s="5">
        <f t="shared" si="9"/>
        <v>2.8633450750132354</v>
      </c>
      <c r="Q11" s="1">
        <v>5</v>
      </c>
      <c r="R11" s="1">
        <v>132</v>
      </c>
      <c r="S11" s="2">
        <f t="shared" si="10"/>
        <v>660</v>
      </c>
      <c r="T11" s="6">
        <f t="shared" si="11"/>
        <v>101.57440325038088</v>
      </c>
      <c r="U11" s="5">
        <f t="shared" si="12"/>
        <v>20.314880650076176</v>
      </c>
      <c r="V11" s="5">
        <f t="shared" si="13"/>
        <v>85.900352250397063</v>
      </c>
      <c r="W11" s="5">
        <f t="shared" si="14"/>
        <v>17.180070450079413</v>
      </c>
      <c r="Y11" s="1">
        <v>9</v>
      </c>
      <c r="Z11" s="1">
        <v>93</v>
      </c>
      <c r="AA11" s="2">
        <f t="shared" si="15"/>
        <v>837</v>
      </c>
      <c r="AB11" s="6">
        <f t="shared" si="16"/>
        <v>101.57440325038088</v>
      </c>
      <c r="AC11" s="5">
        <f t="shared" si="17"/>
        <v>11.286044805597875</v>
      </c>
      <c r="AD11" s="5">
        <f t="shared" si="18"/>
        <v>85.900352250397063</v>
      </c>
      <c r="AE11" s="5">
        <f t="shared" si="19"/>
        <v>9.5444835833774508</v>
      </c>
      <c r="AG11" s="1">
        <v>9</v>
      </c>
      <c r="AH11" s="1">
        <v>95</v>
      </c>
      <c r="AI11" s="2">
        <f t="shared" si="20"/>
        <v>855</v>
      </c>
      <c r="AJ11" s="6">
        <f t="shared" si="21"/>
        <v>101.57440325038088</v>
      </c>
      <c r="AK11" s="5">
        <f t="shared" si="22"/>
        <v>11.286044805597875</v>
      </c>
      <c r="AL11" s="5">
        <f t="shared" si="23"/>
        <v>85.900352250397063</v>
      </c>
      <c r="AM11" s="5">
        <f t="shared" si="24"/>
        <v>9.5444835833774508</v>
      </c>
    </row>
    <row r="12" spans="1:39" ht="18" customHeight="1" x14ac:dyDescent="0.25">
      <c r="A12" s="5">
        <v>7</v>
      </c>
      <c r="B12" s="5">
        <v>101</v>
      </c>
      <c r="C12" s="6">
        <f t="shared" si="0"/>
        <v>707</v>
      </c>
      <c r="D12" s="6">
        <f t="shared" si="1"/>
        <v>108.16657652785288</v>
      </c>
      <c r="E12" s="5">
        <f t="shared" si="2"/>
        <v>15.452368075407554</v>
      </c>
      <c r="F12" s="5">
        <f t="shared" si="3"/>
        <v>90.568259485924855</v>
      </c>
      <c r="G12" s="5">
        <f t="shared" si="4"/>
        <v>12.938322783703551</v>
      </c>
      <c r="H12" s="2"/>
      <c r="I12" s="2">
        <v>40</v>
      </c>
      <c r="J12" s="2">
        <v>18</v>
      </c>
      <c r="K12" s="2">
        <f t="shared" si="5"/>
        <v>720</v>
      </c>
      <c r="L12" s="6">
        <f t="shared" si="6"/>
        <v>101.57440325038088</v>
      </c>
      <c r="M12" s="5">
        <f t="shared" si="7"/>
        <v>2.5393600812595221</v>
      </c>
      <c r="N12" s="5">
        <f t="shared" si="8"/>
        <v>85.900352250397063</v>
      </c>
      <c r="O12" s="5">
        <f t="shared" si="9"/>
        <v>2.1475088062599266</v>
      </c>
      <c r="Q12" s="1">
        <v>10</v>
      </c>
      <c r="R12" s="1">
        <v>82</v>
      </c>
      <c r="S12" s="2">
        <f t="shared" si="10"/>
        <v>820</v>
      </c>
      <c r="T12" s="6">
        <f t="shared" si="11"/>
        <v>101.57440325038088</v>
      </c>
      <c r="U12" s="5">
        <f t="shared" si="12"/>
        <v>10.157440325038088</v>
      </c>
      <c r="V12" s="5">
        <f t="shared" si="13"/>
        <v>85.900352250397063</v>
      </c>
      <c r="W12" s="5">
        <f t="shared" si="14"/>
        <v>8.5900352250397063</v>
      </c>
      <c r="Y12" s="1">
        <v>10</v>
      </c>
      <c r="Z12" s="1">
        <v>83</v>
      </c>
      <c r="AA12" s="2">
        <f t="shared" si="15"/>
        <v>830</v>
      </c>
      <c r="AB12" s="6">
        <f t="shared" si="16"/>
        <v>101.57440325038088</v>
      </c>
      <c r="AC12" s="5">
        <f t="shared" si="17"/>
        <v>10.157440325038088</v>
      </c>
      <c r="AD12" s="5">
        <f t="shared" si="18"/>
        <v>85.900352250397063</v>
      </c>
      <c r="AE12" s="5">
        <f t="shared" si="19"/>
        <v>8.5900352250397063</v>
      </c>
      <c r="AG12" s="1">
        <v>10</v>
      </c>
      <c r="AH12" s="1">
        <v>85</v>
      </c>
      <c r="AI12" s="2">
        <f t="shared" si="20"/>
        <v>850</v>
      </c>
      <c r="AJ12" s="6">
        <f t="shared" si="21"/>
        <v>101.57440325038088</v>
      </c>
      <c r="AK12" s="5">
        <f t="shared" si="22"/>
        <v>10.157440325038088</v>
      </c>
      <c r="AL12" s="5">
        <f t="shared" si="23"/>
        <v>85.900352250397063</v>
      </c>
      <c r="AM12" s="5">
        <f t="shared" si="24"/>
        <v>8.5900352250397063</v>
      </c>
    </row>
    <row r="13" spans="1:39" ht="18" customHeight="1" x14ac:dyDescent="0.25">
      <c r="A13" s="5">
        <v>8</v>
      </c>
      <c r="B13" s="5">
        <v>111</v>
      </c>
      <c r="C13" s="6">
        <f t="shared" si="0"/>
        <v>888</v>
      </c>
      <c r="D13" s="6">
        <f t="shared" si="1"/>
        <v>108.16657652785288</v>
      </c>
      <c r="E13" s="5">
        <f t="shared" si="2"/>
        <v>13.52082206598161</v>
      </c>
      <c r="F13" s="5">
        <f t="shared" si="3"/>
        <v>90.568259485924855</v>
      </c>
      <c r="G13" s="5">
        <f t="shared" si="4"/>
        <v>11.321032435740607</v>
      </c>
      <c r="H13" s="2"/>
      <c r="I13" s="2">
        <v>50</v>
      </c>
      <c r="J13" s="2">
        <v>14</v>
      </c>
      <c r="K13" s="2">
        <f t="shared" si="5"/>
        <v>700</v>
      </c>
      <c r="L13" s="6">
        <f t="shared" si="6"/>
        <v>101.57440325038088</v>
      </c>
      <c r="M13" s="5">
        <f t="shared" si="7"/>
        <v>2.0314880650076175</v>
      </c>
      <c r="N13" s="5">
        <f t="shared" si="8"/>
        <v>85.900352250397063</v>
      </c>
      <c r="O13" s="5">
        <f t="shared" si="9"/>
        <v>1.7180070450079412</v>
      </c>
      <c r="Q13" s="1">
        <v>20</v>
      </c>
      <c r="R13" s="1">
        <v>42</v>
      </c>
      <c r="S13" s="2">
        <f t="shared" si="10"/>
        <v>840</v>
      </c>
      <c r="T13" s="6">
        <f t="shared" si="11"/>
        <v>101.57440325038088</v>
      </c>
      <c r="U13" s="5">
        <f t="shared" si="12"/>
        <v>5.0787201625190441</v>
      </c>
      <c r="V13" s="5">
        <f t="shared" si="13"/>
        <v>85.900352250397063</v>
      </c>
      <c r="W13" s="5">
        <f t="shared" si="14"/>
        <v>4.2950176125198531</v>
      </c>
      <c r="Y13" s="1">
        <v>20</v>
      </c>
      <c r="Z13" s="1">
        <v>43</v>
      </c>
      <c r="AA13" s="2">
        <f t="shared" si="15"/>
        <v>860</v>
      </c>
      <c r="AB13" s="6">
        <f t="shared" si="16"/>
        <v>101.57440325038088</v>
      </c>
      <c r="AC13" s="5">
        <f t="shared" si="17"/>
        <v>5.0787201625190441</v>
      </c>
      <c r="AD13" s="5">
        <f t="shared" si="18"/>
        <v>85.900352250397063</v>
      </c>
      <c r="AE13" s="5">
        <f t="shared" si="19"/>
        <v>4.2950176125198531</v>
      </c>
      <c r="AG13" s="1">
        <v>20</v>
      </c>
      <c r="AH13" s="1">
        <v>43</v>
      </c>
      <c r="AI13" s="2">
        <f t="shared" si="20"/>
        <v>860</v>
      </c>
      <c r="AJ13" s="6">
        <f t="shared" si="21"/>
        <v>101.57440325038088</v>
      </c>
      <c r="AK13" s="5">
        <f t="shared" si="22"/>
        <v>5.0787201625190441</v>
      </c>
      <c r="AL13" s="5">
        <f t="shared" si="23"/>
        <v>85.900352250397063</v>
      </c>
      <c r="AM13" s="5">
        <f t="shared" si="24"/>
        <v>4.2950176125198531</v>
      </c>
    </row>
    <row r="14" spans="1:39" ht="18" customHeight="1" x14ac:dyDescent="0.25">
      <c r="A14" s="5">
        <v>9</v>
      </c>
      <c r="B14" s="5">
        <v>111</v>
      </c>
      <c r="C14" s="6">
        <f t="shared" si="0"/>
        <v>999</v>
      </c>
      <c r="D14" s="6">
        <f t="shared" si="1"/>
        <v>108.16657652785288</v>
      </c>
      <c r="E14" s="5">
        <f t="shared" si="2"/>
        <v>12.018508503094765</v>
      </c>
      <c r="F14" s="5">
        <f t="shared" si="3"/>
        <v>90.568259485924855</v>
      </c>
      <c r="G14" s="5">
        <f t="shared" si="4"/>
        <v>10.063139942880539</v>
      </c>
      <c r="H14" s="2"/>
      <c r="I14" s="2">
        <v>60</v>
      </c>
      <c r="J14" s="2">
        <v>12</v>
      </c>
      <c r="K14" s="2">
        <f t="shared" si="5"/>
        <v>720</v>
      </c>
      <c r="L14" s="6">
        <f t="shared" si="6"/>
        <v>101.57440325038088</v>
      </c>
      <c r="M14" s="5">
        <f t="shared" si="7"/>
        <v>1.6929067208396813</v>
      </c>
      <c r="N14" s="5">
        <f t="shared" si="8"/>
        <v>85.900352250397063</v>
      </c>
      <c r="O14" s="5">
        <f t="shared" si="9"/>
        <v>1.4316725375066177</v>
      </c>
      <c r="Q14" s="1">
        <v>30</v>
      </c>
      <c r="R14" s="1">
        <v>28</v>
      </c>
      <c r="S14" s="2">
        <f t="shared" si="10"/>
        <v>840</v>
      </c>
      <c r="T14" s="6">
        <f t="shared" si="11"/>
        <v>101.57440325038088</v>
      </c>
      <c r="U14" s="5">
        <f t="shared" si="12"/>
        <v>3.3858134416793626</v>
      </c>
      <c r="V14" s="5">
        <f t="shared" si="13"/>
        <v>85.900352250397063</v>
      </c>
      <c r="W14" s="5">
        <f t="shared" si="14"/>
        <v>2.8633450750132354</v>
      </c>
      <c r="Y14" s="1">
        <v>30</v>
      </c>
      <c r="Z14" s="1">
        <v>28</v>
      </c>
      <c r="AA14" s="2">
        <f t="shared" si="15"/>
        <v>840</v>
      </c>
      <c r="AB14" s="6">
        <f t="shared" si="16"/>
        <v>101.57440325038088</v>
      </c>
      <c r="AC14" s="5">
        <f t="shared" si="17"/>
        <v>3.3858134416793626</v>
      </c>
      <c r="AD14" s="5">
        <f t="shared" si="18"/>
        <v>85.900352250397063</v>
      </c>
      <c r="AE14" s="5">
        <f t="shared" si="19"/>
        <v>2.8633450750132354</v>
      </c>
      <c r="AG14" s="1">
        <v>26</v>
      </c>
      <c r="AH14" s="1">
        <v>34</v>
      </c>
      <c r="AI14" s="2">
        <f t="shared" si="20"/>
        <v>884</v>
      </c>
      <c r="AJ14" s="6">
        <f t="shared" si="21"/>
        <v>101.57440325038088</v>
      </c>
      <c r="AK14" s="5">
        <f t="shared" si="22"/>
        <v>3.9067078173223417</v>
      </c>
      <c r="AL14" s="5">
        <f t="shared" si="23"/>
        <v>85.900352250397063</v>
      </c>
      <c r="AM14" s="5">
        <f t="shared" si="24"/>
        <v>3.3038597019383484</v>
      </c>
    </row>
    <row r="15" spans="1:39" ht="18" customHeight="1" x14ac:dyDescent="0.25">
      <c r="A15" s="5">
        <v>10</v>
      </c>
      <c r="B15" s="5">
        <v>85</v>
      </c>
      <c r="C15" s="6">
        <f t="shared" si="0"/>
        <v>850</v>
      </c>
      <c r="D15" s="6">
        <f t="shared" si="1"/>
        <v>108.16657652785288</v>
      </c>
      <c r="E15" s="5">
        <f t="shared" si="2"/>
        <v>10.816657652785288</v>
      </c>
      <c r="F15" s="5">
        <f t="shared" si="3"/>
        <v>90.568259485924855</v>
      </c>
      <c r="G15" s="5">
        <f t="shared" si="4"/>
        <v>9.0568259485924862</v>
      </c>
      <c r="H15" s="2"/>
      <c r="I15" s="2">
        <v>63</v>
      </c>
      <c r="J15" s="2">
        <v>11</v>
      </c>
      <c r="K15" s="2">
        <f t="shared" si="5"/>
        <v>693</v>
      </c>
      <c r="L15" s="6">
        <f t="shared" si="6"/>
        <v>101.57440325038088</v>
      </c>
      <c r="M15" s="5">
        <f t="shared" si="7"/>
        <v>1.6122921150854108</v>
      </c>
      <c r="N15" s="5">
        <f t="shared" si="8"/>
        <v>85.900352250397063</v>
      </c>
      <c r="O15" s="5">
        <f t="shared" si="9"/>
        <v>1.3634976547682074</v>
      </c>
      <c r="Q15" s="1">
        <v>40</v>
      </c>
      <c r="R15" s="1">
        <v>22</v>
      </c>
      <c r="S15" s="2">
        <f t="shared" si="10"/>
        <v>880</v>
      </c>
      <c r="T15" s="6">
        <f t="shared" si="11"/>
        <v>101.57440325038088</v>
      </c>
      <c r="U15" s="5">
        <f t="shared" si="12"/>
        <v>2.5393600812595221</v>
      </c>
      <c r="V15" s="5">
        <f t="shared" si="13"/>
        <v>85.900352250397063</v>
      </c>
      <c r="W15" s="5">
        <f t="shared" si="14"/>
        <v>2.1475088062599266</v>
      </c>
      <c r="Y15" s="1">
        <v>37</v>
      </c>
      <c r="Z15" s="1">
        <v>23</v>
      </c>
      <c r="AA15" s="2">
        <f t="shared" si="15"/>
        <v>851</v>
      </c>
      <c r="AB15" s="6">
        <f t="shared" si="16"/>
        <v>101.57440325038088</v>
      </c>
      <c r="AC15" s="5">
        <f t="shared" si="17"/>
        <v>2.7452541419021861</v>
      </c>
      <c r="AD15" s="5">
        <f t="shared" si="18"/>
        <v>85.900352250397063</v>
      </c>
      <c r="AE15" s="5">
        <f t="shared" si="19"/>
        <v>2.3216311419026234</v>
      </c>
    </row>
    <row r="16" spans="1:39" ht="18" customHeight="1" x14ac:dyDescent="0.25">
      <c r="A16" s="5">
        <v>20</v>
      </c>
      <c r="B16" s="5">
        <v>52</v>
      </c>
      <c r="C16" s="6">
        <f t="shared" si="0"/>
        <v>1040</v>
      </c>
      <c r="D16" s="6">
        <f t="shared" si="1"/>
        <v>108.16657652785288</v>
      </c>
      <c r="E16" s="5">
        <f t="shared" si="2"/>
        <v>5.4083288263926441</v>
      </c>
      <c r="F16" s="5">
        <f t="shared" si="3"/>
        <v>90.568259485924855</v>
      </c>
      <c r="G16" s="5">
        <f t="shared" si="4"/>
        <v>4.5284129742962431</v>
      </c>
      <c r="H16" s="2"/>
      <c r="I16" s="2"/>
      <c r="J16" s="2"/>
      <c r="K16" s="2"/>
      <c r="L16" s="2"/>
      <c r="M16" s="2"/>
      <c r="Q16" s="1">
        <v>50</v>
      </c>
      <c r="R16" s="1">
        <v>17</v>
      </c>
      <c r="S16" s="2">
        <f t="shared" si="10"/>
        <v>850</v>
      </c>
      <c r="T16" s="6">
        <f t="shared" si="11"/>
        <v>101.57440325038088</v>
      </c>
      <c r="U16" s="5">
        <f t="shared" si="12"/>
        <v>2.0314880650076175</v>
      </c>
      <c r="V16" s="5">
        <f t="shared" si="13"/>
        <v>85.900352250397063</v>
      </c>
      <c r="W16" s="5">
        <f t="shared" si="14"/>
        <v>1.7180070450079412</v>
      </c>
    </row>
    <row r="17" spans="1:37" ht="18" customHeight="1" x14ac:dyDescent="0.25">
      <c r="A17" s="5">
        <v>30</v>
      </c>
      <c r="B17" s="5">
        <v>28</v>
      </c>
      <c r="C17" s="6">
        <f t="shared" si="0"/>
        <v>840</v>
      </c>
      <c r="D17" s="6">
        <f t="shared" si="1"/>
        <v>108.16657652785288</v>
      </c>
      <c r="E17" s="5">
        <f t="shared" si="2"/>
        <v>3.6055525509284294</v>
      </c>
      <c r="F17" s="5">
        <f t="shared" si="3"/>
        <v>90.568259485924855</v>
      </c>
      <c r="G17" s="5">
        <f t="shared" si="4"/>
        <v>3.0189419828641619</v>
      </c>
      <c r="H17" s="2"/>
      <c r="I17" s="2"/>
      <c r="J17" s="2"/>
      <c r="K17" s="2"/>
      <c r="L17" s="2"/>
      <c r="M17" s="2"/>
    </row>
    <row r="18" spans="1:37" ht="18" customHeight="1" x14ac:dyDescent="0.25">
      <c r="A18" s="5">
        <v>40</v>
      </c>
      <c r="B18" s="5">
        <v>18</v>
      </c>
      <c r="C18" s="6">
        <f t="shared" si="0"/>
        <v>720</v>
      </c>
      <c r="D18" s="6">
        <f t="shared" si="1"/>
        <v>108.16657652785288</v>
      </c>
      <c r="E18" s="5">
        <f t="shared" si="2"/>
        <v>2.7041644131963221</v>
      </c>
      <c r="F18" s="5">
        <f t="shared" si="3"/>
        <v>90.568259485924855</v>
      </c>
      <c r="G18" s="5">
        <f t="shared" si="4"/>
        <v>2.2642064871481216</v>
      </c>
      <c r="H18" s="2"/>
      <c r="I18" s="2"/>
      <c r="J18" s="2"/>
      <c r="K18" s="2"/>
      <c r="L18" s="2"/>
      <c r="M18" s="2"/>
    </row>
    <row r="19" spans="1:37" ht="18" customHeight="1" x14ac:dyDescent="0.25">
      <c r="A19" s="5">
        <v>50</v>
      </c>
      <c r="B19" s="5">
        <v>14</v>
      </c>
      <c r="C19" s="6">
        <f t="shared" si="0"/>
        <v>700</v>
      </c>
      <c r="D19" s="6">
        <f t="shared" si="1"/>
        <v>108.16657652785288</v>
      </c>
      <c r="E19" s="5">
        <f t="shared" si="2"/>
        <v>2.1633315305570577</v>
      </c>
      <c r="F19" s="5">
        <f t="shared" si="3"/>
        <v>90.568259485924855</v>
      </c>
      <c r="G19" s="5">
        <f t="shared" si="4"/>
        <v>1.811365189718497</v>
      </c>
      <c r="H19" s="2"/>
      <c r="I19" s="2"/>
      <c r="J19" s="2"/>
      <c r="K19" s="2"/>
      <c r="L19" s="2"/>
      <c r="M19" s="2"/>
    </row>
    <row r="20" spans="1:37" ht="18" customHeight="1" x14ac:dyDescent="0.25">
      <c r="A20" s="5">
        <v>60</v>
      </c>
      <c r="B20" s="5">
        <v>10</v>
      </c>
      <c r="C20" s="6">
        <f t="shared" si="0"/>
        <v>600</v>
      </c>
      <c r="D20" s="6">
        <f t="shared" si="1"/>
        <v>108.16657652785288</v>
      </c>
      <c r="E20" s="5">
        <f t="shared" si="2"/>
        <v>1.8027762754642147</v>
      </c>
      <c r="F20" s="5">
        <f t="shared" si="3"/>
        <v>90.568259485924855</v>
      </c>
      <c r="G20" s="5">
        <f t="shared" si="4"/>
        <v>1.509470991432081</v>
      </c>
      <c r="H20" s="2"/>
      <c r="I20" s="2"/>
      <c r="J20" s="2"/>
      <c r="K20" s="2"/>
      <c r="L20" s="2"/>
      <c r="M20" s="2"/>
    </row>
    <row r="21" spans="1:37" ht="18" customHeight="1" x14ac:dyDescent="0.25">
      <c r="A21" s="5">
        <v>70</v>
      </c>
      <c r="B21" s="5">
        <v>8</v>
      </c>
      <c r="C21" s="6">
        <f t="shared" si="0"/>
        <v>560</v>
      </c>
      <c r="D21" s="6">
        <f t="shared" si="1"/>
        <v>108.16657652785288</v>
      </c>
      <c r="E21" s="5">
        <f t="shared" si="2"/>
        <v>1.5452368075407554</v>
      </c>
      <c r="F21" s="5">
        <f t="shared" si="3"/>
        <v>90.568259485924855</v>
      </c>
      <c r="G21" s="5">
        <f t="shared" si="4"/>
        <v>1.2938322783703551</v>
      </c>
      <c r="H21" s="2"/>
      <c r="I21" s="2"/>
      <c r="J21" s="2"/>
      <c r="K21" s="2"/>
      <c r="L21" s="2"/>
      <c r="M21" s="2"/>
    </row>
    <row r="22" spans="1:37" ht="18" customHeight="1" x14ac:dyDescent="0.25">
      <c r="A22" s="5">
        <v>80</v>
      </c>
      <c r="B22" s="5">
        <v>6.5</v>
      </c>
      <c r="C22" s="6">
        <f t="shared" si="0"/>
        <v>520</v>
      </c>
      <c r="D22" s="6">
        <f t="shared" si="1"/>
        <v>108.16657652785288</v>
      </c>
      <c r="E22" s="5">
        <f t="shared" si="2"/>
        <v>1.352082206598161</v>
      </c>
      <c r="F22" s="5">
        <f t="shared" si="3"/>
        <v>90.568259485924855</v>
      </c>
      <c r="G22" s="5">
        <f t="shared" si="4"/>
        <v>1.1321032435740608</v>
      </c>
      <c r="H22" s="2"/>
      <c r="I22" s="2"/>
      <c r="J22" s="2"/>
      <c r="K22" s="2"/>
      <c r="L22" s="2"/>
      <c r="M22" s="2"/>
    </row>
    <row r="23" spans="1:37" ht="18" customHeight="1" x14ac:dyDescent="0.25">
      <c r="A23" s="5">
        <v>90</v>
      </c>
      <c r="B23" s="5">
        <v>5.5</v>
      </c>
      <c r="C23" s="6">
        <f t="shared" si="0"/>
        <v>495</v>
      </c>
      <c r="D23" s="6">
        <f t="shared" si="1"/>
        <v>108.16657652785288</v>
      </c>
      <c r="E23" s="5">
        <f t="shared" si="2"/>
        <v>1.2018508503094765</v>
      </c>
      <c r="F23" s="5">
        <f t="shared" si="3"/>
        <v>90.568259485924855</v>
      </c>
      <c r="G23" s="5">
        <f t="shared" si="4"/>
        <v>1.0063139942880539</v>
      </c>
      <c r="H23" s="2"/>
      <c r="I23" s="2"/>
      <c r="J23" s="2"/>
      <c r="K23" s="2"/>
      <c r="L23" s="2"/>
      <c r="M23" s="2"/>
    </row>
    <row r="24" spans="1:37" ht="18" customHeight="1" x14ac:dyDescent="0.25">
      <c r="A24" s="5">
        <v>100</v>
      </c>
      <c r="B24" s="5">
        <v>4.5</v>
      </c>
      <c r="C24" s="6">
        <f t="shared" si="0"/>
        <v>450</v>
      </c>
      <c r="D24" s="6">
        <f t="shared" si="1"/>
        <v>108.16657652785288</v>
      </c>
      <c r="E24" s="5">
        <f t="shared" si="2"/>
        <v>1.0816657652785289</v>
      </c>
      <c r="F24" s="5">
        <f t="shared" si="3"/>
        <v>90.568259485924855</v>
      </c>
      <c r="G24" s="5">
        <f t="shared" si="4"/>
        <v>0.90568259485924851</v>
      </c>
      <c r="H24" s="2"/>
      <c r="I24" s="2"/>
      <c r="J24" s="2"/>
      <c r="K24" s="2"/>
      <c r="L24" s="2"/>
      <c r="M24" s="2"/>
    </row>
    <row r="25" spans="1:37" ht="18" customHeight="1" x14ac:dyDescent="0.25">
      <c r="A25" s="5">
        <v>200</v>
      </c>
      <c r="B25" s="5">
        <v>1.7</v>
      </c>
      <c r="C25" s="6">
        <f t="shared" si="0"/>
        <v>340</v>
      </c>
      <c r="D25" s="6">
        <f t="shared" si="1"/>
        <v>108.16657652785288</v>
      </c>
      <c r="E25" s="5">
        <f t="shared" si="2"/>
        <v>0.54083288263926443</v>
      </c>
      <c r="F25" s="5">
        <f t="shared" si="3"/>
        <v>90.568259485924855</v>
      </c>
      <c r="G25" s="5">
        <f t="shared" si="4"/>
        <v>0.45284129742962426</v>
      </c>
      <c r="H25" s="2"/>
      <c r="I25" s="2"/>
      <c r="J25" s="2"/>
      <c r="K25" s="2"/>
      <c r="L25" s="2"/>
      <c r="M25" s="2"/>
    </row>
    <row r="26" spans="1:37" ht="18" customHeight="1" x14ac:dyDescent="0.25">
      <c r="A26" s="5">
        <v>300</v>
      </c>
      <c r="B26" s="5">
        <v>0.8</v>
      </c>
      <c r="C26" s="6">
        <f t="shared" si="0"/>
        <v>240</v>
      </c>
      <c r="D26" s="6">
        <f t="shared" si="1"/>
        <v>108.16657652785288</v>
      </c>
      <c r="E26" s="5">
        <f t="shared" si="2"/>
        <v>0.36055525509284292</v>
      </c>
      <c r="F26" s="5">
        <f t="shared" si="3"/>
        <v>90.568259485924855</v>
      </c>
      <c r="G26" s="5">
        <f t="shared" si="4"/>
        <v>0.30189419828641617</v>
      </c>
      <c r="H26" s="2"/>
      <c r="I26" s="2"/>
      <c r="J26" s="2"/>
      <c r="K26" s="2"/>
      <c r="L26" s="2"/>
      <c r="M26" s="2"/>
    </row>
    <row r="27" spans="1:37" ht="18" customHeight="1" x14ac:dyDescent="0.25">
      <c r="A27" s="5">
        <v>400</v>
      </c>
      <c r="B27" s="5">
        <v>0.55000000000000004</v>
      </c>
      <c r="C27" s="6">
        <f t="shared" si="0"/>
        <v>220.00000000000003</v>
      </c>
      <c r="D27" s="6">
        <f t="shared" si="1"/>
        <v>108.16657652785288</v>
      </c>
      <c r="E27" s="5">
        <f t="shared" si="2"/>
        <v>0.27041644131963222</v>
      </c>
      <c r="F27" s="5">
        <f t="shared" si="3"/>
        <v>90.568259485924855</v>
      </c>
      <c r="G27" s="5">
        <f t="shared" si="4"/>
        <v>0.22642064871481213</v>
      </c>
      <c r="H27" s="2"/>
      <c r="I27" s="2"/>
      <c r="J27" s="2"/>
      <c r="K27" s="2"/>
      <c r="L27" s="2"/>
      <c r="M27" s="2"/>
    </row>
    <row r="28" spans="1:37" ht="18" customHeight="1" x14ac:dyDescent="0.25">
      <c r="A28" s="5">
        <v>500</v>
      </c>
      <c r="B28" s="5">
        <v>0.4</v>
      </c>
      <c r="C28" s="6">
        <f t="shared" si="0"/>
        <v>200</v>
      </c>
      <c r="D28" s="6">
        <f t="shared" si="1"/>
        <v>108.16657652785288</v>
      </c>
      <c r="E28" s="5">
        <f t="shared" si="2"/>
        <v>0.21633315305570577</v>
      </c>
      <c r="F28" s="5">
        <f t="shared" si="3"/>
        <v>90.568259485924855</v>
      </c>
      <c r="G28" s="5">
        <f t="shared" si="4"/>
        <v>0.18113651897184971</v>
      </c>
      <c r="H28" s="2"/>
      <c r="I28" s="2"/>
      <c r="J28" s="2"/>
      <c r="K28" s="2"/>
      <c r="L28" s="2"/>
      <c r="M28" s="2"/>
    </row>
    <row r="29" spans="1:37" ht="18" customHeight="1" x14ac:dyDescent="0.25">
      <c r="A29" s="5">
        <v>600</v>
      </c>
      <c r="B29" s="5">
        <v>0.3</v>
      </c>
      <c r="C29" s="6">
        <f t="shared" si="0"/>
        <v>180</v>
      </c>
      <c r="D29" s="6">
        <f t="shared" si="1"/>
        <v>108.16657652785288</v>
      </c>
      <c r="E29" s="5">
        <f t="shared" si="2"/>
        <v>0.18027762754642146</v>
      </c>
      <c r="F29" s="5">
        <f t="shared" si="3"/>
        <v>90.568259485924855</v>
      </c>
      <c r="G29" s="5">
        <f t="shared" si="4"/>
        <v>0.15094709914320809</v>
      </c>
      <c r="H29" s="2"/>
      <c r="I29" s="2"/>
      <c r="J29" s="2"/>
      <c r="K29" s="2"/>
      <c r="L29" s="2"/>
      <c r="M29" s="2"/>
    </row>
    <row r="30" spans="1:37" ht="18" customHeight="1" x14ac:dyDescent="0.25">
      <c r="A30" s="5">
        <v>650</v>
      </c>
      <c r="B30" s="2">
        <v>0.27</v>
      </c>
      <c r="C30" s="2">
        <f t="shared" si="0"/>
        <v>175.5</v>
      </c>
      <c r="D30" s="2">
        <f t="shared" si="1"/>
        <v>108.16657652785288</v>
      </c>
      <c r="E30" s="2">
        <f t="shared" si="2"/>
        <v>0.16641011773515829</v>
      </c>
      <c r="F30" s="2">
        <f t="shared" si="3"/>
        <v>90.568259485924855</v>
      </c>
      <c r="G30" s="2">
        <f t="shared" si="4"/>
        <v>0.13933578382449976</v>
      </c>
      <c r="H30" s="2"/>
      <c r="I30" s="2"/>
      <c r="J30" s="2"/>
      <c r="K30" s="2"/>
      <c r="L30" s="2"/>
      <c r="M30" s="2"/>
    </row>
    <row r="32" spans="1:37" ht="18" customHeight="1" x14ac:dyDescent="0.25">
      <c r="A32" s="1" t="s">
        <v>6</v>
      </c>
      <c r="B32" s="2">
        <v>0.12</v>
      </c>
      <c r="C32" s="3" t="s">
        <v>7</v>
      </c>
      <c r="D32" s="2">
        <v>0.12</v>
      </c>
      <c r="E32" s="3" t="s">
        <v>7</v>
      </c>
      <c r="F32" s="2">
        <f t="shared" ref="F32:F33" si="25">F33+$D$36*D32</f>
        <v>125</v>
      </c>
      <c r="I32" s="1" t="s">
        <v>6</v>
      </c>
      <c r="J32" s="2">
        <v>0.18</v>
      </c>
      <c r="K32" s="3" t="s">
        <v>7</v>
      </c>
      <c r="L32" s="2">
        <v>0.18</v>
      </c>
      <c r="M32" s="3" t="s">
        <v>7</v>
      </c>
      <c r="Q32" s="1" t="s">
        <v>6</v>
      </c>
      <c r="R32" s="2">
        <v>0.18</v>
      </c>
      <c r="S32" s="3" t="s">
        <v>7</v>
      </c>
      <c r="T32" s="2">
        <v>0.18</v>
      </c>
      <c r="U32" s="3" t="s">
        <v>7</v>
      </c>
      <c r="Y32" s="1" t="s">
        <v>6</v>
      </c>
      <c r="Z32" s="2">
        <v>0.18</v>
      </c>
      <c r="AA32" s="3" t="s">
        <v>7</v>
      </c>
      <c r="AB32" s="2">
        <v>0.18</v>
      </c>
      <c r="AC32" s="3" t="s">
        <v>7</v>
      </c>
      <c r="AG32" s="1" t="s">
        <v>6</v>
      </c>
      <c r="AH32" s="2">
        <v>0.18</v>
      </c>
      <c r="AI32" s="3" t="s">
        <v>7</v>
      </c>
      <c r="AJ32" s="2">
        <v>0.18</v>
      </c>
      <c r="AK32" s="3" t="s">
        <v>7</v>
      </c>
    </row>
    <row r="33" spans="1:37" ht="18" customHeight="1" x14ac:dyDescent="0.25">
      <c r="A33" s="1" t="s">
        <v>8</v>
      </c>
      <c r="B33" s="2">
        <f>RCOND</f>
        <v>0.4</v>
      </c>
      <c r="C33" s="3" t="s">
        <v>7</v>
      </c>
      <c r="D33" s="2">
        <f>RISO</f>
        <v>0.579639580109088</v>
      </c>
      <c r="E33" s="3" t="s">
        <v>7</v>
      </c>
      <c r="F33" s="2">
        <f t="shared" si="25"/>
        <v>114.13180886168902</v>
      </c>
      <c r="I33" s="1" t="s">
        <v>8</v>
      </c>
      <c r="J33" s="2">
        <f>RCOND</f>
        <v>0.4</v>
      </c>
      <c r="K33" s="3" t="s">
        <v>7</v>
      </c>
      <c r="L33" s="2">
        <f>RISO</f>
        <v>0.579639580109088</v>
      </c>
      <c r="M33" s="3" t="s">
        <v>7</v>
      </c>
      <c r="Q33" s="1" t="s">
        <v>8</v>
      </c>
      <c r="R33" s="2">
        <f>RCOND</f>
        <v>0.4</v>
      </c>
      <c r="S33" s="3" t="s">
        <v>7</v>
      </c>
      <c r="T33" s="2">
        <f>RISO</f>
        <v>0.579639580109088</v>
      </c>
      <c r="U33" s="3" t="s">
        <v>7</v>
      </c>
      <c r="Y33" s="1" t="s">
        <v>8</v>
      </c>
      <c r="Z33" s="2">
        <f>RCOND</f>
        <v>0.4</v>
      </c>
      <c r="AA33" s="3" t="s">
        <v>7</v>
      </c>
      <c r="AB33" s="2">
        <f>RISO</f>
        <v>0.579639580109088</v>
      </c>
      <c r="AC33" s="3" t="s">
        <v>7</v>
      </c>
      <c r="AG33" s="1" t="s">
        <v>8</v>
      </c>
      <c r="AH33" s="2">
        <f>RCOND</f>
        <v>0.4</v>
      </c>
      <c r="AI33" s="3" t="s">
        <v>7</v>
      </c>
      <c r="AJ33" s="2">
        <f>RISO</f>
        <v>0.579639580109088</v>
      </c>
      <c r="AK33" s="3" t="s">
        <v>7</v>
      </c>
    </row>
    <row r="34" spans="1:37" ht="18" customHeight="1" x14ac:dyDescent="0.25">
      <c r="A34" s="4" t="s">
        <v>9</v>
      </c>
      <c r="B34" s="2">
        <f>RSINK</f>
        <v>0.40450000000000003</v>
      </c>
      <c r="C34" s="3" t="s">
        <v>7</v>
      </c>
      <c r="D34" s="2">
        <f>RSINK</f>
        <v>0.40450000000000003</v>
      </c>
      <c r="E34" s="3" t="s">
        <v>7</v>
      </c>
      <c r="F34" s="2">
        <f>F35+$D$36*D34</f>
        <v>61.634860962056607</v>
      </c>
      <c r="I34" s="4" t="s">
        <v>9</v>
      </c>
      <c r="J34" s="2">
        <f>RSINK</f>
        <v>0.40450000000000003</v>
      </c>
      <c r="K34" s="3" t="s">
        <v>7</v>
      </c>
      <c r="L34" s="2">
        <f>RSINK</f>
        <v>0.40450000000000003</v>
      </c>
      <c r="M34" s="3" t="s">
        <v>7</v>
      </c>
      <c r="Q34" s="4" t="s">
        <v>9</v>
      </c>
      <c r="R34" s="2">
        <f>RSINK</f>
        <v>0.40450000000000003</v>
      </c>
      <c r="S34" s="3" t="s">
        <v>7</v>
      </c>
      <c r="T34" s="2">
        <f>RSINK</f>
        <v>0.40450000000000003</v>
      </c>
      <c r="U34" s="3" t="s">
        <v>7</v>
      </c>
      <c r="Y34" s="4" t="s">
        <v>9</v>
      </c>
      <c r="Z34" s="2">
        <f>RSINK</f>
        <v>0.40450000000000003</v>
      </c>
      <c r="AA34" s="3" t="s">
        <v>7</v>
      </c>
      <c r="AB34" s="2">
        <f>RSINK</f>
        <v>0.40450000000000003</v>
      </c>
      <c r="AC34" s="3" t="s">
        <v>7</v>
      </c>
      <c r="AG34" s="4" t="s">
        <v>9</v>
      </c>
      <c r="AH34" s="2">
        <f>RSINK</f>
        <v>0.40450000000000003</v>
      </c>
      <c r="AI34" s="3" t="s">
        <v>7</v>
      </c>
      <c r="AJ34" s="2">
        <f>RSINK</f>
        <v>0.40450000000000003</v>
      </c>
      <c r="AK34" s="3" t="s">
        <v>7</v>
      </c>
    </row>
    <row r="35" spans="1:37" ht="18" customHeight="1" x14ac:dyDescent="0.25">
      <c r="A35" s="1" t="s">
        <v>10</v>
      </c>
      <c r="B35" s="2">
        <f>SUM(B32:B34)</f>
        <v>0.9245000000000001</v>
      </c>
      <c r="C35" s="3" t="s">
        <v>7</v>
      </c>
      <c r="D35" s="2">
        <f>SUM(D32:D34)</f>
        <v>1.1041395801090881</v>
      </c>
      <c r="E35" s="3" t="s">
        <v>7</v>
      </c>
      <c r="F35" s="2">
        <v>25</v>
      </c>
      <c r="I35" s="1" t="s">
        <v>10</v>
      </c>
      <c r="J35" s="2">
        <f>SUM(J32:J34)</f>
        <v>0.98450000000000015</v>
      </c>
      <c r="K35" s="3" t="s">
        <v>7</v>
      </c>
      <c r="L35" s="2">
        <f>SUM(L32:L34)</f>
        <v>1.1641395801090881</v>
      </c>
      <c r="M35" s="3" t="s">
        <v>7</v>
      </c>
      <c r="Q35" s="1" t="s">
        <v>10</v>
      </c>
      <c r="R35" s="2">
        <f>SUM(R32:R34)</f>
        <v>0.98450000000000015</v>
      </c>
      <c r="S35" s="3" t="s">
        <v>7</v>
      </c>
      <c r="T35" s="2">
        <f>SUM(T32:T34)</f>
        <v>1.1641395801090881</v>
      </c>
      <c r="U35" s="3" t="s">
        <v>7</v>
      </c>
      <c r="Y35" s="1" t="s">
        <v>10</v>
      </c>
      <c r="Z35" s="2">
        <f>SUM(Z32:Z34)</f>
        <v>0.98450000000000015</v>
      </c>
      <c r="AA35" s="3" t="s">
        <v>7</v>
      </c>
      <c r="AB35" s="2">
        <f>SUM(AB32:AB34)</f>
        <v>1.1641395801090881</v>
      </c>
      <c r="AC35" s="3" t="s">
        <v>7</v>
      </c>
      <c r="AG35" s="1" t="s">
        <v>10</v>
      </c>
      <c r="AH35" s="2">
        <f>SUM(AH32:AH34)</f>
        <v>0.98450000000000015</v>
      </c>
      <c r="AI35" s="3" t="s">
        <v>7</v>
      </c>
      <c r="AJ35" s="2">
        <f>SUM(AJ32:AJ34)</f>
        <v>1.1641395801090881</v>
      </c>
      <c r="AK35" s="3" t="s">
        <v>7</v>
      </c>
    </row>
    <row r="36" spans="1:37" ht="18" customHeight="1" x14ac:dyDescent="0.25">
      <c r="A36" s="1" t="s">
        <v>2</v>
      </c>
      <c r="B36" s="2">
        <f>(tJmax-tA)/B35</f>
        <v>108.16657652785288</v>
      </c>
      <c r="C36" s="1" t="s">
        <v>3</v>
      </c>
      <c r="D36" s="2">
        <f>(tJmax-tA)/D35</f>
        <v>90.568259485924855</v>
      </c>
      <c r="E36" s="1" t="s">
        <v>3</v>
      </c>
      <c r="I36" s="1" t="s">
        <v>2</v>
      </c>
      <c r="J36" s="2">
        <f>(tJmax-tA)/J35</f>
        <v>101.57440325038088</v>
      </c>
      <c r="K36" s="1" t="s">
        <v>3</v>
      </c>
      <c r="L36" s="2">
        <f>(tJmax-tA)/L35</f>
        <v>85.900352250397063</v>
      </c>
      <c r="M36" s="1" t="s">
        <v>3</v>
      </c>
      <c r="Q36" s="1" t="s">
        <v>2</v>
      </c>
      <c r="R36" s="2">
        <f>(tJmax-tA)/R35</f>
        <v>101.57440325038088</v>
      </c>
      <c r="S36" s="1" t="s">
        <v>3</v>
      </c>
      <c r="T36" s="2">
        <f>(tJmax-tA)/T35</f>
        <v>85.900352250397063</v>
      </c>
      <c r="U36" s="1" t="s">
        <v>3</v>
      </c>
      <c r="Y36" s="1" t="s">
        <v>2</v>
      </c>
      <c r="Z36" s="2">
        <f>(tJmax-tA)/Z35</f>
        <v>101.57440325038088</v>
      </c>
      <c r="AA36" s="1" t="s">
        <v>3</v>
      </c>
      <c r="AB36" s="2">
        <f>(tJmax-tA)/AB35</f>
        <v>85.900352250397063</v>
      </c>
      <c r="AC36" s="1" t="s">
        <v>3</v>
      </c>
      <c r="AG36" s="1" t="s">
        <v>2</v>
      </c>
      <c r="AH36" s="2">
        <f>(tJmax-tA)/AH35</f>
        <v>101.57440325038088</v>
      </c>
      <c r="AI36" s="1" t="s">
        <v>3</v>
      </c>
      <c r="AJ36" s="2">
        <f>(tJmax-tA)/AJ35</f>
        <v>85.900352250397063</v>
      </c>
      <c r="AK36" s="1" t="s">
        <v>3</v>
      </c>
    </row>
    <row r="37" spans="1:37" ht="18" customHeight="1" x14ac:dyDescent="0.25">
      <c r="L37" s="1">
        <f>ABS(L36-D36)/D36</f>
        <v>5.1540211350238306E-2</v>
      </c>
    </row>
    <row r="38" spans="1:37" ht="18" customHeight="1" x14ac:dyDescent="0.25">
      <c r="A38" s="1" t="s">
        <v>20</v>
      </c>
      <c r="B38" s="1">
        <v>25</v>
      </c>
      <c r="C38" s="3" t="s">
        <v>21</v>
      </c>
    </row>
    <row r="39" spans="1:37" ht="18" customHeight="1" x14ac:dyDescent="0.25">
      <c r="A39" s="1" t="s">
        <v>19</v>
      </c>
      <c r="B39" s="1">
        <v>125</v>
      </c>
      <c r="C39" s="3" t="s">
        <v>21</v>
      </c>
    </row>
    <row r="40" spans="1:37" ht="18" customHeight="1" x14ac:dyDescent="0.25">
      <c r="A40" s="1" t="s">
        <v>22</v>
      </c>
      <c r="B40" s="1">
        <v>0.4</v>
      </c>
      <c r="C40" s="3" t="s">
        <v>7</v>
      </c>
    </row>
    <row r="41" spans="1:37" ht="18" customHeight="1" x14ac:dyDescent="0.25">
      <c r="A41" s="1" t="s">
        <v>23</v>
      </c>
      <c r="B41" s="2">
        <v>0.579639580109088</v>
      </c>
      <c r="C41" s="3" t="s">
        <v>7</v>
      </c>
    </row>
    <row r="42" spans="1:37" ht="18" customHeight="1" x14ac:dyDescent="0.25">
      <c r="A42" s="1" t="s">
        <v>24</v>
      </c>
      <c r="B42" s="2">
        <v>0.40450000000000003</v>
      </c>
      <c r="C42" s="3" t="s">
        <v>7</v>
      </c>
    </row>
  </sheetData>
  <mergeCells count="5">
    <mergeCell ref="A1:G1"/>
    <mergeCell ref="I1:O1"/>
    <mergeCell ref="Q1:W1"/>
    <mergeCell ref="Y1:AE1"/>
    <mergeCell ref="AG1:AM1"/>
  </mergeCells>
  <hyperlinks>
    <hyperlink ref="A34" r:id="rId1" display="Heatsink to Ambient" xr:uid="{FF31F7FE-CA4E-4BB8-AD22-1332A910347D}"/>
    <hyperlink ref="I34" r:id="rId2" display="Heatsink to Ambient" xr:uid="{4635C8C1-C477-493E-AA26-7D1791462532}"/>
    <hyperlink ref="Q34" r:id="rId3" display="Heatsink to Ambient" xr:uid="{3F59129B-DA67-4664-A518-9605E4C469A7}"/>
    <hyperlink ref="Y34" r:id="rId4" display="Heatsink to Ambient" xr:uid="{E302BBA7-0A0A-4A16-B0FE-9B44CB20CAD0}"/>
    <hyperlink ref="AG34" r:id="rId5" display="Heatsink to Ambient" xr:uid="{A959A902-1782-48A2-B2F7-2910589A3655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RCOND</vt:lpstr>
      <vt:lpstr>RISO</vt:lpstr>
      <vt:lpstr>RSINK</vt:lpstr>
      <vt:lpstr>tA</vt:lpstr>
      <vt:lpstr>tJmax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2018-05-10T11:37:23Z</dcterms:modified>
</cp:coreProperties>
</file>