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7157143-5F83-4871-812F-2A607CE86D52}" xr6:coauthVersionLast="33" xr6:coauthVersionMax="33" xr10:uidLastSave="{00000000-0000-0000-0000-000000000000}"/>
  <bookViews>
    <workbookView xWindow="0" yWindow="0" windowWidth="22260" windowHeight="12645" tabRatio="594" activeTab="1" xr2:uid="{00000000-000D-0000-FFFF-FFFF00000000}"/>
  </bookViews>
  <sheets>
    <sheet name="Comparison" sheetId="1" r:id="rId1"/>
    <sheet name="IXTK102N65X2" sheetId="2" r:id="rId2"/>
  </sheets>
  <definedNames>
    <definedName name="ExternalData_1" localSheetId="1" hidden="1">IXTK102N65X2!#REF!</definedName>
    <definedName name="Pmax">Comparison!#REF!</definedName>
    <definedName name="RCOND">Comparison!$B$40</definedName>
    <definedName name="RISO">Comparison!$B$41</definedName>
    <definedName name="RSINK">Comparison!$B$42</definedName>
    <definedName name="tA">Comparison!$B$38</definedName>
    <definedName name="tJmax">Comparison!$B$39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M7" i="2" s="1"/>
  <c r="M5" i="2" s="1"/>
  <c r="M3" i="2" s="1"/>
  <c r="K1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F37" i="2" l="1"/>
  <c r="M8" i="2"/>
  <c r="M6" i="2" s="1"/>
  <c r="M4" i="2" s="1"/>
  <c r="F79" i="2"/>
  <c r="F57" i="2"/>
  <c r="F87" i="2"/>
  <c r="F77" i="2"/>
  <c r="F65" i="2"/>
  <c r="F55" i="2"/>
  <c r="F45" i="2"/>
  <c r="F33" i="2"/>
  <c r="F3" i="2"/>
  <c r="F85" i="2"/>
  <c r="F73" i="2"/>
  <c r="F63" i="2"/>
  <c r="F53" i="2"/>
  <c r="F41" i="2"/>
  <c r="F93" i="2"/>
  <c r="F81" i="2"/>
  <c r="F71" i="2"/>
  <c r="F61" i="2"/>
  <c r="F49" i="2"/>
  <c r="F39" i="2"/>
  <c r="F89" i="2"/>
  <c r="F69" i="2"/>
  <c r="F47" i="2"/>
  <c r="D4" i="2"/>
  <c r="D7" i="2"/>
  <c r="D12" i="2"/>
  <c r="D15" i="2"/>
  <c r="D20" i="2"/>
  <c r="D23" i="2"/>
  <c r="D28" i="2"/>
  <c r="D31" i="2"/>
  <c r="D36" i="2"/>
  <c r="D39" i="2"/>
  <c r="D44" i="2"/>
  <c r="D47" i="2"/>
  <c r="D52" i="2"/>
  <c r="D55" i="2"/>
  <c r="D60" i="2"/>
  <c r="D63" i="2"/>
  <c r="D68" i="2"/>
  <c r="D71" i="2"/>
  <c r="D76" i="2"/>
  <c r="D79" i="2"/>
  <c r="D84" i="2"/>
  <c r="D87" i="2"/>
  <c r="D92" i="2"/>
  <c r="D89" i="2"/>
  <c r="D82" i="2"/>
  <c r="D78" i="2"/>
  <c r="D61" i="2"/>
  <c r="D46" i="2"/>
  <c r="D43" i="2"/>
  <c r="D32" i="2"/>
  <c r="D25" i="2"/>
  <c r="D14" i="2"/>
  <c r="D11" i="2"/>
  <c r="D94" i="2"/>
  <c r="D91" i="2"/>
  <c r="D80" i="2"/>
  <c r="D77" i="2"/>
  <c r="D73" i="2"/>
  <c r="D66" i="2"/>
  <c r="D62" i="2"/>
  <c r="D59" i="2"/>
  <c r="D48" i="2"/>
  <c r="D45" i="2"/>
  <c r="D41" i="2"/>
  <c r="D34" i="2"/>
  <c r="D30" i="2"/>
  <c r="D27" i="2"/>
  <c r="D16" i="2"/>
  <c r="D13" i="2"/>
  <c r="D9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D90" i="2"/>
  <c r="D86" i="2"/>
  <c r="D83" i="2"/>
  <c r="D72" i="2"/>
  <c r="D69" i="2"/>
  <c r="D65" i="2"/>
  <c r="D58" i="2"/>
  <c r="D54" i="2"/>
  <c r="D51" i="2"/>
  <c r="D40" i="2"/>
  <c r="D37" i="2"/>
  <c r="D33" i="2"/>
  <c r="D26" i="2"/>
  <c r="D22" i="2"/>
  <c r="D19" i="2"/>
  <c r="D8" i="2"/>
  <c r="D5" i="2"/>
  <c r="F91" i="2"/>
  <c r="F83" i="2"/>
  <c r="F75" i="2"/>
  <c r="F67" i="2"/>
  <c r="F59" i="2"/>
  <c r="F51" i="2"/>
  <c r="F43" i="2"/>
  <c r="F35" i="2"/>
  <c r="D93" i="2"/>
  <c r="D75" i="2"/>
  <c r="D64" i="2"/>
  <c r="D57" i="2"/>
  <c r="D50" i="2"/>
  <c r="D29" i="2"/>
  <c r="D18" i="2"/>
  <c r="D3" i="2"/>
  <c r="D88" i="2"/>
  <c r="D85" i="2"/>
  <c r="D81" i="2"/>
  <c r="D74" i="2"/>
  <c r="D70" i="2"/>
  <c r="D67" i="2"/>
  <c r="D56" i="2"/>
  <c r="D53" i="2"/>
  <c r="D49" i="2"/>
  <c r="D42" i="2"/>
  <c r="D38" i="2"/>
  <c r="D35" i="2"/>
  <c r="D24" i="2"/>
  <c r="D21" i="2"/>
  <c r="D17" i="2"/>
  <c r="D10" i="2"/>
  <c r="D6" i="2"/>
  <c r="AJ34" i="1"/>
  <c r="AH34" i="1"/>
  <c r="AB34" i="1"/>
  <c r="Z34" i="1"/>
  <c r="T34" i="1"/>
  <c r="R34" i="1"/>
  <c r="R35" i="1" s="1"/>
  <c r="R36" i="1" s="1"/>
  <c r="L34" i="1"/>
  <c r="J34" i="1"/>
  <c r="D34" i="1"/>
  <c r="D35" i="1" s="1"/>
  <c r="D36" i="1" s="1"/>
  <c r="B34" i="1"/>
  <c r="B35" i="1" s="1"/>
  <c r="B36" i="1" s="1"/>
  <c r="E11" i="1" s="1"/>
  <c r="AJ33" i="1"/>
  <c r="AB33" i="1"/>
  <c r="T33" i="1"/>
  <c r="T35" i="1" s="1"/>
  <c r="T36" i="1" s="1"/>
  <c r="L33" i="1"/>
  <c r="AH33" i="1"/>
  <c r="Z33" i="1"/>
  <c r="R33" i="1"/>
  <c r="J33" i="1"/>
  <c r="D33" i="1"/>
  <c r="B33" i="1"/>
  <c r="AI4" i="1"/>
  <c r="AI5" i="1"/>
  <c r="AI6" i="1"/>
  <c r="AI7" i="1"/>
  <c r="AI8" i="1"/>
  <c r="AI9" i="1"/>
  <c r="AI10" i="1"/>
  <c r="AI11" i="1"/>
  <c r="AI12" i="1"/>
  <c r="AI13" i="1"/>
  <c r="AI14" i="1"/>
  <c r="AI3" i="1"/>
  <c r="AJ35" i="1"/>
  <c r="AJ36" i="1" s="1"/>
  <c r="AH35" i="1"/>
  <c r="AH36" i="1" s="1"/>
  <c r="AA6" i="1"/>
  <c r="AA4" i="1"/>
  <c r="AA5" i="1"/>
  <c r="AA7" i="1"/>
  <c r="AA8" i="1"/>
  <c r="AA9" i="1"/>
  <c r="AA10" i="1"/>
  <c r="AA11" i="1"/>
  <c r="AA12" i="1"/>
  <c r="AA13" i="1"/>
  <c r="AA14" i="1"/>
  <c r="AA15" i="1"/>
  <c r="AA3" i="1"/>
  <c r="Z35" i="1"/>
  <c r="Z36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L35" i="1"/>
  <c r="L36" i="1" s="1"/>
  <c r="J35" i="1"/>
  <c r="J36" i="1" s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K13" i="2" l="1"/>
  <c r="E22" i="2"/>
  <c r="G22" i="2"/>
  <c r="E40" i="2"/>
  <c r="G40" i="2"/>
  <c r="E65" i="2"/>
  <c r="G65" i="2"/>
  <c r="E16" i="2"/>
  <c r="G16" i="2"/>
  <c r="E41" i="2"/>
  <c r="G41" i="2"/>
  <c r="E62" i="2"/>
  <c r="G62" i="2"/>
  <c r="E80" i="2"/>
  <c r="G80" i="2"/>
  <c r="E14" i="2"/>
  <c r="G14" i="2"/>
  <c r="E46" i="2"/>
  <c r="G46" i="2"/>
  <c r="E89" i="2"/>
  <c r="G89" i="2"/>
  <c r="G79" i="2"/>
  <c r="E79" i="2"/>
  <c r="E63" i="2"/>
  <c r="G63" i="2"/>
  <c r="G47" i="2"/>
  <c r="E47" i="2"/>
  <c r="E31" i="2"/>
  <c r="G31" i="2"/>
  <c r="G15" i="2"/>
  <c r="E15" i="2"/>
  <c r="E17" i="2"/>
  <c r="G17" i="2"/>
  <c r="E38" i="2"/>
  <c r="G38" i="2"/>
  <c r="E56" i="2"/>
  <c r="G56" i="2"/>
  <c r="E81" i="2"/>
  <c r="G81" i="2"/>
  <c r="E18" i="2"/>
  <c r="G18" i="2"/>
  <c r="E64" i="2"/>
  <c r="G64" i="2"/>
  <c r="G5" i="2"/>
  <c r="E5" i="2"/>
  <c r="E26" i="2"/>
  <c r="G26" i="2"/>
  <c r="G51" i="2"/>
  <c r="E51" i="2"/>
  <c r="G69" i="2"/>
  <c r="E69" i="2"/>
  <c r="E90" i="2"/>
  <c r="G90" i="2"/>
  <c r="E27" i="2"/>
  <c r="G27" i="2"/>
  <c r="E45" i="2"/>
  <c r="G45" i="2"/>
  <c r="E66" i="2"/>
  <c r="G66" i="2"/>
  <c r="E91" i="2"/>
  <c r="G91" i="2"/>
  <c r="E25" i="2"/>
  <c r="G25" i="2"/>
  <c r="G61" i="2"/>
  <c r="E61" i="2"/>
  <c r="E92" i="2"/>
  <c r="G92" i="2"/>
  <c r="E76" i="2"/>
  <c r="G76" i="2"/>
  <c r="E60" i="2"/>
  <c r="G60" i="2"/>
  <c r="E44" i="2"/>
  <c r="G44" i="2"/>
  <c r="E28" i="2"/>
  <c r="G28" i="2"/>
  <c r="E12" i="2"/>
  <c r="G12" i="2"/>
  <c r="G35" i="2"/>
  <c r="E35" i="2"/>
  <c r="G53" i="2"/>
  <c r="E53" i="2"/>
  <c r="K12" i="2"/>
  <c r="E3" i="2"/>
  <c r="G3" i="2"/>
  <c r="G21" i="2"/>
  <c r="E21" i="2"/>
  <c r="E42" i="2"/>
  <c r="G42" i="2"/>
  <c r="G67" i="2"/>
  <c r="E67" i="2"/>
  <c r="E85" i="2"/>
  <c r="G85" i="2"/>
  <c r="E29" i="2"/>
  <c r="G29" i="2"/>
  <c r="E75" i="2"/>
  <c r="G75" i="2"/>
  <c r="E8" i="2"/>
  <c r="G8" i="2"/>
  <c r="E33" i="2"/>
  <c r="G33" i="2"/>
  <c r="E54" i="2"/>
  <c r="G54" i="2"/>
  <c r="E72" i="2"/>
  <c r="G72" i="2"/>
  <c r="G9" i="2"/>
  <c r="E9" i="2"/>
  <c r="E30" i="2"/>
  <c r="G30" i="2"/>
  <c r="E48" i="2"/>
  <c r="G48" i="2"/>
  <c r="E73" i="2"/>
  <c r="G73" i="2"/>
  <c r="E94" i="2"/>
  <c r="G94" i="2"/>
  <c r="E32" i="2"/>
  <c r="G32" i="2"/>
  <c r="E78" i="2"/>
  <c r="G78" i="2"/>
  <c r="E87" i="2"/>
  <c r="G87" i="2"/>
  <c r="G71" i="2"/>
  <c r="E71" i="2"/>
  <c r="G55" i="2"/>
  <c r="E55" i="2"/>
  <c r="E39" i="2"/>
  <c r="G39" i="2"/>
  <c r="G23" i="2"/>
  <c r="E23" i="2"/>
  <c r="G7" i="2"/>
  <c r="E7" i="2"/>
  <c r="E10" i="2"/>
  <c r="G10" i="2"/>
  <c r="E74" i="2"/>
  <c r="G74" i="2"/>
  <c r="E57" i="2"/>
  <c r="G57" i="2"/>
  <c r="E86" i="2"/>
  <c r="G86" i="2"/>
  <c r="E6" i="2"/>
  <c r="G6" i="2"/>
  <c r="E24" i="2"/>
  <c r="G24" i="2"/>
  <c r="E49" i="2"/>
  <c r="G49" i="2"/>
  <c r="E70" i="2"/>
  <c r="G70" i="2"/>
  <c r="E88" i="2"/>
  <c r="G88" i="2"/>
  <c r="E50" i="2"/>
  <c r="G50" i="2"/>
  <c r="G93" i="2"/>
  <c r="E93" i="2"/>
  <c r="G19" i="2"/>
  <c r="E19" i="2"/>
  <c r="G37" i="2"/>
  <c r="E37" i="2"/>
  <c r="E58" i="2"/>
  <c r="G58" i="2"/>
  <c r="G83" i="2"/>
  <c r="E83" i="2"/>
  <c r="G13" i="2"/>
  <c r="E13" i="2"/>
  <c r="E34" i="2"/>
  <c r="G34" i="2"/>
  <c r="E59" i="2"/>
  <c r="G59" i="2"/>
  <c r="E77" i="2"/>
  <c r="G77" i="2"/>
  <c r="G11" i="2"/>
  <c r="E11" i="2"/>
  <c r="E43" i="2"/>
  <c r="G43" i="2"/>
  <c r="E82" i="2"/>
  <c r="G82" i="2"/>
  <c r="E84" i="2"/>
  <c r="G84" i="2"/>
  <c r="E68" i="2"/>
  <c r="G68" i="2"/>
  <c r="E52" i="2"/>
  <c r="G52" i="2"/>
  <c r="E36" i="2"/>
  <c r="G36" i="2"/>
  <c r="E20" i="2"/>
  <c r="G20" i="2"/>
  <c r="E4" i="2"/>
  <c r="G4" i="2"/>
  <c r="AB35" i="1"/>
  <c r="AB36" i="1" s="1"/>
  <c r="AE4" i="1" s="1"/>
  <c r="F3" i="1"/>
  <c r="L37" i="1"/>
  <c r="F34" i="1"/>
  <c r="F33" i="1" s="1"/>
  <c r="F32" i="1" s="1"/>
  <c r="E5" i="1"/>
  <c r="G30" i="1"/>
  <c r="AC9" i="1"/>
  <c r="AJ4" i="1"/>
  <c r="L3" i="1"/>
  <c r="AJ11" i="1"/>
  <c r="AB11" i="1"/>
  <c r="AK7" i="1"/>
  <c r="AJ5" i="1"/>
  <c r="AJ13" i="1"/>
  <c r="AJ7" i="1"/>
  <c r="AJ9" i="1"/>
  <c r="N5" i="1"/>
  <c r="U6" i="1"/>
  <c r="AC10" i="1"/>
  <c r="AB10" i="1"/>
  <c r="AK3" i="1"/>
  <c r="AJ12" i="1"/>
  <c r="AK10" i="1"/>
  <c r="AJ8" i="1"/>
  <c r="L4" i="1"/>
  <c r="AJ6" i="1"/>
  <c r="AJ14" i="1"/>
  <c r="AK12" i="1"/>
  <c r="AJ10" i="1"/>
  <c r="AK6" i="1"/>
  <c r="AK4" i="1"/>
  <c r="O4" i="1"/>
  <c r="O10" i="1"/>
  <c r="N3" i="1"/>
  <c r="O12" i="1"/>
  <c r="O8" i="1"/>
  <c r="O3" i="1"/>
  <c r="N12" i="1"/>
  <c r="N8" i="1"/>
  <c r="N4" i="1"/>
  <c r="O14" i="1"/>
  <c r="O6" i="1"/>
  <c r="N14" i="1"/>
  <c r="N10" i="1"/>
  <c r="N6" i="1"/>
  <c r="AM4" i="1"/>
  <c r="AM10" i="1"/>
  <c r="AL6" i="1"/>
  <c r="AM8" i="1"/>
  <c r="AM5" i="1"/>
  <c r="AM6" i="1"/>
  <c r="AM7" i="1"/>
  <c r="AM12" i="1"/>
  <c r="AL14" i="1"/>
  <c r="AM9" i="1"/>
  <c r="AL10" i="1"/>
  <c r="AM11" i="1"/>
  <c r="AM14" i="1"/>
  <c r="AL7" i="1"/>
  <c r="AM3" i="1"/>
  <c r="AL11" i="1"/>
  <c r="V5" i="1"/>
  <c r="W6" i="1"/>
  <c r="W8" i="1"/>
  <c r="V10" i="1"/>
  <c r="V14" i="1"/>
  <c r="W5" i="1"/>
  <c r="W10" i="1"/>
  <c r="W12" i="1"/>
  <c r="W14" i="1"/>
  <c r="W16" i="1"/>
  <c r="W4" i="1"/>
  <c r="W7" i="1"/>
  <c r="W9" i="1"/>
  <c r="V3" i="1"/>
  <c r="V6" i="1"/>
  <c r="W11" i="1"/>
  <c r="W15" i="1"/>
  <c r="V15" i="1"/>
  <c r="V13" i="1"/>
  <c r="V11" i="1"/>
  <c r="V7" i="1"/>
  <c r="O15" i="1"/>
  <c r="O13" i="1"/>
  <c r="O11" i="1"/>
  <c r="O9" i="1"/>
  <c r="O7" i="1"/>
  <c r="O5" i="1"/>
  <c r="N15" i="1"/>
  <c r="N13" i="1"/>
  <c r="N11" i="1"/>
  <c r="N9" i="1"/>
  <c r="N7" i="1"/>
  <c r="AJ3" i="1"/>
  <c r="AK14" i="1"/>
  <c r="AK11" i="1"/>
  <c r="AK8" i="1"/>
  <c r="AB3" i="1"/>
  <c r="AB15" i="1"/>
  <c r="AC14" i="1"/>
  <c r="AB9" i="1"/>
  <c r="AC6" i="1"/>
  <c r="AC5" i="1"/>
  <c r="AB4" i="1"/>
  <c r="AC3" i="1"/>
  <c r="AC15" i="1"/>
  <c r="AB14" i="1"/>
  <c r="AC13" i="1"/>
  <c r="AB12" i="1"/>
  <c r="AB7" i="1"/>
  <c r="AB6" i="1"/>
  <c r="AB5" i="1"/>
  <c r="AB13" i="1"/>
  <c r="AB8" i="1"/>
  <c r="T15" i="1"/>
  <c r="U11" i="1"/>
  <c r="U8" i="1"/>
  <c r="T5" i="1"/>
  <c r="U3" i="1"/>
  <c r="U16" i="1"/>
  <c r="T14" i="1"/>
  <c r="T12" i="1"/>
  <c r="T11" i="1"/>
  <c r="U10" i="1"/>
  <c r="T9" i="1"/>
  <c r="U12" i="1"/>
  <c r="T10" i="1"/>
  <c r="U7" i="1"/>
  <c r="T4" i="1"/>
  <c r="T16" i="1"/>
  <c r="U14" i="1"/>
  <c r="T6" i="1"/>
  <c r="U15" i="1"/>
  <c r="T8" i="1"/>
  <c r="T7" i="1"/>
  <c r="M3" i="1"/>
  <c r="M14" i="1"/>
  <c r="M4" i="1"/>
  <c r="M15" i="1"/>
  <c r="M13" i="1"/>
  <c r="M12" i="1"/>
  <c r="M11" i="1"/>
  <c r="M10" i="1"/>
  <c r="M9" i="1"/>
  <c r="M8" i="1"/>
  <c r="M7" i="1"/>
  <c r="M6" i="1"/>
  <c r="M5" i="1"/>
  <c r="L15" i="1"/>
  <c r="L14" i="1"/>
  <c r="L13" i="1"/>
  <c r="L12" i="1"/>
  <c r="L11" i="1"/>
  <c r="L10" i="1"/>
  <c r="L9" i="1"/>
  <c r="L8" i="1"/>
  <c r="L7" i="1"/>
  <c r="L6" i="1"/>
  <c r="L5" i="1"/>
  <c r="AM13" i="1"/>
  <c r="AL13" i="1"/>
  <c r="AL9" i="1"/>
  <c r="AL5" i="1"/>
  <c r="AK13" i="1"/>
  <c r="AL12" i="1"/>
  <c r="AK9" i="1"/>
  <c r="AL8" i="1"/>
  <c r="AK5" i="1"/>
  <c r="AL4" i="1"/>
  <c r="AL3" i="1"/>
  <c r="AC12" i="1"/>
  <c r="AC8" i="1"/>
  <c r="AC4" i="1"/>
  <c r="AC11" i="1"/>
  <c r="AC7" i="1"/>
  <c r="V9" i="1"/>
  <c r="V16" i="1"/>
  <c r="U13" i="1"/>
  <c r="V12" i="1"/>
  <c r="U9" i="1"/>
  <c r="V8" i="1"/>
  <c r="U5" i="1"/>
  <c r="V4" i="1"/>
  <c r="T13" i="1"/>
  <c r="U4" i="1"/>
  <c r="W13" i="1"/>
  <c r="W3" i="1"/>
  <c r="T3" i="1"/>
  <c r="C3" i="1"/>
  <c r="G3" i="1" s="1"/>
  <c r="C4" i="1"/>
  <c r="F4" i="1" s="1"/>
  <c r="C5" i="1"/>
  <c r="C6" i="1"/>
  <c r="E6" i="1" s="1"/>
  <c r="C7" i="1"/>
  <c r="D7" i="1" s="1"/>
  <c r="C8" i="1"/>
  <c r="G8" i="1" s="1"/>
  <c r="C9" i="1"/>
  <c r="D9" i="1" s="1"/>
  <c r="C10" i="1"/>
  <c r="D10" i="1" s="1"/>
  <c r="C11" i="1"/>
  <c r="D11" i="1" s="1"/>
  <c r="C12" i="1"/>
  <c r="F12" i="1" s="1"/>
  <c r="C13" i="1"/>
  <c r="E13" i="1" s="1"/>
  <c r="C14" i="1"/>
  <c r="D14" i="1" s="1"/>
  <c r="C15" i="1"/>
  <c r="G15" i="1" s="1"/>
  <c r="C16" i="1"/>
  <c r="G16" i="1" s="1"/>
  <c r="C17" i="1"/>
  <c r="D17" i="1" s="1"/>
  <c r="C18" i="1"/>
  <c r="D18" i="1" s="1"/>
  <c r="C19" i="1"/>
  <c r="D19" i="1" s="1"/>
  <c r="C20" i="1"/>
  <c r="F20" i="1" s="1"/>
  <c r="C21" i="1"/>
  <c r="E21" i="1" s="1"/>
  <c r="C22" i="1"/>
  <c r="D22" i="1" s="1"/>
  <c r="C23" i="1"/>
  <c r="G23" i="1" s="1"/>
  <c r="C24" i="1"/>
  <c r="G24" i="1" s="1"/>
  <c r="C25" i="1"/>
  <c r="D25" i="1" s="1"/>
  <c r="C26" i="1"/>
  <c r="D26" i="1" s="1"/>
  <c r="C27" i="1"/>
  <c r="E27" i="1" s="1"/>
  <c r="C28" i="1"/>
  <c r="F28" i="1" s="1"/>
  <c r="C29" i="1"/>
  <c r="G29" i="1" s="1"/>
  <c r="C30" i="1"/>
  <c r="D30" i="1" s="1"/>
  <c r="AE7" i="1" l="1"/>
  <c r="AD12" i="1"/>
  <c r="AD5" i="1"/>
  <c r="AD9" i="1"/>
  <c r="AD14" i="1"/>
  <c r="AE5" i="1"/>
  <c r="AE14" i="1"/>
  <c r="AE11" i="1"/>
  <c r="AE15" i="1"/>
  <c r="AD4" i="1"/>
  <c r="AE9" i="1"/>
  <c r="AD13" i="1"/>
  <c r="AE6" i="1"/>
  <c r="AD6" i="1"/>
  <c r="AD11" i="1"/>
  <c r="AE3" i="1"/>
  <c r="AE10" i="1"/>
  <c r="AD8" i="1"/>
  <c r="AD7" i="1"/>
  <c r="AD15" i="1"/>
  <c r="AE12" i="1"/>
  <c r="AE13" i="1"/>
  <c r="AE8" i="1"/>
  <c r="AD10" i="1"/>
  <c r="AD3" i="1"/>
  <c r="E30" i="1"/>
  <c r="E25" i="1"/>
  <c r="F21" i="1"/>
  <c r="F29" i="1"/>
  <c r="G9" i="1"/>
  <c r="G6" i="1"/>
  <c r="D5" i="1"/>
  <c r="G18" i="1"/>
  <c r="F6" i="1"/>
  <c r="E17" i="1"/>
  <c r="D3" i="1"/>
  <c r="E3" i="1"/>
  <c r="F22" i="1"/>
  <c r="D13" i="1"/>
  <c r="G12" i="1"/>
  <c r="E16" i="1"/>
  <c r="F24" i="1"/>
  <c r="D12" i="1"/>
  <c r="G20" i="1"/>
  <c r="F5" i="1"/>
  <c r="G21" i="1"/>
  <c r="F14" i="1"/>
  <c r="F30" i="1"/>
  <c r="E24" i="1"/>
  <c r="E8" i="1"/>
  <c r="E9" i="1"/>
  <c r="D24" i="1"/>
  <c r="D8" i="1"/>
  <c r="G28" i="1"/>
  <c r="F8" i="1"/>
  <c r="E28" i="1"/>
  <c r="E12" i="1"/>
  <c r="D28" i="1"/>
  <c r="G10" i="1"/>
  <c r="G26" i="1"/>
  <c r="F13" i="1"/>
  <c r="G25" i="1"/>
  <c r="F16" i="1"/>
  <c r="E29" i="1"/>
  <c r="E20" i="1"/>
  <c r="E4" i="1"/>
  <c r="D29" i="1"/>
  <c r="D20" i="1"/>
  <c r="D4" i="1"/>
  <c r="D16" i="1"/>
  <c r="G4" i="1"/>
  <c r="G19" i="1"/>
  <c r="E19" i="1"/>
  <c r="G11" i="1"/>
  <c r="F7" i="1"/>
  <c r="F15" i="1"/>
  <c r="F23" i="1"/>
  <c r="E22" i="1"/>
  <c r="E14" i="1"/>
  <c r="G14" i="1"/>
  <c r="G22" i="1"/>
  <c r="G13" i="1"/>
  <c r="G27" i="1"/>
  <c r="F9" i="1"/>
  <c r="F17" i="1"/>
  <c r="F25" i="1"/>
  <c r="G7" i="1"/>
  <c r="F10" i="1"/>
  <c r="F18" i="1"/>
  <c r="F26" i="1"/>
  <c r="D15" i="1"/>
  <c r="E23" i="1"/>
  <c r="E15" i="1"/>
  <c r="E7" i="1"/>
  <c r="D21" i="1"/>
  <c r="G5" i="1"/>
  <c r="F11" i="1"/>
  <c r="F19" i="1"/>
  <c r="F27" i="1"/>
  <c r="G17" i="1"/>
  <c r="D27" i="1"/>
  <c r="E26" i="1"/>
  <c r="E18" i="1"/>
  <c r="E10" i="1"/>
  <c r="D6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58492-FCEE-49AD-B38E-E798967D3DF0}" keepAlive="1" name="Query - MOSFET Output Tj125" description="Connection to the 'MOSFET Output Tj125' query in the workbook." type="5" refreshedVersion="6" background="1">
    <dbPr connection="Provider=Microsoft.Mashup.OleDb.1;Data Source=$Workbook$;Location=MOSFET Output Tj125;Extended Properties=&quot;&quot;" command="SELECT * FROM [MOSFET Output Tj125]"/>
  </connection>
  <connection id="2" xr16:uid="{64117E16-7C24-4758-94C6-6784279ED5B7}" keepAlive="1" name="Query - MOSFET SOA" description="Connection to the 'MOSFET SOA' query in the workbook." type="5" refreshedVersion="6" background="1" saveData="1">
    <dbPr connection="Provider=Microsoft.Mashup.OleDb.1;Data Source=$Workbook$;Location=MOSFET SOA;Extended Properties=&quot;&quot;" command="SELECT * FROM [MOSFET SOA]"/>
  </connection>
</connections>
</file>

<file path=xl/sharedStrings.xml><?xml version="1.0" encoding="utf-8"?>
<sst xmlns="http://schemas.openxmlformats.org/spreadsheetml/2006/main" count="163" uniqueCount="43">
  <si>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</t>
    </r>
  </si>
  <si>
    <t>P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</si>
  <si>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</si>
  <si>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W</t>
  </si>
  <si>
    <r>
      <t>V</t>
    </r>
    <r>
      <rPr>
        <vertAlign val="subscript"/>
        <sz val="11"/>
        <color theme="1"/>
        <rFont val="Calibri"/>
        <family val="2"/>
        <charset val="186"/>
        <scheme val="minor"/>
      </rPr>
      <t>DS</t>
    </r>
  </si>
  <si>
    <t>IXTK102N65X2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</si>
  <si>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thJC</t>
    </r>
  </si>
  <si>
    <t>°C/W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</si>
  <si>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thCH</t>
    </r>
  </si>
  <si>
    <r>
      <t>R</t>
    </r>
    <r>
      <rPr>
        <u/>
        <vertAlign val="subscript"/>
        <sz val="11"/>
        <color theme="10"/>
        <rFont val="Calibri"/>
        <family val="2"/>
        <charset val="186"/>
        <scheme val="minor"/>
      </rPr>
      <t>thHA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</si>
  <si>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thJA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</si>
  <si>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cond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</si>
  <si>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Dcond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</si>
  <si>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iso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</si>
  <si>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Diso</t>
    </r>
  </si>
  <si>
    <t>IXTK120N25P</t>
  </si>
  <si>
    <t>IXTK140N20P</t>
  </si>
  <si>
    <t>IXTK180N15P</t>
  </si>
  <si>
    <t>IXTK200N10P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</si>
  <si>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</si>
  <si>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A</t>
    </r>
  </si>
  <si>
    <t>°C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</si>
  <si>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thCOND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</si>
  <si>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thISO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</si>
  <si>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</t>
    </r>
  </si>
  <si>
    <t>Ambient temperature</t>
  </si>
  <si>
    <t>Max Junction temperature</t>
  </si>
  <si>
    <t>Conductive interface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</si>
  <si>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</si>
  <si>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thSINK2</t>
    </r>
  </si>
  <si>
    <t>Intel heat sink</t>
  </si>
  <si>
    <t>Expensive heat sink</t>
  </si>
  <si>
    <t>Isolating interface, TO2632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</si>
  <si>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</si>
  <si>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MAX2</t>
    </r>
    <r>
      <rPr>
        <sz val="11"/>
        <color theme="1"/>
        <rFont val="Calibri"/>
        <family val="2"/>
        <charset val="186"/>
        <scheme val="minor"/>
      </rPr>
      <t/>
    </r>
  </si>
  <si>
    <t>Heatsink 1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</si>
  <si>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</si>
  <si>
    <r>
      <t>I</t>
    </r>
    <r>
      <rPr>
        <b/>
        <vertAlign val="subscript"/>
        <sz val="11"/>
        <color theme="1"/>
        <rFont val="Calibri"/>
        <family val="2"/>
        <charset val="186"/>
        <scheme val="minor"/>
      </rPr>
      <t>D</t>
    </r>
  </si>
  <si>
    <t>Heatsink 2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</si>
  <si>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  <r>
      <rPr>
        <b/>
        <sz val="11"/>
        <color theme="1"/>
        <rFont val="Calibri"/>
        <family val="2"/>
        <charset val="186"/>
        <scheme val="minor"/>
      </rPr>
      <t xml:space="preserve"> &gt;= 10 ?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=150 :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=125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</si>
  <si>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</si>
  <si>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MAX2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</si>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</sst>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vertAlign val="subscript"/>
      <sz val="11"/>
      <color theme="1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Comparison!$A$1</c:f>
              <c:strCache>
                <c:ptCount val="1"/>
                <c:pt idx="0">
                  <c:v>IXTK102N65X2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Comparison!$A$4:$A$30</c:f>
              <c:numCache>
                <c:formatCode>0.0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650</c:v>
                </c:pt>
              </c:numCache>
            </c:numRef>
          </c:xVal>
          <c:yVal>
            <c:numRef>
              <c:f>Comparison!$G$4:$G$30</c:f>
              <c:numCache>
                <c:formatCode>0.0</c:formatCode>
                <c:ptCount val="27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36.227303794369945</c:v>
                </c:pt>
                <c:pt idx="4">
                  <c:v>30.189419828641618</c:v>
                </c:pt>
                <c:pt idx="5">
                  <c:v>22.642064871481214</c:v>
                </c:pt>
                <c:pt idx="6">
                  <c:v>18.113651897184972</c:v>
                </c:pt>
                <c:pt idx="7">
                  <c:v>15.094709914320809</c:v>
                </c:pt>
                <c:pt idx="8">
                  <c:v>12.938322783703551</c:v>
                </c:pt>
                <c:pt idx="9">
                  <c:v>11.321032435740607</c:v>
                </c:pt>
                <c:pt idx="10">
                  <c:v>10.063139942880539</c:v>
                </c:pt>
                <c:pt idx="11">
                  <c:v>9.0568259485924862</c:v>
                </c:pt>
                <c:pt idx="12">
                  <c:v>4.5284129742962431</c:v>
                </c:pt>
                <c:pt idx="13">
                  <c:v>3.0189419828641619</c:v>
                </c:pt>
                <c:pt idx="14">
                  <c:v>2.2642064871481216</c:v>
                </c:pt>
                <c:pt idx="15">
                  <c:v>1.811365189718497</c:v>
                </c:pt>
                <c:pt idx="16">
                  <c:v>1.509470991432081</c:v>
                </c:pt>
                <c:pt idx="17">
                  <c:v>1.2938322783703551</c:v>
                </c:pt>
                <c:pt idx="18">
                  <c:v>1.1321032435740608</c:v>
                </c:pt>
                <c:pt idx="19">
                  <c:v>1.0063139942880539</c:v>
                </c:pt>
                <c:pt idx="20">
                  <c:v>0.90568259485924851</c:v>
                </c:pt>
                <c:pt idx="21">
                  <c:v>0.45284129742962426</c:v>
                </c:pt>
                <c:pt idx="22">
                  <c:v>0.30189419828641617</c:v>
                </c:pt>
                <c:pt idx="23">
                  <c:v>0.22642064871481213</c:v>
                </c:pt>
                <c:pt idx="24">
                  <c:v>0.18113651897184971</c:v>
                </c:pt>
                <c:pt idx="25">
                  <c:v>0.15094709914320809</c:v>
                </c:pt>
                <c:pt idx="26" formatCode="0.00">
                  <c:v>0.13933578382449976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C-4EA1-A671-3BEC5201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5456"/>
        <c:axId val="62097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</c15:sqref>
                        </c15:formulaRef>
                      </c:ext>
                    </c:extLst>
                    <c:strCache>
                      <c:ptCount val="1"/>
                      <c:pt idx="0">
                        <c:v>IXTK102N65X2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Comparison!$A$4:$A$30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200</c:v>
                      </c:pt>
                      <c:pt idx="22">
                        <c:v>300</c:v>
                      </c:pt>
                      <c:pt idx="23">
                        <c:v>400</c:v>
                      </c:pt>
                      <c:pt idx="24">
                        <c:v>500</c:v>
                      </c:pt>
                      <c:pt idx="25">
                        <c:v>600</c:v>
                      </c:pt>
                      <c:pt idx="26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Comparison!$E$4:$E$30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36</c:v>
                      </c:pt>
                      <c:pt idx="3">
                        <c:v>43.266630611141153</c:v>
                      </c:pt>
                      <c:pt idx="4">
                        <c:v>36.055525509284294</c:v>
                      </c:pt>
                      <c:pt idx="5">
                        <c:v>27.041644131963221</c:v>
                      </c:pt>
                      <c:pt idx="6">
                        <c:v>21.633315305570576</c:v>
                      </c:pt>
                      <c:pt idx="7">
                        <c:v>18.027762754642147</c:v>
                      </c:pt>
                      <c:pt idx="8">
                        <c:v>15.452368075407554</c:v>
                      </c:pt>
                      <c:pt idx="9">
                        <c:v>13.52082206598161</c:v>
                      </c:pt>
                      <c:pt idx="10">
                        <c:v>12.018508503094765</c:v>
                      </c:pt>
                      <c:pt idx="11">
                        <c:v>10.816657652785288</c:v>
                      </c:pt>
                      <c:pt idx="12">
                        <c:v>5.4083288263926441</c:v>
                      </c:pt>
                      <c:pt idx="13">
                        <c:v>3.6055525509284294</c:v>
                      </c:pt>
                      <c:pt idx="14">
                        <c:v>2.7041644131963221</c:v>
                      </c:pt>
                      <c:pt idx="15">
                        <c:v>2.1633315305570577</c:v>
                      </c:pt>
                      <c:pt idx="16">
                        <c:v>1.8027762754642147</c:v>
                      </c:pt>
                      <c:pt idx="17">
                        <c:v>1.5452368075407554</c:v>
                      </c:pt>
                      <c:pt idx="18">
                        <c:v>1.352082206598161</c:v>
                      </c:pt>
                      <c:pt idx="19">
                        <c:v>1.2018508503094765</c:v>
                      </c:pt>
                      <c:pt idx="20">
                        <c:v>1.0816657652785289</c:v>
                      </c:pt>
                      <c:pt idx="21">
                        <c:v>0.54083288263926443</c:v>
                      </c:pt>
                      <c:pt idx="22">
                        <c:v>0.36055525509284292</c:v>
                      </c:pt>
                      <c:pt idx="23">
                        <c:v>0.27041644131963222</c:v>
                      </c:pt>
                      <c:pt idx="24">
                        <c:v>0.21633315305570577</c:v>
                      </c:pt>
                      <c:pt idx="25">
                        <c:v>0.18027762754642146</c:v>
                      </c:pt>
                      <c:pt idx="26" formatCode="0.00">
                        <c:v>0.16641011773515829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7C-4EA1-A671-3BEC520119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43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10.157440325038088</c:v>
                      </c:pt>
                      <c:pt idx="7">
                        <c:v>5.0787201625190441</c:v>
                      </c:pt>
                      <c:pt idx="8">
                        <c:v>3.3858134416793626</c:v>
                      </c:pt>
                      <c:pt idx="9">
                        <c:v>2.5393600812595221</c:v>
                      </c:pt>
                      <c:pt idx="10">
                        <c:v>2.0314880650076175</c:v>
                      </c:pt>
                      <c:pt idx="11">
                        <c:v>1.6929067208396813</c:v>
                      </c:pt>
                      <c:pt idx="12">
                        <c:v>1.6122921150854108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7C-4EA1-A671-3BEC520119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Comparison!$O$3:$O$15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8.5900352250397063</c:v>
                      </c:pt>
                      <c:pt idx="7">
                        <c:v>4.2950176125198531</c:v>
                      </c:pt>
                      <c:pt idx="8">
                        <c:v>2.8633450750132354</c:v>
                      </c:pt>
                      <c:pt idx="9">
                        <c:v>2.1475088062599266</c:v>
                      </c:pt>
                      <c:pt idx="10">
                        <c:v>1.7180070450079412</c:v>
                      </c:pt>
                      <c:pt idx="11">
                        <c:v>1.4316725375066177</c:v>
                      </c:pt>
                      <c:pt idx="12">
                        <c:v>1.3634976547682074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7C-4EA1-A671-3BEC52011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Comparison!$U$4:$U$16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</c:v>
                      </c:pt>
                      <c:pt idx="1">
                        <c:v>50.787201625190441</c:v>
                      </c:pt>
                      <c:pt idx="2">
                        <c:v>40.629761300152353</c:v>
                      </c:pt>
                      <c:pt idx="3">
                        <c:v>33.858134416793625</c:v>
                      </c:pt>
                      <c:pt idx="4">
                        <c:v>29.021258071537396</c:v>
                      </c:pt>
                      <c:pt idx="5">
                        <c:v>25.393600812595221</c:v>
                      </c:pt>
                      <c:pt idx="6">
                        <c:v>22.57208961119575</c:v>
                      </c:pt>
                      <c:pt idx="7">
                        <c:v>20.314880650076176</c:v>
                      </c:pt>
                      <c:pt idx="8">
                        <c:v>10.157440325038088</c:v>
                      </c:pt>
                      <c:pt idx="9">
                        <c:v>5.0787201625190441</c:v>
                      </c:pt>
                      <c:pt idx="10">
                        <c:v>3.3858134416793626</c:v>
                      </c:pt>
                      <c:pt idx="11">
                        <c:v>2.5393600812595221</c:v>
                      </c:pt>
                      <c:pt idx="12">
                        <c:v>2.0314880650076175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7C-4EA1-A671-3BEC520119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Comparison!$W$3:$W$16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42.950176125198531</c:v>
                      </c:pt>
                      <c:pt idx="3">
                        <c:v>34.360140900158825</c:v>
                      </c:pt>
                      <c:pt idx="4">
                        <c:v>28.633450750132354</c:v>
                      </c:pt>
                      <c:pt idx="5">
                        <c:v>24.542957785827731</c:v>
                      </c:pt>
                      <c:pt idx="6">
                        <c:v>21.475088062599266</c:v>
                      </c:pt>
                      <c:pt idx="7">
                        <c:v>19.088967166754902</c:v>
                      </c:pt>
                      <c:pt idx="8">
                        <c:v>17.180070450079413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2.1475088062599266</c:v>
                      </c:pt>
                      <c:pt idx="13">
                        <c:v>1.7180070450079412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7C-4EA1-A671-3BEC520119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Comparison!$AC$3:$AC$15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3.3858134416793626</c:v>
                      </c:pt>
                      <c:pt idx="12">
                        <c:v>2.7452541419021861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7C-4EA1-A671-3BEC520119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Comparison!$Y$2:$Y$15</c15:sqref>
                        </c15:formulaRef>
                      </c:ext>
                    </c:extLst>
                    <c:strCache>
                      <c:ptCount val="14"/>
                      <c:pt idx="0">
                        <c:v>VDS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37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Comparison!$AE$3:$AE$15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2.3216311419026234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7C-4EA1-A671-3BEC520119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Comparison!$AK$3:$AK$14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3.9067078173223417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7C-4EA1-A671-3BEC52011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Comparison!$AM$3:$AM$14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3.3038597019383484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7C-4EA1-A671-3BEC52011905}"/>
                  </c:ext>
                </c:extLst>
              </c15:ser>
            </c15:filteredScatterSeries>
          </c:ext>
        </c:extLst>
      </c:scatterChart>
      <c:valAx>
        <c:axId val="6209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3488"/>
        <c:crosses val="autoZero"/>
        <c:crossBetween val="midCat"/>
      </c:valAx>
      <c:valAx>
        <c:axId val="62097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DS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IXTK102N65X2!$D$1</c:f>
              <c:strCache>
                <c:ptCount val="1"/>
                <c:pt idx="0">
                  <c:v>Heatsink 1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IXTK102N65X2!$D$3:$D$94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36.95983304356885</c:v>
                </c:pt>
                <c:pt idx="12" formatCode="0.0">
                  <c:v>33.790454220571526</c:v>
                </c:pt>
                <c:pt idx="13" formatCode="0.0">
                  <c:v>31.121706317367202</c:v>
                </c:pt>
                <c:pt idx="14" formatCode="0.0">
                  <c:v>28.843653490082446</c:v>
                </c:pt>
                <c:pt idx="15" formatCode="0.0">
                  <c:v>26.876352884777766</c:v>
                </c:pt>
                <c:pt idx="16" formatCode="0.0">
                  <c:v>25.160279272291959</c:v>
                </c:pt>
                <c:pt idx="17" formatCode="0.0">
                  <c:v>23.650197875524661</c:v>
                </c:pt>
                <c:pt idx="18" formatCode="0.0">
                  <c:v>22.324623266371834</c:v>
                </c:pt>
                <c:pt idx="19" formatCode="0.0">
                  <c:v>21.115551771799847</c:v>
                </c:pt>
                <c:pt idx="20" formatCode="0.0">
                  <c:v>20.041599608132401</c:v>
                </c:pt>
                <c:pt idx="21" formatCode="0.0">
                  <c:v>19.071604094708277</c:v>
                </c:pt>
                <c:pt idx="22" formatCode="0.0">
                  <c:v>18.191167826131544</c:v>
                </c:pt>
                <c:pt idx="23" formatCode="0.0">
                  <c:v>17.388434690558867</c:v>
                </c:pt>
                <c:pt idx="24" formatCode="0.0">
                  <c:v>16.65355286033369</c:v>
                </c:pt>
                <c:pt idx="25" formatCode="0.0">
                  <c:v>15.978268433682603</c:v>
                </c:pt>
                <c:pt idx="26" formatCode="0.0">
                  <c:v>15.355614088245334</c:v>
                </c:pt>
                <c:pt idx="27" formatCode="0.0">
                  <c:v>14.779667801034744</c:v>
                </c:pt>
                <c:pt idx="28" formatCode="0.0">
                  <c:v>14.245363903889437</c:v>
                </c:pt>
                <c:pt idx="29" formatCode="0.0">
                  <c:v>13.748343692535274</c:v>
                </c:pt>
                <c:pt idx="30" formatCode="0.0">
                  <c:v>13.284836254768264</c:v>
                </c:pt>
                <c:pt idx="31" formatCode="0.0">
                  <c:v>12.851562618762276</c:v>
                </c:pt>
                <c:pt idx="32" formatCode="0.0">
                  <c:v>12.445658065691552</c:v>
                </c:pt>
                <c:pt idx="33" formatCode="0.0">
                  <c:v>12.064608713703821</c:v>
                </c:pt>
                <c:pt idx="34" formatCode="0.0">
                  <c:v>11.706199405481359</c:v>
                </c:pt>
                <c:pt idx="35" formatCode="0.0">
                  <c:v>11.419154836911821</c:v>
                </c:pt>
                <c:pt idx="36" formatCode="0.0">
                  <c:v>8.8088207945727248</c:v>
                </c:pt>
                <c:pt idx="37" formatCode="0.0">
                  <c:v>8.1384569896295247</c:v>
                </c:pt>
                <c:pt idx="38">
                  <c:v>7.5350960974362318</c:v>
                </c:pt>
                <c:pt idx="39">
                  <c:v>6.9764665795921719</c:v>
                </c:pt>
                <c:pt idx="40">
                  <c:v>6.459252185612673</c:v>
                </c:pt>
                <c:pt idx="41">
                  <c:v>5.9803825219185756</c:v>
                </c:pt>
                <c:pt idx="42">
                  <c:v>5.5370148247396225</c:v>
                </c:pt>
                <c:pt idx="43">
                  <c:v>5.126517084320346</c:v>
                </c:pt>
                <c:pt idx="44">
                  <c:v>4.7464524202469009</c:v>
                </c:pt>
                <c:pt idx="45">
                  <c:v>4.3945646151405482</c:v>
                </c:pt>
                <c:pt idx="46">
                  <c:v>4.0687647208398232</c:v>
                </c:pt>
                <c:pt idx="47">
                  <c:v>3.767118657560415</c:v>
                </c:pt>
                <c:pt idx="48">
                  <c:v>3.487835732416257</c:v>
                </c:pt>
                <c:pt idx="49">
                  <c:v>3.2292580091431691</c:v>
                </c:pt>
                <c:pt idx="50">
                  <c:v>2.9898504659194685</c:v>
                </c:pt>
                <c:pt idx="51">
                  <c:v>2.7681918828563123</c:v>
                </c:pt>
                <c:pt idx="52">
                  <c:v>2.5629664050623386</c:v>
                </c:pt>
                <c:pt idx="53">
                  <c:v>2.3729557311974583</c:v>
                </c:pt>
                <c:pt idx="54">
                  <c:v>2.1970318811439506</c:v>
                </c:pt>
                <c:pt idx="55">
                  <c:v>2.03415049986083</c:v>
                </c:pt>
                <c:pt idx="56">
                  <c:v>1.8833446576704247</c:v>
                </c:pt>
                <c:pt idx="57">
                  <c:v>1.7437191101732159</c:v>
                </c:pt>
                <c:pt idx="58">
                  <c:v>1.6144449837154315</c:v>
                </c:pt>
                <c:pt idx="59">
                  <c:v>1.4947548548601968</c:v>
                </c:pt>
                <c:pt idx="60">
                  <c:v>1.3839381946520117</c:v>
                </c:pt>
                <c:pt idx="61">
                  <c:v>1.2813371506298283</c:v>
                </c:pt>
                <c:pt idx="62">
                  <c:v>1.1863426415491065</c:v>
                </c:pt>
                <c:pt idx="63">
                  <c:v>1.0983907416294878</c:v>
                </c:pt>
                <c:pt idx="64">
                  <c:v>1.0169593328635618</c:v>
                </c:pt>
                <c:pt idx="65">
                  <c:v>0.94156500551345956</c:v>
                </c:pt>
                <c:pt idx="66">
                  <c:v>0.8777965868394163</c:v>
                </c:pt>
                <c:pt idx="67">
                  <c:v>0.81493958561453539</c:v>
                </c:pt>
                <c:pt idx="68">
                  <c:v>0.75452239890622275</c:v>
                </c:pt>
                <c:pt idx="69">
                  <c:v>0.69858436195843443</c:v>
                </c:pt>
                <c:pt idx="70">
                  <c:v>0.64679340398684038</c:v>
                </c:pt>
                <c:pt idx="71">
                  <c:v>0.5988420729431897</c:v>
                </c:pt>
                <c:pt idx="72">
                  <c:v>0.55444571035574841</c:v>
                </c:pt>
                <c:pt idx="73">
                  <c:v>0.51334076148162311</c:v>
                </c:pt>
                <c:pt idx="74">
                  <c:v>0.47528321073933727</c:v>
                </c:pt>
                <c:pt idx="75">
                  <c:v>0.44004713313376675</c:v>
                </c:pt>
                <c:pt idx="76">
                  <c:v>0.40742335307410504</c:v>
                </c:pt>
                <c:pt idx="77">
                  <c:v>0.37721820262305267</c:v>
                </c:pt>
                <c:pt idx="78">
                  <c:v>0.34925237180571045</c:v>
                </c:pt>
                <c:pt idx="79">
                  <c:v>0.32335984415312985</c:v>
                </c:pt>
                <c:pt idx="80">
                  <c:v>0.29794903266040068</c:v>
                </c:pt>
                <c:pt idx="81">
                  <c:v>0.27719125981633252</c:v>
                </c:pt>
                <c:pt idx="82">
                  <c:v>0.25664112776500114</c:v>
                </c:pt>
                <c:pt idx="83">
                  <c:v>0.23761452112210815</c:v>
                </c:pt>
                <c:pt idx="84">
                  <c:v>0.21999849026453824</c:v>
                </c:pt>
                <c:pt idx="85">
                  <c:v>0.203688459316862</c:v>
                </c:pt>
                <c:pt idx="86">
                  <c:v>0.18858760534669269</c:v>
                </c:pt>
                <c:pt idx="87">
                  <c:v>0.17460628358464719</c:v>
                </c:pt>
                <c:pt idx="88">
                  <c:v>0.16166149525678214</c:v>
                </c:pt>
                <c:pt idx="89">
                  <c:v>0.14967639487034218</c:v>
                </c:pt>
                <c:pt idx="90">
                  <c:v>0.14025782871073497</c:v>
                </c:pt>
                <c:pt idx="91">
                  <c:v>0.13791427064949893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392-BE33-75603037D070}"/>
            </c:ext>
          </c:extLst>
        </c:ser>
        <c:ser>
          <c:idx val="1"/>
          <c:order val="1"/>
          <c:tx>
            <c:strRef>
              <c:f>IXTK102N65X2!$F$1</c:f>
              <c:strCache>
                <c:ptCount val="1"/>
                <c:pt idx="0">
                  <c:v>Heatsink 2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IXTK102N65X2!$F$3:$F$94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43.215182987536537</c:v>
                </c:pt>
                <c:pt idx="13" formatCode="0.0">
                  <c:v>39.802076190221975</c:v>
                </c:pt>
                <c:pt idx="14" formatCode="0.0">
                  <c:v>36.888635928550322</c:v>
                </c:pt>
                <c:pt idx="15" formatCode="0.0">
                  <c:v>34.372621935522233</c:v>
                </c:pt>
                <c:pt idx="16" formatCode="0.0">
                  <c:v>32.177906389540951</c:v>
                </c:pt>
                <c:pt idx="17" formatCode="0.0">
                  <c:v>30.24663776967007</c:v>
                </c:pt>
                <c:pt idx="18" formatCode="0.0">
                  <c:v>28.551337998786941</c:v>
                </c:pt>
                <c:pt idx="19" formatCode="0.0">
                  <c:v>27.005036030134121</c:v>
                </c:pt>
                <c:pt idx="20" formatCode="0.0">
                  <c:v>25.631540457396468</c:v>
                </c:pt>
                <c:pt idx="21" formatCode="0.0">
                  <c:v>24.390996801602899</c:v>
                </c:pt>
                <c:pt idx="22" formatCode="0.0">
                  <c:v>23.264991977665261</c:v>
                </c:pt>
                <c:pt idx="23" formatCode="0.0">
                  <c:v>22.238363003769642</c:v>
                </c:pt>
                <c:pt idx="24" formatCode="0.0">
                  <c:v>21.298510211022556</c:v>
                </c:pt>
                <c:pt idx="25" formatCode="0.0">
                  <c:v>20.434877544948652</c:v>
                </c:pt>
                <c:pt idx="26" formatCode="0.0">
                  <c:v>19.638554379228232</c:v>
                </c:pt>
                <c:pt idx="27" formatCode="0.0">
                  <c:v>18.901966938576276</c:v>
                </c:pt>
                <c:pt idx="28" formatCode="0.0">
                  <c:v>18.218636654367454</c:v>
                </c:pt>
                <c:pt idx="29" formatCode="0.0">
                  <c:v>17.582989106040092</c:v>
                </c:pt>
                <c:pt idx="30" formatCode="0.0">
                  <c:v>16.990201610245169</c:v>
                </c:pt>
                <c:pt idx="31" formatCode="0.0">
                  <c:v>16.436080634497085</c:v>
                </c:pt>
                <c:pt idx="32" formatCode="0.0">
                  <c:v>15.91696244147361</c:v>
                </c:pt>
                <c:pt idx="33" formatCode="0.0">
                  <c:v>15.429631985187322</c:v>
                </c:pt>
                <c:pt idx="34" formatCode="0.0">
                  <c:v>14.971256263506714</c:v>
                </c:pt>
                <c:pt idx="35" formatCode="0.0">
                  <c:v>14.604150113487602</c:v>
                </c:pt>
                <c:pt idx="36" formatCode="0.0">
                  <c:v>11.265749790073068</c:v>
                </c:pt>
                <c:pt idx="37" formatCode="0.0">
                  <c:v>10.408410190263698</c:v>
                </c:pt>
                <c:pt idx="38" formatCode="0.0">
                  <c:v>9.6367617479713044</c:v>
                </c:pt>
                <c:pt idx="39" formatCode="0.0">
                  <c:v>8.9223210163290165</c:v>
                </c:pt>
                <c:pt idx="40" formatCode="0.0">
                  <c:v>8.2608467865447857</c:v>
                </c:pt>
                <c:pt idx="41">
                  <c:v>7.6484122803781949</c:v>
                </c:pt>
                <c:pt idx="42">
                  <c:v>7.0813818391985546</c:v>
                </c:pt>
                <c:pt idx="43">
                  <c:v>6.5563893412465903</c:v>
                </c:pt>
                <c:pt idx="44">
                  <c:v>6.0703182189758715</c:v>
                </c:pt>
                <c:pt idx="45">
                  <c:v>5.6202829578489082</c:v>
                </c:pt>
                <c:pt idx="46">
                  <c:v>5.2036119667571601</c:v>
                </c:pt>
                <c:pt idx="47">
                  <c:v>4.8178317183770254</c:v>
                </c:pt>
                <c:pt idx="48">
                  <c:v>4.4606520653124173</c:v>
                </c:pt>
                <c:pt idx="49">
                  <c:v>4.1299526448546686</c:v>
                </c:pt>
                <c:pt idx="50">
                  <c:v>3.8237702916529721</c:v>
                </c:pt>
                <c:pt idx="51">
                  <c:v>3.5402873835717701</c:v>
                </c:pt>
                <c:pt idx="52">
                  <c:v>3.2778210515515314</c:v>
                </c:pt>
                <c:pt idx="53">
                  <c:v>3.0348131894181813</c:v>
                </c:pt>
                <c:pt idx="54">
                  <c:v>2.8098212043354285</c:v>
                </c:pt>
                <c:pt idx="55">
                  <c:v>2.6015094529909475</c:v>
                </c:pt>
                <c:pt idx="56">
                  <c:v>2.4086413126781032</c:v>
                </c:pt>
                <c:pt idx="57">
                  <c:v>2.2300718402040283</c:v>
                </c:pt>
                <c:pt idx="58">
                  <c:v>2.0647409750443053</c:v>
                </c:pt>
                <c:pt idx="59">
                  <c:v>1.9116672463954658</c:v>
                </c:pt>
                <c:pt idx="60">
                  <c:v>1.7699419467678312</c:v>
                </c:pt>
                <c:pt idx="61">
                  <c:v>1.6387237375307506</c:v>
                </c:pt>
                <c:pt idx="62">
                  <c:v>1.5172336543866372</c:v>
                </c:pt>
                <c:pt idx="63">
                  <c:v>1.4047504831242079</c:v>
                </c:pt>
                <c:pt idx="64">
                  <c:v>1.300606478199587</c:v>
                </c:pt>
                <c:pt idx="65">
                  <c:v>1.2041833987290149</c:v>
                </c:pt>
                <c:pt idx="66">
                  <c:v>1.1226288903511155</c:v>
                </c:pt>
                <c:pt idx="67">
                  <c:v>1.0422400091526107</c:v>
                </c:pt>
                <c:pt idx="68">
                  <c:v>0.96497144797410017</c:v>
                </c:pt>
                <c:pt idx="69">
                  <c:v>0.89343134712542449</c:v>
                </c:pt>
                <c:pt idx="70">
                  <c:v>0.82719501566825004</c:v>
                </c:pt>
                <c:pt idx="71">
                  <c:v>0.76586924798189138</c:v>
                </c:pt>
                <c:pt idx="72">
                  <c:v>0.7090899895358993</c:v>
                </c:pt>
                <c:pt idx="73">
                  <c:v>0.65652017571530796</c:v>
                </c:pt>
                <c:pt idx="74">
                  <c:v>0.60784773086891486</c:v>
                </c:pt>
                <c:pt idx="75">
                  <c:v>0.56278371570214825</c:v>
                </c:pt>
                <c:pt idx="76">
                  <c:v>0.52106061201669618</c:v>
                </c:pt>
                <c:pt idx="77">
                  <c:v>0.48243073461440833</c:v>
                </c:pt>
                <c:pt idx="78">
                  <c:v>0.44666476093790852</c:v>
                </c:pt>
                <c:pt idx="79">
                  <c:v>0.41355036971925169</c:v>
                </c:pt>
                <c:pt idx="80">
                  <c:v>0.38105205343880499</c:v>
                </c:pt>
                <c:pt idx="81">
                  <c:v>0.35450458692608788</c:v>
                </c:pt>
                <c:pt idx="82">
                  <c:v>0.32822267573249214</c:v>
                </c:pt>
                <c:pt idx="83">
                  <c:v>0.30388922693250758</c:v>
                </c:pt>
                <c:pt idx="84">
                  <c:v>0.28135978734419603</c:v>
                </c:pt>
                <c:pt idx="85">
                  <c:v>0.26050061311305744</c:v>
                </c:pt>
                <c:pt idx="86">
                  <c:v>0.24118787575447997</c:v>
                </c:pt>
                <c:pt idx="87">
                  <c:v>0.22330692705783342</c:v>
                </c:pt>
                <c:pt idx="88">
                  <c:v>0.20675161848837811</c:v>
                </c:pt>
                <c:pt idx="89">
                  <c:v>0.19142367104668084</c:v>
                </c:pt>
                <c:pt idx="90">
                  <c:v>0.17937810760409625</c:v>
                </c:pt>
                <c:pt idx="91">
                  <c:v>0.17638089159163514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392-BE33-7560303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1776"/>
        <c:axId val="613192760"/>
      </c:scatterChart>
      <c:valAx>
        <c:axId val="6131917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2760"/>
        <c:crosses val="autoZero"/>
        <c:crossBetween val="midCat"/>
      </c:valAx>
      <c:valAx>
        <c:axId val="61319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57</xdr:col>
      <xdr:colOff>0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DC0C12-12F0-42AA-BBED-7BAF4FB6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07AA5-1762-469C-A7A9-18CEB51D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ndtech.com/show/10500/stock-cooler-roundup-intel-amd-vs-evo-212/6" TargetMode="External"/><Relationship Id="rId2" Type="http://schemas.openxmlformats.org/officeDocument/2006/relationships/hyperlink" Target="https://www.anandtech.com/show/10500/stock-cooler-roundup-intel-amd-vs-evo-212/6" TargetMode="External"/><Relationship Id="rId1" Type="http://schemas.openxmlformats.org/officeDocument/2006/relationships/hyperlink" Target="https://www.anandtech.com/show/10500/stock-cooler-roundup-intel-amd-vs-evo-212/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nandtech.com/show/10500/stock-cooler-roundup-intel-amd-vs-evo-212/6" TargetMode="External"/><Relationship Id="rId4" Type="http://schemas.openxmlformats.org/officeDocument/2006/relationships/hyperlink" Target="https://www.anandtech.com/show/10500/stock-cooler-roundup-intel-amd-vs-evo-212/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opLeftCell="A13" zoomScaleNormal="100" workbookViewId="0">
      <selection activeCell="A32" sqref="A32:C32"/>
    </sheetView>
  </sheetViews>
  <sheetFormatPr defaultColWidth="9.7109375" defaultRowHeight="18" customHeight="1" x14ac:dyDescent="0.25"/>
  <cols>
    <col min="1" max="16384" width="9.7109375" style="1"/>
  </cols>
  <sheetData>
    <row r="1" spans="1:39" ht="18" customHeight="1" x14ac:dyDescent="0.25">
      <c r="A1" s="27" t="s">
        <v>5</v>
      </c>
      <c r="B1" s="27"/>
      <c r="C1" s="27"/>
      <c r="D1" s="27"/>
      <c r="E1" s="27"/>
      <c r="F1" s="27"/>
      <c r="G1" s="27"/>
      <c r="I1" s="27" t="s">
        <v>15</v>
      </c>
      <c r="J1" s="27"/>
      <c r="K1" s="27"/>
      <c r="L1" s="27"/>
      <c r="M1" s="27"/>
      <c r="N1" s="27"/>
      <c r="O1" s="27"/>
      <c r="Q1" s="27" t="s">
        <v>16</v>
      </c>
      <c r="R1" s="27"/>
      <c r="S1" s="27"/>
      <c r="T1" s="27"/>
      <c r="U1" s="27"/>
      <c r="V1" s="27"/>
      <c r="W1" s="27"/>
      <c r="Y1" s="27" t="s">
        <v>17</v>
      </c>
      <c r="Z1" s="27"/>
      <c r="AA1" s="27"/>
      <c r="AB1" s="27"/>
      <c r="AC1" s="27"/>
      <c r="AD1" s="27"/>
      <c r="AE1" s="27"/>
      <c r="AG1" s="27" t="s">
        <v>18</v>
      </c>
      <c r="AH1" s="27"/>
      <c r="AI1" s="27"/>
      <c r="AJ1" s="27"/>
      <c r="AK1" s="27"/>
      <c r="AL1" s="27"/>
      <c r="AM1" s="27"/>
    </row>
    <row r="2" spans="1:39" ht="18" customHeight="1" x14ac:dyDescent="0.25">
      <c r="A2" s="1" t="s">
        <v>4</v>
      </c>
      <c r="B2" s="1" t="s">
        <v>0</v>
      </c>
      <c r="C2" s="1" t="s">
        <v>1</v>
      </c>
      <c r="D2" s="1" t="s">
        <v>11</v>
      </c>
      <c r="E2" s="1" t="s">
        <v>12</v>
      </c>
      <c r="F2" s="1" t="s">
        <v>13</v>
      </c>
      <c r="G2" s="1" t="s">
        <v>14</v>
      </c>
      <c r="I2" s="1" t="s">
        <v>4</v>
      </c>
      <c r="J2" s="1" t="s">
        <v>0</v>
      </c>
      <c r="K2" s="1" t="s">
        <v>1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0</v>
      </c>
      <c r="S2" s="1" t="s">
        <v>1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4</v>
      </c>
      <c r="Z2" s="1" t="s">
        <v>0</v>
      </c>
      <c r="AA2" s="1" t="s">
        <v>1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4</v>
      </c>
      <c r="AH2" s="1" t="s">
        <v>0</v>
      </c>
      <c r="AI2" s="1" t="s">
        <v>1</v>
      </c>
      <c r="AJ2" s="1" t="s">
        <v>11</v>
      </c>
      <c r="AK2" s="1" t="s">
        <v>12</v>
      </c>
      <c r="AL2" s="1" t="s">
        <v>13</v>
      </c>
      <c r="AM2" s="1" t="s">
        <v>14</v>
      </c>
    </row>
    <row r="3" spans="1:39" ht="18" customHeight="1" x14ac:dyDescent="0.25">
      <c r="A3" s="5">
        <v>0.5</v>
      </c>
      <c r="B3" s="5">
        <v>19</v>
      </c>
      <c r="C3" s="6">
        <f t="shared" ref="C3:C30" si="0">B3*A3</f>
        <v>9.5</v>
      </c>
      <c r="D3" s="6">
        <f>IF(B$36&gt;C3,C3,B$36)</f>
        <v>9.5</v>
      </c>
      <c r="E3" s="5">
        <f>IF(B$36/A3&gt;C3,C3/A3,IF(B$36/A3&gt;B3,B3,B$36/A3))</f>
        <v>19</v>
      </c>
      <c r="F3" s="5">
        <f>IF(D$36&gt;C3,C3,D$36)</f>
        <v>9.5</v>
      </c>
      <c r="G3" s="5">
        <f>IF(D$36/A3&gt;C3,C3/A3,IF(D$36/A3&gt;B3,B3,D$36/A3))</f>
        <v>19</v>
      </c>
      <c r="H3" s="2"/>
      <c r="I3" s="2">
        <v>1</v>
      </c>
      <c r="J3" s="2">
        <v>23</v>
      </c>
      <c r="K3" s="2">
        <f>J3*I3</f>
        <v>23</v>
      </c>
      <c r="L3" s="6">
        <f>IF(J$36&gt;K3,K3,J$36)</f>
        <v>23</v>
      </c>
      <c r="M3" s="5">
        <f>IF(J$36/I3&gt;K3,K3/I3,IF(J$36/I3&gt;J3,J3,J$36/I3))</f>
        <v>23</v>
      </c>
      <c r="N3" s="5">
        <f>IF(L$36&gt;K3,K3,L$36)</f>
        <v>23</v>
      </c>
      <c r="O3" s="5">
        <f>IF(L$36/I3&gt;K3,K3/I3,IF(L$36/I3&gt;J3,J3,L$36/I3))</f>
        <v>23</v>
      </c>
      <c r="Q3" s="1">
        <v>1</v>
      </c>
      <c r="R3" s="1">
        <v>32</v>
      </c>
      <c r="S3" s="2">
        <f>R3*Q3</f>
        <v>32</v>
      </c>
      <c r="T3" s="6">
        <f>IF(R$36&gt;S3,S3,R$36)</f>
        <v>32</v>
      </c>
      <c r="U3" s="5">
        <f>IF(R$36/Q3&gt;S3,S3/Q3,IF(R$36/Q3&gt;R3,R3,R$36/Q3))</f>
        <v>32</v>
      </c>
      <c r="V3" s="5">
        <f>IF(T$36&gt;S3,S3,T$36)</f>
        <v>32</v>
      </c>
      <c r="W3" s="5">
        <f>IF(T$36/Q3&gt;S3,S3/Q3,IF(T$36/Q3&gt;R3,R3,T$36/Q3))</f>
        <v>32</v>
      </c>
      <c r="Y3" s="1">
        <v>1</v>
      </c>
      <c r="Z3" s="1">
        <v>46</v>
      </c>
      <c r="AA3" s="2">
        <f>Z3*Y3</f>
        <v>46</v>
      </c>
      <c r="AB3" s="6">
        <f>IF(Z$36&gt;AA3,AA3,Z$36)</f>
        <v>46</v>
      </c>
      <c r="AC3" s="5">
        <f>IF(Z$36/Y3&gt;AA3,AA3/Y3,IF(Z$36/Y3&gt;Z3,Z3,Z$36/Y3))</f>
        <v>46</v>
      </c>
      <c r="AD3" s="5">
        <f>IF(AB$36&gt;AA3,AA3,AB$36)</f>
        <v>46</v>
      </c>
      <c r="AE3" s="5">
        <f>IF(AB$36/Y3&gt;AA3,AA3/Y3,IF(AB$36/Y3&gt;Z3,Z3,AB$36/Y3))</f>
        <v>46</v>
      </c>
      <c r="AG3" s="1">
        <v>1</v>
      </c>
      <c r="AH3" s="1">
        <v>70</v>
      </c>
      <c r="AI3" s="2">
        <f>AH3*AG3</f>
        <v>70</v>
      </c>
      <c r="AJ3" s="6">
        <f>IF(AH$36&gt;AI3,AI3,AH$36)</f>
        <v>70</v>
      </c>
      <c r="AK3" s="5">
        <f>IF(AH$36/AG3&gt;AI3,AI3/AG3,IF(AH$36/AG3&gt;AH3,AH3,AH$36/AG3))</f>
        <v>70</v>
      </c>
      <c r="AL3" s="5">
        <f>IF(AJ$36&gt;AI3,AI3,AJ$36)</f>
        <v>70</v>
      </c>
      <c r="AM3" s="5">
        <f>IF(AJ$36/AG3&gt;AI3,AI3/AG3,IF(AJ$36/AG3&gt;AH3,AH3,AJ$36/AG3))</f>
        <v>70</v>
      </c>
    </row>
    <row r="4" spans="1:39" ht="18" customHeight="1" x14ac:dyDescent="0.25">
      <c r="A4" s="5">
        <v>1</v>
      </c>
      <c r="B4" s="5">
        <v>30</v>
      </c>
      <c r="C4" s="6">
        <f t="shared" si="0"/>
        <v>30</v>
      </c>
      <c r="D4" s="6">
        <f t="shared" ref="D4:D30" si="1">IF($B$36&gt;C4,C4,$B$36)</f>
        <v>30</v>
      </c>
      <c r="E4" s="5">
        <f t="shared" ref="E4:E30" si="2">IF($B$36/A4&gt;C4,C4/A4,IF($B$36/A4&gt;B4,B4,$B$36/A4))</f>
        <v>30</v>
      </c>
      <c r="F4" s="5">
        <f t="shared" ref="F4:F30" si="3">IF($D$36&gt;C4,C4,$D$36)</f>
        <v>30</v>
      </c>
      <c r="G4" s="5">
        <f t="shared" ref="G4:G30" si="4">IF($D$36/A4&gt;C4,C4/A4,IF($D$36/A4&gt;B4,B4,$D$36/A4))</f>
        <v>30</v>
      </c>
      <c r="H4" s="2"/>
      <c r="I4" s="2">
        <v>2</v>
      </c>
      <c r="J4" s="2">
        <v>43</v>
      </c>
      <c r="K4" s="2">
        <f t="shared" ref="K4:K15" si="5">J4*I4</f>
        <v>86</v>
      </c>
      <c r="L4" s="6">
        <f t="shared" ref="L4:L15" si="6">IF(J$36&gt;K4,K4,J$36)</f>
        <v>86</v>
      </c>
      <c r="M4" s="5">
        <f t="shared" ref="M4:M15" si="7">IF(J$36/I4&gt;K4,K4/I4,IF(J$36/I4&gt;J4,J4,J$36/I4))</f>
        <v>43</v>
      </c>
      <c r="N4" s="5">
        <f t="shared" ref="N4:N15" si="8">IF(L$36&gt;K4,K4,L$36)</f>
        <v>85.900352250397063</v>
      </c>
      <c r="O4" s="5">
        <f t="shared" ref="O4:O15" si="9">IF(L$36/I4&gt;K4,K4/I4,IF(L$36/I4&gt;J4,J4,L$36/I4))</f>
        <v>42.950176125198531</v>
      </c>
      <c r="Q4" s="1">
        <v>1.5</v>
      </c>
      <c r="R4" s="1">
        <v>45</v>
      </c>
      <c r="S4" s="2">
        <f t="shared" ref="S4:S16" si="10">R4*Q4</f>
        <v>67.5</v>
      </c>
      <c r="T4" s="6">
        <f t="shared" ref="T4:T16" si="11">IF(R$36&gt;S4,S4,R$36)</f>
        <v>67.5</v>
      </c>
      <c r="U4" s="5">
        <f t="shared" ref="U4:U16" si="12">IF(R$36/Q4&gt;S4,S4/Q4,IF(R$36/Q4&gt;R4,R4,R$36/Q4))</f>
        <v>45</v>
      </c>
      <c r="V4" s="5">
        <f t="shared" ref="V4:V16" si="13">IF(T$36&gt;S4,S4,T$36)</f>
        <v>67.5</v>
      </c>
      <c r="W4" s="5">
        <f t="shared" ref="W4:W16" si="14">IF(T$36/Q4&gt;S4,S4/Q4,IF(T$36/Q4&gt;R4,R4,T$36/Q4))</f>
        <v>45</v>
      </c>
      <c r="Y4" s="1">
        <v>2</v>
      </c>
      <c r="Z4" s="1">
        <v>76</v>
      </c>
      <c r="AA4" s="2">
        <f t="shared" ref="AA4:AA15" si="15">Z4*Y4</f>
        <v>152</v>
      </c>
      <c r="AB4" s="6">
        <f t="shared" ref="AB4:AB15" si="16">IF(Z$36&gt;AA4,AA4,Z$36)</f>
        <v>101.57440325038088</v>
      </c>
      <c r="AC4" s="5">
        <f t="shared" ref="AC4:AC15" si="17">IF(Z$36/Y4&gt;AA4,AA4/Y4,IF(Z$36/Y4&gt;Z4,Z4,Z$36/Y4))</f>
        <v>50.787201625190441</v>
      </c>
      <c r="AD4" s="5">
        <f t="shared" ref="AD4:AD15" si="18">IF(AB$36&gt;AA4,AA4,AB$36)</f>
        <v>85.900352250397063</v>
      </c>
      <c r="AE4" s="5">
        <f t="shared" ref="AE4:AE15" si="19">IF(AB$36/Y4&gt;AA4,AA4/Y4,IF(AB$36/Y4&gt;Z4,Z4,AB$36/Y4))</f>
        <v>42.950176125198531</v>
      </c>
      <c r="AG4" s="1">
        <v>2</v>
      </c>
      <c r="AH4" s="1">
        <v>130</v>
      </c>
      <c r="AI4" s="2">
        <f t="shared" ref="AI4:AI14" si="20">AH4*AG4</f>
        <v>260</v>
      </c>
      <c r="AJ4" s="6">
        <f t="shared" ref="AJ4:AJ14" si="21">IF(AH$36&gt;AI4,AI4,AH$36)</f>
        <v>101.57440325038088</v>
      </c>
      <c r="AK4" s="5">
        <f t="shared" ref="AK4:AK14" si="22">IF(AH$36/AG4&gt;AI4,AI4/AG4,IF(AH$36/AG4&gt;AH4,AH4,AH$36/AG4))</f>
        <v>50.787201625190441</v>
      </c>
      <c r="AL4" s="5">
        <f t="shared" ref="AL4:AL14" si="23">IF(AJ$36&gt;AI4,AI4,AJ$36)</f>
        <v>85.900352250397063</v>
      </c>
      <c r="AM4" s="5">
        <f t="shared" ref="AM4:AM14" si="24">IF(AJ$36/AG4&gt;AI4,AI4/AG4,IF(AJ$36/AG4&gt;AH4,AH4,AJ$36/AG4))</f>
        <v>42.950176125198531</v>
      </c>
    </row>
    <row r="5" spans="1:39" ht="18" customHeight="1" x14ac:dyDescent="0.25">
      <c r="A5" s="5">
        <v>1.5</v>
      </c>
      <c r="B5" s="5">
        <v>33</v>
      </c>
      <c r="C5" s="6">
        <f t="shared" si="0"/>
        <v>49.5</v>
      </c>
      <c r="D5" s="6">
        <f t="shared" si="1"/>
        <v>49.5</v>
      </c>
      <c r="E5" s="5">
        <f t="shared" si="2"/>
        <v>33</v>
      </c>
      <c r="F5" s="5">
        <f t="shared" si="3"/>
        <v>49.5</v>
      </c>
      <c r="G5" s="5">
        <f t="shared" si="4"/>
        <v>33</v>
      </c>
      <c r="H5" s="2"/>
      <c r="I5" s="2">
        <v>3</v>
      </c>
      <c r="J5" s="2">
        <v>62</v>
      </c>
      <c r="K5" s="2">
        <f t="shared" si="5"/>
        <v>186</v>
      </c>
      <c r="L5" s="6">
        <f t="shared" si="6"/>
        <v>101.57440325038088</v>
      </c>
      <c r="M5" s="5">
        <f t="shared" si="7"/>
        <v>33.858134416793625</v>
      </c>
      <c r="N5" s="5">
        <f t="shared" si="8"/>
        <v>85.900352250397063</v>
      </c>
      <c r="O5" s="5">
        <f t="shared" si="9"/>
        <v>28.633450750132354</v>
      </c>
      <c r="Q5" s="1">
        <v>2</v>
      </c>
      <c r="R5" s="1">
        <v>60</v>
      </c>
      <c r="S5" s="2">
        <f t="shared" si="10"/>
        <v>120</v>
      </c>
      <c r="T5" s="6">
        <f t="shared" si="11"/>
        <v>101.57440325038088</v>
      </c>
      <c r="U5" s="5">
        <f t="shared" si="12"/>
        <v>50.787201625190441</v>
      </c>
      <c r="V5" s="5">
        <f t="shared" si="13"/>
        <v>85.900352250397063</v>
      </c>
      <c r="W5" s="5">
        <f t="shared" si="14"/>
        <v>42.950176125198531</v>
      </c>
      <c r="Y5" s="1">
        <v>3</v>
      </c>
      <c r="Z5" s="1">
        <v>105</v>
      </c>
      <c r="AA5" s="2">
        <f t="shared" si="15"/>
        <v>315</v>
      </c>
      <c r="AB5" s="6">
        <f t="shared" si="16"/>
        <v>101.57440325038088</v>
      </c>
      <c r="AC5" s="5">
        <f t="shared" si="17"/>
        <v>33.858134416793625</v>
      </c>
      <c r="AD5" s="5">
        <f t="shared" si="18"/>
        <v>85.900352250397063</v>
      </c>
      <c r="AE5" s="5">
        <f t="shared" si="19"/>
        <v>28.633450750132354</v>
      </c>
      <c r="AG5" s="1">
        <v>3</v>
      </c>
      <c r="AH5" s="1">
        <v>185</v>
      </c>
      <c r="AI5" s="2">
        <f t="shared" si="20"/>
        <v>555</v>
      </c>
      <c r="AJ5" s="6">
        <f t="shared" si="21"/>
        <v>101.57440325038088</v>
      </c>
      <c r="AK5" s="5">
        <f t="shared" si="22"/>
        <v>33.858134416793625</v>
      </c>
      <c r="AL5" s="5">
        <f t="shared" si="23"/>
        <v>85.900352250397063</v>
      </c>
      <c r="AM5" s="5">
        <f t="shared" si="24"/>
        <v>28.633450750132354</v>
      </c>
    </row>
    <row r="6" spans="1:39" ht="18" customHeight="1" x14ac:dyDescent="0.25">
      <c r="A6" s="5">
        <v>2</v>
      </c>
      <c r="B6" s="5">
        <v>36</v>
      </c>
      <c r="C6" s="6">
        <f t="shared" si="0"/>
        <v>72</v>
      </c>
      <c r="D6" s="6">
        <f t="shared" si="1"/>
        <v>72</v>
      </c>
      <c r="E6" s="5">
        <f t="shared" si="2"/>
        <v>36</v>
      </c>
      <c r="F6" s="5">
        <f t="shared" si="3"/>
        <v>72</v>
      </c>
      <c r="G6" s="5">
        <f t="shared" si="4"/>
        <v>36</v>
      </c>
      <c r="H6" s="2"/>
      <c r="I6" s="2">
        <v>4</v>
      </c>
      <c r="J6" s="2">
        <v>80</v>
      </c>
      <c r="K6" s="2">
        <f t="shared" si="5"/>
        <v>320</v>
      </c>
      <c r="L6" s="6">
        <f t="shared" si="6"/>
        <v>101.57440325038088</v>
      </c>
      <c r="M6" s="5">
        <f t="shared" si="7"/>
        <v>25.393600812595221</v>
      </c>
      <c r="N6" s="5">
        <f t="shared" si="8"/>
        <v>85.900352250397063</v>
      </c>
      <c r="O6" s="5">
        <f t="shared" si="9"/>
        <v>21.475088062599266</v>
      </c>
      <c r="Q6" s="1">
        <v>2.5</v>
      </c>
      <c r="R6" s="1">
        <v>73</v>
      </c>
      <c r="S6" s="2">
        <f t="shared" si="10"/>
        <v>182.5</v>
      </c>
      <c r="T6" s="6">
        <f t="shared" si="11"/>
        <v>101.57440325038088</v>
      </c>
      <c r="U6" s="5">
        <f t="shared" si="12"/>
        <v>40.629761300152353</v>
      </c>
      <c r="V6" s="5">
        <f t="shared" si="13"/>
        <v>85.900352250397063</v>
      </c>
      <c r="W6" s="5">
        <f t="shared" si="14"/>
        <v>34.360140900158825</v>
      </c>
      <c r="Y6" s="1">
        <v>4</v>
      </c>
      <c r="Z6" s="1">
        <v>125</v>
      </c>
      <c r="AA6" s="2">
        <f>Z6*Y6</f>
        <v>500</v>
      </c>
      <c r="AB6" s="6">
        <f t="shared" si="16"/>
        <v>101.57440325038088</v>
      </c>
      <c r="AC6" s="5">
        <f t="shared" si="17"/>
        <v>25.393600812595221</v>
      </c>
      <c r="AD6" s="5">
        <f t="shared" si="18"/>
        <v>85.900352250397063</v>
      </c>
      <c r="AE6" s="5">
        <f t="shared" si="19"/>
        <v>21.475088062599266</v>
      </c>
      <c r="AG6" s="1">
        <v>4</v>
      </c>
      <c r="AH6" s="1">
        <v>210</v>
      </c>
      <c r="AI6" s="2">
        <f t="shared" si="20"/>
        <v>840</v>
      </c>
      <c r="AJ6" s="6">
        <f t="shared" si="21"/>
        <v>101.57440325038088</v>
      </c>
      <c r="AK6" s="5">
        <f t="shared" si="22"/>
        <v>25.393600812595221</v>
      </c>
      <c r="AL6" s="5">
        <f t="shared" si="23"/>
        <v>85.900352250397063</v>
      </c>
      <c r="AM6" s="5">
        <f t="shared" si="24"/>
        <v>21.475088062599266</v>
      </c>
    </row>
    <row r="7" spans="1:39" ht="18" customHeight="1" x14ac:dyDescent="0.25">
      <c r="A7" s="5">
        <v>2.5</v>
      </c>
      <c r="B7" s="5">
        <v>44</v>
      </c>
      <c r="C7" s="6">
        <f t="shared" si="0"/>
        <v>110</v>
      </c>
      <c r="D7" s="6">
        <f t="shared" si="1"/>
        <v>108.16657652785288</v>
      </c>
      <c r="E7" s="5">
        <f t="shared" si="2"/>
        <v>43.266630611141153</v>
      </c>
      <c r="F7" s="5">
        <f t="shared" si="3"/>
        <v>90.568259485924855</v>
      </c>
      <c r="G7" s="5">
        <f t="shared" si="4"/>
        <v>36.227303794369945</v>
      </c>
      <c r="H7" s="2"/>
      <c r="I7" s="2">
        <v>5</v>
      </c>
      <c r="J7" s="2">
        <v>96</v>
      </c>
      <c r="K7" s="2">
        <f t="shared" si="5"/>
        <v>480</v>
      </c>
      <c r="L7" s="6">
        <f t="shared" si="6"/>
        <v>101.57440325038088</v>
      </c>
      <c r="M7" s="5">
        <f t="shared" si="7"/>
        <v>20.314880650076176</v>
      </c>
      <c r="N7" s="5">
        <f t="shared" si="8"/>
        <v>85.900352250397063</v>
      </c>
      <c r="O7" s="5">
        <f t="shared" si="9"/>
        <v>17.180070450079413</v>
      </c>
      <c r="Q7" s="1">
        <v>3</v>
      </c>
      <c r="R7" s="1">
        <v>87</v>
      </c>
      <c r="S7" s="2">
        <f t="shared" si="10"/>
        <v>261</v>
      </c>
      <c r="T7" s="6">
        <f t="shared" si="11"/>
        <v>101.57440325038088</v>
      </c>
      <c r="U7" s="5">
        <f t="shared" si="12"/>
        <v>33.858134416793625</v>
      </c>
      <c r="V7" s="5">
        <f t="shared" si="13"/>
        <v>85.900352250397063</v>
      </c>
      <c r="W7" s="5">
        <f t="shared" si="14"/>
        <v>28.633450750132354</v>
      </c>
      <c r="Y7" s="1">
        <v>5</v>
      </c>
      <c r="Z7" s="1">
        <v>150</v>
      </c>
      <c r="AA7" s="2">
        <f t="shared" si="15"/>
        <v>750</v>
      </c>
      <c r="AB7" s="6">
        <f t="shared" si="16"/>
        <v>101.57440325038088</v>
      </c>
      <c r="AC7" s="5">
        <f t="shared" si="17"/>
        <v>20.314880650076176</v>
      </c>
      <c r="AD7" s="5">
        <f t="shared" si="18"/>
        <v>85.900352250397063</v>
      </c>
      <c r="AE7" s="5">
        <f t="shared" si="19"/>
        <v>17.180070450079413</v>
      </c>
      <c r="AG7" s="1">
        <v>5</v>
      </c>
      <c r="AH7" s="1">
        <v>170</v>
      </c>
      <c r="AI7" s="2">
        <f t="shared" si="20"/>
        <v>850</v>
      </c>
      <c r="AJ7" s="6">
        <f t="shared" si="21"/>
        <v>101.57440325038088</v>
      </c>
      <c r="AK7" s="5">
        <f t="shared" si="22"/>
        <v>20.314880650076176</v>
      </c>
      <c r="AL7" s="5">
        <f t="shared" si="23"/>
        <v>85.900352250397063</v>
      </c>
      <c r="AM7" s="5">
        <f t="shared" si="24"/>
        <v>17.180070450079413</v>
      </c>
    </row>
    <row r="8" spans="1:39" ht="18" customHeight="1" x14ac:dyDescent="0.25">
      <c r="A8" s="5">
        <v>3</v>
      </c>
      <c r="B8" s="5">
        <v>52</v>
      </c>
      <c r="C8" s="6">
        <f t="shared" si="0"/>
        <v>156</v>
      </c>
      <c r="D8" s="6">
        <f t="shared" si="1"/>
        <v>108.16657652785288</v>
      </c>
      <c r="E8" s="5">
        <f t="shared" si="2"/>
        <v>36.055525509284294</v>
      </c>
      <c r="F8" s="5">
        <f t="shared" si="3"/>
        <v>90.568259485924855</v>
      </c>
      <c r="G8" s="5">
        <f t="shared" si="4"/>
        <v>30.189419828641618</v>
      </c>
      <c r="H8" s="2"/>
      <c r="I8" s="2">
        <v>6</v>
      </c>
      <c r="J8" s="2">
        <v>110</v>
      </c>
      <c r="K8" s="2">
        <f t="shared" si="5"/>
        <v>660</v>
      </c>
      <c r="L8" s="6">
        <f t="shared" si="6"/>
        <v>101.57440325038088</v>
      </c>
      <c r="M8" s="5">
        <f t="shared" si="7"/>
        <v>16.929067208396813</v>
      </c>
      <c r="N8" s="5">
        <f t="shared" si="8"/>
        <v>85.900352250397063</v>
      </c>
      <c r="O8" s="5">
        <f t="shared" si="9"/>
        <v>14.316725375066177</v>
      </c>
      <c r="Q8" s="1">
        <v>3.5</v>
      </c>
      <c r="R8" s="1">
        <v>100</v>
      </c>
      <c r="S8" s="2">
        <f t="shared" si="10"/>
        <v>350</v>
      </c>
      <c r="T8" s="6">
        <f t="shared" si="11"/>
        <v>101.57440325038088</v>
      </c>
      <c r="U8" s="5">
        <f t="shared" si="12"/>
        <v>29.021258071537396</v>
      </c>
      <c r="V8" s="5">
        <f t="shared" si="13"/>
        <v>85.900352250397063</v>
      </c>
      <c r="W8" s="5">
        <f t="shared" si="14"/>
        <v>24.542957785827731</v>
      </c>
      <c r="Y8" s="1">
        <v>6</v>
      </c>
      <c r="Z8" s="1">
        <v>145</v>
      </c>
      <c r="AA8" s="2">
        <f t="shared" si="15"/>
        <v>870</v>
      </c>
      <c r="AB8" s="6">
        <f t="shared" si="16"/>
        <v>101.57440325038088</v>
      </c>
      <c r="AC8" s="5">
        <f t="shared" si="17"/>
        <v>16.929067208396813</v>
      </c>
      <c r="AD8" s="5">
        <f t="shared" si="18"/>
        <v>85.900352250397063</v>
      </c>
      <c r="AE8" s="5">
        <f t="shared" si="19"/>
        <v>14.316725375066177</v>
      </c>
      <c r="AG8" s="1">
        <v>6</v>
      </c>
      <c r="AH8" s="1">
        <v>145</v>
      </c>
      <c r="AI8" s="2">
        <f t="shared" si="20"/>
        <v>870</v>
      </c>
      <c r="AJ8" s="6">
        <f t="shared" si="21"/>
        <v>101.57440325038088</v>
      </c>
      <c r="AK8" s="5">
        <f t="shared" si="22"/>
        <v>16.929067208396813</v>
      </c>
      <c r="AL8" s="5">
        <f t="shared" si="23"/>
        <v>85.900352250397063</v>
      </c>
      <c r="AM8" s="5">
        <f t="shared" si="24"/>
        <v>14.316725375066177</v>
      </c>
    </row>
    <row r="9" spans="1:39" ht="18" customHeight="1" x14ac:dyDescent="0.25">
      <c r="A9" s="5">
        <v>4</v>
      </c>
      <c r="B9" s="5">
        <v>66</v>
      </c>
      <c r="C9" s="6">
        <f t="shared" si="0"/>
        <v>264</v>
      </c>
      <c r="D9" s="6">
        <f t="shared" si="1"/>
        <v>108.16657652785288</v>
      </c>
      <c r="E9" s="5">
        <f t="shared" si="2"/>
        <v>27.041644131963221</v>
      </c>
      <c r="F9" s="5">
        <f t="shared" si="3"/>
        <v>90.568259485924855</v>
      </c>
      <c r="G9" s="5">
        <f t="shared" si="4"/>
        <v>22.642064871481214</v>
      </c>
      <c r="H9" s="2"/>
      <c r="I9" s="2">
        <v>10</v>
      </c>
      <c r="J9" s="2">
        <v>70</v>
      </c>
      <c r="K9" s="2">
        <f t="shared" si="5"/>
        <v>700</v>
      </c>
      <c r="L9" s="6">
        <f t="shared" si="6"/>
        <v>101.57440325038088</v>
      </c>
      <c r="M9" s="5">
        <f t="shared" si="7"/>
        <v>10.157440325038088</v>
      </c>
      <c r="N9" s="5">
        <f t="shared" si="8"/>
        <v>85.900352250397063</v>
      </c>
      <c r="O9" s="5">
        <f t="shared" si="9"/>
        <v>8.5900352250397063</v>
      </c>
      <c r="Q9" s="1">
        <v>4</v>
      </c>
      <c r="R9" s="1">
        <v>112</v>
      </c>
      <c r="S9" s="2">
        <f t="shared" si="10"/>
        <v>448</v>
      </c>
      <c r="T9" s="6">
        <f t="shared" si="11"/>
        <v>101.57440325038088</v>
      </c>
      <c r="U9" s="5">
        <f t="shared" si="12"/>
        <v>25.393600812595221</v>
      </c>
      <c r="V9" s="5">
        <f t="shared" si="13"/>
        <v>85.900352250397063</v>
      </c>
      <c r="W9" s="5">
        <f t="shared" si="14"/>
        <v>21.475088062599266</v>
      </c>
      <c r="Y9" s="1">
        <v>7</v>
      </c>
      <c r="Z9" s="1">
        <v>120</v>
      </c>
      <c r="AA9" s="2">
        <f t="shared" si="15"/>
        <v>840</v>
      </c>
      <c r="AB9" s="6">
        <f t="shared" si="16"/>
        <v>101.57440325038088</v>
      </c>
      <c r="AC9" s="5">
        <f t="shared" si="17"/>
        <v>14.510629035768698</v>
      </c>
      <c r="AD9" s="5">
        <f t="shared" si="18"/>
        <v>85.900352250397063</v>
      </c>
      <c r="AE9" s="5">
        <f t="shared" si="19"/>
        <v>12.271478892913866</v>
      </c>
      <c r="AG9" s="1">
        <v>7</v>
      </c>
      <c r="AH9" s="1">
        <v>130</v>
      </c>
      <c r="AI9" s="2">
        <f t="shared" si="20"/>
        <v>910</v>
      </c>
      <c r="AJ9" s="6">
        <f t="shared" si="21"/>
        <v>101.57440325038088</v>
      </c>
      <c r="AK9" s="5">
        <f t="shared" si="22"/>
        <v>14.510629035768698</v>
      </c>
      <c r="AL9" s="5">
        <f t="shared" si="23"/>
        <v>85.900352250397063</v>
      </c>
      <c r="AM9" s="5">
        <f t="shared" si="24"/>
        <v>12.271478892913866</v>
      </c>
    </row>
    <row r="10" spans="1:39" ht="18" customHeight="1" x14ac:dyDescent="0.25">
      <c r="A10" s="5">
        <v>5</v>
      </c>
      <c r="B10" s="5">
        <v>79</v>
      </c>
      <c r="C10" s="6">
        <f t="shared" si="0"/>
        <v>395</v>
      </c>
      <c r="D10" s="6">
        <f t="shared" si="1"/>
        <v>108.16657652785288</v>
      </c>
      <c r="E10" s="5">
        <f t="shared" si="2"/>
        <v>21.633315305570576</v>
      </c>
      <c r="F10" s="5">
        <f t="shared" si="3"/>
        <v>90.568259485924855</v>
      </c>
      <c r="G10" s="5">
        <f t="shared" si="4"/>
        <v>18.113651897184972</v>
      </c>
      <c r="H10" s="2"/>
      <c r="I10" s="2">
        <v>20</v>
      </c>
      <c r="J10" s="2">
        <v>35</v>
      </c>
      <c r="K10" s="2">
        <f t="shared" si="5"/>
        <v>700</v>
      </c>
      <c r="L10" s="6">
        <f t="shared" si="6"/>
        <v>101.57440325038088</v>
      </c>
      <c r="M10" s="5">
        <f t="shared" si="7"/>
        <v>5.0787201625190441</v>
      </c>
      <c r="N10" s="5">
        <f t="shared" si="8"/>
        <v>85.900352250397063</v>
      </c>
      <c r="O10" s="5">
        <f t="shared" si="9"/>
        <v>4.2950176125198531</v>
      </c>
      <c r="Q10" s="1">
        <v>4.5</v>
      </c>
      <c r="R10" s="1">
        <v>122</v>
      </c>
      <c r="S10" s="2">
        <f t="shared" si="10"/>
        <v>549</v>
      </c>
      <c r="T10" s="6">
        <f t="shared" si="11"/>
        <v>101.57440325038088</v>
      </c>
      <c r="U10" s="5">
        <f t="shared" si="12"/>
        <v>22.57208961119575</v>
      </c>
      <c r="V10" s="5">
        <f t="shared" si="13"/>
        <v>85.900352250397063</v>
      </c>
      <c r="W10" s="5">
        <f t="shared" si="14"/>
        <v>19.088967166754902</v>
      </c>
      <c r="Y10" s="1">
        <v>8</v>
      </c>
      <c r="Z10" s="1">
        <v>110</v>
      </c>
      <c r="AA10" s="2">
        <f t="shared" si="15"/>
        <v>880</v>
      </c>
      <c r="AB10" s="6">
        <f t="shared" si="16"/>
        <v>101.57440325038088</v>
      </c>
      <c r="AC10" s="5">
        <f t="shared" si="17"/>
        <v>12.69680040629761</v>
      </c>
      <c r="AD10" s="5">
        <f t="shared" si="18"/>
        <v>85.900352250397063</v>
      </c>
      <c r="AE10" s="5">
        <f t="shared" si="19"/>
        <v>10.737544031299633</v>
      </c>
      <c r="AG10" s="1">
        <v>8</v>
      </c>
      <c r="AH10" s="1">
        <v>115</v>
      </c>
      <c r="AI10" s="2">
        <f t="shared" si="20"/>
        <v>920</v>
      </c>
      <c r="AJ10" s="6">
        <f t="shared" si="21"/>
        <v>101.57440325038088</v>
      </c>
      <c r="AK10" s="5">
        <f t="shared" si="22"/>
        <v>12.69680040629761</v>
      </c>
      <c r="AL10" s="5">
        <f t="shared" si="23"/>
        <v>85.900352250397063</v>
      </c>
      <c r="AM10" s="5">
        <f t="shared" si="24"/>
        <v>10.737544031299633</v>
      </c>
    </row>
    <row r="11" spans="1:39" ht="18" customHeight="1" x14ac:dyDescent="0.25">
      <c r="A11" s="5">
        <v>6</v>
      </c>
      <c r="B11" s="5">
        <v>91</v>
      </c>
      <c r="C11" s="6">
        <f t="shared" si="0"/>
        <v>546</v>
      </c>
      <c r="D11" s="6">
        <f t="shared" si="1"/>
        <v>108.16657652785288</v>
      </c>
      <c r="E11" s="5">
        <f t="shared" si="2"/>
        <v>18.027762754642147</v>
      </c>
      <c r="F11" s="5">
        <f t="shared" si="3"/>
        <v>90.568259485924855</v>
      </c>
      <c r="G11" s="5">
        <f t="shared" si="4"/>
        <v>15.094709914320809</v>
      </c>
      <c r="H11" s="2"/>
      <c r="I11" s="2">
        <v>30</v>
      </c>
      <c r="J11" s="2">
        <v>23</v>
      </c>
      <c r="K11" s="2">
        <f t="shared" si="5"/>
        <v>690</v>
      </c>
      <c r="L11" s="6">
        <f t="shared" si="6"/>
        <v>101.57440325038088</v>
      </c>
      <c r="M11" s="5">
        <f t="shared" si="7"/>
        <v>3.3858134416793626</v>
      </c>
      <c r="N11" s="5">
        <f t="shared" si="8"/>
        <v>85.900352250397063</v>
      </c>
      <c r="O11" s="5">
        <f t="shared" si="9"/>
        <v>2.8633450750132354</v>
      </c>
      <c r="Q11" s="1">
        <v>5</v>
      </c>
      <c r="R11" s="1">
        <v>132</v>
      </c>
      <c r="S11" s="2">
        <f t="shared" si="10"/>
        <v>660</v>
      </c>
      <c r="T11" s="6">
        <f t="shared" si="11"/>
        <v>101.57440325038088</v>
      </c>
      <c r="U11" s="5">
        <f t="shared" si="12"/>
        <v>20.314880650076176</v>
      </c>
      <c r="V11" s="5">
        <f t="shared" si="13"/>
        <v>85.900352250397063</v>
      </c>
      <c r="W11" s="5">
        <f t="shared" si="14"/>
        <v>17.180070450079413</v>
      </c>
      <c r="Y11" s="1">
        <v>9</v>
      </c>
      <c r="Z11" s="1">
        <v>93</v>
      </c>
      <c r="AA11" s="2">
        <f t="shared" si="15"/>
        <v>837</v>
      </c>
      <c r="AB11" s="6">
        <f t="shared" si="16"/>
        <v>101.57440325038088</v>
      </c>
      <c r="AC11" s="5">
        <f t="shared" si="17"/>
        <v>11.286044805597875</v>
      </c>
      <c r="AD11" s="5">
        <f t="shared" si="18"/>
        <v>85.900352250397063</v>
      </c>
      <c r="AE11" s="5">
        <f t="shared" si="19"/>
        <v>9.5444835833774508</v>
      </c>
      <c r="AG11" s="1">
        <v>9</v>
      </c>
      <c r="AH11" s="1">
        <v>95</v>
      </c>
      <c r="AI11" s="2">
        <f t="shared" si="20"/>
        <v>855</v>
      </c>
      <c r="AJ11" s="6">
        <f t="shared" si="21"/>
        <v>101.57440325038088</v>
      </c>
      <c r="AK11" s="5">
        <f t="shared" si="22"/>
        <v>11.286044805597875</v>
      </c>
      <c r="AL11" s="5">
        <f t="shared" si="23"/>
        <v>85.900352250397063</v>
      </c>
      <c r="AM11" s="5">
        <f t="shared" si="24"/>
        <v>9.5444835833774508</v>
      </c>
    </row>
    <row r="12" spans="1:39" ht="18" customHeight="1" x14ac:dyDescent="0.25">
      <c r="A12" s="5">
        <v>7</v>
      </c>
      <c r="B12" s="5">
        <v>101</v>
      </c>
      <c r="C12" s="6">
        <f t="shared" si="0"/>
        <v>707</v>
      </c>
      <c r="D12" s="6">
        <f t="shared" si="1"/>
        <v>108.16657652785288</v>
      </c>
      <c r="E12" s="5">
        <f t="shared" si="2"/>
        <v>15.452368075407554</v>
      </c>
      <c r="F12" s="5">
        <f t="shared" si="3"/>
        <v>90.568259485924855</v>
      </c>
      <c r="G12" s="5">
        <f t="shared" si="4"/>
        <v>12.938322783703551</v>
      </c>
      <c r="H12" s="2"/>
      <c r="I12" s="2">
        <v>40</v>
      </c>
      <c r="J12" s="2">
        <v>18</v>
      </c>
      <c r="K12" s="2">
        <f t="shared" si="5"/>
        <v>720</v>
      </c>
      <c r="L12" s="6">
        <f t="shared" si="6"/>
        <v>101.57440325038088</v>
      </c>
      <c r="M12" s="5">
        <f t="shared" si="7"/>
        <v>2.5393600812595221</v>
      </c>
      <c r="N12" s="5">
        <f t="shared" si="8"/>
        <v>85.900352250397063</v>
      </c>
      <c r="O12" s="5">
        <f t="shared" si="9"/>
        <v>2.1475088062599266</v>
      </c>
      <c r="Q12" s="1">
        <v>10</v>
      </c>
      <c r="R12" s="1">
        <v>82</v>
      </c>
      <c r="S12" s="2">
        <f t="shared" si="10"/>
        <v>820</v>
      </c>
      <c r="T12" s="6">
        <f t="shared" si="11"/>
        <v>101.57440325038088</v>
      </c>
      <c r="U12" s="5">
        <f t="shared" si="12"/>
        <v>10.157440325038088</v>
      </c>
      <c r="V12" s="5">
        <f t="shared" si="13"/>
        <v>85.900352250397063</v>
      </c>
      <c r="W12" s="5">
        <f t="shared" si="14"/>
        <v>8.5900352250397063</v>
      </c>
      <c r="Y12" s="1">
        <v>10</v>
      </c>
      <c r="Z12" s="1">
        <v>83</v>
      </c>
      <c r="AA12" s="2">
        <f t="shared" si="15"/>
        <v>830</v>
      </c>
      <c r="AB12" s="6">
        <f t="shared" si="16"/>
        <v>101.57440325038088</v>
      </c>
      <c r="AC12" s="5">
        <f t="shared" si="17"/>
        <v>10.157440325038088</v>
      </c>
      <c r="AD12" s="5">
        <f t="shared" si="18"/>
        <v>85.900352250397063</v>
      </c>
      <c r="AE12" s="5">
        <f t="shared" si="19"/>
        <v>8.5900352250397063</v>
      </c>
      <c r="AG12" s="1">
        <v>10</v>
      </c>
      <c r="AH12" s="1">
        <v>85</v>
      </c>
      <c r="AI12" s="2">
        <f t="shared" si="20"/>
        <v>850</v>
      </c>
      <c r="AJ12" s="6">
        <f t="shared" si="21"/>
        <v>101.57440325038088</v>
      </c>
      <c r="AK12" s="5">
        <f t="shared" si="22"/>
        <v>10.157440325038088</v>
      </c>
      <c r="AL12" s="5">
        <f t="shared" si="23"/>
        <v>85.900352250397063</v>
      </c>
      <c r="AM12" s="5">
        <f t="shared" si="24"/>
        <v>8.5900352250397063</v>
      </c>
    </row>
    <row r="13" spans="1:39" ht="18" customHeight="1" x14ac:dyDescent="0.25">
      <c r="A13" s="5">
        <v>8</v>
      </c>
      <c r="B13" s="5">
        <v>111</v>
      </c>
      <c r="C13" s="6">
        <f t="shared" si="0"/>
        <v>888</v>
      </c>
      <c r="D13" s="6">
        <f t="shared" si="1"/>
        <v>108.16657652785288</v>
      </c>
      <c r="E13" s="5">
        <f t="shared" si="2"/>
        <v>13.52082206598161</v>
      </c>
      <c r="F13" s="5">
        <f t="shared" si="3"/>
        <v>90.568259485924855</v>
      </c>
      <c r="G13" s="5">
        <f t="shared" si="4"/>
        <v>11.321032435740607</v>
      </c>
      <c r="H13" s="2"/>
      <c r="I13" s="2">
        <v>50</v>
      </c>
      <c r="J13" s="2">
        <v>14</v>
      </c>
      <c r="K13" s="2">
        <f t="shared" si="5"/>
        <v>700</v>
      </c>
      <c r="L13" s="6">
        <f t="shared" si="6"/>
        <v>101.57440325038088</v>
      </c>
      <c r="M13" s="5">
        <f t="shared" si="7"/>
        <v>2.0314880650076175</v>
      </c>
      <c r="N13" s="5">
        <f t="shared" si="8"/>
        <v>85.900352250397063</v>
      </c>
      <c r="O13" s="5">
        <f t="shared" si="9"/>
        <v>1.7180070450079412</v>
      </c>
      <c r="Q13" s="1">
        <v>20</v>
      </c>
      <c r="R13" s="1">
        <v>42</v>
      </c>
      <c r="S13" s="2">
        <f t="shared" si="10"/>
        <v>840</v>
      </c>
      <c r="T13" s="6">
        <f t="shared" si="11"/>
        <v>101.57440325038088</v>
      </c>
      <c r="U13" s="5">
        <f t="shared" si="12"/>
        <v>5.0787201625190441</v>
      </c>
      <c r="V13" s="5">
        <f t="shared" si="13"/>
        <v>85.900352250397063</v>
      </c>
      <c r="W13" s="5">
        <f t="shared" si="14"/>
        <v>4.2950176125198531</v>
      </c>
      <c r="Y13" s="1">
        <v>20</v>
      </c>
      <c r="Z13" s="1">
        <v>43</v>
      </c>
      <c r="AA13" s="2">
        <f t="shared" si="15"/>
        <v>860</v>
      </c>
      <c r="AB13" s="6">
        <f t="shared" si="16"/>
        <v>101.57440325038088</v>
      </c>
      <c r="AC13" s="5">
        <f t="shared" si="17"/>
        <v>5.0787201625190441</v>
      </c>
      <c r="AD13" s="5">
        <f t="shared" si="18"/>
        <v>85.900352250397063</v>
      </c>
      <c r="AE13" s="5">
        <f t="shared" si="19"/>
        <v>4.2950176125198531</v>
      </c>
      <c r="AG13" s="1">
        <v>20</v>
      </c>
      <c r="AH13" s="1">
        <v>43</v>
      </c>
      <c r="AI13" s="2">
        <f t="shared" si="20"/>
        <v>860</v>
      </c>
      <c r="AJ13" s="6">
        <f t="shared" si="21"/>
        <v>101.57440325038088</v>
      </c>
      <c r="AK13" s="5">
        <f t="shared" si="22"/>
        <v>5.0787201625190441</v>
      </c>
      <c r="AL13" s="5">
        <f t="shared" si="23"/>
        <v>85.900352250397063</v>
      </c>
      <c r="AM13" s="5">
        <f t="shared" si="24"/>
        <v>4.2950176125198531</v>
      </c>
    </row>
    <row r="14" spans="1:39" ht="18" customHeight="1" x14ac:dyDescent="0.25">
      <c r="A14" s="5">
        <v>9</v>
      </c>
      <c r="B14" s="5">
        <v>111</v>
      </c>
      <c r="C14" s="6">
        <f t="shared" si="0"/>
        <v>999</v>
      </c>
      <c r="D14" s="6">
        <f t="shared" si="1"/>
        <v>108.16657652785288</v>
      </c>
      <c r="E14" s="5">
        <f t="shared" si="2"/>
        <v>12.018508503094765</v>
      </c>
      <c r="F14" s="5">
        <f t="shared" si="3"/>
        <v>90.568259485924855</v>
      </c>
      <c r="G14" s="5">
        <f t="shared" si="4"/>
        <v>10.063139942880539</v>
      </c>
      <c r="H14" s="2"/>
      <c r="I14" s="2">
        <v>60</v>
      </c>
      <c r="J14" s="2">
        <v>12</v>
      </c>
      <c r="K14" s="2">
        <f t="shared" si="5"/>
        <v>720</v>
      </c>
      <c r="L14" s="6">
        <f t="shared" si="6"/>
        <v>101.57440325038088</v>
      </c>
      <c r="M14" s="5">
        <f t="shared" si="7"/>
        <v>1.6929067208396813</v>
      </c>
      <c r="N14" s="5">
        <f t="shared" si="8"/>
        <v>85.900352250397063</v>
      </c>
      <c r="O14" s="5">
        <f t="shared" si="9"/>
        <v>1.4316725375066177</v>
      </c>
      <c r="Q14" s="1">
        <v>30</v>
      </c>
      <c r="R14" s="1">
        <v>28</v>
      </c>
      <c r="S14" s="2">
        <f t="shared" si="10"/>
        <v>840</v>
      </c>
      <c r="T14" s="6">
        <f t="shared" si="11"/>
        <v>101.57440325038088</v>
      </c>
      <c r="U14" s="5">
        <f t="shared" si="12"/>
        <v>3.3858134416793626</v>
      </c>
      <c r="V14" s="5">
        <f t="shared" si="13"/>
        <v>85.900352250397063</v>
      </c>
      <c r="W14" s="5">
        <f t="shared" si="14"/>
        <v>2.8633450750132354</v>
      </c>
      <c r="Y14" s="1">
        <v>30</v>
      </c>
      <c r="Z14" s="1">
        <v>28</v>
      </c>
      <c r="AA14" s="2">
        <f t="shared" si="15"/>
        <v>840</v>
      </c>
      <c r="AB14" s="6">
        <f t="shared" si="16"/>
        <v>101.57440325038088</v>
      </c>
      <c r="AC14" s="5">
        <f t="shared" si="17"/>
        <v>3.3858134416793626</v>
      </c>
      <c r="AD14" s="5">
        <f t="shared" si="18"/>
        <v>85.900352250397063</v>
      </c>
      <c r="AE14" s="5">
        <f t="shared" si="19"/>
        <v>2.8633450750132354</v>
      </c>
      <c r="AG14" s="1">
        <v>26</v>
      </c>
      <c r="AH14" s="1">
        <v>34</v>
      </c>
      <c r="AI14" s="2">
        <f t="shared" si="20"/>
        <v>884</v>
      </c>
      <c r="AJ14" s="6">
        <f t="shared" si="21"/>
        <v>101.57440325038088</v>
      </c>
      <c r="AK14" s="5">
        <f t="shared" si="22"/>
        <v>3.9067078173223417</v>
      </c>
      <c r="AL14" s="5">
        <f t="shared" si="23"/>
        <v>85.900352250397063</v>
      </c>
      <c r="AM14" s="5">
        <f t="shared" si="24"/>
        <v>3.3038597019383484</v>
      </c>
    </row>
    <row r="15" spans="1:39" ht="18" customHeight="1" x14ac:dyDescent="0.25">
      <c r="A15" s="5">
        <v>10</v>
      </c>
      <c r="B15" s="5">
        <v>85</v>
      </c>
      <c r="C15" s="6">
        <f t="shared" si="0"/>
        <v>850</v>
      </c>
      <c r="D15" s="6">
        <f t="shared" si="1"/>
        <v>108.16657652785288</v>
      </c>
      <c r="E15" s="5">
        <f t="shared" si="2"/>
        <v>10.816657652785288</v>
      </c>
      <c r="F15" s="5">
        <f t="shared" si="3"/>
        <v>90.568259485924855</v>
      </c>
      <c r="G15" s="5">
        <f t="shared" si="4"/>
        <v>9.0568259485924862</v>
      </c>
      <c r="H15" s="2"/>
      <c r="I15" s="2">
        <v>63</v>
      </c>
      <c r="J15" s="2">
        <v>11</v>
      </c>
      <c r="K15" s="2">
        <f t="shared" si="5"/>
        <v>693</v>
      </c>
      <c r="L15" s="6">
        <f t="shared" si="6"/>
        <v>101.57440325038088</v>
      </c>
      <c r="M15" s="5">
        <f t="shared" si="7"/>
        <v>1.6122921150854108</v>
      </c>
      <c r="N15" s="5">
        <f t="shared" si="8"/>
        <v>85.900352250397063</v>
      </c>
      <c r="O15" s="5">
        <f t="shared" si="9"/>
        <v>1.3634976547682074</v>
      </c>
      <c r="Q15" s="1">
        <v>40</v>
      </c>
      <c r="R15" s="1">
        <v>22</v>
      </c>
      <c r="S15" s="2">
        <f t="shared" si="10"/>
        <v>880</v>
      </c>
      <c r="T15" s="6">
        <f t="shared" si="11"/>
        <v>101.57440325038088</v>
      </c>
      <c r="U15" s="5">
        <f t="shared" si="12"/>
        <v>2.5393600812595221</v>
      </c>
      <c r="V15" s="5">
        <f t="shared" si="13"/>
        <v>85.900352250397063</v>
      </c>
      <c r="W15" s="5">
        <f t="shared" si="14"/>
        <v>2.1475088062599266</v>
      </c>
      <c r="Y15" s="1">
        <v>37</v>
      </c>
      <c r="Z15" s="1">
        <v>23</v>
      </c>
      <c r="AA15" s="2">
        <f t="shared" si="15"/>
        <v>851</v>
      </c>
      <c r="AB15" s="6">
        <f t="shared" si="16"/>
        <v>101.57440325038088</v>
      </c>
      <c r="AC15" s="5">
        <f t="shared" si="17"/>
        <v>2.7452541419021861</v>
      </c>
      <c r="AD15" s="5">
        <f t="shared" si="18"/>
        <v>85.900352250397063</v>
      </c>
      <c r="AE15" s="5">
        <f t="shared" si="19"/>
        <v>2.3216311419026234</v>
      </c>
    </row>
    <row r="16" spans="1:39" ht="18" customHeight="1" x14ac:dyDescent="0.25">
      <c r="A16" s="5">
        <v>20</v>
      </c>
      <c r="B16" s="5">
        <v>52</v>
      </c>
      <c r="C16" s="6">
        <f t="shared" si="0"/>
        <v>1040</v>
      </c>
      <c r="D16" s="6">
        <f t="shared" si="1"/>
        <v>108.16657652785288</v>
      </c>
      <c r="E16" s="5">
        <f t="shared" si="2"/>
        <v>5.4083288263926441</v>
      </c>
      <c r="F16" s="5">
        <f t="shared" si="3"/>
        <v>90.568259485924855</v>
      </c>
      <c r="G16" s="5">
        <f t="shared" si="4"/>
        <v>4.5284129742962431</v>
      </c>
      <c r="H16" s="2"/>
      <c r="I16" s="2"/>
      <c r="J16" s="2"/>
      <c r="K16" s="2"/>
      <c r="L16" s="2"/>
      <c r="M16" s="2"/>
      <c r="Q16" s="1">
        <v>50</v>
      </c>
      <c r="R16" s="1">
        <v>17</v>
      </c>
      <c r="S16" s="2">
        <f t="shared" si="10"/>
        <v>850</v>
      </c>
      <c r="T16" s="6">
        <f t="shared" si="11"/>
        <v>101.57440325038088</v>
      </c>
      <c r="U16" s="5">
        <f t="shared" si="12"/>
        <v>2.0314880650076175</v>
      </c>
      <c r="V16" s="5">
        <f t="shared" si="13"/>
        <v>85.900352250397063</v>
      </c>
      <c r="W16" s="5">
        <f t="shared" si="14"/>
        <v>1.7180070450079412</v>
      </c>
    </row>
    <row r="17" spans="1:37" ht="18" customHeight="1" x14ac:dyDescent="0.25">
      <c r="A17" s="5">
        <v>30</v>
      </c>
      <c r="B17" s="5">
        <v>28</v>
      </c>
      <c r="C17" s="6">
        <f t="shared" si="0"/>
        <v>840</v>
      </c>
      <c r="D17" s="6">
        <f t="shared" si="1"/>
        <v>108.16657652785288</v>
      </c>
      <c r="E17" s="5">
        <f t="shared" si="2"/>
        <v>3.6055525509284294</v>
      </c>
      <c r="F17" s="5">
        <f t="shared" si="3"/>
        <v>90.568259485924855</v>
      </c>
      <c r="G17" s="5">
        <f t="shared" si="4"/>
        <v>3.0189419828641619</v>
      </c>
      <c r="H17" s="2"/>
      <c r="I17" s="2"/>
      <c r="J17" s="2"/>
      <c r="K17" s="2"/>
      <c r="L17" s="2"/>
      <c r="M17" s="2"/>
    </row>
    <row r="18" spans="1:37" ht="18" customHeight="1" x14ac:dyDescent="0.25">
      <c r="A18" s="5">
        <v>40</v>
      </c>
      <c r="B18" s="5">
        <v>18</v>
      </c>
      <c r="C18" s="6">
        <f t="shared" si="0"/>
        <v>720</v>
      </c>
      <c r="D18" s="6">
        <f t="shared" si="1"/>
        <v>108.16657652785288</v>
      </c>
      <c r="E18" s="5">
        <f t="shared" si="2"/>
        <v>2.7041644131963221</v>
      </c>
      <c r="F18" s="5">
        <f t="shared" si="3"/>
        <v>90.568259485924855</v>
      </c>
      <c r="G18" s="5">
        <f t="shared" si="4"/>
        <v>2.2642064871481216</v>
      </c>
      <c r="H18" s="2"/>
      <c r="I18" s="2"/>
      <c r="J18" s="2"/>
      <c r="K18" s="2"/>
      <c r="L18" s="2"/>
      <c r="M18" s="2"/>
    </row>
    <row r="19" spans="1:37" ht="18" customHeight="1" x14ac:dyDescent="0.25">
      <c r="A19" s="5">
        <v>50</v>
      </c>
      <c r="B19" s="5">
        <v>14</v>
      </c>
      <c r="C19" s="6">
        <f t="shared" si="0"/>
        <v>700</v>
      </c>
      <c r="D19" s="6">
        <f t="shared" si="1"/>
        <v>108.16657652785288</v>
      </c>
      <c r="E19" s="5">
        <f t="shared" si="2"/>
        <v>2.1633315305570577</v>
      </c>
      <c r="F19" s="5">
        <f t="shared" si="3"/>
        <v>90.568259485924855</v>
      </c>
      <c r="G19" s="5">
        <f t="shared" si="4"/>
        <v>1.811365189718497</v>
      </c>
      <c r="H19" s="2"/>
      <c r="I19" s="2"/>
      <c r="J19" s="2"/>
      <c r="K19" s="2"/>
      <c r="L19" s="2"/>
      <c r="M19" s="2"/>
    </row>
    <row r="20" spans="1:37" ht="18" customHeight="1" x14ac:dyDescent="0.25">
      <c r="A20" s="5">
        <v>60</v>
      </c>
      <c r="B20" s="5">
        <v>10</v>
      </c>
      <c r="C20" s="6">
        <f t="shared" si="0"/>
        <v>600</v>
      </c>
      <c r="D20" s="6">
        <f t="shared" si="1"/>
        <v>108.16657652785288</v>
      </c>
      <c r="E20" s="5">
        <f t="shared" si="2"/>
        <v>1.8027762754642147</v>
      </c>
      <c r="F20" s="5">
        <f t="shared" si="3"/>
        <v>90.568259485924855</v>
      </c>
      <c r="G20" s="5">
        <f t="shared" si="4"/>
        <v>1.509470991432081</v>
      </c>
      <c r="H20" s="2"/>
      <c r="I20" s="2"/>
      <c r="J20" s="2"/>
      <c r="K20" s="2"/>
      <c r="L20" s="2"/>
      <c r="M20" s="2"/>
    </row>
    <row r="21" spans="1:37" ht="18" customHeight="1" x14ac:dyDescent="0.25">
      <c r="A21" s="5">
        <v>70</v>
      </c>
      <c r="B21" s="5">
        <v>8</v>
      </c>
      <c r="C21" s="6">
        <f t="shared" si="0"/>
        <v>560</v>
      </c>
      <c r="D21" s="6">
        <f t="shared" si="1"/>
        <v>108.16657652785288</v>
      </c>
      <c r="E21" s="5">
        <f t="shared" si="2"/>
        <v>1.5452368075407554</v>
      </c>
      <c r="F21" s="5">
        <f t="shared" si="3"/>
        <v>90.568259485924855</v>
      </c>
      <c r="G21" s="5">
        <f t="shared" si="4"/>
        <v>1.2938322783703551</v>
      </c>
      <c r="H21" s="2"/>
      <c r="I21" s="2"/>
      <c r="J21" s="2"/>
      <c r="K21" s="2"/>
      <c r="L21" s="2"/>
      <c r="M21" s="2"/>
    </row>
    <row r="22" spans="1:37" ht="18" customHeight="1" x14ac:dyDescent="0.25">
      <c r="A22" s="5">
        <v>80</v>
      </c>
      <c r="B22" s="5">
        <v>6.5</v>
      </c>
      <c r="C22" s="6">
        <f t="shared" si="0"/>
        <v>520</v>
      </c>
      <c r="D22" s="6">
        <f t="shared" si="1"/>
        <v>108.16657652785288</v>
      </c>
      <c r="E22" s="5">
        <f t="shared" si="2"/>
        <v>1.352082206598161</v>
      </c>
      <c r="F22" s="5">
        <f t="shared" si="3"/>
        <v>90.568259485924855</v>
      </c>
      <c r="G22" s="5">
        <f t="shared" si="4"/>
        <v>1.1321032435740608</v>
      </c>
      <c r="H22" s="2"/>
      <c r="I22" s="2"/>
      <c r="J22" s="2"/>
      <c r="K22" s="2"/>
      <c r="L22" s="2"/>
      <c r="M22" s="2"/>
    </row>
    <row r="23" spans="1:37" ht="18" customHeight="1" x14ac:dyDescent="0.25">
      <c r="A23" s="5">
        <v>90</v>
      </c>
      <c r="B23" s="5">
        <v>5.5</v>
      </c>
      <c r="C23" s="6">
        <f t="shared" si="0"/>
        <v>495</v>
      </c>
      <c r="D23" s="6">
        <f t="shared" si="1"/>
        <v>108.16657652785288</v>
      </c>
      <c r="E23" s="5">
        <f t="shared" si="2"/>
        <v>1.2018508503094765</v>
      </c>
      <c r="F23" s="5">
        <f t="shared" si="3"/>
        <v>90.568259485924855</v>
      </c>
      <c r="G23" s="5">
        <f t="shared" si="4"/>
        <v>1.0063139942880539</v>
      </c>
      <c r="H23" s="2"/>
      <c r="I23" s="2"/>
      <c r="J23" s="2"/>
      <c r="K23" s="2"/>
      <c r="L23" s="2"/>
      <c r="M23" s="2"/>
    </row>
    <row r="24" spans="1:37" ht="18" customHeight="1" x14ac:dyDescent="0.25">
      <c r="A24" s="5">
        <v>100</v>
      </c>
      <c r="B24" s="5">
        <v>4.5</v>
      </c>
      <c r="C24" s="6">
        <f t="shared" si="0"/>
        <v>450</v>
      </c>
      <c r="D24" s="6">
        <f t="shared" si="1"/>
        <v>108.16657652785288</v>
      </c>
      <c r="E24" s="5">
        <f t="shared" si="2"/>
        <v>1.0816657652785289</v>
      </c>
      <c r="F24" s="5">
        <f t="shared" si="3"/>
        <v>90.568259485924855</v>
      </c>
      <c r="G24" s="5">
        <f t="shared" si="4"/>
        <v>0.90568259485924851</v>
      </c>
      <c r="H24" s="2"/>
      <c r="I24" s="2"/>
      <c r="J24" s="2"/>
      <c r="K24" s="2"/>
      <c r="L24" s="2"/>
      <c r="M24" s="2"/>
    </row>
    <row r="25" spans="1:37" ht="18" customHeight="1" x14ac:dyDescent="0.25">
      <c r="A25" s="5">
        <v>200</v>
      </c>
      <c r="B25" s="5">
        <v>1.7</v>
      </c>
      <c r="C25" s="6">
        <f t="shared" si="0"/>
        <v>340</v>
      </c>
      <c r="D25" s="6">
        <f t="shared" si="1"/>
        <v>108.16657652785288</v>
      </c>
      <c r="E25" s="5">
        <f t="shared" si="2"/>
        <v>0.54083288263926443</v>
      </c>
      <c r="F25" s="5">
        <f t="shared" si="3"/>
        <v>90.568259485924855</v>
      </c>
      <c r="G25" s="5">
        <f t="shared" si="4"/>
        <v>0.45284129742962426</v>
      </c>
      <c r="H25" s="2"/>
      <c r="I25" s="2"/>
      <c r="J25" s="2"/>
      <c r="K25" s="2"/>
      <c r="L25" s="2"/>
      <c r="M25" s="2"/>
    </row>
    <row r="26" spans="1:37" ht="18" customHeight="1" x14ac:dyDescent="0.25">
      <c r="A26" s="5">
        <v>300</v>
      </c>
      <c r="B26" s="5">
        <v>0.8</v>
      </c>
      <c r="C26" s="6">
        <f t="shared" si="0"/>
        <v>240</v>
      </c>
      <c r="D26" s="6">
        <f t="shared" si="1"/>
        <v>108.16657652785288</v>
      </c>
      <c r="E26" s="5">
        <f t="shared" si="2"/>
        <v>0.36055525509284292</v>
      </c>
      <c r="F26" s="5">
        <f t="shared" si="3"/>
        <v>90.568259485924855</v>
      </c>
      <c r="G26" s="5">
        <f t="shared" si="4"/>
        <v>0.30189419828641617</v>
      </c>
      <c r="H26" s="2"/>
      <c r="I26" s="2"/>
      <c r="J26" s="2"/>
      <c r="K26" s="2"/>
      <c r="L26" s="2"/>
      <c r="M26" s="2"/>
    </row>
    <row r="27" spans="1:37" ht="18" customHeight="1" x14ac:dyDescent="0.25">
      <c r="A27" s="5">
        <v>400</v>
      </c>
      <c r="B27" s="5">
        <v>0.55000000000000004</v>
      </c>
      <c r="C27" s="6">
        <f t="shared" si="0"/>
        <v>220.00000000000003</v>
      </c>
      <c r="D27" s="6">
        <f t="shared" si="1"/>
        <v>108.16657652785288</v>
      </c>
      <c r="E27" s="5">
        <f t="shared" si="2"/>
        <v>0.27041644131963222</v>
      </c>
      <c r="F27" s="5">
        <f t="shared" si="3"/>
        <v>90.568259485924855</v>
      </c>
      <c r="G27" s="5">
        <f t="shared" si="4"/>
        <v>0.22642064871481213</v>
      </c>
      <c r="H27" s="2"/>
      <c r="I27" s="2"/>
      <c r="J27" s="2"/>
      <c r="K27" s="2"/>
      <c r="L27" s="2"/>
      <c r="M27" s="2"/>
    </row>
    <row r="28" spans="1:37" ht="18" customHeight="1" x14ac:dyDescent="0.25">
      <c r="A28" s="5">
        <v>500</v>
      </c>
      <c r="B28" s="5">
        <v>0.4</v>
      </c>
      <c r="C28" s="6">
        <f t="shared" si="0"/>
        <v>200</v>
      </c>
      <c r="D28" s="6">
        <f t="shared" si="1"/>
        <v>108.16657652785288</v>
      </c>
      <c r="E28" s="5">
        <f t="shared" si="2"/>
        <v>0.21633315305570577</v>
      </c>
      <c r="F28" s="5">
        <f t="shared" si="3"/>
        <v>90.568259485924855</v>
      </c>
      <c r="G28" s="5">
        <f t="shared" si="4"/>
        <v>0.18113651897184971</v>
      </c>
      <c r="H28" s="2"/>
      <c r="I28" s="2"/>
      <c r="J28" s="2"/>
      <c r="K28" s="2"/>
      <c r="L28" s="2"/>
      <c r="M28" s="2"/>
    </row>
    <row r="29" spans="1:37" ht="18" customHeight="1" x14ac:dyDescent="0.25">
      <c r="A29" s="5">
        <v>600</v>
      </c>
      <c r="B29" s="5">
        <v>0.3</v>
      </c>
      <c r="C29" s="6">
        <f t="shared" si="0"/>
        <v>180</v>
      </c>
      <c r="D29" s="6">
        <f t="shared" si="1"/>
        <v>108.16657652785288</v>
      </c>
      <c r="E29" s="5">
        <f t="shared" si="2"/>
        <v>0.18027762754642146</v>
      </c>
      <c r="F29" s="5">
        <f t="shared" si="3"/>
        <v>90.568259485924855</v>
      </c>
      <c r="G29" s="5">
        <f t="shared" si="4"/>
        <v>0.15094709914320809</v>
      </c>
      <c r="H29" s="2"/>
      <c r="I29" s="2"/>
      <c r="J29" s="2"/>
      <c r="K29" s="2"/>
      <c r="L29" s="2"/>
      <c r="M29" s="2"/>
    </row>
    <row r="30" spans="1:37" ht="18" customHeight="1" x14ac:dyDescent="0.25">
      <c r="A30" s="5">
        <v>650</v>
      </c>
      <c r="B30" s="2">
        <v>0.27</v>
      </c>
      <c r="C30" s="2">
        <f t="shared" si="0"/>
        <v>175.5</v>
      </c>
      <c r="D30" s="2">
        <f t="shared" si="1"/>
        <v>108.16657652785288</v>
      </c>
      <c r="E30" s="2">
        <f t="shared" si="2"/>
        <v>0.16641011773515829</v>
      </c>
      <c r="F30" s="2">
        <f t="shared" si="3"/>
        <v>90.568259485924855</v>
      </c>
      <c r="G30" s="2">
        <f t="shared" si="4"/>
        <v>0.13933578382449976</v>
      </c>
      <c r="H30" s="2"/>
      <c r="I30" s="2"/>
      <c r="J30" s="2"/>
      <c r="K30" s="2"/>
      <c r="L30" s="2"/>
      <c r="M30" s="2"/>
    </row>
    <row r="32" spans="1:37" ht="18" customHeight="1" x14ac:dyDescent="0.25">
      <c r="A32" s="1" t="s">
        <v>6</v>
      </c>
      <c r="B32" s="2">
        <v>0.12</v>
      </c>
      <c r="C32" s="3" t="s">
        <v>7</v>
      </c>
      <c r="D32" s="2">
        <v>0.12</v>
      </c>
      <c r="E32" s="3" t="s">
        <v>7</v>
      </c>
      <c r="F32" s="2">
        <f t="shared" ref="F32:F33" si="25">F33+$D$36*D32</f>
        <v>125</v>
      </c>
      <c r="I32" s="1" t="s">
        <v>6</v>
      </c>
      <c r="J32" s="2">
        <v>0.18</v>
      </c>
      <c r="K32" s="3" t="s">
        <v>7</v>
      </c>
      <c r="L32" s="2">
        <v>0.18</v>
      </c>
      <c r="M32" s="3" t="s">
        <v>7</v>
      </c>
      <c r="Q32" s="1" t="s">
        <v>6</v>
      </c>
      <c r="R32" s="2">
        <v>0.18</v>
      </c>
      <c r="S32" s="3" t="s">
        <v>7</v>
      </c>
      <c r="T32" s="2">
        <v>0.18</v>
      </c>
      <c r="U32" s="3" t="s">
        <v>7</v>
      </c>
      <c r="Y32" s="1" t="s">
        <v>6</v>
      </c>
      <c r="Z32" s="2">
        <v>0.18</v>
      </c>
      <c r="AA32" s="3" t="s">
        <v>7</v>
      </c>
      <c r="AB32" s="2">
        <v>0.18</v>
      </c>
      <c r="AC32" s="3" t="s">
        <v>7</v>
      </c>
      <c r="AG32" s="1" t="s">
        <v>6</v>
      </c>
      <c r="AH32" s="2">
        <v>0.18</v>
      </c>
      <c r="AI32" s="3" t="s">
        <v>7</v>
      </c>
      <c r="AJ32" s="2">
        <v>0.18</v>
      </c>
      <c r="AK32" s="3" t="s">
        <v>7</v>
      </c>
    </row>
    <row r="33" spans="1:37" ht="18" customHeight="1" x14ac:dyDescent="0.25">
      <c r="A33" s="1" t="s">
        <v>8</v>
      </c>
      <c r="B33" s="2">
        <f>RCOND</f>
        <v>0.4</v>
      </c>
      <c r="C33" s="3" t="s">
        <v>7</v>
      </c>
      <c r="D33" s="2">
        <f>RISO</f>
        <v>0.579639580109088</v>
      </c>
      <c r="E33" s="3" t="s">
        <v>7</v>
      </c>
      <c r="F33" s="2">
        <f t="shared" si="25"/>
        <v>114.13180886168902</v>
      </c>
      <c r="I33" s="1" t="s">
        <v>8</v>
      </c>
      <c r="J33" s="2">
        <f>RCOND</f>
        <v>0.4</v>
      </c>
      <c r="K33" s="3" t="s">
        <v>7</v>
      </c>
      <c r="L33" s="2">
        <f>RISO</f>
        <v>0.579639580109088</v>
      </c>
      <c r="M33" s="3" t="s">
        <v>7</v>
      </c>
      <c r="Q33" s="1" t="s">
        <v>8</v>
      </c>
      <c r="R33" s="2">
        <f>RCOND</f>
        <v>0.4</v>
      </c>
      <c r="S33" s="3" t="s">
        <v>7</v>
      </c>
      <c r="T33" s="2">
        <f>RISO</f>
        <v>0.579639580109088</v>
      </c>
      <c r="U33" s="3" t="s">
        <v>7</v>
      </c>
      <c r="Y33" s="1" t="s">
        <v>8</v>
      </c>
      <c r="Z33" s="2">
        <f>RCOND</f>
        <v>0.4</v>
      </c>
      <c r="AA33" s="3" t="s">
        <v>7</v>
      </c>
      <c r="AB33" s="2">
        <f>RISO</f>
        <v>0.579639580109088</v>
      </c>
      <c r="AC33" s="3" t="s">
        <v>7</v>
      </c>
      <c r="AG33" s="1" t="s">
        <v>8</v>
      </c>
      <c r="AH33" s="2">
        <f>RCOND</f>
        <v>0.4</v>
      </c>
      <c r="AI33" s="3" t="s">
        <v>7</v>
      </c>
      <c r="AJ33" s="2">
        <f>RISO</f>
        <v>0.579639580109088</v>
      </c>
      <c r="AK33" s="3" t="s">
        <v>7</v>
      </c>
    </row>
    <row r="34" spans="1:37" ht="18" customHeight="1" x14ac:dyDescent="0.25">
      <c r="A34" s="4" t="s">
        <v>9</v>
      </c>
      <c r="B34" s="2">
        <f>RSINK</f>
        <v>0.40450000000000003</v>
      </c>
      <c r="C34" s="3" t="s">
        <v>7</v>
      </c>
      <c r="D34" s="2">
        <f>RSINK</f>
        <v>0.40450000000000003</v>
      </c>
      <c r="E34" s="3" t="s">
        <v>7</v>
      </c>
      <c r="F34" s="2">
        <f>F35+$D$36*D34</f>
        <v>61.634860962056607</v>
      </c>
      <c r="I34" s="4" t="s">
        <v>9</v>
      </c>
      <c r="J34" s="2">
        <f>RSINK</f>
        <v>0.40450000000000003</v>
      </c>
      <c r="K34" s="3" t="s">
        <v>7</v>
      </c>
      <c r="L34" s="2">
        <f>RSINK</f>
        <v>0.40450000000000003</v>
      </c>
      <c r="M34" s="3" t="s">
        <v>7</v>
      </c>
      <c r="Q34" s="4" t="s">
        <v>9</v>
      </c>
      <c r="R34" s="2">
        <f>RSINK</f>
        <v>0.40450000000000003</v>
      </c>
      <c r="S34" s="3" t="s">
        <v>7</v>
      </c>
      <c r="T34" s="2">
        <f>RSINK</f>
        <v>0.40450000000000003</v>
      </c>
      <c r="U34" s="3" t="s">
        <v>7</v>
      </c>
      <c r="Y34" s="4" t="s">
        <v>9</v>
      </c>
      <c r="Z34" s="2">
        <f>RSINK</f>
        <v>0.40450000000000003</v>
      </c>
      <c r="AA34" s="3" t="s">
        <v>7</v>
      </c>
      <c r="AB34" s="2">
        <f>RSINK</f>
        <v>0.40450000000000003</v>
      </c>
      <c r="AC34" s="3" t="s">
        <v>7</v>
      </c>
      <c r="AG34" s="4" t="s">
        <v>9</v>
      </c>
      <c r="AH34" s="2">
        <f>RSINK</f>
        <v>0.40450000000000003</v>
      </c>
      <c r="AI34" s="3" t="s">
        <v>7</v>
      </c>
      <c r="AJ34" s="2">
        <f>RSINK</f>
        <v>0.40450000000000003</v>
      </c>
      <c r="AK34" s="3" t="s">
        <v>7</v>
      </c>
    </row>
    <row r="35" spans="1:37" ht="18" customHeight="1" x14ac:dyDescent="0.25">
      <c r="A35" s="1" t="s">
        <v>10</v>
      </c>
      <c r="B35" s="2">
        <f>SUM(B32:B34)</f>
        <v>0.9245000000000001</v>
      </c>
      <c r="C35" s="3" t="s">
        <v>7</v>
      </c>
      <c r="D35" s="2">
        <f>SUM(D32:D34)</f>
        <v>1.1041395801090881</v>
      </c>
      <c r="E35" s="3" t="s">
        <v>7</v>
      </c>
      <c r="F35" s="2">
        <v>25</v>
      </c>
      <c r="I35" s="1" t="s">
        <v>10</v>
      </c>
      <c r="J35" s="2">
        <f>SUM(J32:J34)</f>
        <v>0.98450000000000015</v>
      </c>
      <c r="K35" s="3" t="s">
        <v>7</v>
      </c>
      <c r="L35" s="2">
        <f>SUM(L32:L34)</f>
        <v>1.1641395801090881</v>
      </c>
      <c r="M35" s="3" t="s">
        <v>7</v>
      </c>
      <c r="Q35" s="1" t="s">
        <v>10</v>
      </c>
      <c r="R35" s="2">
        <f>SUM(R32:R34)</f>
        <v>0.98450000000000015</v>
      </c>
      <c r="S35" s="3" t="s">
        <v>7</v>
      </c>
      <c r="T35" s="2">
        <f>SUM(T32:T34)</f>
        <v>1.1641395801090881</v>
      </c>
      <c r="U35" s="3" t="s">
        <v>7</v>
      </c>
      <c r="Y35" s="1" t="s">
        <v>10</v>
      </c>
      <c r="Z35" s="2">
        <f>SUM(Z32:Z34)</f>
        <v>0.98450000000000015</v>
      </c>
      <c r="AA35" s="3" t="s">
        <v>7</v>
      </c>
      <c r="AB35" s="2">
        <f>SUM(AB32:AB34)</f>
        <v>1.1641395801090881</v>
      </c>
      <c r="AC35" s="3" t="s">
        <v>7</v>
      </c>
      <c r="AG35" s="1" t="s">
        <v>10</v>
      </c>
      <c r="AH35" s="2">
        <f>SUM(AH32:AH34)</f>
        <v>0.98450000000000015</v>
      </c>
      <c r="AI35" s="3" t="s">
        <v>7</v>
      </c>
      <c r="AJ35" s="2">
        <f>SUM(AJ32:AJ34)</f>
        <v>1.1641395801090881</v>
      </c>
      <c r="AK35" s="3" t="s">
        <v>7</v>
      </c>
    </row>
    <row r="36" spans="1:37" ht="18" customHeight="1" x14ac:dyDescent="0.25">
      <c r="A36" s="1" t="s">
        <v>2</v>
      </c>
      <c r="B36" s="2">
        <f>(tJmax-tA)/B35</f>
        <v>108.16657652785288</v>
      </c>
      <c r="C36" s="1" t="s">
        <v>3</v>
      </c>
      <c r="D36" s="2">
        <f>(tJmax-tA)/D35</f>
        <v>90.568259485924855</v>
      </c>
      <c r="E36" s="1" t="s">
        <v>3</v>
      </c>
      <c r="I36" s="1" t="s">
        <v>2</v>
      </c>
      <c r="J36" s="2">
        <f>(tJmax-tA)/J35</f>
        <v>101.57440325038088</v>
      </c>
      <c r="K36" s="1" t="s">
        <v>3</v>
      </c>
      <c r="L36" s="2">
        <f>(tJmax-tA)/L35</f>
        <v>85.900352250397063</v>
      </c>
      <c r="M36" s="1" t="s">
        <v>3</v>
      </c>
      <c r="Q36" s="1" t="s">
        <v>2</v>
      </c>
      <c r="R36" s="2">
        <f>(tJmax-tA)/R35</f>
        <v>101.57440325038088</v>
      </c>
      <c r="S36" s="1" t="s">
        <v>3</v>
      </c>
      <c r="T36" s="2">
        <f>(tJmax-tA)/T35</f>
        <v>85.900352250397063</v>
      </c>
      <c r="U36" s="1" t="s">
        <v>3</v>
      </c>
      <c r="Y36" s="1" t="s">
        <v>2</v>
      </c>
      <c r="Z36" s="2">
        <f>(tJmax-tA)/Z35</f>
        <v>101.57440325038088</v>
      </c>
      <c r="AA36" s="1" t="s">
        <v>3</v>
      </c>
      <c r="AB36" s="2">
        <f>(tJmax-tA)/AB35</f>
        <v>85.900352250397063</v>
      </c>
      <c r="AC36" s="1" t="s">
        <v>3</v>
      </c>
      <c r="AG36" s="1" t="s">
        <v>2</v>
      </c>
      <c r="AH36" s="2">
        <f>(tJmax-tA)/AH35</f>
        <v>101.57440325038088</v>
      </c>
      <c r="AI36" s="1" t="s">
        <v>3</v>
      </c>
      <c r="AJ36" s="2">
        <f>(tJmax-tA)/AJ35</f>
        <v>85.900352250397063</v>
      </c>
      <c r="AK36" s="1" t="s">
        <v>3</v>
      </c>
    </row>
    <row r="37" spans="1:37" ht="18" customHeight="1" x14ac:dyDescent="0.25">
      <c r="L37" s="1">
        <f>ABS(L36-D36)/D36</f>
        <v>5.1540211350238306E-2</v>
      </c>
    </row>
    <row r="38" spans="1:37" ht="18" customHeight="1" x14ac:dyDescent="0.25">
      <c r="A38" s="1" t="s">
        <v>20</v>
      </c>
      <c r="B38" s="1">
        <v>25</v>
      </c>
      <c r="C38" s="3" t="s">
        <v>21</v>
      </c>
    </row>
    <row r="39" spans="1:37" ht="18" customHeight="1" x14ac:dyDescent="0.25">
      <c r="A39" s="1" t="s">
        <v>19</v>
      </c>
      <c r="B39" s="1">
        <v>125</v>
      </c>
      <c r="C39" s="3" t="s">
        <v>21</v>
      </c>
    </row>
    <row r="40" spans="1:37" ht="18" customHeight="1" x14ac:dyDescent="0.25">
      <c r="A40" s="1" t="s">
        <v>22</v>
      </c>
      <c r="B40" s="1">
        <v>0.4</v>
      </c>
      <c r="C40" s="3" t="s">
        <v>7</v>
      </c>
    </row>
    <row r="41" spans="1:37" ht="18" customHeight="1" x14ac:dyDescent="0.25">
      <c r="A41" s="1" t="s">
        <v>23</v>
      </c>
      <c r="B41" s="2">
        <v>0.579639580109088</v>
      </c>
      <c r="C41" s="3" t="s">
        <v>7</v>
      </c>
    </row>
    <row r="42" spans="1:37" ht="18" customHeight="1" x14ac:dyDescent="0.25">
      <c r="A42" s="1" t="s">
        <v>24</v>
      </c>
      <c r="B42" s="2">
        <v>0.40450000000000003</v>
      </c>
      <c r="C42" s="3" t="s">
        <v>7</v>
      </c>
    </row>
  </sheetData>
  <mergeCells count="5">
    <mergeCell ref="A1:G1"/>
    <mergeCell ref="I1:O1"/>
    <mergeCell ref="Q1:W1"/>
    <mergeCell ref="Y1:AE1"/>
    <mergeCell ref="AG1:AM1"/>
  </mergeCells>
  <hyperlinks>
    <hyperlink ref="A34" r:id="rId1" display="Heatsink to Ambient" xr:uid="{FF31F7FE-CA4E-4BB8-AD22-1332A910347D}"/>
    <hyperlink ref="I34" r:id="rId2" display="Heatsink to Ambient" xr:uid="{4635C8C1-C477-493E-AA26-7D1791462532}"/>
    <hyperlink ref="Q34" r:id="rId3" display="Heatsink to Ambient" xr:uid="{3F59129B-DA67-4664-A518-9605E4C469A7}"/>
    <hyperlink ref="Y34" r:id="rId4" display="Heatsink to Ambient" xr:uid="{E302BBA7-0A0A-4A16-B0FE-9B44CB20CAD0}"/>
    <hyperlink ref="AG34" r:id="rId5" display="Heatsink to Ambient" xr:uid="{A959A902-1782-48A2-B2F7-2910589A365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2C3-0375-448C-93F6-8D3A5D340CE8}">
  <dimension ref="A1:M98"/>
  <sheetViews>
    <sheetView tabSelected="1" zoomScaleNormal="100" workbookViewId="0">
      <selection activeCell="E3" sqref="E3"/>
    </sheetView>
  </sheetViews>
  <sheetFormatPr defaultColWidth="9.7109375" defaultRowHeight="18" customHeight="1" x14ac:dyDescent="0.25"/>
  <cols>
    <col min="1" max="3" width="9.7109375" style="8" customWidth="1"/>
    <col min="4" max="4" width="9.7109375" style="8"/>
    <col min="5" max="5" width="9.7109375" style="8" customWidth="1"/>
    <col min="6" max="8" width="9.7109375" style="8"/>
    <col min="9" max="9" width="27.7109375" style="8" customWidth="1"/>
    <col min="10" max="16384" width="9.7109375" style="8"/>
  </cols>
  <sheetData>
    <row r="1" spans="1:13" ht="18" customHeight="1" thickBot="1" x14ac:dyDescent="0.3">
      <c r="A1" s="28" t="s">
        <v>39</v>
      </c>
      <c r="B1" s="28"/>
      <c r="C1" s="28"/>
      <c r="D1" s="28" t="s">
        <v>35</v>
      </c>
      <c r="E1" s="28"/>
      <c r="F1" s="28" t="s">
        <v>38</v>
      </c>
      <c r="G1" s="28"/>
    </row>
    <row r="2" spans="1:13" ht="18" customHeight="1" thickTop="1" thickBot="1" x14ac:dyDescent="0.3">
      <c r="A2" s="24" t="s">
        <v>36</v>
      </c>
      <c r="B2" s="25" t="s">
        <v>37</v>
      </c>
      <c r="C2" s="26" t="s">
        <v>1</v>
      </c>
      <c r="D2" s="24" t="s">
        <v>37</v>
      </c>
      <c r="E2" s="26" t="s">
        <v>1</v>
      </c>
      <c r="F2" s="24" t="s">
        <v>37</v>
      </c>
      <c r="G2" s="26" t="s">
        <v>1</v>
      </c>
      <c r="I2" s="8" t="s">
        <v>25</v>
      </c>
      <c r="J2" s="7" t="s">
        <v>20</v>
      </c>
      <c r="K2" s="7">
        <v>25</v>
      </c>
      <c r="L2" s="3" t="s">
        <v>21</v>
      </c>
    </row>
    <row r="3" spans="1:13" ht="18" customHeight="1" thickTop="1" x14ac:dyDescent="0.25">
      <c r="A3" s="14">
        <v>2.8288034520991268E-2</v>
      </c>
      <c r="B3" s="11">
        <v>0.82764101964858128</v>
      </c>
      <c r="C3" s="15">
        <f>A3*B3</f>
        <v>2.3412337734807481E-2</v>
      </c>
      <c r="D3" s="22">
        <f t="shared" ref="D3:D34" si="0">IF($B3&lt;$K$10/$A3,$B3,$K$10/$A3)</f>
        <v>0.82764101964858128</v>
      </c>
      <c r="E3" s="15">
        <f t="shared" ref="E3:E34" si="1">IF($D3=$B3,$C3,$K$10)</f>
        <v>2.3412337734807481E-2</v>
      </c>
      <c r="F3" s="22">
        <f t="shared" ref="F3:F34" si="2">IF($B3&lt;$K$11/$A3,$B3,$K$11/$A3)</f>
        <v>0.82764101964858128</v>
      </c>
      <c r="G3" s="15">
        <f t="shared" ref="G3:G34" si="3">IF($D3=$B3,$C3,$K$11)</f>
        <v>2.3412337734807481E-2</v>
      </c>
      <c r="I3" s="8" t="s">
        <v>26</v>
      </c>
      <c r="J3" s="7" t="s">
        <v>19</v>
      </c>
      <c r="K3" s="7">
        <v>125</v>
      </c>
      <c r="L3" s="3" t="s">
        <v>21</v>
      </c>
      <c r="M3" s="8">
        <f>M5+K4*K10</f>
        <v>125</v>
      </c>
    </row>
    <row r="4" spans="1:13" ht="18" customHeight="1" x14ac:dyDescent="0.25">
      <c r="A4" s="14">
        <v>0.25370830961014068</v>
      </c>
      <c r="B4" s="11">
        <v>4.6534462395073035</v>
      </c>
      <c r="C4" s="15">
        <f t="shared" ref="C4:C66" si="4">A4*B4</f>
        <v>1.1806179792870639</v>
      </c>
      <c r="D4" s="22">
        <f t="shared" si="0"/>
        <v>4.6534462395073035</v>
      </c>
      <c r="E4" s="15">
        <f t="shared" si="1"/>
        <v>1.1806179792870639</v>
      </c>
      <c r="F4" s="22">
        <f t="shared" si="2"/>
        <v>4.6534462395073035</v>
      </c>
      <c r="G4" s="15">
        <f t="shared" si="3"/>
        <v>1.1806179792870639</v>
      </c>
      <c r="J4" s="7" t="s">
        <v>6</v>
      </c>
      <c r="K4" s="2">
        <v>0.12</v>
      </c>
      <c r="L4" s="3" t="s">
        <v>7</v>
      </c>
      <c r="M4" s="8">
        <f>M6+K4*K11</f>
        <v>125</v>
      </c>
    </row>
    <row r="5" spans="1:13" ht="18" customHeight="1" x14ac:dyDescent="0.25">
      <c r="A5" s="14">
        <v>0.43492853076024085</v>
      </c>
      <c r="B5" s="11">
        <v>8.4909450910800359</v>
      </c>
      <c r="C5" s="15">
        <f t="shared" si="4"/>
        <v>3.6929542732293195</v>
      </c>
      <c r="D5" s="22">
        <f t="shared" si="0"/>
        <v>8.4909450910800359</v>
      </c>
      <c r="E5" s="15">
        <f t="shared" si="1"/>
        <v>3.6929542732293195</v>
      </c>
      <c r="F5" s="22">
        <f t="shared" si="2"/>
        <v>8.4909450910800359</v>
      </c>
      <c r="G5" s="15">
        <f t="shared" si="3"/>
        <v>3.6929542732293195</v>
      </c>
      <c r="I5" s="8" t="s">
        <v>27</v>
      </c>
      <c r="J5" s="7" t="s">
        <v>22</v>
      </c>
      <c r="K5" s="7">
        <v>0.4</v>
      </c>
      <c r="L5" s="3" t="s">
        <v>7</v>
      </c>
      <c r="M5" s="12">
        <f>M7+K6*K10</f>
        <v>114.13180886168902</v>
      </c>
    </row>
    <row r="6" spans="1:13" ht="18" customHeight="1" x14ac:dyDescent="0.25">
      <c r="A6" s="14">
        <v>0.66476881124329523</v>
      </c>
      <c r="B6" s="10">
        <v>12.583047120130047</v>
      </c>
      <c r="C6" s="15">
        <f t="shared" si="4"/>
        <v>8.364817275867221</v>
      </c>
      <c r="D6" s="18">
        <f t="shared" si="0"/>
        <v>12.583047120130047</v>
      </c>
      <c r="E6" s="15">
        <f t="shared" si="1"/>
        <v>8.364817275867221</v>
      </c>
      <c r="F6" s="18">
        <f t="shared" si="2"/>
        <v>12.583047120130047</v>
      </c>
      <c r="G6" s="15">
        <f t="shared" si="3"/>
        <v>8.364817275867221</v>
      </c>
      <c r="I6" s="8" t="s">
        <v>32</v>
      </c>
      <c r="J6" s="7" t="s">
        <v>23</v>
      </c>
      <c r="K6" s="2">
        <v>0.579639580109088</v>
      </c>
      <c r="L6" s="3" t="s">
        <v>7</v>
      </c>
      <c r="M6" s="12">
        <f>M8+K6*K11</f>
        <v>111.10048667236624</v>
      </c>
    </row>
    <row r="7" spans="1:13" ht="18" customHeight="1" x14ac:dyDescent="0.25">
      <c r="A7" s="14">
        <v>0.88576908093853923</v>
      </c>
      <c r="B7" s="10">
        <v>16.47116797429733</v>
      </c>
      <c r="C7" s="16">
        <f t="shared" si="4"/>
        <v>14.589651318577648</v>
      </c>
      <c r="D7" s="18">
        <f t="shared" si="0"/>
        <v>16.47116797429733</v>
      </c>
      <c r="E7" s="16">
        <f t="shared" si="1"/>
        <v>14.589651318577648</v>
      </c>
      <c r="F7" s="18">
        <f t="shared" si="2"/>
        <v>16.47116797429733</v>
      </c>
      <c r="G7" s="16">
        <f t="shared" si="3"/>
        <v>14.589651318577648</v>
      </c>
      <c r="I7" s="8" t="s">
        <v>30</v>
      </c>
      <c r="J7" s="7" t="s">
        <v>28</v>
      </c>
      <c r="K7" s="2">
        <v>0.40450000000000003</v>
      </c>
      <c r="L7" s="3" t="s">
        <v>7</v>
      </c>
      <c r="M7" s="12">
        <f>K2+K7*K10</f>
        <v>61.634860962056614</v>
      </c>
    </row>
    <row r="8" spans="1:13" ht="18" customHeight="1" x14ac:dyDescent="0.25">
      <c r="A8" s="14">
        <v>1.1067693506337837</v>
      </c>
      <c r="B8" s="10">
        <v>20.326083377421938</v>
      </c>
      <c r="C8" s="16">
        <f t="shared" si="4"/>
        <v>22.496286100557423</v>
      </c>
      <c r="D8" s="18">
        <f t="shared" si="0"/>
        <v>20.326083377421938</v>
      </c>
      <c r="E8" s="16">
        <f t="shared" si="1"/>
        <v>22.496286100557423</v>
      </c>
      <c r="F8" s="18">
        <f t="shared" si="2"/>
        <v>20.326083377421938</v>
      </c>
      <c r="G8" s="16">
        <f t="shared" si="3"/>
        <v>22.496286100557423</v>
      </c>
      <c r="I8" s="8" t="s">
        <v>31</v>
      </c>
      <c r="J8" s="7" t="s">
        <v>29</v>
      </c>
      <c r="K8" s="2">
        <v>0.16370000000000001</v>
      </c>
      <c r="L8" s="3" t="s">
        <v>7</v>
      </c>
      <c r="M8" s="12">
        <f>K2+K8*K11</f>
        <v>43.961252764447053</v>
      </c>
    </row>
    <row r="9" spans="1:13" ht="18" customHeight="1" x14ac:dyDescent="0.25">
      <c r="A9" s="14">
        <v>1.3366096311168381</v>
      </c>
      <c r="B9" s="10">
        <v>24.166272143329934</v>
      </c>
      <c r="C9" s="16">
        <f t="shared" si="4"/>
        <v>32.300872094965342</v>
      </c>
      <c r="D9" s="18">
        <f t="shared" si="0"/>
        <v>24.166272143329934</v>
      </c>
      <c r="E9" s="16">
        <f t="shared" si="1"/>
        <v>32.300872094965342</v>
      </c>
      <c r="F9" s="18">
        <f t="shared" si="2"/>
        <v>24.166272143329934</v>
      </c>
      <c r="G9" s="16">
        <f t="shared" si="3"/>
        <v>32.300872094965342</v>
      </c>
    </row>
    <row r="10" spans="1:13" ht="18" customHeight="1" x14ac:dyDescent="0.25">
      <c r="A10" s="14">
        <v>1.566449911599892</v>
      </c>
      <c r="B10" s="10">
        <v>28.019478024333566</v>
      </c>
      <c r="C10" s="16">
        <f t="shared" si="4"/>
        <v>43.891108874292428</v>
      </c>
      <c r="D10" s="18">
        <f t="shared" si="0"/>
        <v>28.019478024333566</v>
      </c>
      <c r="E10" s="16">
        <f t="shared" si="1"/>
        <v>43.891108874292428</v>
      </c>
      <c r="F10" s="18">
        <f t="shared" si="2"/>
        <v>28.019478024333566</v>
      </c>
      <c r="G10" s="16">
        <f t="shared" si="3"/>
        <v>43.891108874292428</v>
      </c>
      <c r="J10" s="8" t="s">
        <v>33</v>
      </c>
      <c r="K10" s="9">
        <f>($K$3-$K$2)/(SUM(K7,K6,K4))</f>
        <v>90.56825948592487</v>
      </c>
      <c r="L10" s="8" t="s">
        <v>3</v>
      </c>
    </row>
    <row r="11" spans="1:13" ht="18" customHeight="1" x14ac:dyDescent="0.25">
      <c r="A11" s="14">
        <v>1.7962901920829464</v>
      </c>
      <c r="B11" s="10">
        <v>31.766421754415916</v>
      </c>
      <c r="C11" s="16">
        <f t="shared" si="4"/>
        <v>57.061711835027651</v>
      </c>
      <c r="D11" s="18">
        <f t="shared" si="0"/>
        <v>31.766421754415916</v>
      </c>
      <c r="E11" s="16">
        <f t="shared" si="1"/>
        <v>57.061711835027651</v>
      </c>
      <c r="F11" s="18">
        <f t="shared" si="2"/>
        <v>31.766421754415916</v>
      </c>
      <c r="G11" s="16">
        <f t="shared" si="3"/>
        <v>57.061711835027651</v>
      </c>
      <c r="J11" s="8" t="s">
        <v>34</v>
      </c>
      <c r="K11" s="9">
        <f>($K$3-$K$2)/(SUM(K8,K6,K4))</f>
        <v>115.82927773028129</v>
      </c>
      <c r="L11" s="8" t="s">
        <v>3</v>
      </c>
    </row>
    <row r="12" spans="1:13" ht="18" customHeight="1" x14ac:dyDescent="0.25">
      <c r="A12" s="14">
        <v>2.0084504509903804</v>
      </c>
      <c r="B12" s="10">
        <v>35.87707897479271</v>
      </c>
      <c r="C12" s="16">
        <f t="shared" si="4"/>
        <v>72.05733544713992</v>
      </c>
      <c r="D12" s="18">
        <f t="shared" si="0"/>
        <v>35.87707897479271</v>
      </c>
      <c r="E12" s="16">
        <f t="shared" si="1"/>
        <v>72.05733544713992</v>
      </c>
      <c r="F12" s="18">
        <f t="shared" si="2"/>
        <v>35.87707897479271</v>
      </c>
      <c r="G12" s="16">
        <f t="shared" si="3"/>
        <v>72.05733544713992</v>
      </c>
      <c r="J12" s="8" t="s">
        <v>40</v>
      </c>
      <c r="K12" s="12">
        <f>MAX(D3:D94)</f>
        <v>39.466477977598117</v>
      </c>
      <c r="L12" s="8" t="s">
        <v>42</v>
      </c>
    </row>
    <row r="13" spans="1:13" ht="18" customHeight="1" x14ac:dyDescent="0.25">
      <c r="A13" s="14">
        <v>2.2206107098978154</v>
      </c>
      <c r="B13" s="10">
        <v>39.466477977598117</v>
      </c>
      <c r="C13" s="16">
        <f t="shared" si="4"/>
        <v>87.639683679000655</v>
      </c>
      <c r="D13" s="18">
        <f t="shared" si="0"/>
        <v>39.466477977598117</v>
      </c>
      <c r="E13" s="16">
        <f t="shared" si="1"/>
        <v>87.639683679000655</v>
      </c>
      <c r="F13" s="18">
        <f t="shared" si="2"/>
        <v>39.466477977598117</v>
      </c>
      <c r="G13" s="16">
        <f t="shared" si="3"/>
        <v>87.639683679000655</v>
      </c>
      <c r="J13" s="8" t="s">
        <v>41</v>
      </c>
      <c r="K13" s="12">
        <f>MAX(F3:F94)</f>
        <v>43.269076398215475</v>
      </c>
      <c r="L13" s="8" t="s">
        <v>42</v>
      </c>
    </row>
    <row r="14" spans="1:13" ht="18" customHeight="1" x14ac:dyDescent="0.25">
      <c r="A14" s="14">
        <v>2.4504509903808693</v>
      </c>
      <c r="B14" s="10">
        <v>43.269076398215475</v>
      </c>
      <c r="C14" s="17">
        <f t="shared" si="4"/>
        <v>106.02875111287261</v>
      </c>
      <c r="D14" s="18">
        <f t="shared" si="0"/>
        <v>36.95983304356885</v>
      </c>
      <c r="E14" s="17">
        <f t="shared" si="1"/>
        <v>90.56825948592487</v>
      </c>
      <c r="F14" s="18">
        <f t="shared" si="2"/>
        <v>43.269076398215475</v>
      </c>
      <c r="G14" s="17">
        <f t="shared" si="3"/>
        <v>115.82927773028129</v>
      </c>
    </row>
    <row r="15" spans="1:13" ht="18" customHeight="1" x14ac:dyDescent="0.25">
      <c r="A15" s="14">
        <v>2.6802912708639233</v>
      </c>
      <c r="B15" s="10">
        <v>46.92853011606438</v>
      </c>
      <c r="C15" s="17">
        <f t="shared" si="4"/>
        <v>125.78212962456209</v>
      </c>
      <c r="D15" s="18">
        <f t="shared" si="0"/>
        <v>33.790454220571526</v>
      </c>
      <c r="E15" s="17">
        <f t="shared" si="1"/>
        <v>90.56825948592487</v>
      </c>
      <c r="F15" s="18">
        <f t="shared" si="2"/>
        <v>43.215182987536537</v>
      </c>
      <c r="G15" s="17">
        <f t="shared" si="3"/>
        <v>115.82927773028129</v>
      </c>
    </row>
    <row r="16" spans="1:13" ht="18" customHeight="1" x14ac:dyDescent="0.25">
      <c r="A16" s="14">
        <v>2.9101315513469781</v>
      </c>
      <c r="B16" s="10">
        <v>50.354147410673434</v>
      </c>
      <c r="C16" s="17">
        <f t="shared" si="4"/>
        <v>146.53719312097749</v>
      </c>
      <c r="D16" s="18">
        <f t="shared" si="0"/>
        <v>31.121706317367202</v>
      </c>
      <c r="E16" s="17">
        <f t="shared" si="1"/>
        <v>90.56825948592487</v>
      </c>
      <c r="F16" s="18">
        <f t="shared" si="2"/>
        <v>39.802076190221975</v>
      </c>
      <c r="G16" s="17">
        <f t="shared" si="3"/>
        <v>115.82927773028129</v>
      </c>
    </row>
    <row r="17" spans="1:7" ht="18" customHeight="1" x14ac:dyDescent="0.25">
      <c r="A17" s="14">
        <v>3.139971831830032</v>
      </c>
      <c r="B17" s="10">
        <v>53.89215007900944</v>
      </c>
      <c r="C17" s="17">
        <f t="shared" si="4"/>
        <v>169.21983320484628</v>
      </c>
      <c r="D17" s="18">
        <f t="shared" si="0"/>
        <v>28.843653490082446</v>
      </c>
      <c r="E17" s="17">
        <f t="shared" si="1"/>
        <v>90.56825948592487</v>
      </c>
      <c r="F17" s="18">
        <f t="shared" si="2"/>
        <v>36.888635928550322</v>
      </c>
      <c r="G17" s="17">
        <f t="shared" si="3"/>
        <v>115.82927773028129</v>
      </c>
    </row>
    <row r="18" spans="1:7" ht="18" customHeight="1" x14ac:dyDescent="0.25">
      <c r="A18" s="14">
        <v>3.369812112313086</v>
      </c>
      <c r="B18" s="10">
        <v>57.280946563595151</v>
      </c>
      <c r="C18" s="17">
        <f t="shared" si="4"/>
        <v>193.02602753476157</v>
      </c>
      <c r="D18" s="18">
        <f t="shared" si="0"/>
        <v>26.876352884777766</v>
      </c>
      <c r="E18" s="17">
        <f t="shared" si="1"/>
        <v>90.56825948592487</v>
      </c>
      <c r="F18" s="18">
        <f t="shared" si="2"/>
        <v>34.372621935522233</v>
      </c>
      <c r="G18" s="17">
        <f t="shared" si="3"/>
        <v>115.82927773028129</v>
      </c>
    </row>
    <row r="19" spans="1:7" ht="18" customHeight="1" x14ac:dyDescent="0.25">
      <c r="A19" s="14">
        <v>3.5996523927961399</v>
      </c>
      <c r="B19" s="10">
        <v>60.50949774343708</v>
      </c>
      <c r="C19" s="17">
        <f t="shared" si="4"/>
        <v>217.81315833905592</v>
      </c>
      <c r="D19" s="18">
        <f t="shared" si="0"/>
        <v>25.160279272291959</v>
      </c>
      <c r="E19" s="17">
        <f t="shared" si="1"/>
        <v>90.56825948592487</v>
      </c>
      <c r="F19" s="18">
        <f t="shared" si="2"/>
        <v>32.177906389540951</v>
      </c>
      <c r="G19" s="17">
        <f t="shared" si="3"/>
        <v>115.82927773028129</v>
      </c>
    </row>
    <row r="20" spans="1:7" ht="18" customHeight="1" x14ac:dyDescent="0.25">
      <c r="A20" s="14">
        <v>3.8294926732791947</v>
      </c>
      <c r="B20" s="10">
        <v>63.808129536553629</v>
      </c>
      <c r="C20" s="17">
        <f t="shared" si="4"/>
        <v>244.35276455588189</v>
      </c>
      <c r="D20" s="18">
        <f t="shared" si="0"/>
        <v>23.650197875524661</v>
      </c>
      <c r="E20" s="17">
        <f t="shared" si="1"/>
        <v>90.56825948592487</v>
      </c>
      <c r="F20" s="18">
        <f t="shared" si="2"/>
        <v>30.24663776967007</v>
      </c>
      <c r="G20" s="17">
        <f t="shared" si="3"/>
        <v>115.82927773028129</v>
      </c>
    </row>
    <row r="21" spans="1:7" ht="18" customHeight="1" x14ac:dyDescent="0.25">
      <c r="A21" s="14">
        <v>4.0568773952100781</v>
      </c>
      <c r="B21" s="10">
        <v>66.809346044065734</v>
      </c>
      <c r="C21" s="17">
        <f t="shared" si="4"/>
        <v>271.03732575493814</v>
      </c>
      <c r="D21" s="18">
        <f t="shared" si="0"/>
        <v>22.324623266371834</v>
      </c>
      <c r="E21" s="17">
        <f t="shared" si="1"/>
        <v>90.56825948592487</v>
      </c>
      <c r="F21" s="18">
        <f t="shared" si="2"/>
        <v>28.551337998786941</v>
      </c>
      <c r="G21" s="17">
        <f t="shared" si="3"/>
        <v>115.82927773028129</v>
      </c>
    </row>
    <row r="22" spans="1:7" ht="18" customHeight="1" x14ac:dyDescent="0.25">
      <c r="A22" s="14">
        <v>4.2891732342453022</v>
      </c>
      <c r="B22" s="10">
        <v>69.913261986884748</v>
      </c>
      <c r="C22" s="17">
        <f t="shared" si="4"/>
        <v>299.87009203292558</v>
      </c>
      <c r="D22" s="18">
        <f t="shared" si="0"/>
        <v>21.115551771799847</v>
      </c>
      <c r="E22" s="17">
        <f t="shared" si="1"/>
        <v>90.56825948592487</v>
      </c>
      <c r="F22" s="18">
        <f t="shared" si="2"/>
        <v>27.005036030134121</v>
      </c>
      <c r="G22" s="17">
        <f t="shared" si="3"/>
        <v>115.82927773028129</v>
      </c>
    </row>
    <row r="23" spans="1:7" ht="18" customHeight="1" x14ac:dyDescent="0.25">
      <c r="A23" s="14">
        <v>4.519013514728357</v>
      </c>
      <c r="B23" s="10">
        <v>72.928437640943429</v>
      </c>
      <c r="C23" s="17">
        <f t="shared" si="4"/>
        <v>329.56459530744758</v>
      </c>
      <c r="D23" s="18">
        <f t="shared" si="0"/>
        <v>20.041599608132401</v>
      </c>
      <c r="E23" s="17">
        <f t="shared" si="1"/>
        <v>90.56825948592487</v>
      </c>
      <c r="F23" s="18">
        <f t="shared" si="2"/>
        <v>25.631540457396468</v>
      </c>
      <c r="G23" s="17">
        <f t="shared" si="3"/>
        <v>115.82927773028129</v>
      </c>
    </row>
    <row r="24" spans="1:7" ht="18" customHeight="1" x14ac:dyDescent="0.25">
      <c r="A24" s="14">
        <v>4.74885379521141</v>
      </c>
      <c r="B24" s="10">
        <v>75.823963467460118</v>
      </c>
      <c r="C24" s="17">
        <f t="shared" si="4"/>
        <v>360.07691668041929</v>
      </c>
      <c r="D24" s="18">
        <f t="shared" si="0"/>
        <v>19.071604094708277</v>
      </c>
      <c r="E24" s="17">
        <f t="shared" si="1"/>
        <v>90.56825948592487</v>
      </c>
      <c r="F24" s="18">
        <f t="shared" si="2"/>
        <v>24.390996801602899</v>
      </c>
      <c r="G24" s="17">
        <f t="shared" si="3"/>
        <v>115.82927773028129</v>
      </c>
    </row>
    <row r="25" spans="1:7" ht="18" customHeight="1" x14ac:dyDescent="0.25">
      <c r="A25" s="14">
        <v>4.9786940756944649</v>
      </c>
      <c r="B25" s="10">
        <v>78.902667482332788</v>
      </c>
      <c r="C25" s="17">
        <f t="shared" si="4"/>
        <v>392.83224315078053</v>
      </c>
      <c r="D25" s="18">
        <f t="shared" si="0"/>
        <v>18.191167826131544</v>
      </c>
      <c r="E25" s="17">
        <f t="shared" si="1"/>
        <v>90.56825948592487</v>
      </c>
      <c r="F25" s="18">
        <f t="shared" si="2"/>
        <v>23.264991977665261</v>
      </c>
      <c r="G25" s="17">
        <f t="shared" si="3"/>
        <v>115.82927773028129</v>
      </c>
    </row>
    <row r="26" spans="1:7" ht="18" customHeight="1" x14ac:dyDescent="0.25">
      <c r="A26" s="14">
        <v>5.2085343561775197</v>
      </c>
      <c r="B26" s="10">
        <v>81.432549133491904</v>
      </c>
      <c r="C26" s="17">
        <f t="shared" si="4"/>
        <v>424.14422987290646</v>
      </c>
      <c r="D26" s="18">
        <f t="shared" si="0"/>
        <v>17.388434690558867</v>
      </c>
      <c r="E26" s="17">
        <f t="shared" si="1"/>
        <v>90.56825948592487</v>
      </c>
      <c r="F26" s="18">
        <f t="shared" si="2"/>
        <v>22.238363003769642</v>
      </c>
      <c r="G26" s="17">
        <f t="shared" si="3"/>
        <v>115.82927773028129</v>
      </c>
    </row>
    <row r="27" spans="1:7" ht="18" customHeight="1" x14ac:dyDescent="0.25">
      <c r="A27" s="14">
        <v>5.4383746366605727</v>
      </c>
      <c r="B27" s="10">
        <v>84.193468904023803</v>
      </c>
      <c r="C27" s="17">
        <f t="shared" si="4"/>
        <v>457.8756258601137</v>
      </c>
      <c r="D27" s="18">
        <f t="shared" si="0"/>
        <v>16.65355286033369</v>
      </c>
      <c r="E27" s="17">
        <f t="shared" si="1"/>
        <v>90.56825948592487</v>
      </c>
      <c r="F27" s="18">
        <f t="shared" si="2"/>
        <v>21.298510211022556</v>
      </c>
      <c r="G27" s="17">
        <f t="shared" si="3"/>
        <v>115.82927773028129</v>
      </c>
    </row>
    <row r="28" spans="1:7" ht="18" customHeight="1" x14ac:dyDescent="0.25">
      <c r="A28" s="14">
        <v>5.6682149171436276</v>
      </c>
      <c r="B28" s="10">
        <v>86.780896424619783</v>
      </c>
      <c r="C28" s="17">
        <f t="shared" si="4"/>
        <v>491.89277163712597</v>
      </c>
      <c r="D28" s="18">
        <f t="shared" si="0"/>
        <v>15.978268433682603</v>
      </c>
      <c r="E28" s="17">
        <f t="shared" si="1"/>
        <v>90.56825948592487</v>
      </c>
      <c r="F28" s="18">
        <f t="shared" si="2"/>
        <v>20.434877544948652</v>
      </c>
      <c r="G28" s="17">
        <f t="shared" si="3"/>
        <v>115.82927773028129</v>
      </c>
    </row>
    <row r="29" spans="1:7" ht="18" customHeight="1" x14ac:dyDescent="0.25">
      <c r="A29" s="14">
        <v>5.8980551976266806</v>
      </c>
      <c r="B29" s="10">
        <v>89.482988363276888</v>
      </c>
      <c r="C29" s="17">
        <f t="shared" si="4"/>
        <v>527.77560461519306</v>
      </c>
      <c r="D29" s="18">
        <f t="shared" si="0"/>
        <v>15.355614088245334</v>
      </c>
      <c r="E29" s="17">
        <f t="shared" si="1"/>
        <v>90.56825948592487</v>
      </c>
      <c r="F29" s="18">
        <f t="shared" si="2"/>
        <v>19.638554379228232</v>
      </c>
      <c r="G29" s="17">
        <f t="shared" si="3"/>
        <v>115.82927773028129</v>
      </c>
    </row>
    <row r="30" spans="1:7" ht="18" customHeight="1" x14ac:dyDescent="0.25">
      <c r="A30" s="14">
        <v>6.1278954781097354</v>
      </c>
      <c r="B30" s="10">
        <v>91.779410410458198</v>
      </c>
      <c r="C30" s="17">
        <f t="shared" si="4"/>
        <v>562.41463403782438</v>
      </c>
      <c r="D30" s="18">
        <f t="shared" si="0"/>
        <v>14.779667801034744</v>
      </c>
      <c r="E30" s="17">
        <f t="shared" si="1"/>
        <v>90.56825948592487</v>
      </c>
      <c r="F30" s="18">
        <f t="shared" si="2"/>
        <v>18.901966938576276</v>
      </c>
      <c r="G30" s="17">
        <f t="shared" si="3"/>
        <v>115.82927773028129</v>
      </c>
    </row>
    <row r="31" spans="1:7" ht="18" customHeight="1" x14ac:dyDescent="0.25">
      <c r="A31" s="14">
        <v>6.3577357585927903</v>
      </c>
      <c r="B31" s="10">
        <v>94.384642964914619</v>
      </c>
      <c r="C31" s="17">
        <f t="shared" si="4"/>
        <v>600.07261964005113</v>
      </c>
      <c r="D31" s="18">
        <f t="shared" si="0"/>
        <v>14.245363903889437</v>
      </c>
      <c r="E31" s="17">
        <f t="shared" si="1"/>
        <v>90.56825948592487</v>
      </c>
      <c r="F31" s="18">
        <f t="shared" si="2"/>
        <v>18.218636654367454</v>
      </c>
      <c r="G31" s="17">
        <f t="shared" si="3"/>
        <v>115.82927773028129</v>
      </c>
    </row>
    <row r="32" spans="1:7" ht="18" customHeight="1" x14ac:dyDescent="0.25">
      <c r="A32" s="14">
        <v>6.5875760390758433</v>
      </c>
      <c r="B32" s="10">
        <v>96.876350623477009</v>
      </c>
      <c r="C32" s="17">
        <f t="shared" si="4"/>
        <v>638.18032612032732</v>
      </c>
      <c r="D32" s="18">
        <f t="shared" si="0"/>
        <v>13.748343692535274</v>
      </c>
      <c r="E32" s="17">
        <f t="shared" si="1"/>
        <v>90.56825948592487</v>
      </c>
      <c r="F32" s="18">
        <f t="shared" si="2"/>
        <v>17.582989106040092</v>
      </c>
      <c r="G32" s="17">
        <f t="shared" si="3"/>
        <v>115.82927773028129</v>
      </c>
    </row>
    <row r="33" spans="1:7" ht="18" customHeight="1" x14ac:dyDescent="0.25">
      <c r="A33" s="14">
        <v>6.8174163195588982</v>
      </c>
      <c r="B33" s="10">
        <v>99.345723647564867</v>
      </c>
      <c r="C33" s="17">
        <f t="shared" si="4"/>
        <v>677.28115767329712</v>
      </c>
      <c r="D33" s="18">
        <f t="shared" si="0"/>
        <v>13.284836254768264</v>
      </c>
      <c r="E33" s="17">
        <f t="shared" si="1"/>
        <v>90.56825948592487</v>
      </c>
      <c r="F33" s="18">
        <f t="shared" si="2"/>
        <v>16.990201610245169</v>
      </c>
      <c r="G33" s="17">
        <f t="shared" si="3"/>
        <v>115.82927773028129</v>
      </c>
    </row>
    <row r="34" spans="1:7" ht="18" customHeight="1" x14ac:dyDescent="0.25">
      <c r="A34" s="14">
        <v>7.0472566000419512</v>
      </c>
      <c r="B34" s="13">
        <v>101.23771978163613</v>
      </c>
      <c r="C34" s="17">
        <f t="shared" si="4"/>
        <v>713.44818890433282</v>
      </c>
      <c r="D34" s="18">
        <f t="shared" si="0"/>
        <v>12.851562618762276</v>
      </c>
      <c r="E34" s="17">
        <f t="shared" si="1"/>
        <v>90.56825948592487</v>
      </c>
      <c r="F34" s="18">
        <f t="shared" si="2"/>
        <v>16.436080634497085</v>
      </c>
      <c r="G34" s="17">
        <f t="shared" si="3"/>
        <v>115.82927773028129</v>
      </c>
    </row>
    <row r="35" spans="1:7" ht="18" customHeight="1" x14ac:dyDescent="0.25">
      <c r="A35" s="14">
        <v>7.277096880525006</v>
      </c>
      <c r="B35" s="13">
        <v>103.6624900089014</v>
      </c>
      <c r="C35" s="17">
        <f t="shared" si="4"/>
        <v>754.36198267123098</v>
      </c>
      <c r="D35" s="18">
        <f t="shared" ref="D35:D66" si="5">IF($B35&lt;$K$10/$A35,$B35,$K$10/$A35)</f>
        <v>12.445658065691552</v>
      </c>
      <c r="E35" s="17">
        <f t="shared" ref="E35:E66" si="6">IF($D35=$B35,$C35,$K$10)</f>
        <v>90.56825948592487</v>
      </c>
      <c r="F35" s="18">
        <f t="shared" ref="F35:F66" si="7">IF($B35&lt;$K$11/$A35,$B35,$K$11/$A35)</f>
        <v>15.91696244147361</v>
      </c>
      <c r="G35" s="17">
        <f t="shared" ref="G35:G66" si="8">IF($D35=$B35,$C35,$K$11)</f>
        <v>115.82927773028129</v>
      </c>
    </row>
    <row r="36" spans="1:7" ht="18" customHeight="1" x14ac:dyDescent="0.25">
      <c r="A36" s="14">
        <v>7.5069371610080609</v>
      </c>
      <c r="B36" s="13">
        <v>105.85607018050494</v>
      </c>
      <c r="C36" s="17">
        <f t="shared" si="4"/>
        <v>794.65486695630977</v>
      </c>
      <c r="D36" s="18">
        <f t="shared" si="5"/>
        <v>12.064608713703821</v>
      </c>
      <c r="E36" s="17">
        <f t="shared" si="6"/>
        <v>90.56825948592487</v>
      </c>
      <c r="F36" s="18">
        <f t="shared" si="7"/>
        <v>15.429631985187322</v>
      </c>
      <c r="G36" s="17">
        <f t="shared" si="8"/>
        <v>115.82927773028129</v>
      </c>
    </row>
    <row r="37" spans="1:7" ht="18" customHeight="1" x14ac:dyDescent="0.25">
      <c r="A37" s="14">
        <v>7.7367774414911139</v>
      </c>
      <c r="B37" s="13">
        <v>108.19382839429662</v>
      </c>
      <c r="C37" s="17">
        <f t="shared" si="4"/>
        <v>837.07157082955484</v>
      </c>
      <c r="D37" s="18">
        <f t="shared" si="5"/>
        <v>11.706199405481359</v>
      </c>
      <c r="E37" s="17">
        <f t="shared" si="6"/>
        <v>90.56825948592487</v>
      </c>
      <c r="F37" s="18">
        <f t="shared" si="7"/>
        <v>14.971256263506714</v>
      </c>
      <c r="G37" s="17">
        <f t="shared" si="8"/>
        <v>115.82927773028129</v>
      </c>
    </row>
    <row r="38" spans="1:7" ht="18" customHeight="1" x14ac:dyDescent="0.25">
      <c r="A38" s="14">
        <v>7.931257678822929</v>
      </c>
      <c r="B38" s="13">
        <v>109.80307425998572</v>
      </c>
      <c r="C38" s="17">
        <f t="shared" si="4"/>
        <v>870.87647588287609</v>
      </c>
      <c r="D38" s="18">
        <f t="shared" si="5"/>
        <v>11.419154836911821</v>
      </c>
      <c r="E38" s="17">
        <f t="shared" si="6"/>
        <v>90.56825948592487</v>
      </c>
      <c r="F38" s="18">
        <f t="shared" si="7"/>
        <v>14.604150113487602</v>
      </c>
      <c r="G38" s="17">
        <f t="shared" si="8"/>
        <v>115.82927773028129</v>
      </c>
    </row>
    <row r="39" spans="1:7" ht="18" customHeight="1" x14ac:dyDescent="0.25">
      <c r="A39" s="18">
        <v>10.281541831538409</v>
      </c>
      <c r="B39" s="10">
        <v>86.863024185306244</v>
      </c>
      <c r="C39" s="17">
        <f t="shared" si="4"/>
        <v>893.08581677515861</v>
      </c>
      <c r="D39" s="18">
        <f t="shared" si="5"/>
        <v>8.8088207945727248</v>
      </c>
      <c r="E39" s="17">
        <f t="shared" si="6"/>
        <v>90.56825948592487</v>
      </c>
      <c r="F39" s="18">
        <f t="shared" si="7"/>
        <v>11.265749790073068</v>
      </c>
      <c r="G39" s="17">
        <f t="shared" si="8"/>
        <v>115.82927773028129</v>
      </c>
    </row>
    <row r="40" spans="1:7" ht="18" customHeight="1" x14ac:dyDescent="0.25">
      <c r="A40" s="18">
        <v>11.128431298627245</v>
      </c>
      <c r="B40" s="10">
        <v>91.102378881960576</v>
      </c>
      <c r="C40" s="17">
        <f t="shared" si="4"/>
        <v>1013.8265645294078</v>
      </c>
      <c r="D40" s="18">
        <f t="shared" si="5"/>
        <v>8.1384569896295247</v>
      </c>
      <c r="E40" s="17">
        <f t="shared" si="6"/>
        <v>90.56825948592487</v>
      </c>
      <c r="F40" s="18">
        <f t="shared" si="7"/>
        <v>10.408410190263698</v>
      </c>
      <c r="G40" s="17">
        <f t="shared" si="8"/>
        <v>115.82927773028129</v>
      </c>
    </row>
    <row r="41" spans="1:7" ht="18" customHeight="1" x14ac:dyDescent="0.25">
      <c r="A41" s="18">
        <v>12.019522818924651</v>
      </c>
      <c r="B41" s="10">
        <v>86.57084582079672</v>
      </c>
      <c r="C41" s="17">
        <f t="shared" si="4"/>
        <v>1040.5402567966739</v>
      </c>
      <c r="D41" s="22">
        <f t="shared" si="5"/>
        <v>7.5350960974362318</v>
      </c>
      <c r="E41" s="17">
        <f t="shared" si="6"/>
        <v>90.56825948592487</v>
      </c>
      <c r="F41" s="18">
        <f t="shared" si="7"/>
        <v>9.6367617479713044</v>
      </c>
      <c r="G41" s="17">
        <f t="shared" si="8"/>
        <v>115.82927773028129</v>
      </c>
    </row>
    <row r="42" spans="1:7" ht="18" customHeight="1" x14ac:dyDescent="0.25">
      <c r="A42" s="18">
        <v>12.981967082141356</v>
      </c>
      <c r="B42" s="10">
        <v>79.134779426321401</v>
      </c>
      <c r="C42" s="17">
        <f t="shared" si="4"/>
        <v>1027.3251015650214</v>
      </c>
      <c r="D42" s="22">
        <f t="shared" si="5"/>
        <v>6.9764665795921719</v>
      </c>
      <c r="E42" s="17">
        <f t="shared" si="6"/>
        <v>90.56825948592487</v>
      </c>
      <c r="F42" s="18">
        <f t="shared" si="7"/>
        <v>8.9223210163290165</v>
      </c>
      <c r="G42" s="17">
        <f t="shared" si="8"/>
        <v>115.82927773028129</v>
      </c>
    </row>
    <row r="43" spans="1:7" ht="18" customHeight="1" x14ac:dyDescent="0.25">
      <c r="A43" s="18">
        <v>14.021477546217572</v>
      </c>
      <c r="B43" s="10">
        <v>73.479760819350034</v>
      </c>
      <c r="C43" s="17">
        <f t="shared" si="4"/>
        <v>1030.2948164299542</v>
      </c>
      <c r="D43" s="22">
        <f t="shared" si="5"/>
        <v>6.459252185612673</v>
      </c>
      <c r="E43" s="17">
        <f t="shared" si="6"/>
        <v>90.56825948592487</v>
      </c>
      <c r="F43" s="18">
        <f t="shared" si="7"/>
        <v>8.2608467865447857</v>
      </c>
      <c r="G43" s="17">
        <f t="shared" si="8"/>
        <v>115.82927773028129</v>
      </c>
    </row>
    <row r="44" spans="1:7" ht="18" customHeight="1" x14ac:dyDescent="0.25">
      <c r="A44" s="18">
        <v>15.14422516519387</v>
      </c>
      <c r="B44" s="10">
        <v>68.202093097833327</v>
      </c>
      <c r="C44" s="17">
        <f t="shared" si="4"/>
        <v>1032.8678546111025</v>
      </c>
      <c r="D44" s="22">
        <f t="shared" si="5"/>
        <v>5.9803825219185756</v>
      </c>
      <c r="E44" s="17">
        <f t="shared" si="6"/>
        <v>90.56825948592487</v>
      </c>
      <c r="F44" s="22">
        <f t="shared" si="7"/>
        <v>7.6484122803781949</v>
      </c>
      <c r="G44" s="17">
        <f t="shared" si="8"/>
        <v>115.82927773028129</v>
      </c>
    </row>
    <row r="45" spans="1:7" ht="18" customHeight="1" x14ac:dyDescent="0.25">
      <c r="A45" s="18">
        <v>16.356875022487198</v>
      </c>
      <c r="B45" s="10">
        <v>63.278664363680953</v>
      </c>
      <c r="C45" s="17">
        <f t="shared" si="4"/>
        <v>1035.0412045866437</v>
      </c>
      <c r="D45" s="22">
        <f t="shared" si="5"/>
        <v>5.5370148247396225</v>
      </c>
      <c r="E45" s="17">
        <f t="shared" si="6"/>
        <v>90.56825948592487</v>
      </c>
      <c r="F45" s="22">
        <f t="shared" si="7"/>
        <v>7.0813818391985546</v>
      </c>
      <c r="G45" s="17">
        <f t="shared" si="8"/>
        <v>115.82927773028129</v>
      </c>
    </row>
    <row r="46" spans="1:7" ht="18" customHeight="1" x14ac:dyDescent="0.25">
      <c r="A46" s="18">
        <v>17.666625897518504</v>
      </c>
      <c r="B46" s="10">
        <v>58.802850440691522</v>
      </c>
      <c r="C46" s="17">
        <f t="shared" si="4"/>
        <v>1038.8479604434283</v>
      </c>
      <c r="D46" s="22">
        <f t="shared" si="5"/>
        <v>5.126517084320346</v>
      </c>
      <c r="E46" s="17">
        <f t="shared" si="6"/>
        <v>90.56825948592487</v>
      </c>
      <c r="F46" s="22">
        <f t="shared" si="7"/>
        <v>6.5563893412465903</v>
      </c>
      <c r="G46" s="17">
        <f t="shared" si="8"/>
        <v>115.82927773028129</v>
      </c>
    </row>
    <row r="47" spans="1:7" ht="18" customHeight="1" x14ac:dyDescent="0.25">
      <c r="A47" s="18">
        <v>19.081253000575469</v>
      </c>
      <c r="B47" s="10">
        <v>54.536543721038413</v>
      </c>
      <c r="C47" s="17">
        <f t="shared" si="4"/>
        <v>1040.6255885180794</v>
      </c>
      <c r="D47" s="22">
        <f t="shared" si="5"/>
        <v>4.7464524202469009</v>
      </c>
      <c r="E47" s="17">
        <f t="shared" si="6"/>
        <v>90.56825948592487</v>
      </c>
      <c r="F47" s="22">
        <f t="shared" si="7"/>
        <v>6.0703182189758715</v>
      </c>
      <c r="G47" s="17">
        <f t="shared" si="8"/>
        <v>115.82927773028129</v>
      </c>
    </row>
    <row r="48" spans="1:7" ht="18" customHeight="1" x14ac:dyDescent="0.25">
      <c r="A48" s="18">
        <v>20.609154129601595</v>
      </c>
      <c r="B48" s="10">
        <v>49.772760812864334</v>
      </c>
      <c r="C48" s="17">
        <f t="shared" si="4"/>
        <v>1025.7744990481156</v>
      </c>
      <c r="D48" s="22">
        <f t="shared" si="5"/>
        <v>4.3945646151405482</v>
      </c>
      <c r="E48" s="17">
        <f t="shared" si="6"/>
        <v>90.56825948592487</v>
      </c>
      <c r="F48" s="22">
        <f t="shared" si="7"/>
        <v>5.6202829578489082</v>
      </c>
      <c r="G48" s="17">
        <f t="shared" si="8"/>
        <v>115.82927773028129</v>
      </c>
    </row>
    <row r="49" spans="1:7" ht="18" customHeight="1" x14ac:dyDescent="0.25">
      <c r="A49" s="18">
        <v>22.259399522917342</v>
      </c>
      <c r="B49" s="10">
        <v>44.281456098215934</v>
      </c>
      <c r="C49" s="17">
        <f t="shared" si="4"/>
        <v>985.6786227467129</v>
      </c>
      <c r="D49" s="22">
        <f t="shared" si="5"/>
        <v>4.0687647208398232</v>
      </c>
      <c r="E49" s="17">
        <f t="shared" si="6"/>
        <v>90.56825948592487</v>
      </c>
      <c r="F49" s="22">
        <f t="shared" si="7"/>
        <v>5.2036119667571601</v>
      </c>
      <c r="G49" s="17">
        <f t="shared" si="8"/>
        <v>115.82927773028129</v>
      </c>
    </row>
    <row r="50" spans="1:7" ht="18" customHeight="1" x14ac:dyDescent="0.25">
      <c r="A50" s="18">
        <v>24.04178570381875</v>
      </c>
      <c r="B50" s="10">
        <v>39.426914645618091</v>
      </c>
      <c r="C50" s="17">
        <f t="shared" si="4"/>
        <v>947.8934328727031</v>
      </c>
      <c r="D50" s="22">
        <f t="shared" si="5"/>
        <v>3.767118657560415</v>
      </c>
      <c r="E50" s="17">
        <f t="shared" si="6"/>
        <v>90.56825948592487</v>
      </c>
      <c r="F50" s="22">
        <f t="shared" si="7"/>
        <v>4.8178317183770254</v>
      </c>
      <c r="G50" s="17">
        <f t="shared" si="8"/>
        <v>115.82927773028129</v>
      </c>
    </row>
    <row r="51" spans="1:7" ht="18" customHeight="1" x14ac:dyDescent="0.25">
      <c r="A51" s="18">
        <v>25.966893636697215</v>
      </c>
      <c r="B51" s="10">
        <v>35.090804374066643</v>
      </c>
      <c r="C51" s="17">
        <f t="shared" si="4"/>
        <v>911.1991848075379</v>
      </c>
      <c r="D51" s="22">
        <f t="shared" si="5"/>
        <v>3.487835732416257</v>
      </c>
      <c r="E51" s="17">
        <f t="shared" si="6"/>
        <v>90.56825948592487</v>
      </c>
      <c r="F51" s="22">
        <f t="shared" si="7"/>
        <v>4.4606520653124173</v>
      </c>
      <c r="G51" s="17">
        <f t="shared" si="8"/>
        <v>115.82927773028129</v>
      </c>
    </row>
    <row r="52" spans="1:7" ht="18" customHeight="1" x14ac:dyDescent="0.25">
      <c r="A52" s="18">
        <v>28.046151539918508</v>
      </c>
      <c r="B52" s="10">
        <v>31.231572713384239</v>
      </c>
      <c r="C52" s="17">
        <f t="shared" si="4"/>
        <v>875.92542114955825</v>
      </c>
      <c r="D52" s="22">
        <f t="shared" si="5"/>
        <v>3.2292580091431691</v>
      </c>
      <c r="E52" s="17">
        <f t="shared" si="6"/>
        <v>90.56825948592487</v>
      </c>
      <c r="F52" s="22">
        <f t="shared" si="7"/>
        <v>4.1299526448546686</v>
      </c>
      <c r="G52" s="17">
        <f t="shared" si="8"/>
        <v>115.82927773028129</v>
      </c>
    </row>
    <row r="53" spans="1:7" ht="18" customHeight="1" x14ac:dyDescent="0.25">
      <c r="A53" s="18">
        <v>30.291902728343448</v>
      </c>
      <c r="B53" s="10">
        <v>27.807679785593727</v>
      </c>
      <c r="C53" s="17">
        <f t="shared" si="4"/>
        <v>842.34753116612762</v>
      </c>
      <c r="D53" s="22">
        <f t="shared" si="5"/>
        <v>2.9898504659194685</v>
      </c>
      <c r="E53" s="17">
        <f t="shared" si="6"/>
        <v>90.56825948592487</v>
      </c>
      <c r="F53" s="22">
        <f t="shared" si="7"/>
        <v>3.8237702916529721</v>
      </c>
      <c r="G53" s="17">
        <f t="shared" si="8"/>
        <v>115.82927773028129</v>
      </c>
    </row>
    <row r="54" spans="1:7" ht="18" customHeight="1" x14ac:dyDescent="0.25">
      <c r="A54" s="18">
        <v>32.717478888231376</v>
      </c>
      <c r="B54" s="10">
        <v>24.749434750948911</v>
      </c>
      <c r="C54" s="17">
        <f t="shared" si="4"/>
        <v>809.73910895983101</v>
      </c>
      <c r="D54" s="22">
        <f t="shared" si="5"/>
        <v>2.7681918828563123</v>
      </c>
      <c r="E54" s="17">
        <f t="shared" si="6"/>
        <v>90.56825948592487</v>
      </c>
      <c r="F54" s="22">
        <f t="shared" si="7"/>
        <v>3.5402873835717701</v>
      </c>
      <c r="G54" s="17">
        <f t="shared" si="8"/>
        <v>115.82927773028129</v>
      </c>
    </row>
    <row r="55" spans="1:7" ht="18" customHeight="1" x14ac:dyDescent="0.25">
      <c r="A55" s="18">
        <v>35.337279219515167</v>
      </c>
      <c r="B55" s="10">
        <v>22.027530711455206</v>
      </c>
      <c r="C55" s="17">
        <f t="shared" si="4"/>
        <v>778.39300326713817</v>
      </c>
      <c r="D55" s="22">
        <f t="shared" si="5"/>
        <v>2.5629664050623386</v>
      </c>
      <c r="E55" s="17">
        <f t="shared" si="6"/>
        <v>90.56825948592487</v>
      </c>
      <c r="F55" s="22">
        <f t="shared" si="7"/>
        <v>3.2778210515515314</v>
      </c>
      <c r="G55" s="17">
        <f t="shared" si="8"/>
        <v>115.82927773028129</v>
      </c>
    </row>
    <row r="56" spans="1:7" ht="18" customHeight="1" x14ac:dyDescent="0.25">
      <c r="A56" s="18">
        <v>38.166855915268869</v>
      </c>
      <c r="B56" s="10">
        <v>19.604977411675986</v>
      </c>
      <c r="C56" s="17">
        <f t="shared" si="4"/>
        <v>748.26034809353814</v>
      </c>
      <c r="D56" s="22">
        <f t="shared" si="5"/>
        <v>2.3729557311974583</v>
      </c>
      <c r="E56" s="17">
        <f t="shared" si="6"/>
        <v>90.56825948592487</v>
      </c>
      <c r="F56" s="22">
        <f t="shared" si="7"/>
        <v>3.0348131894181813</v>
      </c>
      <c r="G56" s="17">
        <f t="shared" si="8"/>
        <v>115.82927773028129</v>
      </c>
    </row>
    <row r="57" spans="1:7" ht="18" customHeight="1" x14ac:dyDescent="0.25">
      <c r="A57" s="18">
        <v>41.223006485808384</v>
      </c>
      <c r="B57" s="10">
        <v>17.448852726485832</v>
      </c>
      <c r="C57" s="17">
        <f t="shared" si="4"/>
        <v>719.29416911384078</v>
      </c>
      <c r="D57" s="22">
        <f t="shared" si="5"/>
        <v>2.1970318811439506</v>
      </c>
      <c r="E57" s="17">
        <f t="shared" si="6"/>
        <v>90.56825948592487</v>
      </c>
      <c r="F57" s="22">
        <f t="shared" si="7"/>
        <v>2.8098212043354285</v>
      </c>
      <c r="G57" s="17">
        <f t="shared" si="8"/>
        <v>115.82927773028129</v>
      </c>
    </row>
    <row r="58" spans="1:7" ht="18" customHeight="1" x14ac:dyDescent="0.25">
      <c r="A58" s="18">
        <v>44.523873475498128</v>
      </c>
      <c r="B58" s="10">
        <v>15.529855254475617</v>
      </c>
      <c r="C58" s="17">
        <f t="shared" si="4"/>
        <v>691.44931044307214</v>
      </c>
      <c r="D58" s="22">
        <f t="shared" si="5"/>
        <v>2.03415049986083</v>
      </c>
      <c r="E58" s="17">
        <f t="shared" si="6"/>
        <v>90.56825948592487</v>
      </c>
      <c r="F58" s="22">
        <f t="shared" si="7"/>
        <v>2.6015094529909475</v>
      </c>
      <c r="G58" s="17">
        <f t="shared" si="8"/>
        <v>115.82927773028129</v>
      </c>
    </row>
    <row r="59" spans="1:7" ht="18" customHeight="1" x14ac:dyDescent="0.25">
      <c r="A59" s="18">
        <v>48.089052164223588</v>
      </c>
      <c r="B59" s="10">
        <v>13.827329350212649</v>
      </c>
      <c r="C59" s="17">
        <f t="shared" si="4"/>
        <v>664.94316241427589</v>
      </c>
      <c r="D59" s="22">
        <f t="shared" si="5"/>
        <v>1.8833446576704247</v>
      </c>
      <c r="E59" s="17">
        <f t="shared" si="6"/>
        <v>90.56825948592487</v>
      </c>
      <c r="F59" s="22">
        <f t="shared" si="7"/>
        <v>2.4086413126781032</v>
      </c>
      <c r="G59" s="17">
        <f t="shared" si="8"/>
        <v>115.82927773028129</v>
      </c>
    </row>
    <row r="60" spans="1:7" ht="18" customHeight="1" x14ac:dyDescent="0.25">
      <c r="A60" s="18">
        <v>51.939706892888317</v>
      </c>
      <c r="B60" s="10">
        <v>12.296969645499857</v>
      </c>
      <c r="C60" s="17">
        <f t="shared" si="4"/>
        <v>638.70099905800737</v>
      </c>
      <c r="D60" s="22">
        <f t="shared" si="5"/>
        <v>1.7437191101732159</v>
      </c>
      <c r="E60" s="17">
        <f t="shared" si="6"/>
        <v>90.56825948592487</v>
      </c>
      <c r="F60" s="22">
        <f t="shared" si="7"/>
        <v>2.2300718402040283</v>
      </c>
      <c r="G60" s="17">
        <f t="shared" si="8"/>
        <v>115.82927773028129</v>
      </c>
    </row>
    <row r="61" spans="1:7" ht="18" customHeight="1" x14ac:dyDescent="0.25">
      <c r="A61" s="18">
        <v>56.098696703491257</v>
      </c>
      <c r="B61" s="10">
        <v>10.938845130062896</v>
      </c>
      <c r="C61" s="17">
        <f t="shared" si="4"/>
        <v>613.6549552378608</v>
      </c>
      <c r="D61" s="22">
        <f t="shared" si="5"/>
        <v>1.6144449837154315</v>
      </c>
      <c r="E61" s="17">
        <f t="shared" si="6"/>
        <v>90.56825948592487</v>
      </c>
      <c r="F61" s="22">
        <f t="shared" si="7"/>
        <v>2.0647409750443053</v>
      </c>
      <c r="G61" s="17">
        <f t="shared" si="8"/>
        <v>115.82927773028129</v>
      </c>
    </row>
    <row r="62" spans="1:7" ht="18" customHeight="1" x14ac:dyDescent="0.25">
      <c r="A62" s="18">
        <v>60.590711039634421</v>
      </c>
      <c r="B62" s="11">
        <v>9.7523722136697586</v>
      </c>
      <c r="C62" s="17">
        <f t="shared" si="4"/>
        <v>590.90316674942426</v>
      </c>
      <c r="D62" s="22">
        <f t="shared" si="5"/>
        <v>1.4947548548601968</v>
      </c>
      <c r="E62" s="17">
        <f t="shared" si="6"/>
        <v>90.56825948592487</v>
      </c>
      <c r="F62" s="22">
        <f t="shared" si="7"/>
        <v>1.9116672463954658</v>
      </c>
      <c r="G62" s="17">
        <f t="shared" si="8"/>
        <v>115.82927773028129</v>
      </c>
    </row>
    <row r="63" spans="1:7" ht="18" customHeight="1" x14ac:dyDescent="0.25">
      <c r="A63" s="18">
        <v>65.442416313033448</v>
      </c>
      <c r="B63" s="11">
        <v>8.6730142926167417</v>
      </c>
      <c r="C63" s="17">
        <f t="shared" si="4"/>
        <v>567.58301202631412</v>
      </c>
      <c r="D63" s="22">
        <f t="shared" si="5"/>
        <v>1.3839381946520117</v>
      </c>
      <c r="E63" s="17">
        <f t="shared" si="6"/>
        <v>90.56825948592487</v>
      </c>
      <c r="F63" s="22">
        <f t="shared" si="7"/>
        <v>1.7699419467678312</v>
      </c>
      <c r="G63" s="17">
        <f t="shared" si="8"/>
        <v>115.82927773028129</v>
      </c>
    </row>
    <row r="64" spans="1:7" ht="18" customHeight="1" x14ac:dyDescent="0.25">
      <c r="A64" s="18">
        <v>70.682614206110358</v>
      </c>
      <c r="B64" s="11">
        <v>7.7282595399286409</v>
      </c>
      <c r="C64" s="17">
        <f t="shared" si="4"/>
        <v>546.25358754546801</v>
      </c>
      <c r="D64" s="22">
        <f t="shared" si="5"/>
        <v>1.2813371506298283</v>
      </c>
      <c r="E64" s="17">
        <f t="shared" si="6"/>
        <v>90.56825948592487</v>
      </c>
      <c r="F64" s="22">
        <f t="shared" si="7"/>
        <v>1.6387237375307506</v>
      </c>
      <c r="G64" s="17">
        <f t="shared" si="8"/>
        <v>115.82927773028129</v>
      </c>
    </row>
    <row r="65" spans="1:7" ht="18" customHeight="1" x14ac:dyDescent="0.25">
      <c r="A65" s="18">
        <v>76.342412650414673</v>
      </c>
      <c r="B65" s="11">
        <v>6.8783176696731632</v>
      </c>
      <c r="C65" s="17">
        <f t="shared" si="4"/>
        <v>525.1073658788273</v>
      </c>
      <c r="D65" s="22">
        <f t="shared" si="5"/>
        <v>1.1863426415491065</v>
      </c>
      <c r="E65" s="17">
        <f t="shared" si="6"/>
        <v>90.56825948592487</v>
      </c>
      <c r="F65" s="22">
        <f t="shared" si="7"/>
        <v>1.5172336543866372</v>
      </c>
      <c r="G65" s="17">
        <f t="shared" si="8"/>
        <v>115.82927773028129</v>
      </c>
    </row>
    <row r="66" spans="1:7" ht="18" customHeight="1" x14ac:dyDescent="0.25">
      <c r="A66" s="18">
        <v>82.455410495872158</v>
      </c>
      <c r="B66" s="11">
        <v>6.1170498983431978</v>
      </c>
      <c r="C66" s="17">
        <f t="shared" si="4"/>
        <v>504.38386039162145</v>
      </c>
      <c r="D66" s="22">
        <f t="shared" si="5"/>
        <v>1.0983907416294878</v>
      </c>
      <c r="E66" s="17">
        <f t="shared" si="6"/>
        <v>90.56825948592487</v>
      </c>
      <c r="F66" s="22">
        <f t="shared" si="7"/>
        <v>1.4047504831242079</v>
      </c>
      <c r="G66" s="17">
        <f t="shared" si="8"/>
        <v>115.82927773028129</v>
      </c>
    </row>
    <row r="67" spans="1:7" ht="18" customHeight="1" x14ac:dyDescent="0.25">
      <c r="A67" s="18">
        <v>89.057896967130517</v>
      </c>
      <c r="B67" s="11">
        <v>5.4485794888347447</v>
      </c>
      <c r="C67" s="17">
        <f t="shared" ref="C67:C94" si="9">A67*B67</f>
        <v>485.23903073386538</v>
      </c>
      <c r="D67" s="22">
        <f t="shared" ref="D67:D94" si="10">IF($B67&lt;$K$10/$A67,$B67,$K$10/$A67)</f>
        <v>1.0169593328635618</v>
      </c>
      <c r="E67" s="17">
        <f t="shared" ref="E67:E94" si="11">IF($D67=$B67,$C67,$K$10)</f>
        <v>90.56825948592487</v>
      </c>
      <c r="F67" s="22">
        <f t="shared" ref="F67:F94" si="12">IF($B67&lt;$K$11/$A67,$B67,$K$11/$A67)</f>
        <v>1.300606478199587</v>
      </c>
      <c r="G67" s="17">
        <f t="shared" ref="G67:G94" si="13">IF($D67=$B67,$C67,$K$11)</f>
        <v>115.82927773028129</v>
      </c>
    </row>
    <row r="68" spans="1:7" ht="18" customHeight="1" x14ac:dyDescent="0.25">
      <c r="A68" s="18">
        <v>96.189067091056202</v>
      </c>
      <c r="B68" s="11">
        <v>4.8493532572298674</v>
      </c>
      <c r="C68" s="17">
        <f t="shared" si="9"/>
        <v>466.45476580791563</v>
      </c>
      <c r="D68" s="22">
        <f t="shared" si="10"/>
        <v>0.94156500551345956</v>
      </c>
      <c r="E68" s="17">
        <f t="shared" si="11"/>
        <v>90.56825948592487</v>
      </c>
      <c r="F68" s="22">
        <f t="shared" si="12"/>
        <v>1.2041833987290149</v>
      </c>
      <c r="G68" s="17">
        <f t="shared" si="13"/>
        <v>115.82927773028129</v>
      </c>
    </row>
    <row r="69" spans="1:7" ht="18" customHeight="1" x14ac:dyDescent="0.25">
      <c r="A69" s="18">
        <v>103.17681891658276</v>
      </c>
      <c r="B69" s="11">
        <v>4.3672370753399798</v>
      </c>
      <c r="C69" s="17">
        <f t="shared" si="9"/>
        <v>450.59762888813958</v>
      </c>
      <c r="D69" s="22">
        <f t="shared" si="10"/>
        <v>0.8777965868394163</v>
      </c>
      <c r="E69" s="17">
        <f t="shared" si="11"/>
        <v>90.56825948592487</v>
      </c>
      <c r="F69" s="22">
        <f t="shared" si="12"/>
        <v>1.1226288903511155</v>
      </c>
      <c r="G69" s="17">
        <f t="shared" si="13"/>
        <v>115.82927773028129</v>
      </c>
    </row>
    <row r="70" spans="1:7" ht="18" customHeight="1" x14ac:dyDescent="0.25">
      <c r="A70" s="18">
        <v>111.13493697527102</v>
      </c>
      <c r="B70" s="11">
        <v>3.8975215148596423</v>
      </c>
      <c r="C70" s="17">
        <f t="shared" si="9"/>
        <v>433.15080791368916</v>
      </c>
      <c r="D70" s="22">
        <f t="shared" si="10"/>
        <v>0.81493958561453539</v>
      </c>
      <c r="E70" s="17">
        <f t="shared" si="11"/>
        <v>90.56825948592487</v>
      </c>
      <c r="F70" s="22">
        <f t="shared" si="12"/>
        <v>1.0422400091526107</v>
      </c>
      <c r="G70" s="17">
        <f t="shared" si="13"/>
        <v>115.82927773028129</v>
      </c>
    </row>
    <row r="71" spans="1:7" ht="18" customHeight="1" x14ac:dyDescent="0.25">
      <c r="A71" s="18">
        <v>120.03389113062146</v>
      </c>
      <c r="B71" s="11">
        <v>3.4688782079694396</v>
      </c>
      <c r="C71" s="17">
        <f t="shared" si="9"/>
        <v>416.38294916078894</v>
      </c>
      <c r="D71" s="22">
        <f t="shared" si="10"/>
        <v>0.75452239890622275</v>
      </c>
      <c r="E71" s="17">
        <f t="shared" si="11"/>
        <v>90.56825948592487</v>
      </c>
      <c r="F71" s="22">
        <f t="shared" si="12"/>
        <v>0.96497144797410017</v>
      </c>
      <c r="G71" s="17">
        <f t="shared" si="13"/>
        <v>115.82927773028129</v>
      </c>
    </row>
    <row r="72" spans="1:7" ht="18" customHeight="1" x14ac:dyDescent="0.25">
      <c r="A72" s="18">
        <v>129.64541495321026</v>
      </c>
      <c r="B72" s="11">
        <v>3.0861655163913486</v>
      </c>
      <c r="C72" s="17">
        <f t="shared" si="9"/>
        <v>400.1072089868448</v>
      </c>
      <c r="D72" s="22">
        <f t="shared" si="10"/>
        <v>0.69858436195843443</v>
      </c>
      <c r="E72" s="17">
        <f t="shared" si="11"/>
        <v>90.56825948592487</v>
      </c>
      <c r="F72" s="22">
        <f t="shared" si="12"/>
        <v>0.89343134712542449</v>
      </c>
      <c r="G72" s="17">
        <f t="shared" si="13"/>
        <v>115.82927773028129</v>
      </c>
    </row>
    <row r="73" spans="1:7" ht="18" customHeight="1" x14ac:dyDescent="0.25">
      <c r="A73" s="18">
        <v>140.02656633116743</v>
      </c>
      <c r="B73" s="11">
        <v>2.7489097540815175</v>
      </c>
      <c r="C73" s="17">
        <f t="shared" si="9"/>
        <v>384.92039401828873</v>
      </c>
      <c r="D73" s="22">
        <f t="shared" si="10"/>
        <v>0.64679340398684038</v>
      </c>
      <c r="E73" s="17">
        <f t="shared" si="11"/>
        <v>90.56825948592487</v>
      </c>
      <c r="F73" s="22">
        <f t="shared" si="12"/>
        <v>0.82719501566825004</v>
      </c>
      <c r="G73" s="17">
        <f t="shared" si="13"/>
        <v>115.82927773028129</v>
      </c>
    </row>
    <row r="74" spans="1:7" ht="18" customHeight="1" x14ac:dyDescent="0.25">
      <c r="A74" s="18">
        <v>151.23897197269372</v>
      </c>
      <c r="B74" s="11">
        <v>2.4456293885521592</v>
      </c>
      <c r="C74" s="17">
        <f t="shared" si="9"/>
        <v>369.87447455083606</v>
      </c>
      <c r="D74" s="22">
        <f t="shared" si="10"/>
        <v>0.5988420729431897</v>
      </c>
      <c r="E74" s="17">
        <f t="shared" si="11"/>
        <v>90.56825948592487</v>
      </c>
      <c r="F74" s="22">
        <f t="shared" si="12"/>
        <v>0.76586924798189138</v>
      </c>
      <c r="G74" s="17">
        <f t="shared" si="13"/>
        <v>115.82927773028129</v>
      </c>
    </row>
    <row r="75" spans="1:7" ht="18" customHeight="1" x14ac:dyDescent="0.25">
      <c r="A75" s="18">
        <v>163.34919324709657</v>
      </c>
      <c r="B75" s="11">
        <v>2.1758091902687622</v>
      </c>
      <c r="C75" s="17">
        <f t="shared" si="9"/>
        <v>355.41667589002071</v>
      </c>
      <c r="D75" s="22">
        <f t="shared" si="10"/>
        <v>0.55444571035574841</v>
      </c>
      <c r="E75" s="17">
        <f t="shared" si="11"/>
        <v>90.56825948592487</v>
      </c>
      <c r="F75" s="22">
        <f t="shared" si="12"/>
        <v>0.7090899895358993</v>
      </c>
      <c r="G75" s="17">
        <f t="shared" si="13"/>
        <v>115.82927773028129</v>
      </c>
    </row>
    <row r="76" spans="1:7" ht="18" customHeight="1" x14ac:dyDescent="0.25">
      <c r="A76" s="18">
        <v>176.42912131996573</v>
      </c>
      <c r="B76" s="11">
        <v>1.9380370477160003</v>
      </c>
      <c r="C76" s="17">
        <f t="shared" si="9"/>
        <v>341.92617341407441</v>
      </c>
      <c r="D76" s="22">
        <f t="shared" si="10"/>
        <v>0.51334076148162311</v>
      </c>
      <c r="E76" s="17">
        <f t="shared" si="11"/>
        <v>90.56825948592487</v>
      </c>
      <c r="F76" s="22">
        <f t="shared" si="12"/>
        <v>0.65652017571530796</v>
      </c>
      <c r="G76" s="17">
        <f t="shared" si="13"/>
        <v>115.82927773028129</v>
      </c>
    </row>
    <row r="77" spans="1:7" ht="18" customHeight="1" x14ac:dyDescent="0.25">
      <c r="A77" s="18">
        <v>190.55640392817457</v>
      </c>
      <c r="B77" s="11">
        <v>1.7242182479652839</v>
      </c>
      <c r="C77" s="17">
        <f t="shared" si="9"/>
        <v>328.5608289196021</v>
      </c>
      <c r="D77" s="22">
        <f t="shared" si="10"/>
        <v>0.47528321073933727</v>
      </c>
      <c r="E77" s="17">
        <f t="shared" si="11"/>
        <v>90.56825948592487</v>
      </c>
      <c r="F77" s="22">
        <f t="shared" si="12"/>
        <v>0.60784773086891486</v>
      </c>
      <c r="G77" s="17">
        <f t="shared" si="13"/>
        <v>115.82927773028129</v>
      </c>
    </row>
    <row r="78" spans="1:7" ht="18" customHeight="1" x14ac:dyDescent="0.25">
      <c r="A78" s="18">
        <v>205.81490632821297</v>
      </c>
      <c r="B78" s="11">
        <v>1.5351935478852345</v>
      </c>
      <c r="C78" s="17">
        <f t="shared" si="9"/>
        <v>315.96571625367648</v>
      </c>
      <c r="D78" s="22">
        <f t="shared" si="10"/>
        <v>0.44004713313376675</v>
      </c>
      <c r="E78" s="17">
        <f t="shared" si="11"/>
        <v>90.56825948592487</v>
      </c>
      <c r="F78" s="22">
        <f t="shared" si="12"/>
        <v>0.56278371570214825</v>
      </c>
      <c r="G78" s="17">
        <f t="shared" si="13"/>
        <v>115.82927773028129</v>
      </c>
    </row>
    <row r="79" spans="1:7" ht="18" customHeight="1" x14ac:dyDescent="0.25">
      <c r="A79" s="18">
        <v>222.29520915422754</v>
      </c>
      <c r="B79" s="11">
        <v>1.3663553678846485</v>
      </c>
      <c r="C79" s="17">
        <f t="shared" si="9"/>
        <v>303.73425228291944</v>
      </c>
      <c r="D79" s="22">
        <f t="shared" si="10"/>
        <v>0.40742335307410504</v>
      </c>
      <c r="E79" s="17">
        <f t="shared" si="11"/>
        <v>90.56825948592487</v>
      </c>
      <c r="F79" s="22">
        <f t="shared" si="12"/>
        <v>0.52106061201669618</v>
      </c>
      <c r="G79" s="17">
        <f t="shared" si="13"/>
        <v>115.82927773028129</v>
      </c>
    </row>
    <row r="80" spans="1:7" ht="18" customHeight="1" x14ac:dyDescent="0.25">
      <c r="A80" s="18">
        <v>240.09514614125897</v>
      </c>
      <c r="B80" s="11">
        <v>1.2156087837889784</v>
      </c>
      <c r="C80" s="17">
        <f t="shared" si="9"/>
        <v>291.86176859441287</v>
      </c>
      <c r="D80" s="22">
        <f t="shared" si="10"/>
        <v>0.37721820262305267</v>
      </c>
      <c r="E80" s="17">
        <f t="shared" si="11"/>
        <v>90.56825948592487</v>
      </c>
      <c r="F80" s="22">
        <f t="shared" si="12"/>
        <v>0.48243073461440833</v>
      </c>
      <c r="G80" s="17">
        <f t="shared" si="13"/>
        <v>115.82927773028129</v>
      </c>
    </row>
    <row r="81" spans="1:7" ht="18" customHeight="1" x14ac:dyDescent="0.25">
      <c r="A81" s="18">
        <v>259.32038490581277</v>
      </c>
      <c r="B81" s="11">
        <v>1.0716595479507691</v>
      </c>
      <c r="C81" s="17">
        <f t="shared" si="9"/>
        <v>277.90316646258276</v>
      </c>
      <c r="D81" s="22">
        <f t="shared" si="10"/>
        <v>0.34925237180571045</v>
      </c>
      <c r="E81" s="17">
        <f t="shared" si="11"/>
        <v>90.56825948592487</v>
      </c>
      <c r="F81" s="22">
        <f t="shared" si="12"/>
        <v>0.44666476093790852</v>
      </c>
      <c r="G81" s="17">
        <f t="shared" si="13"/>
        <v>115.82927773028129</v>
      </c>
    </row>
    <row r="82" spans="1:7" ht="18" customHeight="1" x14ac:dyDescent="0.25">
      <c r="A82" s="18">
        <v>280.08505423151888</v>
      </c>
      <c r="B82" s="11">
        <v>0.96817912160374775</v>
      </c>
      <c r="C82" s="17">
        <f t="shared" si="9"/>
        <v>271.17250178020998</v>
      </c>
      <c r="D82" s="22">
        <f t="shared" si="10"/>
        <v>0.32335984415312985</v>
      </c>
      <c r="E82" s="17">
        <f t="shared" si="11"/>
        <v>90.56825948592487</v>
      </c>
      <c r="F82" s="22">
        <f t="shared" si="12"/>
        <v>0.41355036971925169</v>
      </c>
      <c r="G82" s="17">
        <f t="shared" si="13"/>
        <v>115.82927773028129</v>
      </c>
    </row>
    <row r="83" spans="1:7" ht="18" customHeight="1" x14ac:dyDescent="0.25">
      <c r="A83" s="18">
        <v>303.97232263933432</v>
      </c>
      <c r="B83" s="11">
        <v>0.86429450919459005</v>
      </c>
      <c r="C83" s="17">
        <f t="shared" si="9"/>
        <v>262.72160940430302</v>
      </c>
      <c r="D83" s="22">
        <f t="shared" si="10"/>
        <v>0.29794903266040068</v>
      </c>
      <c r="E83" s="17">
        <f t="shared" si="11"/>
        <v>90.56825948592487</v>
      </c>
      <c r="F83" s="22">
        <f t="shared" si="12"/>
        <v>0.38105205343880499</v>
      </c>
      <c r="G83" s="17">
        <f t="shared" si="13"/>
        <v>115.82927773028129</v>
      </c>
    </row>
    <row r="84" spans="1:7" ht="18" customHeight="1" x14ac:dyDescent="0.25">
      <c r="A84" s="18">
        <v>326.73562487480876</v>
      </c>
      <c r="B84" s="11">
        <v>0.76337281522955247</v>
      </c>
      <c r="C84" s="17">
        <f t="shared" si="9"/>
        <v>249.42109379646976</v>
      </c>
      <c r="D84" s="22">
        <f t="shared" si="10"/>
        <v>0.27719125981633252</v>
      </c>
      <c r="E84" s="17">
        <f t="shared" si="11"/>
        <v>90.56825948592487</v>
      </c>
      <c r="F84" s="22">
        <f t="shared" si="12"/>
        <v>0.35450458692608788</v>
      </c>
      <c r="G84" s="17">
        <f t="shared" si="13"/>
        <v>115.82927773028129</v>
      </c>
    </row>
    <row r="85" spans="1:7" ht="18" customHeight="1" x14ac:dyDescent="0.25">
      <c r="A85" s="18">
        <v>352.89846282492806</v>
      </c>
      <c r="B85" s="11">
        <v>0.6794182695875215</v>
      </c>
      <c r="C85" s="17">
        <f t="shared" si="9"/>
        <v>239.76566295260889</v>
      </c>
      <c r="D85" s="22">
        <f t="shared" si="10"/>
        <v>0.25664112776500114</v>
      </c>
      <c r="E85" s="17">
        <f t="shared" si="11"/>
        <v>90.56825948592487</v>
      </c>
      <c r="F85" s="22">
        <f t="shared" si="12"/>
        <v>0.32822267573249214</v>
      </c>
      <c r="G85" s="17">
        <f t="shared" si="13"/>
        <v>115.82927773028129</v>
      </c>
    </row>
    <row r="86" spans="1:7" ht="18" customHeight="1" x14ac:dyDescent="0.25">
      <c r="A86" s="18">
        <v>381.15624860899214</v>
      </c>
      <c r="B86" s="11">
        <v>0.60469691327754749</v>
      </c>
      <c r="C86" s="17">
        <f t="shared" si="9"/>
        <v>230.48400701030704</v>
      </c>
      <c r="D86" s="22">
        <f t="shared" si="10"/>
        <v>0.23761452112210815</v>
      </c>
      <c r="E86" s="17">
        <f t="shared" si="11"/>
        <v>90.56825948592487</v>
      </c>
      <c r="F86" s="22">
        <f t="shared" si="12"/>
        <v>0.30388922693250758</v>
      </c>
      <c r="G86" s="17">
        <f t="shared" si="13"/>
        <v>115.82927773028129</v>
      </c>
    </row>
    <row r="87" spans="1:7" ht="18" customHeight="1" x14ac:dyDescent="0.25">
      <c r="A87" s="18">
        <v>411.67673185857154</v>
      </c>
      <c r="B87" s="11">
        <v>0.53840446288357602</v>
      </c>
      <c r="C87" s="17">
        <f t="shared" si="9"/>
        <v>221.64858969798016</v>
      </c>
      <c r="D87" s="22">
        <f t="shared" si="10"/>
        <v>0.21999849026453824</v>
      </c>
      <c r="E87" s="17">
        <f t="shared" si="11"/>
        <v>90.56825948592487</v>
      </c>
      <c r="F87" s="22">
        <f t="shared" si="12"/>
        <v>0.28135978734419603</v>
      </c>
      <c r="G87" s="17">
        <f t="shared" si="13"/>
        <v>115.82927773028129</v>
      </c>
    </row>
    <row r="88" spans="1:7" ht="18" customHeight="1" x14ac:dyDescent="0.25">
      <c r="A88" s="18">
        <v>444.64109449144098</v>
      </c>
      <c r="B88" s="11">
        <v>0.47900363967956822</v>
      </c>
      <c r="C88" s="17">
        <f t="shared" si="9"/>
        <v>212.98470261250705</v>
      </c>
      <c r="D88" s="22">
        <f t="shared" si="10"/>
        <v>0.203688459316862</v>
      </c>
      <c r="E88" s="17">
        <f t="shared" si="11"/>
        <v>90.56825948592487</v>
      </c>
      <c r="F88" s="22">
        <f t="shared" si="12"/>
        <v>0.26050061311305744</v>
      </c>
      <c r="G88" s="17">
        <f t="shared" si="13"/>
        <v>115.82927773028129</v>
      </c>
    </row>
    <row r="89" spans="1:7" ht="18" customHeight="1" x14ac:dyDescent="0.25">
      <c r="A89" s="18">
        <v>480.24502628063721</v>
      </c>
      <c r="B89" s="11">
        <v>0.42632357021955675</v>
      </c>
      <c r="C89" s="17">
        <f t="shared" si="9"/>
        <v>204.73977418414611</v>
      </c>
      <c r="D89" s="22">
        <f t="shared" si="10"/>
        <v>0.18858760534669269</v>
      </c>
      <c r="E89" s="17">
        <f t="shared" si="11"/>
        <v>90.56825948592487</v>
      </c>
      <c r="F89" s="22">
        <f t="shared" si="12"/>
        <v>0.24118787575447997</v>
      </c>
      <c r="G89" s="17">
        <f t="shared" si="13"/>
        <v>115.82927773028129</v>
      </c>
    </row>
    <row r="90" spans="1:7" ht="18" customHeight="1" x14ac:dyDescent="0.25">
      <c r="A90" s="18">
        <v>518.69988654800261</v>
      </c>
      <c r="B90" s="11">
        <v>0.37958605013304503</v>
      </c>
      <c r="C90" s="17">
        <f t="shared" si="9"/>
        <v>196.89124113921488</v>
      </c>
      <c r="D90" s="22">
        <f t="shared" si="10"/>
        <v>0.17460628358464719</v>
      </c>
      <c r="E90" s="17">
        <f t="shared" si="11"/>
        <v>90.56825948592487</v>
      </c>
      <c r="F90" s="22">
        <f t="shared" si="12"/>
        <v>0.22330692705783342</v>
      </c>
      <c r="G90" s="17">
        <f t="shared" si="13"/>
        <v>115.82927773028129</v>
      </c>
    </row>
    <row r="91" spans="1:7" ht="18" customHeight="1" x14ac:dyDescent="0.25">
      <c r="A91" s="18">
        <v>560.23395887849972</v>
      </c>
      <c r="B91" s="11">
        <v>0.33923104342632693</v>
      </c>
      <c r="C91" s="17">
        <f t="shared" si="9"/>
        <v>190.04875043321539</v>
      </c>
      <c r="D91" s="22">
        <f t="shared" si="10"/>
        <v>0.16166149525678214</v>
      </c>
      <c r="E91" s="17">
        <f t="shared" si="11"/>
        <v>90.56825948592487</v>
      </c>
      <c r="F91" s="22">
        <f t="shared" si="12"/>
        <v>0.20675161848837811</v>
      </c>
      <c r="G91" s="17">
        <f t="shared" si="13"/>
        <v>115.82927773028129</v>
      </c>
    </row>
    <row r="92" spans="1:7" ht="18" customHeight="1" x14ac:dyDescent="0.25">
      <c r="A92" s="18">
        <v>605.09380630379303</v>
      </c>
      <c r="B92" s="11">
        <v>0.31125786554921364</v>
      </c>
      <c r="C92" s="17">
        <f t="shared" si="9"/>
        <v>188.34020660716794</v>
      </c>
      <c r="D92" s="22">
        <f t="shared" si="10"/>
        <v>0.14967639487034218</v>
      </c>
      <c r="E92" s="17">
        <f t="shared" si="11"/>
        <v>90.56825948592487</v>
      </c>
      <c r="F92" s="22">
        <f t="shared" si="12"/>
        <v>0.19142367104668084</v>
      </c>
      <c r="G92" s="17">
        <f t="shared" si="13"/>
        <v>115.82927773028129</v>
      </c>
    </row>
    <row r="93" spans="1:7" ht="18" customHeight="1" x14ac:dyDescent="0.25">
      <c r="A93" s="18">
        <v>645.72694671262229</v>
      </c>
      <c r="B93" s="11">
        <v>0.28067652277033595</v>
      </c>
      <c r="C93" s="17">
        <f t="shared" si="9"/>
        <v>181.24039406240485</v>
      </c>
      <c r="D93" s="22">
        <f t="shared" si="10"/>
        <v>0.14025782871073497</v>
      </c>
      <c r="E93" s="17">
        <f t="shared" si="11"/>
        <v>90.56825948592487</v>
      </c>
      <c r="F93" s="22">
        <f t="shared" si="12"/>
        <v>0.17937810760409625</v>
      </c>
      <c r="G93" s="17">
        <f t="shared" si="13"/>
        <v>115.82927773028129</v>
      </c>
    </row>
    <row r="94" spans="1:7" ht="18" customHeight="1" thickBot="1" x14ac:dyDescent="0.3">
      <c r="A94" s="19">
        <v>656.69969510333567</v>
      </c>
      <c r="B94" s="20">
        <v>0.22422064894203664</v>
      </c>
      <c r="C94" s="21">
        <f t="shared" si="9"/>
        <v>147.24563179610752</v>
      </c>
      <c r="D94" s="23">
        <f t="shared" si="10"/>
        <v>0.13791427064949893</v>
      </c>
      <c r="E94" s="21">
        <f t="shared" si="11"/>
        <v>90.56825948592487</v>
      </c>
      <c r="F94" s="23">
        <f t="shared" si="12"/>
        <v>0.17638089159163514</v>
      </c>
      <c r="G94" s="21">
        <f t="shared" si="13"/>
        <v>115.82927773028129</v>
      </c>
    </row>
    <row r="95" spans="1:7" ht="18" customHeight="1" thickTop="1" x14ac:dyDescent="0.25">
      <c r="A95" s="9"/>
      <c r="B95" s="11"/>
    </row>
    <row r="96" spans="1:7" ht="18" customHeight="1" x14ac:dyDescent="0.25">
      <c r="A96" s="9"/>
      <c r="B96" s="11"/>
    </row>
    <row r="97" spans="1:2" ht="18" customHeight="1" x14ac:dyDescent="0.25">
      <c r="A97" s="9"/>
      <c r="B97" s="11"/>
    </row>
    <row r="98" spans="1:2" ht="18" customHeight="1" x14ac:dyDescent="0.25">
      <c r="A98" s="9"/>
      <c r="B98" s="11"/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5 H W s T A e 6 W / u n A A A A + A A A A B I A H A B D b 2 5 m a W c v U G F j a 2 F n Z S 5 4 b W w g o h g A K K A U A A A A A A A A A A A A A A A A A A A A A A A A A A A A h Y / R C o I w G I V f R X b v N g 1 L 5 H d e d K s Q B N L t m E t H O s N N 5 7 t 1 0 S P 1 C g l l d d f l O X w H v v O 4 3 S G b u 9 a b 5 G B U r 1 M U Y I o 8 q U V f K V 2 n a L R n P 0 Y Z g w M X F 1 5 L b 4 G 1 S W a j U t R Y e 0 0 I c c 5 h t 8 H 9 U J O Q 0 o C c i v w o G t l x X 2 l j u R Y S f V b V / x V i U L 5 k W I i j H Y 7 o N s Z B H A B Z a y i U / i L h Y o w p k J 8 S 9 m N r x 0 G y d v L z E s g a g b x f s C d Q S w M E F A A C A A g A 5 H W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1 r E x X v h e h B g E A A L k C A A A T A B w A R m 9 y b X V s Y X M v U 2 V j d G l v b j E u b S C i G A A o o B Q A A A A A A A A A A A A A A A A A A A A A A A A A A A D d U D 1 r w z A Q 3 Q 3 + D 0 J Z Y l A N N p R C g 4 d i O 1 N b t 8 h b 3 c G R r 4 m C f A r 6 C I S Q / 1 4 F U 1 J C 1 i 7 V c r p 7 x 3 v 3 n g X h p E b C p 5 o t 4 i i O 7 K Y 3 M J A Z f W n 4 s m 4 J b 5 4 o K Y g C F 0 c k P K 6 9 E R A m p d 2 n l R Z + B H T z p V S Q l h p d a O y c V o / d m 9 H b w G u 7 W o V i N E p x 9 6 z 7 o a u a k n c X 8 l T Y P U 3 Y R w V K j t K B K e i C M l J q 5 U e 0 R c 5 I j U I P E t d F l t 8 / M P L u t Q P u D g q K y z d 9 1 Q i f C Z t u n N F y 0 + M 6 2 G g P O z i f 3 / a r s N S a H u 2 X N u P E f g b t f D L E j k c 6 T b O g 7 g J C 0 I 8 r M C d G f p D 8 C j k l c S T x p u T N K B v v d t 6 R d h u M / F 2 m v 1 X + a b j f U E s B A i 0 A F A A C A A g A 5 H W s T A e 6 W / u n A A A A + A A A A B I A A A A A A A A A A A A A A A A A A A A A A E N v b m Z p Z y 9 Q Y W N r Y W d l L n h t b F B L A Q I t A B Q A A g A I A O R 1 r E w P y u m r p A A A A O k A A A A T A A A A A A A A A A A A A A A A A P M A A A B b Q 2 9 u d G V u d F 9 U e X B l c 1 0 u e G 1 s U E s B A i 0 A F A A C A A g A 5 H W s T F e + F 6 E G A Q A A u Q I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A A A A A A A A B 1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y V D E x O j I 5 O j I 2 L j Y w N T U 5 O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F N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N C I g L z 4 8 R W 5 0 c n k g V H l w Z T 0 i U m V j b 3 Z l c n l U Y X J n Z X R S b 3 c i I F Z h b H V l P S J s M y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l Q x M T o 0 N D o 1 M S 4 y M z M 1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C U y M E 9 1 d H B 1 d C U y M F R q M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p Y d 5 2 j 3 5 C u Q B G u O b 8 c 8 4 A A A A A A g A A A A A A E G Y A A A A B A A A g A A A A U 2 e G k x q 7 e D P U 5 u C H z o G 9 m q F S p 7 S v S z t o E C w Y Z / u d 5 W Y A A A A A D o A A A A A C A A A g A A A A y W P g Q n v F z t a C e m z / 8 t r L B c j V 2 o A M D l I y Z S 7 7 L l + w S k J Q A A A A + N l g m k o r j G X O M n o F J Q E g H g P S C C E / 7 m q n 6 7 7 C C z 6 M z b 4 t q k U e m Z L 8 B 9 g b p r G q x g i a l X 4 j 7 6 0 Q 0 6 l v m I j Q e 7 t m i n 2 M j J d u Z 1 J 2 q x N v e G + 8 V R J A A A A A f i 2 2 M W 8 1 9 8 9 t z k 0 9 r l D u m x / x O B 7 k 3 3 z / U U I G z a H 5 A 5 K a 2 B a c 9 q V f c L K Q 2 U v U T F d z m Y G l N + p e s M u 1 E c g p M U G v x A = = < / D a t a M a s h u p > 
</file>

<file path=customXml/itemProps1.xml><?xml version="1.0" encoding="utf-8"?>
<ds:datastoreItem xmlns:ds="http://schemas.openxmlformats.org/officeDocument/2006/customXml" ds:itemID="{D37F1A9A-4425-44FE-ADDB-79017C221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Comparison</vt:lpstr>
      <vt:lpstr>IXTK102N65X2</vt:lpstr>
      <vt:lpstr>RCOND</vt:lpstr>
      <vt:lpstr>RISO</vt:lpstr>
      <vt:lpstr>RSINK</vt:lpstr>
      <vt:lpstr>tA</vt:lpstr>
      <vt:lpstr>tJmax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2018-05-16T19:05:22Z</dcterms:modified>
</cp:coreProperties>
</file>