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63065FBE-4F04-4D63-AB6C-C0D30EAADEB4}" xr6:coauthVersionLast="31" xr6:coauthVersionMax="33" xr10:uidLastSave="{00000000-0000-0000-0000-000000000000}"/>
  <bookViews>
    <workbookView xWindow="0" yWindow="0" windowWidth="22260" windowHeight="12645" activeTab="1" xr2:uid="{00000000-000D-0000-FFFF-FFFF00000000}"/>
  </bookViews>
  <sheets>
    <sheet name="Ranges" sheetId="1" r:id="rId1"/>
    <sheet name="SPI timing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2" l="1"/>
  <c r="B8" i="2"/>
  <c r="D7" i="2"/>
  <c r="D6" i="2"/>
  <c r="B6" i="2"/>
  <c r="D4" i="2"/>
  <c r="D3" i="2"/>
  <c r="B3" i="2"/>
  <c r="D2" i="2"/>
  <c r="B2" i="2"/>
  <c r="D1" i="2"/>
  <c r="N29" i="1" l="1"/>
  <c r="L27" i="1"/>
  <c r="L28" i="1" s="1"/>
  <c r="L29" i="1"/>
  <c r="L31" i="1" s="1"/>
  <c r="N31" i="1" s="1"/>
  <c r="N27" i="1"/>
  <c r="N21" i="1"/>
  <c r="N20" i="1"/>
  <c r="L18" i="1"/>
  <c r="N18" i="1" s="1"/>
  <c r="L17" i="1"/>
  <c r="N17" i="1" s="1"/>
  <c r="N16" i="1"/>
  <c r="L16" i="1"/>
  <c r="N9" i="1"/>
  <c r="L9" i="1"/>
  <c r="L7" i="1"/>
  <c r="N7" i="1" s="1"/>
  <c r="L6" i="1"/>
  <c r="L8" i="1" s="1"/>
  <c r="N5" i="1"/>
  <c r="L5" i="1"/>
  <c r="B7" i="1"/>
  <c r="B18" i="1"/>
  <c r="B30" i="1"/>
  <c r="H29" i="1"/>
  <c r="H31" i="1" s="1"/>
  <c r="J31" i="1" s="1"/>
  <c r="H30" i="1"/>
  <c r="J30" i="1" s="1"/>
  <c r="H28" i="1"/>
  <c r="J28" i="1" s="1"/>
  <c r="J27" i="1"/>
  <c r="H27" i="1"/>
  <c r="D32" i="1"/>
  <c r="B32" i="1"/>
  <c r="B28" i="1"/>
  <c r="D28" i="1" s="1"/>
  <c r="B29" i="1"/>
  <c r="D25" i="1"/>
  <c r="D26" i="1"/>
  <c r="B26" i="1"/>
  <c r="B25" i="1"/>
  <c r="D19" i="1"/>
  <c r="B20" i="1"/>
  <c r="D20" i="1" s="1"/>
  <c r="N6" i="1" l="1"/>
  <c r="L10" i="1"/>
  <c r="N10" i="1" s="1"/>
  <c r="N8" i="1"/>
  <c r="N28" i="1"/>
  <c r="L30" i="1"/>
  <c r="L20" i="1"/>
  <c r="L19" i="1"/>
  <c r="H32" i="1"/>
  <c r="J32" i="1" s="1"/>
  <c r="J29" i="1"/>
  <c r="D15" i="1"/>
  <c r="B8" i="1"/>
  <c r="B9" i="1" s="1"/>
  <c r="D9" i="1" s="1"/>
  <c r="H16" i="1"/>
  <c r="H17" i="1" s="1"/>
  <c r="B16" i="1"/>
  <c r="D16" i="1" s="1"/>
  <c r="H6" i="1"/>
  <c r="D5" i="1"/>
  <c r="D3" i="1"/>
  <c r="H5" i="1"/>
  <c r="B5" i="1"/>
  <c r="B6" i="1" s="1"/>
  <c r="L32" i="1" l="1"/>
  <c r="N32" i="1" s="1"/>
  <c r="N30" i="1"/>
  <c r="N19" i="1"/>
  <c r="L21" i="1"/>
  <c r="D8" i="1"/>
  <c r="H19" i="1"/>
  <c r="J17" i="1"/>
  <c r="H18" i="1"/>
  <c r="H20" i="1" s="1"/>
  <c r="J16" i="1"/>
  <c r="B17" i="1"/>
  <c r="J6" i="1"/>
  <c r="H7" i="1"/>
  <c r="H8" i="1"/>
  <c r="J5" i="1"/>
  <c r="J18" i="1" l="1"/>
  <c r="J20" i="1"/>
  <c r="H21" i="1"/>
  <c r="J21" i="1" s="1"/>
  <c r="J19" i="1"/>
  <c r="J8" i="1"/>
  <c r="H10" i="1"/>
  <c r="J10" i="1" s="1"/>
  <c r="J7" i="1"/>
  <c r="H9" i="1"/>
  <c r="J9" i="1" s="1"/>
</calcChain>
</file>

<file path=xl/sharedStrings.xml><?xml version="1.0" encoding="utf-8"?>
<sst xmlns="http://schemas.openxmlformats.org/spreadsheetml/2006/main" count="185" uniqueCount="52">
  <si>
    <t>A</t>
  </si>
  <si>
    <t>Ω</t>
  </si>
  <si>
    <t>G</t>
  </si>
  <si>
    <r>
      <t>U</t>
    </r>
    <r>
      <rPr>
        <vertAlign val="subscript"/>
        <sz val="11"/>
        <color theme="1"/>
        <rFont val="Calibri"/>
        <family val="2"/>
        <charset val="186"/>
        <scheme val="minor"/>
      </rPr>
      <t>max</t>
    </r>
  </si>
  <si>
    <t>V</t>
  </si>
  <si>
    <r>
      <t>G</t>
    </r>
    <r>
      <rPr>
        <vertAlign val="subscript"/>
        <sz val="11"/>
        <color theme="1"/>
        <rFont val="Calibri"/>
        <family val="2"/>
        <charset val="186"/>
        <scheme val="minor"/>
      </rPr>
      <t>max</t>
    </r>
  </si>
  <si>
    <t>V/V</t>
  </si>
  <si>
    <r>
      <t>U</t>
    </r>
    <r>
      <rPr>
        <vertAlign val="subscript"/>
        <sz val="11"/>
        <color theme="1"/>
        <rFont val="Calibri"/>
        <family val="2"/>
        <charset val="186"/>
        <scheme val="minor"/>
      </rPr>
      <t>ref</t>
    </r>
  </si>
  <si>
    <r>
      <t>U</t>
    </r>
    <r>
      <rPr>
        <vertAlign val="subscript"/>
        <sz val="11"/>
        <color theme="1"/>
        <rFont val="Calibri"/>
        <family val="2"/>
        <charset val="186"/>
        <scheme val="minor"/>
      </rPr>
      <t>step</t>
    </r>
  </si>
  <si>
    <r>
      <rPr>
        <sz val="11"/>
        <color theme="1"/>
        <rFont val="Calibri"/>
        <family val="2"/>
        <charset val="186"/>
      </rPr>
      <t>μ</t>
    </r>
    <r>
      <rPr>
        <sz val="11"/>
        <color theme="1"/>
        <rFont val="Calibri"/>
        <family val="2"/>
      </rPr>
      <t>V</t>
    </r>
  </si>
  <si>
    <r>
      <t>m</t>
    </r>
    <r>
      <rPr>
        <sz val="11"/>
        <color theme="1"/>
        <rFont val="Calibri"/>
        <family val="2"/>
        <charset val="186"/>
      </rPr>
      <t>Ω</t>
    </r>
  </si>
  <si>
    <r>
      <t>R</t>
    </r>
    <r>
      <rPr>
        <vertAlign val="subscript"/>
        <sz val="11"/>
        <color theme="1"/>
        <rFont val="Calibri"/>
        <family val="2"/>
        <charset val="186"/>
        <scheme val="minor"/>
      </rPr>
      <t>high</t>
    </r>
  </si>
  <si>
    <r>
      <t>U</t>
    </r>
    <r>
      <rPr>
        <vertAlign val="subscript"/>
        <sz val="11"/>
        <color theme="1"/>
        <rFont val="Calibri"/>
        <family val="2"/>
        <charset val="186"/>
        <scheme val="minor"/>
      </rPr>
      <t>stepact</t>
    </r>
  </si>
  <si>
    <t>mA</t>
  </si>
  <si>
    <r>
      <t>I</t>
    </r>
    <r>
      <rPr>
        <vertAlign val="subscript"/>
        <sz val="11"/>
        <color theme="1"/>
        <rFont val="Calibri"/>
        <family val="2"/>
        <charset val="186"/>
        <scheme val="minor"/>
      </rPr>
      <t>step</t>
    </r>
  </si>
  <si>
    <r>
      <t>U</t>
    </r>
    <r>
      <rPr>
        <vertAlign val="subscript"/>
        <sz val="11"/>
        <color theme="1"/>
        <rFont val="Calibri"/>
        <family val="2"/>
        <charset val="186"/>
        <scheme val="minor"/>
      </rPr>
      <t>gstep</t>
    </r>
  </si>
  <si>
    <r>
      <t>U</t>
    </r>
    <r>
      <rPr>
        <vertAlign val="subscript"/>
        <sz val="11"/>
        <color theme="1"/>
        <rFont val="Calibri"/>
        <family val="2"/>
        <charset val="186"/>
        <scheme val="minor"/>
      </rPr>
      <t>gstepact</t>
    </r>
  </si>
  <si>
    <t>LSB noise</t>
  </si>
  <si>
    <t>bits</t>
  </si>
  <si>
    <r>
      <t>R</t>
    </r>
    <r>
      <rPr>
        <vertAlign val="subscript"/>
        <sz val="11"/>
        <color theme="1"/>
        <rFont val="Calibri"/>
        <family val="2"/>
        <charset val="186"/>
        <scheme val="minor"/>
      </rPr>
      <t>low</t>
    </r>
  </si>
  <si>
    <r>
      <rPr>
        <sz val="11"/>
        <color theme="1"/>
        <rFont val="Calibri"/>
        <family val="2"/>
        <charset val="186"/>
      </rPr>
      <t>μ</t>
    </r>
    <r>
      <rPr>
        <sz val="11"/>
        <color theme="1"/>
        <rFont val="Calibri"/>
        <family val="2"/>
        <scheme val="minor"/>
      </rPr>
      <t>A</t>
    </r>
  </si>
  <si>
    <r>
      <t>U</t>
    </r>
    <r>
      <rPr>
        <vertAlign val="subscript"/>
        <sz val="11"/>
        <color theme="1"/>
        <rFont val="Calibri"/>
        <family val="2"/>
        <charset val="186"/>
        <scheme val="minor"/>
      </rPr>
      <t>min</t>
    </r>
  </si>
  <si>
    <r>
      <t>R</t>
    </r>
    <r>
      <rPr>
        <vertAlign val="subscript"/>
        <sz val="11"/>
        <color theme="1"/>
        <rFont val="Calibri"/>
        <family val="2"/>
        <charset val="186"/>
        <scheme val="minor"/>
      </rPr>
      <t>1</t>
    </r>
  </si>
  <si>
    <r>
      <t>R</t>
    </r>
    <r>
      <rPr>
        <vertAlign val="subscript"/>
        <sz val="11"/>
        <color theme="1"/>
        <rFont val="Calibri"/>
        <family val="2"/>
        <charset val="186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</si>
  <si>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t>mV</t>
  </si>
  <si>
    <t>MΩ</t>
  </si>
  <si>
    <t>kΩ</t>
  </si>
  <si>
    <r>
      <t>U</t>
    </r>
    <r>
      <rPr>
        <vertAlign val="subscript"/>
        <sz val="11"/>
        <color theme="1"/>
        <rFont val="Calibri"/>
        <family val="2"/>
        <charset val="186"/>
        <scheme val="minor"/>
      </rPr>
      <t>INstep</t>
    </r>
  </si>
  <si>
    <t>50A range</t>
  </si>
  <si>
    <t>50mA range</t>
  </si>
  <si>
    <t>500V range</t>
  </si>
  <si>
    <r>
      <t>I</t>
    </r>
    <r>
      <rPr>
        <b/>
        <vertAlign val="subscript"/>
        <sz val="11"/>
        <color theme="1"/>
        <rFont val="Calibri"/>
        <family val="2"/>
        <scheme val="minor"/>
      </rPr>
      <t>max</t>
    </r>
  </si>
  <si>
    <r>
      <t>I</t>
    </r>
    <r>
      <rPr>
        <b/>
        <vertAlign val="subscript"/>
        <sz val="11"/>
        <color theme="1"/>
        <rFont val="Calibri"/>
        <family val="2"/>
        <scheme val="minor"/>
      </rPr>
      <t>min</t>
    </r>
  </si>
  <si>
    <r>
      <t>I</t>
    </r>
    <r>
      <rPr>
        <b/>
        <vertAlign val="subscript"/>
        <sz val="11"/>
        <color theme="1"/>
        <rFont val="Calibri"/>
        <family val="2"/>
        <scheme val="minor"/>
      </rPr>
      <t>stepact</t>
    </r>
  </si>
  <si>
    <r>
      <rPr>
        <b/>
        <sz val="11"/>
        <color theme="1"/>
        <rFont val="Calibri"/>
        <family val="2"/>
      </rPr>
      <t>μ</t>
    </r>
    <r>
      <rPr>
        <b/>
        <sz val="11"/>
        <color theme="1"/>
        <rFont val="Calibri"/>
        <family val="2"/>
        <scheme val="minor"/>
      </rPr>
      <t>A</t>
    </r>
  </si>
  <si>
    <r>
      <t>U</t>
    </r>
    <r>
      <rPr>
        <b/>
        <vertAlign val="subscript"/>
        <sz val="11"/>
        <color theme="1"/>
        <rFont val="Calibri"/>
        <family val="2"/>
        <scheme val="minor"/>
      </rPr>
      <t>INmax</t>
    </r>
  </si>
  <si>
    <r>
      <t>U</t>
    </r>
    <r>
      <rPr>
        <b/>
        <vertAlign val="subscript"/>
        <sz val="11"/>
        <color theme="1"/>
        <rFont val="Calibri"/>
        <family val="2"/>
        <scheme val="minor"/>
      </rPr>
      <t>INmin</t>
    </r>
  </si>
  <si>
    <r>
      <t>U</t>
    </r>
    <r>
      <rPr>
        <b/>
        <vertAlign val="subscript"/>
        <sz val="11"/>
        <color theme="1"/>
        <rFont val="Calibri"/>
        <family val="2"/>
        <scheme val="minor"/>
      </rPr>
      <t>INstepact</t>
    </r>
  </si>
  <si>
    <t>nV</t>
  </si>
  <si>
    <t>nA</t>
  </si>
  <si>
    <t>Oversampled x 256 (586Hz, 1.71ms)</t>
  </si>
  <si>
    <r>
      <t>f</t>
    </r>
    <r>
      <rPr>
        <vertAlign val="subscript"/>
        <sz val="11"/>
        <color theme="1"/>
        <rFont val="Calibri"/>
        <family val="2"/>
        <scheme val="minor"/>
      </rPr>
      <t>SCK</t>
    </r>
  </si>
  <si>
    <t>Hz</t>
  </si>
  <si>
    <t>s</t>
  </si>
  <si>
    <r>
      <t>T</t>
    </r>
    <r>
      <rPr>
        <vertAlign val="subscript"/>
        <sz val="11"/>
        <color theme="1"/>
        <rFont val="Calibri"/>
        <family val="2"/>
        <scheme val="minor"/>
      </rPr>
      <t>DAC</t>
    </r>
  </si>
  <si>
    <t>ns</t>
  </si>
  <si>
    <r>
      <t>f</t>
    </r>
    <r>
      <rPr>
        <vertAlign val="subscript"/>
        <sz val="11"/>
        <color theme="1"/>
        <rFont val="Calibri"/>
        <family val="2"/>
        <scheme val="minor"/>
      </rPr>
      <t>DAC</t>
    </r>
  </si>
  <si>
    <t>MHz</t>
  </si>
  <si>
    <r>
      <t>T</t>
    </r>
    <r>
      <rPr>
        <vertAlign val="subscript"/>
        <sz val="11"/>
        <color theme="1"/>
        <rFont val="Calibri"/>
        <family val="2"/>
        <scheme val="minor"/>
      </rPr>
      <t>ADC</t>
    </r>
  </si>
  <si>
    <r>
      <t>f</t>
    </r>
    <r>
      <rPr>
        <vertAlign val="subscript"/>
        <sz val="11"/>
        <color theme="1"/>
        <rFont val="Calibri"/>
        <family val="2"/>
        <scheme val="minor"/>
      </rPr>
      <t>ADC</t>
    </r>
  </si>
  <si>
    <r>
      <t>T</t>
    </r>
    <r>
      <rPr>
        <vertAlign val="subscript"/>
        <sz val="11"/>
        <color theme="1"/>
        <rFont val="Calibri"/>
        <family val="2"/>
        <scheme val="minor"/>
      </rPr>
      <t>rmin</t>
    </r>
  </si>
  <si>
    <r>
      <t>T</t>
    </r>
    <r>
      <rPr>
        <vertAlign val="subscript"/>
        <sz val="11"/>
        <color theme="1"/>
        <rFont val="Calibri"/>
        <family val="2"/>
        <scheme val="minor"/>
      </rPr>
      <t>SCK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</si>
</sst>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.00E+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</font>
    <font>
      <vertAlign val="subscript"/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64" fontId="6" fillId="2" borderId="0" xfId="0" applyNumberFormat="1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" fontId="0" fillId="2" borderId="0" xfId="0" applyNumberFormat="1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1" fontId="0" fillId="2" borderId="0" xfId="0" applyNumberFormat="1" applyFill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11" fontId="6" fillId="2" borderId="0" xfId="0" applyNumberFormat="1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"/>
  <sheetViews>
    <sheetView workbookViewId="0">
      <selection activeCell="H4" sqref="H4"/>
    </sheetView>
  </sheetViews>
  <sheetFormatPr defaultColWidth="9.73046875" defaultRowHeight="18" customHeight="1" x14ac:dyDescent="0.45"/>
  <cols>
    <col min="1" max="1" width="9.73046875" style="1"/>
    <col min="2" max="2" width="9.73046875" style="3"/>
    <col min="3" max="7" width="9.73046875" style="1"/>
    <col min="8" max="8" width="12" style="3" bestFit="1" customWidth="1"/>
    <col min="9" max="13" width="9.73046875" style="1"/>
    <col min="14" max="14" width="9.73046875" style="6"/>
    <col min="15" max="16384" width="9.73046875" style="1"/>
  </cols>
  <sheetData>
    <row r="1" spans="1:15" ht="18" customHeight="1" x14ac:dyDescent="0.45">
      <c r="A1" s="8" t="s">
        <v>28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5" ht="18" customHeight="1" x14ac:dyDescent="0.45">
      <c r="A2" s="8"/>
      <c r="B2" s="8"/>
      <c r="C2" s="8"/>
      <c r="D2" s="8"/>
      <c r="E2" s="8"/>
      <c r="F2" s="8"/>
      <c r="G2" s="8"/>
      <c r="H2" s="8"/>
      <c r="I2" s="8"/>
      <c r="J2" s="8"/>
      <c r="K2" s="8"/>
    </row>
    <row r="3" spans="1:15" ht="18" customHeight="1" x14ac:dyDescent="0.45">
      <c r="A3" s="1" t="s">
        <v>11</v>
      </c>
      <c r="B3" s="3">
        <v>2E-3</v>
      </c>
      <c r="C3" s="2" t="s">
        <v>1</v>
      </c>
      <c r="D3" s="3">
        <f>B3*1000</f>
        <v>2</v>
      </c>
      <c r="E3" s="1" t="s">
        <v>10</v>
      </c>
      <c r="G3" s="1" t="s">
        <v>7</v>
      </c>
      <c r="H3" s="3">
        <v>3</v>
      </c>
      <c r="I3" s="1" t="s">
        <v>4</v>
      </c>
      <c r="L3" s="7" t="s">
        <v>40</v>
      </c>
      <c r="M3" s="7"/>
      <c r="N3" s="7"/>
      <c r="O3" s="7"/>
    </row>
    <row r="4" spans="1:15" ht="18" customHeight="1" x14ac:dyDescent="0.45">
      <c r="A4" s="11" t="s">
        <v>31</v>
      </c>
      <c r="B4" s="12">
        <v>50</v>
      </c>
      <c r="C4" s="11" t="s">
        <v>0</v>
      </c>
      <c r="D4" s="11"/>
      <c r="E4" s="11"/>
      <c r="G4" s="13" t="s">
        <v>17</v>
      </c>
      <c r="H4" s="14">
        <v>2</v>
      </c>
      <c r="I4" s="13" t="s">
        <v>18</v>
      </c>
      <c r="J4" s="13"/>
      <c r="K4" s="13"/>
      <c r="L4" s="7"/>
      <c r="M4" s="7"/>
      <c r="N4" s="7"/>
      <c r="O4" s="7"/>
    </row>
    <row r="5" spans="1:15" ht="18" customHeight="1" x14ac:dyDescent="0.45">
      <c r="A5" s="1" t="s">
        <v>3</v>
      </c>
      <c r="B5" s="3">
        <f>B3*B4</f>
        <v>0.1</v>
      </c>
      <c r="C5" s="1" t="s">
        <v>4</v>
      </c>
      <c r="D5" s="3">
        <f>B5*1000000</f>
        <v>100000</v>
      </c>
      <c r="E5" s="2" t="s">
        <v>9</v>
      </c>
      <c r="F5" s="3"/>
      <c r="G5" s="1" t="s">
        <v>15</v>
      </c>
      <c r="H5" s="3">
        <f>H3/2^16</f>
        <v>4.57763671875E-5</v>
      </c>
      <c r="I5" s="1" t="s">
        <v>4</v>
      </c>
      <c r="J5" s="3">
        <f>H5*1000000</f>
        <v>45.7763671875</v>
      </c>
      <c r="K5" s="2" t="s">
        <v>9</v>
      </c>
      <c r="L5" s="3">
        <f>H3/2^20</f>
        <v>2.86102294921875E-6</v>
      </c>
      <c r="M5" s="5" t="s">
        <v>4</v>
      </c>
      <c r="N5" s="3">
        <f>L5*1000000</f>
        <v>2.86102294921875</v>
      </c>
      <c r="O5" s="2" t="s">
        <v>9</v>
      </c>
    </row>
    <row r="6" spans="1:15" ht="18" customHeight="1" x14ac:dyDescent="0.45">
      <c r="A6" s="13" t="s">
        <v>5</v>
      </c>
      <c r="B6" s="15">
        <f>$H$3/B5</f>
        <v>30</v>
      </c>
      <c r="C6" s="13" t="s">
        <v>6</v>
      </c>
      <c r="D6" s="13"/>
      <c r="E6" s="13"/>
      <c r="G6" s="13" t="s">
        <v>16</v>
      </c>
      <c r="H6" s="15">
        <f>H5*2^H4</f>
        <v>1.8310546875E-4</v>
      </c>
      <c r="I6" s="13" t="s">
        <v>4</v>
      </c>
      <c r="J6" s="15">
        <f>H6*1000000</f>
        <v>183.10546875</v>
      </c>
      <c r="K6" s="16" t="s">
        <v>9</v>
      </c>
      <c r="L6" s="15">
        <f>L5*2^H4</f>
        <v>1.1444091796875E-5</v>
      </c>
      <c r="M6" s="13" t="s">
        <v>4</v>
      </c>
      <c r="N6" s="15">
        <f>L6*1000000</f>
        <v>11.444091796875</v>
      </c>
      <c r="O6" s="16" t="s">
        <v>9</v>
      </c>
    </row>
    <row r="7" spans="1:15" ht="18" customHeight="1" x14ac:dyDescent="0.45">
      <c r="A7" s="1" t="s">
        <v>2</v>
      </c>
      <c r="B7" s="3">
        <f>49.4/2.15+1</f>
        <v>23.976744186046513</v>
      </c>
      <c r="C7" s="1" t="s">
        <v>6</v>
      </c>
      <c r="G7" s="1" t="s">
        <v>8</v>
      </c>
      <c r="H7" s="3">
        <f>H5/B7</f>
        <v>1.9091986314864206E-6</v>
      </c>
      <c r="I7" s="1" t="s">
        <v>4</v>
      </c>
      <c r="J7" s="3">
        <f t="shared" ref="J7:J8" si="0">H7*1000000</f>
        <v>1.9091986314864207</v>
      </c>
      <c r="K7" s="2" t="s">
        <v>9</v>
      </c>
      <c r="L7" s="3">
        <f>L5/B7</f>
        <v>1.1932491446790129E-7</v>
      </c>
      <c r="M7" s="5" t="s">
        <v>4</v>
      </c>
      <c r="N7" s="6">
        <f>L7*1000000000</f>
        <v>119.32491446790129</v>
      </c>
      <c r="O7" s="1" t="s">
        <v>38</v>
      </c>
    </row>
    <row r="8" spans="1:15" ht="18" customHeight="1" x14ac:dyDescent="0.45">
      <c r="A8" s="11" t="s">
        <v>32</v>
      </c>
      <c r="B8" s="12">
        <f>B15</f>
        <v>0.05</v>
      </c>
      <c r="C8" s="11" t="s">
        <v>0</v>
      </c>
      <c r="D8" s="12">
        <f>B8*1000</f>
        <v>50</v>
      </c>
      <c r="E8" s="11" t="s">
        <v>13</v>
      </c>
      <c r="G8" s="13" t="s">
        <v>12</v>
      </c>
      <c r="H8" s="15">
        <f>H6/B7</f>
        <v>7.6367945259456825E-6</v>
      </c>
      <c r="I8" s="13" t="s">
        <v>4</v>
      </c>
      <c r="J8" s="15">
        <f t="shared" si="0"/>
        <v>7.6367945259456826</v>
      </c>
      <c r="K8" s="16" t="s">
        <v>9</v>
      </c>
      <c r="L8" s="15">
        <f>L6/B7</f>
        <v>4.7729965787160515E-7</v>
      </c>
      <c r="M8" s="17" t="s">
        <v>4</v>
      </c>
      <c r="N8" s="18">
        <f>L8*1000000000</f>
        <v>477.29965787160518</v>
      </c>
      <c r="O8" s="13" t="s">
        <v>38</v>
      </c>
    </row>
    <row r="9" spans="1:15" ht="18" customHeight="1" x14ac:dyDescent="0.45">
      <c r="A9" s="1" t="s">
        <v>21</v>
      </c>
      <c r="B9" s="3">
        <f>B8*B3</f>
        <v>1E-4</v>
      </c>
      <c r="C9" s="1" t="s">
        <v>4</v>
      </c>
      <c r="D9" s="3">
        <f>B9*1000000</f>
        <v>100</v>
      </c>
      <c r="E9" s="2" t="s">
        <v>9</v>
      </c>
      <c r="F9" s="3"/>
      <c r="G9" s="1" t="s">
        <v>14</v>
      </c>
      <c r="H9" s="3">
        <f>H7/B3</f>
        <v>9.5459931574321032E-4</v>
      </c>
      <c r="I9" s="1" t="s">
        <v>0</v>
      </c>
      <c r="J9" s="3">
        <f>H9*1000</f>
        <v>0.95459931574321033</v>
      </c>
      <c r="K9" s="1" t="s">
        <v>13</v>
      </c>
      <c r="L9" s="3">
        <f>L7/B3</f>
        <v>5.9662457233950645E-5</v>
      </c>
      <c r="M9" s="6" t="s">
        <v>0</v>
      </c>
      <c r="N9" s="3">
        <f>L9*1000000</f>
        <v>59.662457233950647</v>
      </c>
      <c r="O9" s="4" t="s">
        <v>20</v>
      </c>
    </row>
    <row r="10" spans="1:15" ht="18" customHeight="1" x14ac:dyDescent="0.45">
      <c r="G10" s="11" t="s">
        <v>33</v>
      </c>
      <c r="H10" s="12">
        <f>H8/B3</f>
        <v>3.8183972629728413E-3</v>
      </c>
      <c r="I10" s="11" t="s">
        <v>0</v>
      </c>
      <c r="J10" s="12">
        <f>H10*1000</f>
        <v>3.8183972629728413</v>
      </c>
      <c r="K10" s="11" t="s">
        <v>13</v>
      </c>
      <c r="L10" s="12">
        <f>L8/B3</f>
        <v>2.3864982893580258E-4</v>
      </c>
      <c r="M10" s="19" t="s">
        <v>0</v>
      </c>
      <c r="N10" s="12">
        <f>L10*1000000</f>
        <v>238.64982893580259</v>
      </c>
      <c r="O10" s="11" t="s">
        <v>34</v>
      </c>
    </row>
    <row r="11" spans="1:15" ht="18" customHeight="1" x14ac:dyDescent="0.45">
      <c r="J11" s="3"/>
      <c r="M11" s="5"/>
    </row>
    <row r="12" spans="1:15" ht="18" customHeight="1" x14ac:dyDescent="0.45">
      <c r="A12" s="8" t="s">
        <v>29</v>
      </c>
      <c r="B12" s="8"/>
      <c r="C12" s="8"/>
      <c r="D12" s="8"/>
      <c r="E12" s="8"/>
      <c r="F12" s="8"/>
      <c r="G12" s="8"/>
      <c r="H12" s="8"/>
      <c r="I12" s="8"/>
      <c r="J12" s="8"/>
      <c r="K12" s="8"/>
      <c r="M12" s="5"/>
    </row>
    <row r="13" spans="1:15" ht="18" customHeight="1" x14ac:dyDescent="0.4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M13" s="5"/>
    </row>
    <row r="14" spans="1:15" ht="18" customHeight="1" x14ac:dyDescent="0.45">
      <c r="A14" s="1" t="s">
        <v>19</v>
      </c>
      <c r="B14" s="3">
        <v>2</v>
      </c>
      <c r="C14" s="2" t="s">
        <v>1</v>
      </c>
      <c r="D14" s="3"/>
      <c r="G14" s="1" t="s">
        <v>7</v>
      </c>
      <c r="H14" s="3">
        <v>3</v>
      </c>
      <c r="I14" s="1" t="s">
        <v>4</v>
      </c>
      <c r="L14" s="7" t="s">
        <v>40</v>
      </c>
      <c r="M14" s="7"/>
      <c r="N14" s="7"/>
      <c r="O14" s="7"/>
    </row>
    <row r="15" spans="1:15" ht="18" customHeight="1" x14ac:dyDescent="0.45">
      <c r="A15" s="11" t="s">
        <v>31</v>
      </c>
      <c r="B15" s="12">
        <v>0.05</v>
      </c>
      <c r="C15" s="11" t="s">
        <v>0</v>
      </c>
      <c r="D15" s="12">
        <f>B15*1000</f>
        <v>50</v>
      </c>
      <c r="E15" s="11" t="s">
        <v>13</v>
      </c>
      <c r="G15" s="13" t="s">
        <v>17</v>
      </c>
      <c r="H15" s="14">
        <v>2</v>
      </c>
      <c r="I15" s="13" t="s">
        <v>18</v>
      </c>
      <c r="J15" s="13"/>
      <c r="K15" s="13"/>
      <c r="L15" s="7"/>
      <c r="M15" s="7"/>
      <c r="N15" s="7"/>
      <c r="O15" s="7"/>
    </row>
    <row r="16" spans="1:15" ht="18" customHeight="1" x14ac:dyDescent="0.45">
      <c r="A16" s="1" t="s">
        <v>3</v>
      </c>
      <c r="B16" s="3">
        <f>B14*B15</f>
        <v>0.1</v>
      </c>
      <c r="C16" s="1" t="s">
        <v>4</v>
      </c>
      <c r="D16" s="3">
        <f>B16*1000000</f>
        <v>100000</v>
      </c>
      <c r="E16" s="2" t="s">
        <v>9</v>
      </c>
      <c r="G16" s="1" t="s">
        <v>15</v>
      </c>
      <c r="H16" s="3">
        <f>H14/2^16</f>
        <v>4.57763671875E-5</v>
      </c>
      <c r="I16" s="1" t="s">
        <v>4</v>
      </c>
      <c r="J16" s="3">
        <f>H16*1000000</f>
        <v>45.7763671875</v>
      </c>
      <c r="K16" s="2" t="s">
        <v>9</v>
      </c>
      <c r="L16" s="3">
        <f>H14/2^20</f>
        <v>2.86102294921875E-6</v>
      </c>
      <c r="M16" s="5" t="s">
        <v>4</v>
      </c>
      <c r="N16" s="3">
        <f>L16*1000000</f>
        <v>2.86102294921875</v>
      </c>
      <c r="O16" s="2" t="s">
        <v>9</v>
      </c>
    </row>
    <row r="17" spans="1:15" ht="18" customHeight="1" x14ac:dyDescent="0.45">
      <c r="A17" s="13" t="s">
        <v>5</v>
      </c>
      <c r="B17" s="15">
        <f>$H$3/B16</f>
        <v>30</v>
      </c>
      <c r="C17" s="13" t="s">
        <v>6</v>
      </c>
      <c r="D17" s="13"/>
      <c r="E17" s="13"/>
      <c r="G17" s="13" t="s">
        <v>16</v>
      </c>
      <c r="H17" s="15">
        <f>H16*2^H15</f>
        <v>1.8310546875E-4</v>
      </c>
      <c r="I17" s="13" t="s">
        <v>4</v>
      </c>
      <c r="J17" s="15">
        <f>H17*1000000</f>
        <v>183.10546875</v>
      </c>
      <c r="K17" s="16" t="s">
        <v>9</v>
      </c>
      <c r="L17" s="15">
        <f>L16*2^H15</f>
        <v>1.1444091796875E-5</v>
      </c>
      <c r="M17" s="13" t="s">
        <v>4</v>
      </c>
      <c r="N17" s="15">
        <f>L17*1000000</f>
        <v>11.444091796875</v>
      </c>
      <c r="O17" s="16" t="s">
        <v>9</v>
      </c>
    </row>
    <row r="18" spans="1:15" ht="18" customHeight="1" x14ac:dyDescent="0.45">
      <c r="A18" s="1" t="s">
        <v>2</v>
      </c>
      <c r="B18" s="3">
        <f>49.4/2.15+1</f>
        <v>23.976744186046513</v>
      </c>
      <c r="C18" s="1" t="s">
        <v>6</v>
      </c>
      <c r="G18" s="1" t="s">
        <v>8</v>
      </c>
      <c r="H18" s="3">
        <f>H16/B18</f>
        <v>1.9091986314864206E-6</v>
      </c>
      <c r="I18" s="1" t="s">
        <v>4</v>
      </c>
      <c r="J18" s="3">
        <f t="shared" ref="J18:J19" si="1">H18*1000000</f>
        <v>1.9091986314864207</v>
      </c>
      <c r="K18" s="2" t="s">
        <v>9</v>
      </c>
      <c r="L18" s="3">
        <f>L16/B18</f>
        <v>1.1932491446790129E-7</v>
      </c>
      <c r="M18" s="5" t="s">
        <v>4</v>
      </c>
      <c r="N18" s="6">
        <f>L18*1000000000</f>
        <v>119.32491446790129</v>
      </c>
      <c r="O18" s="1" t="s">
        <v>38</v>
      </c>
    </row>
    <row r="19" spans="1:15" ht="18" customHeight="1" x14ac:dyDescent="0.45">
      <c r="A19" s="11" t="s">
        <v>32</v>
      </c>
      <c r="B19" s="12">
        <v>5.0000000000000002E-5</v>
      </c>
      <c r="C19" s="11" t="s">
        <v>0</v>
      </c>
      <c r="D19" s="12">
        <f>B19*1000000</f>
        <v>50</v>
      </c>
      <c r="E19" s="11" t="s">
        <v>34</v>
      </c>
      <c r="G19" s="13" t="s">
        <v>12</v>
      </c>
      <c r="H19" s="15">
        <f>H17/B18</f>
        <v>7.6367945259456825E-6</v>
      </c>
      <c r="I19" s="13" t="s">
        <v>4</v>
      </c>
      <c r="J19" s="15">
        <f t="shared" si="1"/>
        <v>7.6367945259456826</v>
      </c>
      <c r="K19" s="16" t="s">
        <v>9</v>
      </c>
      <c r="L19" s="15">
        <f>L17/B18</f>
        <v>4.7729965787160515E-7</v>
      </c>
      <c r="M19" s="17" t="s">
        <v>4</v>
      </c>
      <c r="N19" s="18">
        <f>L19*1000000000</f>
        <v>477.29965787160518</v>
      </c>
      <c r="O19" s="13" t="s">
        <v>38</v>
      </c>
    </row>
    <row r="20" spans="1:15" ht="18" customHeight="1" x14ac:dyDescent="0.45">
      <c r="A20" s="1" t="s">
        <v>21</v>
      </c>
      <c r="B20" s="3">
        <f>B19*B14</f>
        <v>1E-4</v>
      </c>
      <c r="C20" s="1" t="s">
        <v>4</v>
      </c>
      <c r="D20" s="3">
        <f>B20*1000000</f>
        <v>100</v>
      </c>
      <c r="E20" s="2" t="s">
        <v>9</v>
      </c>
      <c r="G20" s="1" t="s">
        <v>14</v>
      </c>
      <c r="H20" s="3">
        <f>H18/B14</f>
        <v>9.5459931574321031E-7</v>
      </c>
      <c r="I20" s="1" t="s">
        <v>0</v>
      </c>
      <c r="J20" s="3">
        <f>H20*1000000</f>
        <v>0.95459931574321033</v>
      </c>
      <c r="K20" s="4" t="s">
        <v>20</v>
      </c>
      <c r="L20" s="3">
        <f>L18/B14</f>
        <v>5.9662457233950644E-8</v>
      </c>
      <c r="M20" s="6" t="s">
        <v>0</v>
      </c>
      <c r="N20" s="3">
        <f>L20*1000000000</f>
        <v>59.662457233950647</v>
      </c>
      <c r="O20" s="2" t="s">
        <v>39</v>
      </c>
    </row>
    <row r="21" spans="1:15" ht="18" customHeight="1" x14ac:dyDescent="0.45">
      <c r="B21" s="1"/>
      <c r="G21" s="11" t="s">
        <v>33</v>
      </c>
      <c r="H21" s="12">
        <f>H19/B14</f>
        <v>3.8183972629728412E-6</v>
      </c>
      <c r="I21" s="11" t="s">
        <v>0</v>
      </c>
      <c r="J21" s="12">
        <f>H21*1000000</f>
        <v>3.8183972629728413</v>
      </c>
      <c r="K21" s="11" t="s">
        <v>34</v>
      </c>
      <c r="L21" s="12">
        <f>L19/B14</f>
        <v>2.3864982893580258E-7</v>
      </c>
      <c r="M21" s="19" t="s">
        <v>0</v>
      </c>
      <c r="N21" s="12">
        <f>L21*1000000000</f>
        <v>238.64982893580259</v>
      </c>
      <c r="O21" s="20" t="s">
        <v>39</v>
      </c>
    </row>
    <row r="22" spans="1:15" ht="18" customHeight="1" x14ac:dyDescent="0.45">
      <c r="B22" s="1"/>
      <c r="J22" s="3"/>
      <c r="K22" s="4"/>
      <c r="M22" s="5"/>
    </row>
    <row r="23" spans="1:15" ht="18" customHeight="1" x14ac:dyDescent="0.45">
      <c r="A23" s="8" t="s">
        <v>30</v>
      </c>
      <c r="B23" s="8"/>
      <c r="C23" s="8"/>
      <c r="D23" s="8"/>
      <c r="E23" s="8"/>
      <c r="F23" s="8"/>
      <c r="G23" s="8"/>
      <c r="H23" s="8"/>
      <c r="I23" s="8"/>
      <c r="J23" s="8"/>
      <c r="K23" s="8"/>
      <c r="M23" s="5"/>
    </row>
    <row r="24" spans="1:15" ht="18" customHeight="1" x14ac:dyDescent="0.4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M24" s="5"/>
    </row>
    <row r="25" spans="1:15" ht="18" customHeight="1" x14ac:dyDescent="0.45">
      <c r="A25" s="1" t="s">
        <v>22</v>
      </c>
      <c r="B25" s="3">
        <f>5*2000000</f>
        <v>10000000</v>
      </c>
      <c r="C25" s="2" t="s">
        <v>1</v>
      </c>
      <c r="D25" s="3">
        <f>B25/1000000</f>
        <v>10</v>
      </c>
      <c r="E25" s="2" t="s">
        <v>25</v>
      </c>
      <c r="G25" s="1" t="s">
        <v>7</v>
      </c>
      <c r="H25" s="3">
        <v>3</v>
      </c>
      <c r="I25" s="1" t="s">
        <v>4</v>
      </c>
      <c r="L25" s="7" t="s">
        <v>40</v>
      </c>
      <c r="M25" s="7"/>
      <c r="N25" s="7"/>
      <c r="O25" s="7"/>
    </row>
    <row r="26" spans="1:15" ht="18" customHeight="1" x14ac:dyDescent="0.45">
      <c r="A26" s="13" t="s">
        <v>23</v>
      </c>
      <c r="B26" s="15">
        <f>2150</f>
        <v>2150</v>
      </c>
      <c r="C26" s="16" t="s">
        <v>1</v>
      </c>
      <c r="D26" s="15">
        <f>B26/1000</f>
        <v>2.15</v>
      </c>
      <c r="E26" s="13" t="s">
        <v>26</v>
      </c>
      <c r="G26" s="13" t="s">
        <v>17</v>
      </c>
      <c r="H26" s="14">
        <v>2</v>
      </c>
      <c r="I26" s="13" t="s">
        <v>18</v>
      </c>
      <c r="J26" s="13"/>
      <c r="K26" s="13"/>
      <c r="L26" s="7"/>
      <c r="M26" s="7"/>
      <c r="N26" s="7"/>
      <c r="O26" s="7"/>
    </row>
    <row r="27" spans="1:15" ht="18" customHeight="1" x14ac:dyDescent="0.45">
      <c r="A27" s="9" t="s">
        <v>35</v>
      </c>
      <c r="B27" s="10">
        <v>500</v>
      </c>
      <c r="C27" s="9" t="s">
        <v>4</v>
      </c>
      <c r="D27" s="9"/>
      <c r="E27" s="9"/>
      <c r="G27" s="1" t="s">
        <v>15</v>
      </c>
      <c r="H27" s="3">
        <f>H25/2^16</f>
        <v>4.57763671875E-5</v>
      </c>
      <c r="I27" s="1" t="s">
        <v>4</v>
      </c>
      <c r="J27" s="3">
        <f>H27*1000000</f>
        <v>45.7763671875</v>
      </c>
      <c r="K27" s="2" t="s">
        <v>9</v>
      </c>
      <c r="L27" s="3">
        <f>H25/2^20</f>
        <v>2.86102294921875E-6</v>
      </c>
      <c r="M27" s="1" t="s">
        <v>4</v>
      </c>
      <c r="N27" s="3">
        <f>L27*1000000</f>
        <v>2.86102294921875</v>
      </c>
      <c r="O27" s="2" t="s">
        <v>9</v>
      </c>
    </row>
    <row r="28" spans="1:15" ht="18" customHeight="1" x14ac:dyDescent="0.45">
      <c r="A28" s="13" t="s">
        <v>3</v>
      </c>
      <c r="B28" s="15">
        <f>B27*$B$26/($B$25+$B$26)</f>
        <v>0.10747689246811935</v>
      </c>
      <c r="C28" s="13" t="s">
        <v>4</v>
      </c>
      <c r="D28" s="15">
        <f>B28*1000</f>
        <v>107.47689246811936</v>
      </c>
      <c r="E28" s="13" t="s">
        <v>24</v>
      </c>
      <c r="F28" s="3"/>
      <c r="G28" s="13" t="s">
        <v>16</v>
      </c>
      <c r="H28" s="15">
        <f>H27*2^H26</f>
        <v>1.8310546875E-4</v>
      </c>
      <c r="I28" s="13" t="s">
        <v>4</v>
      </c>
      <c r="J28" s="15">
        <f>H28*1000000</f>
        <v>183.10546875</v>
      </c>
      <c r="K28" s="16" t="s">
        <v>9</v>
      </c>
      <c r="L28" s="15">
        <f>L27*2^H26</f>
        <v>1.1444091796875E-5</v>
      </c>
      <c r="M28" s="13" t="s">
        <v>4</v>
      </c>
      <c r="N28" s="15">
        <f>L28*1000000</f>
        <v>11.444091796875</v>
      </c>
      <c r="O28" s="16" t="s">
        <v>9</v>
      </c>
    </row>
    <row r="29" spans="1:15" ht="18" customHeight="1" x14ac:dyDescent="0.45">
      <c r="A29" s="1" t="s">
        <v>5</v>
      </c>
      <c r="B29" s="3">
        <f>H3/B28</f>
        <v>27.912976744186047</v>
      </c>
      <c r="C29" s="1" t="s">
        <v>6</v>
      </c>
      <c r="G29" s="1" t="s">
        <v>8</v>
      </c>
      <c r="H29" s="3">
        <f>H27/B30</f>
        <v>1.9091986314864206E-6</v>
      </c>
      <c r="I29" s="1" t="s">
        <v>4</v>
      </c>
      <c r="J29" s="3">
        <f t="shared" ref="J29:J30" si="2">H29*1000000</f>
        <v>1.9091986314864207</v>
      </c>
      <c r="K29" s="2" t="s">
        <v>9</v>
      </c>
      <c r="L29" s="3">
        <f>L27/B30</f>
        <v>1.1932491446790129E-7</v>
      </c>
      <c r="M29" s="1" t="s">
        <v>4</v>
      </c>
      <c r="N29" s="3">
        <f>L29*1000000000</f>
        <v>119.32491446790129</v>
      </c>
      <c r="O29" s="2" t="s">
        <v>38</v>
      </c>
    </row>
    <row r="30" spans="1:15" ht="18" customHeight="1" x14ac:dyDescent="0.45">
      <c r="A30" s="13" t="s">
        <v>2</v>
      </c>
      <c r="B30" s="15">
        <f>49.4/2.15+1</f>
        <v>23.976744186046513</v>
      </c>
      <c r="C30" s="13" t="s">
        <v>6</v>
      </c>
      <c r="D30" s="13"/>
      <c r="E30" s="13"/>
      <c r="G30" s="13" t="s">
        <v>12</v>
      </c>
      <c r="H30" s="15">
        <f>H28/B30</f>
        <v>7.6367945259456825E-6</v>
      </c>
      <c r="I30" s="13" t="s">
        <v>4</v>
      </c>
      <c r="J30" s="15">
        <f t="shared" si="2"/>
        <v>7.6367945259456826</v>
      </c>
      <c r="K30" s="16" t="s">
        <v>9</v>
      </c>
      <c r="L30" s="15">
        <f>L28/B30</f>
        <v>4.7729965787160515E-7</v>
      </c>
      <c r="M30" s="13" t="s">
        <v>4</v>
      </c>
      <c r="N30" s="15">
        <f>L30*1000000000</f>
        <v>477.29965787160518</v>
      </c>
      <c r="O30" s="16" t="s">
        <v>38</v>
      </c>
    </row>
    <row r="31" spans="1:15" ht="18" customHeight="1" x14ac:dyDescent="0.45">
      <c r="A31" s="9" t="s">
        <v>36</v>
      </c>
      <c r="B31" s="10">
        <v>1</v>
      </c>
      <c r="C31" s="9" t="s">
        <v>4</v>
      </c>
      <c r="D31" s="9"/>
      <c r="E31" s="9"/>
      <c r="G31" s="1" t="s">
        <v>27</v>
      </c>
      <c r="H31" s="3">
        <f>H29*($B$26+$B$25)/$B$26</f>
        <v>8.8819028334520475E-3</v>
      </c>
      <c r="I31" s="1" t="s">
        <v>4</v>
      </c>
      <c r="J31" s="3">
        <f>H31*1000</f>
        <v>8.8819028334520471</v>
      </c>
      <c r="K31" s="1" t="s">
        <v>24</v>
      </c>
      <c r="L31" s="3">
        <f>L29*($B$26+$B$25)/$B$26</f>
        <v>5.5511892709075297E-4</v>
      </c>
      <c r="M31" s="1" t="s">
        <v>4</v>
      </c>
      <c r="N31" s="3">
        <f>L31*1000000</f>
        <v>555.118927090753</v>
      </c>
      <c r="O31" s="2" t="s">
        <v>9</v>
      </c>
    </row>
    <row r="32" spans="1:15" ht="18" customHeight="1" x14ac:dyDescent="0.45">
      <c r="A32" s="13" t="s">
        <v>21</v>
      </c>
      <c r="B32" s="15">
        <f>B31*$B$26/($B$25+$B$26)</f>
        <v>2.1495378493623871E-4</v>
      </c>
      <c r="C32" s="13" t="s">
        <v>4</v>
      </c>
      <c r="D32" s="15">
        <f>B32*1000000</f>
        <v>214.95378493623872</v>
      </c>
      <c r="E32" s="16" t="s">
        <v>9</v>
      </c>
      <c r="F32" s="3"/>
      <c r="G32" s="11" t="s">
        <v>37</v>
      </c>
      <c r="H32" s="12">
        <f>H30*($B$26+$B$25)/$B$26</f>
        <v>3.552761133380819E-2</v>
      </c>
      <c r="I32" s="11" t="s">
        <v>4</v>
      </c>
      <c r="J32" s="12">
        <f>H32*1000</f>
        <v>35.527611333808188</v>
      </c>
      <c r="K32" s="11" t="s">
        <v>24</v>
      </c>
      <c r="L32" s="12">
        <f>L30*($B$26+$B$25)/$B$26</f>
        <v>2.2204757083630119E-3</v>
      </c>
      <c r="M32" s="11" t="s">
        <v>4</v>
      </c>
      <c r="N32" s="12">
        <f>L32*1000</f>
        <v>2.2204757083630118</v>
      </c>
      <c r="O32" s="11" t="s">
        <v>24</v>
      </c>
    </row>
  </sheetData>
  <mergeCells count="6">
    <mergeCell ref="A1:K2"/>
    <mergeCell ref="A12:K13"/>
    <mergeCell ref="A23:K24"/>
    <mergeCell ref="L3:O4"/>
    <mergeCell ref="L14:O15"/>
    <mergeCell ref="L25:O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BB7D5-8A6F-4FB6-B62C-6FEA60EB499C}">
  <dimension ref="A1:E8"/>
  <sheetViews>
    <sheetView tabSelected="1" workbookViewId="0">
      <selection activeCell="D12" sqref="D12"/>
    </sheetView>
  </sheetViews>
  <sheetFormatPr defaultColWidth="9.59765625" defaultRowHeight="18" customHeight="1" x14ac:dyDescent="0.45"/>
  <cols>
    <col min="1" max="1" width="9.59765625" style="1"/>
    <col min="2" max="2" width="9.59765625" style="3" customWidth="1"/>
    <col min="3" max="3" width="9.59765625" style="1"/>
    <col min="4" max="4" width="9.59765625" style="3" customWidth="1"/>
    <col min="5" max="16384" width="9.59765625" style="1"/>
  </cols>
  <sheetData>
    <row r="1" spans="1:5" ht="18" customHeight="1" x14ac:dyDescent="0.45">
      <c r="A1" s="1" t="s">
        <v>44</v>
      </c>
      <c r="B1" s="3">
        <v>2.9999999999999999E-7</v>
      </c>
      <c r="C1" s="1" t="s">
        <v>43</v>
      </c>
      <c r="D1" s="3">
        <f>B1*1000000000</f>
        <v>300</v>
      </c>
      <c r="E1" s="1" t="s">
        <v>45</v>
      </c>
    </row>
    <row r="2" spans="1:5" ht="18" customHeight="1" x14ac:dyDescent="0.45">
      <c r="A2" s="1" t="s">
        <v>46</v>
      </c>
      <c r="B2" s="3">
        <f>1/B1</f>
        <v>3333333.3333333335</v>
      </c>
      <c r="C2" s="1" t="s">
        <v>42</v>
      </c>
      <c r="D2" s="3">
        <f>B2/1000000</f>
        <v>3.3333333333333335</v>
      </c>
      <c r="E2" s="1" t="s">
        <v>47</v>
      </c>
    </row>
    <row r="3" spans="1:5" ht="18" customHeight="1" x14ac:dyDescent="0.45">
      <c r="A3" s="1" t="s">
        <v>48</v>
      </c>
      <c r="B3" s="3">
        <f>1/B4</f>
        <v>1.2499999999999999E-7</v>
      </c>
      <c r="C3" s="1" t="s">
        <v>43</v>
      </c>
      <c r="D3" s="3">
        <f>B3*1000000000</f>
        <v>125</v>
      </c>
      <c r="E3" s="1" t="s">
        <v>45</v>
      </c>
    </row>
    <row r="4" spans="1:5" ht="18" customHeight="1" x14ac:dyDescent="0.45">
      <c r="A4" s="1" t="s">
        <v>49</v>
      </c>
      <c r="B4" s="3">
        <v>8000000</v>
      </c>
      <c r="C4" s="1" t="s">
        <v>42</v>
      </c>
      <c r="D4" s="3">
        <f>B4/1000000</f>
        <v>8</v>
      </c>
      <c r="E4" s="1" t="s">
        <v>47</v>
      </c>
    </row>
    <row r="6" spans="1:5" ht="18" customHeight="1" x14ac:dyDescent="0.45">
      <c r="A6" s="1" t="s">
        <v>50</v>
      </c>
      <c r="B6" s="3">
        <f>1/(B4*PI())</f>
        <v>3.9788735772973837E-8</v>
      </c>
      <c r="C6" s="1" t="s">
        <v>43</v>
      </c>
      <c r="D6" s="3">
        <f>B6*1000000000</f>
        <v>39.788735772973837</v>
      </c>
      <c r="E6" s="1" t="s">
        <v>45</v>
      </c>
    </row>
    <row r="7" spans="1:5" ht="18" customHeight="1" x14ac:dyDescent="0.45">
      <c r="A7" s="1" t="s">
        <v>41</v>
      </c>
      <c r="B7" s="3">
        <v>2000000</v>
      </c>
      <c r="C7" s="1" t="s">
        <v>42</v>
      </c>
      <c r="D7" s="3">
        <f>B7/1000000</f>
        <v>2</v>
      </c>
      <c r="E7" s="1" t="s">
        <v>47</v>
      </c>
    </row>
    <row r="8" spans="1:5" ht="18" customHeight="1" x14ac:dyDescent="0.45">
      <c r="A8" s="1" t="s">
        <v>51</v>
      </c>
      <c r="B8" s="3">
        <f>1/B7</f>
        <v>4.9999999999999998E-7</v>
      </c>
      <c r="C8" s="1" t="s">
        <v>43</v>
      </c>
      <c r="D8" s="3">
        <f>B8*1000000000</f>
        <v>500</v>
      </c>
      <c r="E8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Ranges</vt:lpstr>
      <vt:lpstr>SPI timings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2018-05-25T12:51:48Z</dcterms:modified>
</cp:coreProperties>
</file>