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\source\repos\SaxoPUKCompFin\"/>
    </mc:Choice>
  </mc:AlternateContent>
  <xr:revisionPtr revIDLastSave="0" documentId="13_ncr:1_{AAC34A69-94E2-4F08-9FD2-84A9B83CD038}" xr6:coauthVersionLast="47" xr6:coauthVersionMax="47" xr10:uidLastSave="{00000000-0000-0000-0000-000000000000}"/>
  <bookViews>
    <workbookView xWindow="-120" yWindow="-120" windowWidth="29040" windowHeight="15720" firstSheet="3" activeTab="9" xr2:uid="{00000000-000D-0000-FFFF-FFFF00000000}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  <sheet name="accuracy (2)" sheetId="12" r:id="rId11"/>
  </sheets>
  <calcPr calcId="181029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1" l="1"/>
  <c r="G17" i="11" s="1"/>
  <c r="J16" i="11" s="1"/>
  <c r="K16" i="11" s="1"/>
  <c r="G25" i="11"/>
  <c r="G24" i="11"/>
  <c r="I19" i="12"/>
  <c r="H19" i="12"/>
  <c r="G19" i="12"/>
  <c r="I18" i="12"/>
  <c r="I20" i="12" s="1"/>
  <c r="H18" i="12"/>
  <c r="H20" i="12" s="1"/>
  <c r="G18" i="12"/>
  <c r="G20" i="12" s="1"/>
  <c r="E28" i="11" a="1"/>
  <c r="G26" i="11"/>
  <c r="B28" i="11" a="1"/>
  <c r="E28" i="11" l="1"/>
  <c r="E32" i="11"/>
  <c r="E36" i="11"/>
  <c r="E40" i="11"/>
  <c r="E44" i="11"/>
  <c r="E48" i="11"/>
  <c r="E52" i="11"/>
  <c r="E56" i="11"/>
  <c r="E60" i="11"/>
  <c r="E64" i="11"/>
  <c r="E68" i="11"/>
  <c r="E72" i="11"/>
  <c r="E76" i="11"/>
  <c r="E80" i="11"/>
  <c r="E84" i="11"/>
  <c r="E88" i="11"/>
  <c r="E92" i="11"/>
  <c r="E96" i="11"/>
  <c r="E100" i="11"/>
  <c r="E104" i="11"/>
  <c r="E108" i="11"/>
  <c r="E112" i="11"/>
  <c r="E116" i="11"/>
  <c r="E120" i="11"/>
  <c r="E124" i="11"/>
  <c r="E128" i="11"/>
  <c r="E132" i="11"/>
  <c r="E136" i="11"/>
  <c r="E140" i="11"/>
  <c r="E144" i="11"/>
  <c r="E148" i="11"/>
  <c r="E152" i="11"/>
  <c r="E156" i="11"/>
  <c r="E160" i="11"/>
  <c r="E164" i="11"/>
  <c r="E168" i="11"/>
  <c r="E172" i="11"/>
  <c r="E176" i="11"/>
  <c r="E180" i="11"/>
  <c r="E184" i="11"/>
  <c r="E188" i="11"/>
  <c r="E192" i="11"/>
  <c r="E196" i="11"/>
  <c r="E200" i="11"/>
  <c r="E204" i="11"/>
  <c r="E208" i="11"/>
  <c r="E212" i="11"/>
  <c r="E216" i="11"/>
  <c r="E220" i="11"/>
  <c r="E224" i="11"/>
  <c r="E228" i="11"/>
  <c r="E232" i="11"/>
  <c r="E236" i="11"/>
  <c r="E240" i="11"/>
  <c r="E244" i="11"/>
  <c r="E248" i="11"/>
  <c r="E252" i="11"/>
  <c r="E256" i="11"/>
  <c r="E260" i="11"/>
  <c r="E264" i="11"/>
  <c r="E268" i="11"/>
  <c r="E272" i="11"/>
  <c r="E276" i="11"/>
  <c r="E280" i="11"/>
  <c r="E284" i="11"/>
  <c r="E288" i="11"/>
  <c r="E292" i="11"/>
  <c r="E296" i="11"/>
  <c r="E300" i="11"/>
  <c r="E304" i="11"/>
  <c r="E308" i="11"/>
  <c r="E312" i="11"/>
  <c r="E316" i="11"/>
  <c r="E320" i="11"/>
  <c r="E324" i="11"/>
  <c r="E328" i="11"/>
  <c r="E332" i="11"/>
  <c r="E336" i="11"/>
  <c r="E340" i="11"/>
  <c r="E344" i="11"/>
  <c r="E348" i="11"/>
  <c r="E352" i="11"/>
  <c r="E356" i="11"/>
  <c r="E360" i="11"/>
  <c r="E364" i="11"/>
  <c r="E29" i="11"/>
  <c r="E33" i="11"/>
  <c r="E37" i="11"/>
  <c r="E41" i="11"/>
  <c r="E45" i="11"/>
  <c r="E49" i="11"/>
  <c r="E53" i="11"/>
  <c r="E57" i="11"/>
  <c r="E61" i="11"/>
  <c r="E65" i="11"/>
  <c r="E69" i="11"/>
  <c r="E73" i="11"/>
  <c r="E77" i="11"/>
  <c r="E81" i="11"/>
  <c r="E85" i="11"/>
  <c r="E89" i="11"/>
  <c r="E93" i="11"/>
  <c r="E97" i="11"/>
  <c r="E101" i="11"/>
  <c r="E105" i="11"/>
  <c r="E109" i="11"/>
  <c r="E113" i="11"/>
  <c r="E117" i="11"/>
  <c r="E121" i="11"/>
  <c r="E125" i="11"/>
  <c r="E129" i="11"/>
  <c r="E133" i="11"/>
  <c r="E137" i="11"/>
  <c r="E141" i="11"/>
  <c r="E145" i="11"/>
  <c r="E149" i="11"/>
  <c r="E153" i="11"/>
  <c r="E157" i="11"/>
  <c r="E161" i="11"/>
  <c r="E165" i="11"/>
  <c r="E169" i="11"/>
  <c r="E173" i="11"/>
  <c r="E177" i="11"/>
  <c r="E181" i="11"/>
  <c r="E185" i="11"/>
  <c r="E189" i="11"/>
  <c r="E193" i="11"/>
  <c r="E197" i="11"/>
  <c r="E201" i="11"/>
  <c r="E205" i="11"/>
  <c r="E209" i="11"/>
  <c r="E213" i="11"/>
  <c r="E217" i="11"/>
  <c r="E221" i="11"/>
  <c r="E225" i="11"/>
  <c r="E229" i="11"/>
  <c r="E233" i="11"/>
  <c r="E237" i="11"/>
  <c r="E241" i="11"/>
  <c r="E245" i="11"/>
  <c r="E249" i="11"/>
  <c r="E253" i="11"/>
  <c r="E257" i="11"/>
  <c r="E261" i="11"/>
  <c r="E265" i="11"/>
  <c r="E269" i="11"/>
  <c r="E273" i="11"/>
  <c r="E277" i="11"/>
  <c r="E281" i="11"/>
  <c r="E285" i="11"/>
  <c r="E289" i="11"/>
  <c r="E293" i="11"/>
  <c r="E297" i="11"/>
  <c r="E301" i="11"/>
  <c r="E305" i="11"/>
  <c r="E309" i="11"/>
  <c r="E313" i="11"/>
  <c r="E317" i="11"/>
  <c r="E321" i="11"/>
  <c r="E325" i="11"/>
  <c r="E329" i="11"/>
  <c r="E333" i="11"/>
  <c r="E337" i="11"/>
  <c r="E341" i="11"/>
  <c r="E345" i="11"/>
  <c r="E349" i="11"/>
  <c r="E353" i="11"/>
  <c r="E30" i="11"/>
  <c r="E34" i="11"/>
  <c r="E38" i="11"/>
  <c r="E42" i="11"/>
  <c r="E46" i="11"/>
  <c r="E50" i="11"/>
  <c r="E54" i="11"/>
  <c r="E58" i="11"/>
  <c r="E62" i="11"/>
  <c r="E66" i="11"/>
  <c r="E70" i="11"/>
  <c r="E74" i="11"/>
  <c r="E78" i="11"/>
  <c r="E82" i="11"/>
  <c r="E86" i="11"/>
  <c r="E90" i="11"/>
  <c r="E94" i="11"/>
  <c r="E98" i="11"/>
  <c r="E102" i="11"/>
  <c r="E106" i="11"/>
  <c r="E110" i="11"/>
  <c r="E114" i="11"/>
  <c r="E118" i="11"/>
  <c r="E122" i="11"/>
  <c r="E126" i="11"/>
  <c r="E130" i="11"/>
  <c r="E134" i="11"/>
  <c r="E138" i="11"/>
  <c r="E142" i="11"/>
  <c r="E146" i="11"/>
  <c r="E150" i="11"/>
  <c r="E154" i="11"/>
  <c r="E158" i="11"/>
  <c r="E162" i="11"/>
  <c r="E166" i="11"/>
  <c r="E170" i="11"/>
  <c r="E174" i="11"/>
  <c r="E178" i="11"/>
  <c r="E182" i="11"/>
  <c r="E186" i="11"/>
  <c r="E190" i="11"/>
  <c r="E194" i="11"/>
  <c r="E198" i="11"/>
  <c r="E202" i="11"/>
  <c r="E206" i="11"/>
  <c r="E210" i="11"/>
  <c r="E214" i="11"/>
  <c r="E218" i="11"/>
  <c r="E222" i="11"/>
  <c r="E226" i="11"/>
  <c r="E230" i="11"/>
  <c r="E234" i="11"/>
  <c r="E238" i="11"/>
  <c r="E242" i="11"/>
  <c r="E246" i="11"/>
  <c r="E250" i="11"/>
  <c r="E254" i="11"/>
  <c r="E258" i="11"/>
  <c r="E262" i="11"/>
  <c r="E266" i="11"/>
  <c r="E270" i="11"/>
  <c r="E274" i="11"/>
  <c r="E278" i="11"/>
  <c r="E282" i="11"/>
  <c r="E286" i="11"/>
  <c r="E290" i="11"/>
  <c r="E294" i="11"/>
  <c r="E298" i="11"/>
  <c r="E302" i="11"/>
  <c r="E306" i="11"/>
  <c r="E310" i="11"/>
  <c r="E314" i="11"/>
  <c r="E318" i="11"/>
  <c r="E322" i="11"/>
  <c r="E326" i="11"/>
  <c r="E330" i="11"/>
  <c r="E334" i="11"/>
  <c r="E338" i="11"/>
  <c r="E342" i="11"/>
  <c r="E346" i="11"/>
  <c r="E350" i="11"/>
  <c r="E354" i="11"/>
  <c r="F30" i="11"/>
  <c r="F34" i="11"/>
  <c r="F38" i="11"/>
  <c r="F42" i="11"/>
  <c r="F46" i="11"/>
  <c r="F50" i="11"/>
  <c r="F54" i="11"/>
  <c r="F58" i="11"/>
  <c r="F62" i="11"/>
  <c r="F66" i="11"/>
  <c r="F70" i="11"/>
  <c r="F74" i="11"/>
  <c r="F78" i="11"/>
  <c r="F82" i="11"/>
  <c r="F86" i="11"/>
  <c r="F90" i="11"/>
  <c r="F94" i="11"/>
  <c r="F98" i="11"/>
  <c r="F102" i="11"/>
  <c r="F106" i="11"/>
  <c r="F110" i="11"/>
  <c r="F114" i="11"/>
  <c r="F118" i="11"/>
  <c r="F122" i="11"/>
  <c r="F126" i="11"/>
  <c r="F130" i="11"/>
  <c r="F134" i="11"/>
  <c r="F138" i="11"/>
  <c r="F142" i="11"/>
  <c r="F146" i="11"/>
  <c r="F150" i="11"/>
  <c r="F154" i="11"/>
  <c r="F158" i="11"/>
  <c r="F162" i="11"/>
  <c r="F166" i="11"/>
  <c r="F170" i="11"/>
  <c r="F174" i="11"/>
  <c r="F178" i="11"/>
  <c r="F182" i="11"/>
  <c r="F186" i="11"/>
  <c r="F190" i="11"/>
  <c r="F194" i="11"/>
  <c r="F198" i="11"/>
  <c r="F202" i="11"/>
  <c r="F206" i="11"/>
  <c r="F210" i="11"/>
  <c r="F214" i="11"/>
  <c r="F218" i="11"/>
  <c r="F222" i="11"/>
  <c r="F226" i="11"/>
  <c r="F230" i="11"/>
  <c r="F234" i="11"/>
  <c r="F238" i="11"/>
  <c r="F242" i="11"/>
  <c r="F246" i="11"/>
  <c r="F250" i="11"/>
  <c r="F254" i="11"/>
  <c r="F258" i="11"/>
  <c r="F262" i="11"/>
  <c r="F266" i="11"/>
  <c r="F270" i="11"/>
  <c r="F274" i="11"/>
  <c r="F278" i="11"/>
  <c r="F282" i="11"/>
  <c r="F286" i="11"/>
  <c r="F290" i="11"/>
  <c r="F294" i="11"/>
  <c r="F298" i="11"/>
  <c r="F302" i="11"/>
  <c r="F306" i="11"/>
  <c r="F310" i="11"/>
  <c r="F314" i="11"/>
  <c r="F318" i="11"/>
  <c r="F322" i="11"/>
  <c r="F326" i="11"/>
  <c r="F330" i="11"/>
  <c r="F334" i="11"/>
  <c r="F338" i="11"/>
  <c r="F342" i="11"/>
  <c r="F346" i="11"/>
  <c r="F350" i="11"/>
  <c r="F354" i="11"/>
  <c r="F358" i="11"/>
  <c r="F362" i="11"/>
  <c r="F366" i="11"/>
  <c r="F35" i="11"/>
  <c r="F43" i="11"/>
  <c r="F51" i="11"/>
  <c r="F59" i="11"/>
  <c r="F67" i="11"/>
  <c r="F75" i="11"/>
  <c r="F83" i="11"/>
  <c r="F91" i="11"/>
  <c r="F99" i="11"/>
  <c r="F107" i="11"/>
  <c r="F115" i="11"/>
  <c r="F123" i="11"/>
  <c r="F131" i="11"/>
  <c r="F139" i="11"/>
  <c r="F147" i="11"/>
  <c r="F155" i="11"/>
  <c r="F163" i="11"/>
  <c r="F171" i="11"/>
  <c r="F179" i="11"/>
  <c r="F187" i="11"/>
  <c r="F195" i="11"/>
  <c r="F203" i="11"/>
  <c r="F211" i="11"/>
  <c r="F219" i="11"/>
  <c r="F227" i="11"/>
  <c r="F235" i="11"/>
  <c r="F243" i="11"/>
  <c r="F251" i="11"/>
  <c r="F259" i="11"/>
  <c r="F267" i="11"/>
  <c r="F275" i="11"/>
  <c r="F283" i="11"/>
  <c r="F291" i="11"/>
  <c r="F299" i="11"/>
  <c r="F307" i="11"/>
  <c r="F315" i="11"/>
  <c r="F323" i="11"/>
  <c r="F331" i="11"/>
  <c r="F339" i="11"/>
  <c r="F347" i="11"/>
  <c r="F355" i="11"/>
  <c r="E361" i="11"/>
  <c r="E366" i="11"/>
  <c r="F370" i="11"/>
  <c r="F374" i="11"/>
  <c r="F378" i="11"/>
  <c r="F382" i="11"/>
  <c r="F386" i="11"/>
  <c r="F390" i="11"/>
  <c r="F394" i="11"/>
  <c r="F398" i="11"/>
  <c r="F402" i="11"/>
  <c r="F406" i="11"/>
  <c r="F410" i="11"/>
  <c r="F414" i="11"/>
  <c r="F418" i="11"/>
  <c r="F422" i="11"/>
  <c r="F426" i="11"/>
  <c r="F430" i="11"/>
  <c r="F434" i="11"/>
  <c r="F28" i="11"/>
  <c r="F36" i="11"/>
  <c r="F44" i="11"/>
  <c r="F52" i="11"/>
  <c r="F60" i="11"/>
  <c r="F68" i="11"/>
  <c r="F76" i="11"/>
  <c r="F84" i="11"/>
  <c r="F92" i="11"/>
  <c r="F100" i="11"/>
  <c r="F108" i="11"/>
  <c r="F116" i="11"/>
  <c r="F124" i="11"/>
  <c r="F132" i="11"/>
  <c r="F140" i="11"/>
  <c r="F148" i="11"/>
  <c r="F156" i="11"/>
  <c r="F164" i="11"/>
  <c r="F172" i="11"/>
  <c r="F180" i="11"/>
  <c r="F188" i="11"/>
  <c r="F196" i="11"/>
  <c r="F204" i="11"/>
  <c r="F212" i="11"/>
  <c r="F220" i="11"/>
  <c r="F228" i="11"/>
  <c r="F236" i="11"/>
  <c r="F244" i="11"/>
  <c r="F252" i="11"/>
  <c r="F260" i="11"/>
  <c r="F268" i="11"/>
  <c r="F276" i="11"/>
  <c r="F284" i="11"/>
  <c r="F292" i="11"/>
  <c r="F300" i="11"/>
  <c r="F308" i="11"/>
  <c r="F316" i="11"/>
  <c r="F324" i="11"/>
  <c r="F332" i="11"/>
  <c r="F340" i="11"/>
  <c r="F348" i="11"/>
  <c r="F356" i="11"/>
  <c r="F361" i="11"/>
  <c r="E367" i="11"/>
  <c r="E371" i="11"/>
  <c r="E375" i="11"/>
  <c r="E379" i="11"/>
  <c r="E383" i="11"/>
  <c r="E387" i="11"/>
  <c r="E391" i="11"/>
  <c r="E395" i="11"/>
  <c r="E399" i="11"/>
  <c r="E403" i="11"/>
  <c r="E407" i="11"/>
  <c r="E411" i="11"/>
  <c r="E415" i="11"/>
  <c r="E419" i="11"/>
  <c r="E423" i="11"/>
  <c r="E427" i="11"/>
  <c r="E431" i="11"/>
  <c r="E435" i="11"/>
  <c r="E439" i="11"/>
  <c r="E443" i="11"/>
  <c r="E447" i="11"/>
  <c r="E451" i="11"/>
  <c r="E455" i="11"/>
  <c r="E459" i="11"/>
  <c r="E463" i="11"/>
  <c r="E467" i="11"/>
  <c r="E471" i="11"/>
  <c r="E475" i="11"/>
  <c r="E479" i="11"/>
  <c r="E483" i="11"/>
  <c r="E487" i="11"/>
  <c r="E491" i="11"/>
  <c r="E495" i="11"/>
  <c r="E499" i="11"/>
  <c r="E503" i="11"/>
  <c r="E507" i="11"/>
  <c r="E511" i="11"/>
  <c r="E515" i="11"/>
  <c r="E519" i="11"/>
  <c r="E523" i="11"/>
  <c r="E527" i="11"/>
  <c r="E531" i="11"/>
  <c r="E535" i="11"/>
  <c r="F29" i="11"/>
  <c r="F37" i="11"/>
  <c r="F45" i="11"/>
  <c r="F53" i="11"/>
  <c r="F61" i="11"/>
  <c r="F69" i="11"/>
  <c r="F77" i="11"/>
  <c r="F85" i="11"/>
  <c r="F93" i="11"/>
  <c r="F101" i="11"/>
  <c r="F109" i="11"/>
  <c r="F117" i="11"/>
  <c r="F125" i="11"/>
  <c r="F133" i="11"/>
  <c r="F141" i="11"/>
  <c r="F149" i="11"/>
  <c r="F157" i="11"/>
  <c r="F165" i="11"/>
  <c r="F173" i="11"/>
  <c r="F181" i="11"/>
  <c r="F189" i="11"/>
  <c r="F197" i="11"/>
  <c r="F205" i="11"/>
  <c r="F213" i="11"/>
  <c r="F221" i="11"/>
  <c r="F229" i="11"/>
  <c r="F237" i="11"/>
  <c r="F245" i="11"/>
  <c r="F253" i="11"/>
  <c r="F261" i="11"/>
  <c r="F269" i="11"/>
  <c r="F277" i="11"/>
  <c r="F285" i="11"/>
  <c r="F293" i="11"/>
  <c r="F301" i="11"/>
  <c r="F309" i="11"/>
  <c r="F317" i="11"/>
  <c r="F325" i="11"/>
  <c r="F333" i="11"/>
  <c r="F341" i="11"/>
  <c r="F349" i="11"/>
  <c r="E357" i="11"/>
  <c r="E362" i="11"/>
  <c r="F367" i="11"/>
  <c r="F371" i="11"/>
  <c r="F375" i="11"/>
  <c r="F379" i="11"/>
  <c r="F383" i="11"/>
  <c r="F387" i="11"/>
  <c r="F391" i="11"/>
  <c r="F395" i="11"/>
  <c r="F399" i="11"/>
  <c r="F403" i="11"/>
  <c r="F407" i="11"/>
  <c r="F411" i="11"/>
  <c r="F415" i="11"/>
  <c r="F419" i="11"/>
  <c r="F423" i="11"/>
  <c r="F427" i="11"/>
  <c r="F431" i="11"/>
  <c r="F435" i="11"/>
  <c r="F439" i="11"/>
  <c r="F443" i="11"/>
  <c r="F447" i="11"/>
  <c r="F451" i="11"/>
  <c r="F455" i="11"/>
  <c r="F459" i="11"/>
  <c r="F463" i="11"/>
  <c r="F467" i="11"/>
  <c r="F471" i="11"/>
  <c r="F475" i="11"/>
  <c r="F479" i="11"/>
  <c r="F483" i="11"/>
  <c r="F487" i="11"/>
  <c r="F491" i="11"/>
  <c r="F495" i="11"/>
  <c r="F499" i="11"/>
  <c r="F503" i="11"/>
  <c r="F507" i="11"/>
  <c r="F511" i="11"/>
  <c r="F515" i="11"/>
  <c r="F519" i="11"/>
  <c r="F523" i="11"/>
  <c r="F527" i="11"/>
  <c r="F531" i="11"/>
  <c r="E31" i="11"/>
  <c r="E39" i="11"/>
  <c r="E47" i="11"/>
  <c r="E55" i="11"/>
  <c r="E63" i="11"/>
  <c r="E71" i="11"/>
  <c r="E79" i="11"/>
  <c r="E87" i="11"/>
  <c r="E95" i="11"/>
  <c r="E103" i="11"/>
  <c r="E111" i="11"/>
  <c r="E119" i="11"/>
  <c r="E127" i="11"/>
  <c r="E135" i="11"/>
  <c r="E143" i="11"/>
  <c r="E151" i="11"/>
  <c r="E159" i="11"/>
  <c r="E167" i="11"/>
  <c r="E175" i="11"/>
  <c r="E183" i="11"/>
  <c r="E191" i="11"/>
  <c r="E199" i="11"/>
  <c r="E207" i="11"/>
  <c r="E215" i="11"/>
  <c r="E223" i="11"/>
  <c r="E231" i="11"/>
  <c r="E239" i="11"/>
  <c r="E247" i="11"/>
  <c r="E255" i="11"/>
  <c r="E263" i="11"/>
  <c r="E271" i="11"/>
  <c r="E279" i="11"/>
  <c r="E287" i="11"/>
  <c r="E295" i="11"/>
  <c r="E303" i="11"/>
  <c r="E311" i="11"/>
  <c r="E319" i="11"/>
  <c r="E327" i="11"/>
  <c r="E335" i="11"/>
  <c r="E343" i="11"/>
  <c r="E351" i="11"/>
  <c r="F357" i="11"/>
  <c r="E363" i="11"/>
  <c r="E368" i="11"/>
  <c r="E372" i="11"/>
  <c r="E376" i="11"/>
  <c r="E380" i="11"/>
  <c r="E384" i="11"/>
  <c r="E388" i="11"/>
  <c r="E392" i="11"/>
  <c r="E396" i="11"/>
  <c r="E400" i="11"/>
  <c r="E404" i="11"/>
  <c r="E408" i="11"/>
  <c r="E412" i="11"/>
  <c r="E416" i="11"/>
  <c r="E420" i="11"/>
  <c r="E424" i="11"/>
  <c r="E428" i="11"/>
  <c r="E432" i="11"/>
  <c r="E436" i="11"/>
  <c r="E440" i="11"/>
  <c r="E444" i="11"/>
  <c r="E448" i="11"/>
  <c r="E452" i="11"/>
  <c r="E456" i="11"/>
  <c r="E460" i="11"/>
  <c r="E464" i="11"/>
  <c r="E468" i="11"/>
  <c r="E472" i="11"/>
  <c r="E476" i="11"/>
  <c r="E480" i="11"/>
  <c r="E484" i="11"/>
  <c r="E488" i="11"/>
  <c r="E492" i="11"/>
  <c r="E496" i="11"/>
  <c r="E500" i="11"/>
  <c r="E504" i="11"/>
  <c r="E508" i="11"/>
  <c r="E512" i="11"/>
  <c r="E516" i="11"/>
  <c r="E520" i="11"/>
  <c r="E524" i="11"/>
  <c r="E528" i="11"/>
  <c r="E532" i="11"/>
  <c r="F31" i="11"/>
  <c r="F39" i="11"/>
  <c r="F47" i="11"/>
  <c r="F55" i="11"/>
  <c r="F63" i="11"/>
  <c r="F71" i="11"/>
  <c r="F79" i="11"/>
  <c r="F87" i="11"/>
  <c r="F95" i="11"/>
  <c r="F103" i="11"/>
  <c r="F111" i="11"/>
  <c r="F119" i="11"/>
  <c r="F127" i="11"/>
  <c r="F135" i="11"/>
  <c r="F143" i="11"/>
  <c r="F151" i="11"/>
  <c r="F159" i="11"/>
  <c r="F167" i="11"/>
  <c r="F175" i="11"/>
  <c r="F183" i="11"/>
  <c r="F191" i="11"/>
  <c r="F199" i="11"/>
  <c r="F207" i="11"/>
  <c r="F215" i="11"/>
  <c r="F223" i="11"/>
  <c r="F231" i="11"/>
  <c r="F239" i="11"/>
  <c r="F247" i="11"/>
  <c r="F255" i="11"/>
  <c r="F263" i="11"/>
  <c r="F271" i="11"/>
  <c r="F279" i="11"/>
  <c r="F287" i="11"/>
  <c r="F295" i="11"/>
  <c r="F303" i="11"/>
  <c r="F311" i="11"/>
  <c r="F319" i="11"/>
  <c r="F327" i="11"/>
  <c r="F335" i="11"/>
  <c r="F343" i="11"/>
  <c r="F351" i="11"/>
  <c r="E358" i="11"/>
  <c r="F363" i="11"/>
  <c r="F368" i="11"/>
  <c r="F372" i="11"/>
  <c r="F376" i="11"/>
  <c r="F380" i="11"/>
  <c r="F384" i="11"/>
  <c r="F388" i="11"/>
  <c r="F392" i="11"/>
  <c r="F396" i="11"/>
  <c r="F400" i="11"/>
  <c r="F404" i="11"/>
  <c r="F408" i="11"/>
  <c r="F412" i="11"/>
  <c r="F416" i="11"/>
  <c r="F420" i="11"/>
  <c r="F424" i="11"/>
  <c r="F428" i="11"/>
  <c r="F432" i="11"/>
  <c r="F436" i="11"/>
  <c r="F440" i="11"/>
  <c r="F444" i="11"/>
  <c r="F448" i="11"/>
  <c r="F452" i="11"/>
  <c r="F32" i="11"/>
  <c r="F40" i="11"/>
  <c r="F48" i="11"/>
  <c r="F56" i="11"/>
  <c r="F64" i="11"/>
  <c r="F72" i="11"/>
  <c r="F80" i="11"/>
  <c r="F88" i="11"/>
  <c r="F96" i="11"/>
  <c r="F104" i="11"/>
  <c r="F112" i="11"/>
  <c r="F120" i="11"/>
  <c r="F128" i="11"/>
  <c r="F136" i="11"/>
  <c r="F144" i="11"/>
  <c r="F152" i="11"/>
  <c r="F160" i="11"/>
  <c r="F168" i="11"/>
  <c r="F176" i="11"/>
  <c r="F184" i="11"/>
  <c r="F192" i="11"/>
  <c r="F200" i="11"/>
  <c r="F208" i="11"/>
  <c r="F216" i="11"/>
  <c r="F224" i="11"/>
  <c r="F232" i="11"/>
  <c r="F240" i="11"/>
  <c r="F248" i="11"/>
  <c r="F256" i="11"/>
  <c r="F264" i="11"/>
  <c r="F272" i="11"/>
  <c r="F280" i="11"/>
  <c r="F288" i="11"/>
  <c r="F296" i="11"/>
  <c r="F304" i="11"/>
  <c r="F312" i="11"/>
  <c r="F320" i="11"/>
  <c r="F328" i="11"/>
  <c r="F336" i="11"/>
  <c r="F344" i="11"/>
  <c r="F352" i="11"/>
  <c r="E359" i="11"/>
  <c r="F364" i="11"/>
  <c r="E369" i="11"/>
  <c r="E373" i="11"/>
  <c r="E377" i="11"/>
  <c r="E381" i="11"/>
  <c r="E385" i="11"/>
  <c r="E389" i="11"/>
  <c r="E393" i="11"/>
  <c r="E397" i="11"/>
  <c r="E401" i="11"/>
  <c r="E405" i="11"/>
  <c r="E409" i="11"/>
  <c r="E413" i="11"/>
  <c r="E417" i="11"/>
  <c r="E421" i="11"/>
  <c r="E425" i="11"/>
  <c r="E429" i="11"/>
  <c r="E433" i="11"/>
  <c r="E437" i="11"/>
  <c r="E441" i="11"/>
  <c r="E445" i="11"/>
  <c r="E449" i="11"/>
  <c r="E453" i="11"/>
  <c r="E457" i="11"/>
  <c r="E461" i="11"/>
  <c r="E465" i="11"/>
  <c r="E469" i="11"/>
  <c r="E473" i="11"/>
  <c r="E477" i="11"/>
  <c r="E481" i="11"/>
  <c r="E485" i="11"/>
  <c r="E489" i="11"/>
  <c r="E493" i="11"/>
  <c r="E497" i="11"/>
  <c r="E501" i="11"/>
  <c r="E505" i="11"/>
  <c r="E509" i="11"/>
  <c r="E513" i="11"/>
  <c r="E517" i="11"/>
  <c r="E521" i="11"/>
  <c r="E525" i="11"/>
  <c r="E529" i="11"/>
  <c r="E533" i="11"/>
  <c r="F33" i="11"/>
  <c r="F41" i="11"/>
  <c r="F49" i="11"/>
  <c r="F57" i="11"/>
  <c r="F65" i="11"/>
  <c r="F73" i="11"/>
  <c r="F81" i="11"/>
  <c r="F89" i="11"/>
  <c r="F97" i="11"/>
  <c r="F105" i="11"/>
  <c r="F113" i="11"/>
  <c r="F121" i="11"/>
  <c r="F129" i="11"/>
  <c r="F137" i="11"/>
  <c r="F145" i="11"/>
  <c r="F153" i="11"/>
  <c r="F161" i="11"/>
  <c r="F169" i="11"/>
  <c r="F177" i="11"/>
  <c r="F185" i="11"/>
  <c r="F193" i="11"/>
  <c r="F201" i="11"/>
  <c r="F209" i="11"/>
  <c r="F217" i="11"/>
  <c r="F225" i="11"/>
  <c r="F233" i="11"/>
  <c r="F241" i="11"/>
  <c r="F249" i="11"/>
  <c r="F257" i="11"/>
  <c r="F265" i="11"/>
  <c r="F273" i="11"/>
  <c r="F281" i="11"/>
  <c r="F289" i="11"/>
  <c r="F297" i="11"/>
  <c r="F305" i="11"/>
  <c r="F313" i="11"/>
  <c r="F321" i="11"/>
  <c r="F329" i="11"/>
  <c r="F337" i="11"/>
  <c r="F345" i="11"/>
  <c r="F353" i="11"/>
  <c r="F359" i="11"/>
  <c r="E365" i="11"/>
  <c r="F369" i="11"/>
  <c r="F373" i="11"/>
  <c r="F377" i="11"/>
  <c r="F381" i="11"/>
  <c r="F385" i="11"/>
  <c r="F389" i="11"/>
  <c r="F393" i="11"/>
  <c r="F397" i="11"/>
  <c r="F401" i="11"/>
  <c r="F405" i="11"/>
  <c r="F409" i="11"/>
  <c r="F413" i="11"/>
  <c r="F417" i="11"/>
  <c r="F421" i="11"/>
  <c r="F425" i="11"/>
  <c r="F429" i="11"/>
  <c r="F433" i="11"/>
  <c r="F437" i="11"/>
  <c r="F441" i="11"/>
  <c r="F445" i="11"/>
  <c r="F449" i="11"/>
  <c r="F453" i="11"/>
  <c r="F457" i="11"/>
  <c r="F461" i="11"/>
  <c r="F465" i="11"/>
  <c r="F469" i="11"/>
  <c r="F473" i="11"/>
  <c r="F477" i="11"/>
  <c r="F481" i="11"/>
  <c r="F485" i="11"/>
  <c r="F489" i="11"/>
  <c r="F493" i="11"/>
  <c r="F497" i="11"/>
  <c r="F501" i="11"/>
  <c r="F505" i="11"/>
  <c r="F509" i="11"/>
  <c r="F513" i="11"/>
  <c r="F517" i="11"/>
  <c r="F521" i="11"/>
  <c r="E35" i="11"/>
  <c r="E99" i="11"/>
  <c r="E163" i="11"/>
  <c r="E227" i="11"/>
  <c r="E291" i="11"/>
  <c r="E355" i="11"/>
  <c r="E390" i="11"/>
  <c r="E422" i="11"/>
  <c r="E446" i="11"/>
  <c r="F458" i="11"/>
  <c r="E470" i="11"/>
  <c r="F480" i="11"/>
  <c r="F490" i="11"/>
  <c r="E502" i="11"/>
  <c r="F512" i="11"/>
  <c r="F522" i="11"/>
  <c r="F530" i="11"/>
  <c r="E537" i="11"/>
  <c r="E541" i="11"/>
  <c r="E545" i="11"/>
  <c r="E549" i="11"/>
  <c r="E553" i="11"/>
  <c r="E557" i="11"/>
  <c r="E561" i="11"/>
  <c r="E565" i="11"/>
  <c r="E569" i="11"/>
  <c r="E573" i="11"/>
  <c r="E577" i="11"/>
  <c r="E581" i="11"/>
  <c r="E585" i="11"/>
  <c r="E589" i="11"/>
  <c r="E593" i="11"/>
  <c r="E597" i="11"/>
  <c r="E601" i="11"/>
  <c r="E605" i="11"/>
  <c r="E609" i="11"/>
  <c r="E613" i="11"/>
  <c r="E617" i="11"/>
  <c r="E621" i="11"/>
  <c r="E625" i="11"/>
  <c r="E629" i="11"/>
  <c r="E633" i="11"/>
  <c r="E637" i="11"/>
  <c r="E641" i="11"/>
  <c r="E645" i="11"/>
  <c r="E649" i="11"/>
  <c r="E653" i="11"/>
  <c r="E657" i="11"/>
  <c r="E661" i="11"/>
  <c r="E665" i="11"/>
  <c r="E669" i="11"/>
  <c r="E673" i="11"/>
  <c r="E677" i="11"/>
  <c r="E681" i="11"/>
  <c r="E685" i="11"/>
  <c r="E689" i="11"/>
  <c r="E693" i="11"/>
  <c r="E697" i="11"/>
  <c r="E701" i="11"/>
  <c r="E705" i="11"/>
  <c r="E709" i="11"/>
  <c r="E713" i="11"/>
  <c r="E717" i="11"/>
  <c r="E721" i="11"/>
  <c r="E725" i="11"/>
  <c r="E729" i="11"/>
  <c r="E259" i="11"/>
  <c r="E543" i="11"/>
  <c r="E579" i="11"/>
  <c r="E603" i="11"/>
  <c r="E619" i="11"/>
  <c r="E635" i="11"/>
  <c r="E651" i="11"/>
  <c r="E667" i="11"/>
  <c r="E683" i="11"/>
  <c r="E703" i="11"/>
  <c r="E43" i="11"/>
  <c r="E107" i="11"/>
  <c r="E171" i="11"/>
  <c r="E235" i="11"/>
  <c r="E299" i="11"/>
  <c r="F360" i="11"/>
  <c r="E394" i="11"/>
  <c r="E426" i="11"/>
  <c r="F446" i="11"/>
  <c r="F460" i="11"/>
  <c r="F470" i="11"/>
  <c r="E482" i="11"/>
  <c r="F492" i="11"/>
  <c r="F502" i="11"/>
  <c r="E514" i="11"/>
  <c r="F524" i="11"/>
  <c r="F532" i="11"/>
  <c r="F537" i="11"/>
  <c r="F541" i="11"/>
  <c r="F545" i="11"/>
  <c r="F549" i="11"/>
  <c r="F553" i="11"/>
  <c r="F557" i="11"/>
  <c r="F561" i="11"/>
  <c r="F565" i="11"/>
  <c r="F569" i="11"/>
  <c r="F573" i="11"/>
  <c r="F577" i="11"/>
  <c r="F581" i="11"/>
  <c r="F585" i="11"/>
  <c r="F589" i="11"/>
  <c r="F593" i="11"/>
  <c r="F597" i="11"/>
  <c r="F601" i="11"/>
  <c r="F605" i="11"/>
  <c r="F609" i="11"/>
  <c r="F613" i="11"/>
  <c r="F617" i="11"/>
  <c r="F621" i="11"/>
  <c r="F625" i="11"/>
  <c r="F629" i="11"/>
  <c r="F633" i="11"/>
  <c r="F637" i="11"/>
  <c r="F641" i="11"/>
  <c r="F645" i="11"/>
  <c r="F649" i="11"/>
  <c r="F653" i="11"/>
  <c r="F657" i="11"/>
  <c r="F661" i="11"/>
  <c r="F665" i="11"/>
  <c r="F669" i="11"/>
  <c r="F673" i="11"/>
  <c r="F677" i="11"/>
  <c r="F681" i="11"/>
  <c r="F685" i="11"/>
  <c r="F689" i="11"/>
  <c r="F693" i="11"/>
  <c r="F697" i="11"/>
  <c r="F701" i="11"/>
  <c r="F705" i="11"/>
  <c r="F709" i="11"/>
  <c r="F713" i="11"/>
  <c r="F717" i="11"/>
  <c r="F721" i="11"/>
  <c r="F725" i="11"/>
  <c r="F729" i="11"/>
  <c r="E195" i="11"/>
  <c r="E323" i="11"/>
  <c r="E438" i="11"/>
  <c r="F474" i="11"/>
  <c r="E518" i="11"/>
  <c r="E539" i="11"/>
  <c r="E551" i="11"/>
  <c r="E563" i="11"/>
  <c r="E571" i="11"/>
  <c r="E583" i="11"/>
  <c r="E599" i="11"/>
  <c r="E611" i="11"/>
  <c r="E627" i="11"/>
  <c r="E643" i="11"/>
  <c r="E659" i="11"/>
  <c r="E675" i="11"/>
  <c r="E691" i="11"/>
  <c r="E707" i="11"/>
  <c r="E719" i="11"/>
  <c r="E51" i="11"/>
  <c r="E115" i="11"/>
  <c r="E179" i="11"/>
  <c r="E243" i="11"/>
  <c r="E307" i="11"/>
  <c r="F365" i="11"/>
  <c r="E398" i="11"/>
  <c r="E430" i="11"/>
  <c r="E450" i="11"/>
  <c r="E462" i="11"/>
  <c r="F472" i="11"/>
  <c r="F482" i="11"/>
  <c r="E494" i="11"/>
  <c r="F504" i="11"/>
  <c r="F514" i="11"/>
  <c r="F525" i="11"/>
  <c r="F533" i="11"/>
  <c r="E538" i="11"/>
  <c r="E542" i="11"/>
  <c r="E546" i="11"/>
  <c r="E550" i="11"/>
  <c r="E554" i="11"/>
  <c r="E558" i="11"/>
  <c r="E562" i="11"/>
  <c r="E566" i="11"/>
  <c r="E570" i="11"/>
  <c r="E574" i="11"/>
  <c r="E578" i="11"/>
  <c r="E582" i="11"/>
  <c r="E586" i="11"/>
  <c r="E590" i="11"/>
  <c r="E594" i="11"/>
  <c r="E598" i="11"/>
  <c r="E602" i="11"/>
  <c r="E606" i="11"/>
  <c r="E610" i="11"/>
  <c r="E614" i="11"/>
  <c r="E618" i="11"/>
  <c r="E622" i="11"/>
  <c r="E626" i="11"/>
  <c r="E630" i="11"/>
  <c r="E634" i="11"/>
  <c r="E638" i="11"/>
  <c r="E642" i="11"/>
  <c r="E646" i="11"/>
  <c r="E650" i="11"/>
  <c r="E654" i="11"/>
  <c r="E658" i="11"/>
  <c r="E662" i="11"/>
  <c r="E666" i="11"/>
  <c r="E670" i="11"/>
  <c r="E674" i="11"/>
  <c r="E678" i="11"/>
  <c r="E682" i="11"/>
  <c r="E686" i="11"/>
  <c r="E690" i="11"/>
  <c r="E694" i="11"/>
  <c r="E698" i="11"/>
  <c r="E702" i="11"/>
  <c r="E706" i="11"/>
  <c r="E710" i="11"/>
  <c r="E714" i="11"/>
  <c r="E718" i="11"/>
  <c r="E722" i="11"/>
  <c r="E726" i="11"/>
  <c r="E730" i="11"/>
  <c r="E131" i="11"/>
  <c r="E406" i="11"/>
  <c r="F464" i="11"/>
  <c r="F496" i="11"/>
  <c r="F534" i="11"/>
  <c r="E555" i="11"/>
  <c r="E575" i="11"/>
  <c r="E591" i="11"/>
  <c r="E607" i="11"/>
  <c r="E623" i="11"/>
  <c r="E639" i="11"/>
  <c r="E655" i="11"/>
  <c r="E671" i="11"/>
  <c r="E687" i="11"/>
  <c r="E699" i="11"/>
  <c r="E715" i="11"/>
  <c r="E59" i="11"/>
  <c r="E123" i="11"/>
  <c r="E187" i="11"/>
  <c r="E251" i="11"/>
  <c r="E315" i="11"/>
  <c r="E370" i="11"/>
  <c r="E402" i="11"/>
  <c r="E434" i="11"/>
  <c r="F450" i="11"/>
  <c r="F462" i="11"/>
  <c r="E474" i="11"/>
  <c r="F484" i="11"/>
  <c r="F494" i="11"/>
  <c r="E506" i="11"/>
  <c r="F516" i="11"/>
  <c r="E526" i="11"/>
  <c r="E534" i="11"/>
  <c r="F538" i="11"/>
  <c r="F542" i="11"/>
  <c r="F546" i="11"/>
  <c r="F550" i="11"/>
  <c r="F554" i="11"/>
  <c r="F558" i="11"/>
  <c r="F562" i="11"/>
  <c r="F566" i="11"/>
  <c r="F570" i="11"/>
  <c r="F574" i="11"/>
  <c r="F578" i="11"/>
  <c r="F582" i="11"/>
  <c r="F586" i="11"/>
  <c r="F590" i="11"/>
  <c r="F594" i="11"/>
  <c r="F598" i="11"/>
  <c r="F602" i="11"/>
  <c r="F606" i="11"/>
  <c r="F610" i="11"/>
  <c r="F614" i="11"/>
  <c r="F618" i="11"/>
  <c r="F622" i="11"/>
  <c r="F626" i="11"/>
  <c r="F630" i="11"/>
  <c r="F634" i="11"/>
  <c r="F638" i="11"/>
  <c r="F642" i="11"/>
  <c r="F646" i="11"/>
  <c r="F650" i="11"/>
  <c r="F654" i="11"/>
  <c r="F658" i="11"/>
  <c r="F662" i="11"/>
  <c r="F666" i="11"/>
  <c r="F670" i="11"/>
  <c r="F674" i="11"/>
  <c r="F678" i="11"/>
  <c r="F682" i="11"/>
  <c r="F686" i="11"/>
  <c r="F690" i="11"/>
  <c r="F694" i="11"/>
  <c r="F698" i="11"/>
  <c r="F702" i="11"/>
  <c r="F706" i="11"/>
  <c r="F710" i="11"/>
  <c r="F714" i="11"/>
  <c r="F718" i="11"/>
  <c r="F722" i="11"/>
  <c r="F726" i="11"/>
  <c r="F730" i="11"/>
  <c r="E67" i="11"/>
  <c r="E374" i="11"/>
  <c r="E454" i="11"/>
  <c r="E486" i="11"/>
  <c r="F506" i="11"/>
  <c r="F526" i="11"/>
  <c r="E547" i="11"/>
  <c r="E559" i="11"/>
  <c r="E567" i="11"/>
  <c r="E587" i="11"/>
  <c r="E595" i="11"/>
  <c r="E615" i="11"/>
  <c r="E631" i="11"/>
  <c r="E647" i="11"/>
  <c r="E663" i="11"/>
  <c r="E679" i="11"/>
  <c r="E695" i="11"/>
  <c r="E711" i="11"/>
  <c r="E75" i="11"/>
  <c r="E139" i="11"/>
  <c r="E203" i="11"/>
  <c r="E267" i="11"/>
  <c r="E331" i="11"/>
  <c r="E378" i="11"/>
  <c r="E410" i="11"/>
  <c r="F438" i="11"/>
  <c r="F454" i="11"/>
  <c r="E466" i="11"/>
  <c r="F476" i="11"/>
  <c r="F486" i="11"/>
  <c r="E498" i="11"/>
  <c r="F508" i="11"/>
  <c r="F518" i="11"/>
  <c r="F528" i="11"/>
  <c r="F535" i="11"/>
  <c r="F539" i="11"/>
  <c r="F543" i="11"/>
  <c r="F547" i="11"/>
  <c r="F551" i="11"/>
  <c r="F555" i="11"/>
  <c r="F559" i="11"/>
  <c r="F563" i="11"/>
  <c r="F567" i="11"/>
  <c r="F571" i="11"/>
  <c r="F575" i="11"/>
  <c r="F579" i="11"/>
  <c r="F583" i="11"/>
  <c r="F587" i="11"/>
  <c r="F591" i="11"/>
  <c r="F595" i="11"/>
  <c r="F599" i="11"/>
  <c r="F603" i="11"/>
  <c r="F607" i="11"/>
  <c r="F611" i="11"/>
  <c r="F615" i="11"/>
  <c r="F619" i="11"/>
  <c r="F623" i="11"/>
  <c r="F627" i="11"/>
  <c r="F631" i="11"/>
  <c r="F635" i="11"/>
  <c r="F639" i="11"/>
  <c r="F643" i="11"/>
  <c r="F647" i="11"/>
  <c r="F651" i="11"/>
  <c r="F655" i="11"/>
  <c r="F659" i="11"/>
  <c r="F663" i="11"/>
  <c r="F667" i="11"/>
  <c r="F671" i="11"/>
  <c r="F675" i="11"/>
  <c r="F679" i="11"/>
  <c r="F683" i="11"/>
  <c r="F687" i="11"/>
  <c r="F691" i="11"/>
  <c r="F695" i="11"/>
  <c r="F699" i="11"/>
  <c r="F703" i="11"/>
  <c r="F707" i="11"/>
  <c r="F711" i="11"/>
  <c r="F715" i="11"/>
  <c r="F719" i="11"/>
  <c r="F723" i="11"/>
  <c r="F727" i="11"/>
  <c r="F731" i="11"/>
  <c r="E676" i="11"/>
  <c r="E688" i="11"/>
  <c r="E696" i="11"/>
  <c r="E704" i="11"/>
  <c r="E712" i="11"/>
  <c r="E716" i="11"/>
  <c r="E724" i="11"/>
  <c r="E728" i="11"/>
  <c r="E91" i="11"/>
  <c r="E219" i="11"/>
  <c r="E283" i="11"/>
  <c r="E347" i="11"/>
  <c r="E386" i="11"/>
  <c r="E418" i="11"/>
  <c r="F442" i="11"/>
  <c r="E458" i="11"/>
  <c r="F468" i="11"/>
  <c r="F478" i="11"/>
  <c r="E490" i="11"/>
  <c r="E83" i="11"/>
  <c r="E147" i="11"/>
  <c r="E211" i="11"/>
  <c r="E275" i="11"/>
  <c r="E339" i="11"/>
  <c r="E382" i="11"/>
  <c r="E414" i="11"/>
  <c r="E442" i="11"/>
  <c r="F456" i="11"/>
  <c r="F466" i="11"/>
  <c r="E478" i="11"/>
  <c r="F488" i="11"/>
  <c r="F498" i="11"/>
  <c r="E510" i="11"/>
  <c r="F520" i="11"/>
  <c r="F529" i="11"/>
  <c r="E536" i="11"/>
  <c r="E540" i="11"/>
  <c r="E544" i="11"/>
  <c r="E548" i="11"/>
  <c r="E552" i="11"/>
  <c r="E556" i="11"/>
  <c r="E560" i="11"/>
  <c r="E564" i="11"/>
  <c r="E568" i="11"/>
  <c r="E572" i="11"/>
  <c r="E576" i="11"/>
  <c r="E580" i="11"/>
  <c r="E584" i="11"/>
  <c r="E588" i="11"/>
  <c r="E592" i="11"/>
  <c r="E596" i="11"/>
  <c r="E600" i="11"/>
  <c r="E604" i="11"/>
  <c r="E608" i="11"/>
  <c r="E612" i="11"/>
  <c r="E616" i="11"/>
  <c r="E620" i="11"/>
  <c r="E624" i="11"/>
  <c r="E628" i="11"/>
  <c r="E632" i="11"/>
  <c r="E636" i="11"/>
  <c r="E640" i="11"/>
  <c r="E644" i="11"/>
  <c r="E648" i="11"/>
  <c r="E652" i="11"/>
  <c r="E656" i="11"/>
  <c r="E660" i="11"/>
  <c r="E664" i="11"/>
  <c r="E668" i="11"/>
  <c r="E672" i="11"/>
  <c r="E680" i="11"/>
  <c r="E684" i="11"/>
  <c r="E692" i="11"/>
  <c r="E700" i="11"/>
  <c r="E708" i="11"/>
  <c r="E720" i="11"/>
  <c r="E732" i="11"/>
  <c r="E155" i="11"/>
  <c r="E522" i="11"/>
  <c r="F560" i="11"/>
  <c r="F592" i="11"/>
  <c r="F624" i="11"/>
  <c r="F656" i="11"/>
  <c r="F688" i="11"/>
  <c r="F720" i="11"/>
  <c r="F676" i="11"/>
  <c r="F552" i="11"/>
  <c r="F648" i="11"/>
  <c r="F732" i="11"/>
  <c r="F510" i="11"/>
  <c r="F684" i="11"/>
  <c r="E530" i="11"/>
  <c r="F564" i="11"/>
  <c r="F596" i="11"/>
  <c r="F628" i="11"/>
  <c r="F660" i="11"/>
  <c r="F692" i="11"/>
  <c r="E723" i="11"/>
  <c r="F536" i="11"/>
  <c r="F568" i="11"/>
  <c r="F600" i="11"/>
  <c r="F632" i="11"/>
  <c r="F664" i="11"/>
  <c r="F696" i="11"/>
  <c r="F724" i="11"/>
  <c r="F572" i="11"/>
  <c r="F636" i="11"/>
  <c r="F668" i="11"/>
  <c r="E727" i="11"/>
  <c r="F544" i="11"/>
  <c r="F576" i="11"/>
  <c r="F608" i="11"/>
  <c r="F640" i="11"/>
  <c r="F704" i="11"/>
  <c r="F580" i="11"/>
  <c r="F644" i="11"/>
  <c r="E731" i="11"/>
  <c r="F584" i="11"/>
  <c r="F680" i="11"/>
  <c r="F588" i="11"/>
  <c r="F716" i="11"/>
  <c r="F540" i="11"/>
  <c r="F604" i="11"/>
  <c r="F700" i="11"/>
  <c r="F672" i="11"/>
  <c r="F728" i="11"/>
  <c r="F548" i="11"/>
  <c r="F612" i="11"/>
  <c r="F708" i="11"/>
  <c r="F500" i="11"/>
  <c r="F616" i="11"/>
  <c r="F712" i="11"/>
  <c r="F556" i="11"/>
  <c r="F652" i="11"/>
  <c r="F620" i="11"/>
  <c r="J17" i="11"/>
  <c r="K17" i="11" s="1"/>
  <c r="G29" i="11"/>
  <c r="B28" i="11"/>
  <c r="B32" i="11"/>
  <c r="B36" i="11"/>
  <c r="B40" i="11"/>
  <c r="B44" i="11"/>
  <c r="B48" i="11"/>
  <c r="B52" i="11"/>
  <c r="B56" i="11"/>
  <c r="B60" i="11"/>
  <c r="B64" i="11"/>
  <c r="B68" i="11"/>
  <c r="B72" i="11"/>
  <c r="B76" i="11"/>
  <c r="B80" i="11"/>
  <c r="B84" i="11"/>
  <c r="B88" i="11"/>
  <c r="B92" i="11"/>
  <c r="B96" i="11"/>
  <c r="B100" i="11"/>
  <c r="B104" i="11"/>
  <c r="B108" i="11"/>
  <c r="B112" i="11"/>
  <c r="B116" i="11"/>
  <c r="B120" i="11"/>
  <c r="B124" i="11"/>
  <c r="B128" i="11"/>
  <c r="B132" i="11"/>
  <c r="B136" i="11"/>
  <c r="B140" i="11"/>
  <c r="B144" i="11"/>
  <c r="B148" i="11"/>
  <c r="B152" i="11"/>
  <c r="B156" i="11"/>
  <c r="B160" i="11"/>
  <c r="B164" i="11"/>
  <c r="B168" i="11"/>
  <c r="C37" i="11"/>
  <c r="C61" i="11"/>
  <c r="C93" i="11"/>
  <c r="C105" i="11"/>
  <c r="C117" i="11"/>
  <c r="C129" i="11"/>
  <c r="C141" i="11"/>
  <c r="C153" i="11"/>
  <c r="C165" i="11"/>
  <c r="C66" i="11"/>
  <c r="C94" i="11"/>
  <c r="C114" i="11"/>
  <c r="C134" i="11"/>
  <c r="C150" i="11"/>
  <c r="B35" i="11"/>
  <c r="B59" i="11"/>
  <c r="B83" i="11"/>
  <c r="B103" i="11"/>
  <c r="B119" i="11"/>
  <c r="B139" i="11"/>
  <c r="B159" i="11"/>
  <c r="C28" i="1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33" i="11"/>
  <c r="C41" i="11"/>
  <c r="C45" i="11"/>
  <c r="C49" i="11"/>
  <c r="C57" i="11"/>
  <c r="C69" i="11"/>
  <c r="C77" i="11"/>
  <c r="C85" i="11"/>
  <c r="C97" i="11"/>
  <c r="C109" i="11"/>
  <c r="C121" i="11"/>
  <c r="C133" i="11"/>
  <c r="C145" i="11"/>
  <c r="C161" i="11"/>
  <c r="C82" i="11"/>
  <c r="C110" i="11"/>
  <c r="C126" i="11"/>
  <c r="C146" i="11"/>
  <c r="B31" i="11"/>
  <c r="B51" i="11"/>
  <c r="B71" i="11"/>
  <c r="B91" i="11"/>
  <c r="B107" i="11"/>
  <c r="B131" i="11"/>
  <c r="B151" i="11"/>
  <c r="C35" i="11"/>
  <c r="C51" i="11"/>
  <c r="C75" i="11"/>
  <c r="C91" i="11"/>
  <c r="C107" i="11"/>
  <c r="C119" i="11"/>
  <c r="C135" i="11"/>
  <c r="C155" i="11"/>
  <c r="C167" i="11"/>
  <c r="B29" i="11"/>
  <c r="B33" i="11"/>
  <c r="B37" i="11"/>
  <c r="B41" i="11"/>
  <c r="B45" i="11"/>
  <c r="B49" i="11"/>
  <c r="B53" i="11"/>
  <c r="B57" i="11"/>
  <c r="B61" i="11"/>
  <c r="B65" i="11"/>
  <c r="B69" i="11"/>
  <c r="B73" i="11"/>
  <c r="B77" i="11"/>
  <c r="B81" i="11"/>
  <c r="B85" i="11"/>
  <c r="B89" i="11"/>
  <c r="B93" i="11"/>
  <c r="B97" i="11"/>
  <c r="B101" i="11"/>
  <c r="B105" i="11"/>
  <c r="B109" i="11"/>
  <c r="B113" i="11"/>
  <c r="B117" i="11"/>
  <c r="B121" i="11"/>
  <c r="B125" i="11"/>
  <c r="B129" i="11"/>
  <c r="B133" i="11"/>
  <c r="B137" i="11"/>
  <c r="B141" i="11"/>
  <c r="B145" i="11"/>
  <c r="B149" i="11"/>
  <c r="B153" i="11"/>
  <c r="B157" i="11"/>
  <c r="B161" i="11"/>
  <c r="B165" i="11"/>
  <c r="C29" i="11"/>
  <c r="C53" i="11"/>
  <c r="C65" i="11"/>
  <c r="C73" i="11"/>
  <c r="C81" i="11"/>
  <c r="C89" i="11"/>
  <c r="C101" i="11"/>
  <c r="C113" i="11"/>
  <c r="C125" i="11"/>
  <c r="C137" i="11"/>
  <c r="C149" i="11"/>
  <c r="C157" i="11"/>
  <c r="C74" i="11"/>
  <c r="C98" i="11"/>
  <c r="C118" i="11"/>
  <c r="C142" i="11"/>
  <c r="C158" i="11"/>
  <c r="B43" i="11"/>
  <c r="B75" i="11"/>
  <c r="B99" i="11"/>
  <c r="B123" i="11"/>
  <c r="B147" i="11"/>
  <c r="B167" i="11"/>
  <c r="C39" i="11"/>
  <c r="C63" i="11"/>
  <c r="C79" i="11"/>
  <c r="C95" i="11"/>
  <c r="C111" i="11"/>
  <c r="C127" i="11"/>
  <c r="C143" i="11"/>
  <c r="C159" i="11"/>
  <c r="B30" i="11"/>
  <c r="B34" i="11"/>
  <c r="B38" i="11"/>
  <c r="B42" i="11"/>
  <c r="B46" i="11"/>
  <c r="B50" i="11"/>
  <c r="B54" i="11"/>
  <c r="B58" i="11"/>
  <c r="B62" i="11"/>
  <c r="B66" i="11"/>
  <c r="B70" i="11"/>
  <c r="B74" i="11"/>
  <c r="B78" i="11"/>
  <c r="B82" i="11"/>
  <c r="B86" i="11"/>
  <c r="B90" i="11"/>
  <c r="B94" i="11"/>
  <c r="B98" i="11"/>
  <c r="B102" i="11"/>
  <c r="B106" i="11"/>
  <c r="B110" i="11"/>
  <c r="B114" i="11"/>
  <c r="B118" i="11"/>
  <c r="B122" i="11"/>
  <c r="B126" i="11"/>
  <c r="B130" i="11"/>
  <c r="B134" i="11"/>
  <c r="B138" i="11"/>
  <c r="B142" i="11"/>
  <c r="B146" i="11"/>
  <c r="B150" i="11"/>
  <c r="B154" i="11"/>
  <c r="B158" i="11"/>
  <c r="B162" i="11"/>
  <c r="B166" i="11"/>
  <c r="C30" i="11"/>
  <c r="C34" i="11"/>
  <c r="C38" i="11"/>
  <c r="C46" i="11"/>
  <c r="C50" i="11"/>
  <c r="C54" i="11"/>
  <c r="C58" i="11"/>
  <c r="C62" i="11"/>
  <c r="C78" i="11"/>
  <c r="C90" i="11"/>
  <c r="C102" i="11"/>
  <c r="C122" i="11"/>
  <c r="C138" i="11"/>
  <c r="C154" i="11"/>
  <c r="C162" i="11"/>
  <c r="B39" i="11"/>
  <c r="B55" i="11"/>
  <c r="B67" i="11"/>
  <c r="B87" i="11"/>
  <c r="B111" i="11"/>
  <c r="B127" i="11"/>
  <c r="B143" i="11"/>
  <c r="B163" i="11"/>
  <c r="C43" i="11"/>
  <c r="C55" i="11"/>
  <c r="C67" i="11"/>
  <c r="C87" i="11"/>
  <c r="C103" i="11"/>
  <c r="C123" i="11"/>
  <c r="C139" i="11"/>
  <c r="C151" i="11"/>
  <c r="C42" i="11"/>
  <c r="C70" i="11"/>
  <c r="C86" i="11"/>
  <c r="C106" i="11"/>
  <c r="C130" i="11"/>
  <c r="C166" i="11"/>
  <c r="B47" i="11"/>
  <c r="B63" i="11"/>
  <c r="B79" i="11"/>
  <c r="B95" i="11"/>
  <c r="B115" i="11"/>
  <c r="B135" i="11"/>
  <c r="B155" i="11"/>
  <c r="C31" i="11"/>
  <c r="C47" i="11"/>
  <c r="C59" i="11"/>
  <c r="C71" i="11"/>
  <c r="C83" i="11"/>
  <c r="C99" i="11"/>
  <c r="C115" i="11"/>
  <c r="C131" i="11"/>
  <c r="C147" i="11"/>
  <c r="C163" i="11"/>
  <c r="H22" i="12"/>
  <c r="I22" i="12"/>
  <c r="L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L44" i="12"/>
  <c r="L43" i="12"/>
  <c r="L42" i="12"/>
  <c r="L41" i="12"/>
  <c r="L40" i="12"/>
  <c r="L36" i="12"/>
  <c r="L35" i="12"/>
  <c r="L34" i="12"/>
  <c r="L45" i="12"/>
  <c r="L39" i="12"/>
  <c r="L38" i="12"/>
  <c r="L37" i="12"/>
  <c r="G28" i="11" l="1"/>
  <c r="N47" i="12"/>
  <c r="M47" i="12"/>
  <c r="F28" i="12"/>
  <c r="F27" i="12"/>
  <c r="A25" i="12"/>
  <c r="Q81" i="11"/>
  <c r="P81" i="11"/>
  <c r="O81" i="1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N72" i="11"/>
  <c r="Q71" i="11"/>
  <c r="P71" i="11"/>
  <c r="N71" i="11"/>
  <c r="Q70" i="11"/>
  <c r="P70" i="11"/>
  <c r="N70" i="11"/>
  <c r="Q69" i="11"/>
  <c r="P69" i="11"/>
  <c r="N69" i="11"/>
  <c r="Q68" i="11"/>
  <c r="P68" i="11"/>
  <c r="N68" i="11"/>
  <c r="Q67" i="11"/>
  <c r="P67" i="11"/>
  <c r="N67" i="11"/>
  <c r="B28" i="12" a="1"/>
  <c r="F29" i="12"/>
  <c r="Q83" i="11" l="1"/>
  <c r="O83" i="11"/>
  <c r="P83" i="11"/>
  <c r="B166" i="12"/>
  <c r="B162" i="12"/>
  <c r="B158" i="12"/>
  <c r="B154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C165" i="12"/>
  <c r="C161" i="12"/>
  <c r="C157" i="12"/>
  <c r="C153" i="12"/>
  <c r="C149" i="12"/>
  <c r="C145" i="12"/>
  <c r="C141" i="12"/>
  <c r="C137" i="12"/>
  <c r="C133" i="12"/>
  <c r="C129" i="12"/>
  <c r="C125" i="12"/>
  <c r="C121" i="12"/>
  <c r="C117" i="12"/>
  <c r="C113" i="12"/>
  <c r="C109" i="12"/>
  <c r="C105" i="12"/>
  <c r="C101" i="12"/>
  <c r="C97" i="12"/>
  <c r="C93" i="12"/>
  <c r="C89" i="12"/>
  <c r="C85" i="12"/>
  <c r="C81" i="12"/>
  <c r="C77" i="12"/>
  <c r="C73" i="12"/>
  <c r="C69" i="12"/>
  <c r="C65" i="12"/>
  <c r="C61" i="12"/>
  <c r="C57" i="12"/>
  <c r="C53" i="12"/>
  <c r="C49" i="12"/>
  <c r="C45" i="12"/>
  <c r="C41" i="12"/>
  <c r="C37" i="12"/>
  <c r="C33" i="12"/>
  <c r="C29" i="12"/>
  <c r="B156" i="12"/>
  <c r="B148" i="12"/>
  <c r="B136" i="12"/>
  <c r="B124" i="12"/>
  <c r="B112" i="12"/>
  <c r="B100" i="12"/>
  <c r="B88" i="12"/>
  <c r="B76" i="12"/>
  <c r="B64" i="12"/>
  <c r="B56" i="12"/>
  <c r="B44" i="12"/>
  <c r="B36" i="12"/>
  <c r="B28" i="12"/>
  <c r="C25" i="12" s="1"/>
  <c r="C163" i="12"/>
  <c r="C143" i="12"/>
  <c r="C131" i="12"/>
  <c r="C119" i="12"/>
  <c r="C103" i="12"/>
  <c r="C87" i="12"/>
  <c r="C75" i="12"/>
  <c r="C63" i="12"/>
  <c r="C51" i="12"/>
  <c r="C39" i="12"/>
  <c r="C31" i="12"/>
  <c r="B159" i="12"/>
  <c r="B151" i="12"/>
  <c r="B143" i="12"/>
  <c r="B131" i="12"/>
  <c r="B123" i="12"/>
  <c r="B115" i="12"/>
  <c r="B107" i="12"/>
  <c r="B99" i="12"/>
  <c r="B91" i="12"/>
  <c r="B83" i="12"/>
  <c r="B75" i="12"/>
  <c r="B67" i="12"/>
  <c r="B59" i="12"/>
  <c r="B51" i="12"/>
  <c r="B43" i="12"/>
  <c r="B35" i="12"/>
  <c r="C166" i="12"/>
  <c r="C158" i="12"/>
  <c r="C146" i="12"/>
  <c r="C138" i="12"/>
  <c r="C130" i="12"/>
  <c r="B165" i="12"/>
  <c r="B161" i="12"/>
  <c r="B157" i="12"/>
  <c r="B153" i="12"/>
  <c r="B149" i="12"/>
  <c r="B145" i="12"/>
  <c r="B141" i="12"/>
  <c r="B137" i="12"/>
  <c r="B133" i="12"/>
  <c r="B129" i="12"/>
  <c r="B125" i="12"/>
  <c r="B121" i="12"/>
  <c r="B117" i="12"/>
  <c r="B113" i="12"/>
  <c r="B109" i="12"/>
  <c r="B105" i="12"/>
  <c r="B101" i="12"/>
  <c r="B97" i="12"/>
  <c r="B93" i="12"/>
  <c r="B89" i="12"/>
  <c r="B85" i="12"/>
  <c r="B81" i="12"/>
  <c r="B77" i="12"/>
  <c r="B73" i="12"/>
  <c r="B69" i="12"/>
  <c r="B65" i="12"/>
  <c r="B61" i="12"/>
  <c r="B57" i="12"/>
  <c r="B53" i="12"/>
  <c r="B49" i="12"/>
  <c r="B45" i="12"/>
  <c r="B41" i="12"/>
  <c r="B37" i="12"/>
  <c r="B33" i="12"/>
  <c r="B29" i="12"/>
  <c r="B168" i="12"/>
  <c r="B160" i="12"/>
  <c r="B144" i="12"/>
  <c r="B132" i="12"/>
  <c r="B120" i="12"/>
  <c r="B108" i="12"/>
  <c r="B96" i="12"/>
  <c r="B84" i="12"/>
  <c r="B72" i="12"/>
  <c r="B60" i="12"/>
  <c r="B48" i="12"/>
  <c r="C167" i="12"/>
  <c r="C155" i="12"/>
  <c r="C147" i="12"/>
  <c r="C135" i="12"/>
  <c r="C127" i="12"/>
  <c r="C115" i="12"/>
  <c r="C107" i="12"/>
  <c r="C95" i="12"/>
  <c r="C83" i="12"/>
  <c r="C71" i="12"/>
  <c r="C59" i="12"/>
  <c r="C47" i="12"/>
  <c r="C154" i="12"/>
  <c r="C168" i="12"/>
  <c r="C164" i="12"/>
  <c r="C160" i="12"/>
  <c r="C156" i="12"/>
  <c r="C152" i="12"/>
  <c r="C148" i="12"/>
  <c r="C144" i="12"/>
  <c r="C140" i="12"/>
  <c r="C136" i="12"/>
  <c r="C132" i="12"/>
  <c r="C128" i="12"/>
  <c r="C124" i="12"/>
  <c r="C120" i="12"/>
  <c r="C116" i="12"/>
  <c r="C112" i="12"/>
  <c r="C108" i="12"/>
  <c r="C104" i="12"/>
  <c r="C100" i="12"/>
  <c r="C96" i="12"/>
  <c r="C92" i="12"/>
  <c r="C88" i="12"/>
  <c r="C84" i="12"/>
  <c r="C80" i="12"/>
  <c r="C76" i="12"/>
  <c r="C72" i="12"/>
  <c r="C68" i="12"/>
  <c r="C64" i="12"/>
  <c r="C60" i="12"/>
  <c r="C56" i="12"/>
  <c r="C52" i="12"/>
  <c r="C48" i="12"/>
  <c r="C44" i="12"/>
  <c r="C40" i="12"/>
  <c r="C36" i="12"/>
  <c r="C32" i="12"/>
  <c r="C28" i="12"/>
  <c r="B164" i="12"/>
  <c r="B152" i="12"/>
  <c r="B140" i="12"/>
  <c r="B128" i="12"/>
  <c r="B116" i="12"/>
  <c r="B104" i="12"/>
  <c r="B92" i="12"/>
  <c r="B80" i="12"/>
  <c r="B68" i="12"/>
  <c r="B52" i="12"/>
  <c r="B40" i="12"/>
  <c r="B32" i="12"/>
  <c r="C159" i="12"/>
  <c r="C151" i="12"/>
  <c r="C139" i="12"/>
  <c r="C123" i="12"/>
  <c r="C111" i="12"/>
  <c r="C99" i="12"/>
  <c r="C91" i="12"/>
  <c r="C79" i="12"/>
  <c r="C67" i="12"/>
  <c r="C55" i="12"/>
  <c r="C43" i="12"/>
  <c r="C35" i="12"/>
  <c r="B167" i="12"/>
  <c r="B163" i="12"/>
  <c r="B155" i="12"/>
  <c r="B147" i="12"/>
  <c r="B139" i="12"/>
  <c r="B135" i="12"/>
  <c r="B127" i="12"/>
  <c r="B119" i="12"/>
  <c r="B111" i="12"/>
  <c r="B103" i="12"/>
  <c r="B95" i="12"/>
  <c r="B87" i="12"/>
  <c r="B79" i="12"/>
  <c r="B71" i="12"/>
  <c r="B63" i="12"/>
  <c r="B55" i="12"/>
  <c r="B47" i="12"/>
  <c r="B39" i="12"/>
  <c r="B31" i="12"/>
  <c r="C162" i="12"/>
  <c r="C150" i="12"/>
  <c r="C142" i="12"/>
  <c r="C126" i="12"/>
  <c r="C94" i="12"/>
  <c r="C62" i="12"/>
  <c r="C30" i="12"/>
  <c r="C122" i="12"/>
  <c r="C90" i="12"/>
  <c r="C58" i="12"/>
  <c r="C86" i="12"/>
  <c r="C54" i="12"/>
  <c r="C102" i="12"/>
  <c r="C134" i="12"/>
  <c r="C118" i="12"/>
  <c r="C114" i="12"/>
  <c r="C82" i="12"/>
  <c r="C50" i="12"/>
  <c r="C98" i="12"/>
  <c r="C110" i="12"/>
  <c r="C78" i="12"/>
  <c r="C46" i="12"/>
  <c r="C74" i="12"/>
  <c r="C70" i="12"/>
  <c r="C66" i="12"/>
  <c r="C106" i="12"/>
  <c r="C42" i="12"/>
  <c r="C38" i="12"/>
  <c r="C34" i="12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L48" i="11"/>
  <c r="K48" i="11"/>
  <c r="J48" i="11"/>
  <c r="F31" i="12"/>
  <c r="Q46" i="11" l="1"/>
  <c r="P46" i="11"/>
  <c r="O46" i="11"/>
  <c r="A25" i="11"/>
  <c r="F25" i="11" l="1"/>
  <c r="F24" i="11"/>
  <c r="F26" i="11"/>
  <c r="L17" i="10" l="1"/>
  <c r="L16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D23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C25" i="11" l="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G67" i="11" l="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F25" i="10" l="1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B27" i="10" l="1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K27" i="10" l="1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F28" i="10" l="1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30" i="10" l="1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F30" i="10" l="1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B32" i="10" l="1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33" i="10" l="1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33" i="10" l="1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B35" i="10" l="1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K35" i="10" l="1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F36" i="10" l="1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38" i="10" l="1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F38" i="10" l="1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40" i="10" l="1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41" i="10" l="1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F41" i="10" l="1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B43" i="10" l="1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K43" i="10" l="1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F44" i="10" l="1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46" i="10" l="1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F46" i="10" l="1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48" i="10" l="1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B49" i="10" l="1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49" i="10" l="1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B51" i="10" l="1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K51" i="10" l="1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F52" i="10" l="1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54" i="10" l="1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F54" i="10" l="1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53" i="1" l="1"/>
  <c r="K53" i="1" s="1"/>
  <c r="B56" i="10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F53" i="1"/>
  <c r="B54" i="1"/>
  <c r="K54" i="1" s="1"/>
  <c r="B57" i="10" l="1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F57" i="10" l="1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B59" i="10" l="1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K59" i="10" l="1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F60" i="10" l="1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62" i="10" l="1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F62" i="10" l="1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H23" i="8" a="1"/>
  <c r="H22" i="7" a="1"/>
  <c r="H23" i="10" a="1"/>
  <c r="L22" i="3" a="1"/>
  <c r="L22" i="7" a="1"/>
  <c r="H22" i="3" a="1"/>
  <c r="H22" i="5" a="1"/>
  <c r="N22" i="6" a="1"/>
  <c r="L23" i="10" a="1"/>
  <c r="L23" i="8" a="1"/>
  <c r="L22" i="5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47" i="3"/>
  <c r="I42" i="5"/>
  <c r="I49" i="5"/>
  <c r="I64" i="5"/>
  <c r="I55" i="5"/>
  <c r="I72" i="5"/>
  <c r="I28" i="5"/>
  <c r="I60" i="3"/>
  <c r="I22" i="3"/>
  <c r="I70" i="3"/>
  <c r="I67" i="3"/>
  <c r="I54" i="3"/>
  <c r="I68" i="3"/>
  <c r="I69" i="3"/>
  <c r="I31" i="5"/>
  <c r="I32" i="5"/>
  <c r="I52" i="5"/>
  <c r="I68" i="5"/>
  <c r="I58" i="5"/>
  <c r="I63" i="5"/>
  <c r="I45" i="3"/>
  <c r="I33" i="3"/>
  <c r="I27" i="3"/>
  <c r="I40" i="3"/>
  <c r="I71" i="3"/>
  <c r="I32" i="3"/>
  <c r="H22" i="1" a="1"/>
  <c r="I59" i="5"/>
  <c r="I46" i="5"/>
  <c r="I22" i="5"/>
  <c r="I24" i="5"/>
  <c r="I57" i="5"/>
  <c r="I25" i="5"/>
  <c r="I35" i="5"/>
  <c r="I51" i="3"/>
  <c r="I66" i="3"/>
  <c r="I55" i="3"/>
  <c r="I26" i="3"/>
  <c r="I28" i="3"/>
  <c r="I34" i="3"/>
  <c r="I54" i="5"/>
  <c r="I39" i="5"/>
  <c r="I62" i="5"/>
  <c r="I53" i="5"/>
  <c r="I43" i="5"/>
  <c r="I30" i="5"/>
  <c r="I24" i="3"/>
  <c r="I57" i="3"/>
  <c r="I64" i="3"/>
  <c r="I38" i="3"/>
  <c r="I63" i="3"/>
  <c r="I70" i="5"/>
  <c r="I37" i="5"/>
  <c r="I60" i="5"/>
  <c r="I34" i="5"/>
  <c r="I23" i="5"/>
  <c r="I48" i="5"/>
  <c r="I41" i="5"/>
  <c r="J22" i="6" a="1"/>
  <c r="I58" i="3"/>
  <c r="I25" i="3"/>
  <c r="I53" i="3"/>
  <c r="I36" i="3"/>
  <c r="I61" i="3"/>
  <c r="I43" i="3"/>
  <c r="I40" i="5"/>
  <c r="I51" i="5"/>
  <c r="I38" i="5"/>
  <c r="I33" i="5"/>
  <c r="I67" i="5"/>
  <c r="I44" i="5"/>
  <c r="I45" i="5"/>
  <c r="I59" i="3"/>
  <c r="I48" i="3"/>
  <c r="I72" i="3"/>
  <c r="I30" i="3"/>
  <c r="I44" i="3"/>
  <c r="I49" i="3"/>
  <c r="I65" i="5"/>
  <c r="I27" i="5"/>
  <c r="I29" i="5"/>
  <c r="I71" i="5"/>
  <c r="I36" i="5"/>
  <c r="I61" i="5"/>
  <c r="I56" i="3"/>
  <c r="I35" i="3"/>
  <c r="I46" i="3"/>
  <c r="I39" i="3"/>
  <c r="I37" i="3"/>
  <c r="I42" i="3"/>
  <c r="I65" i="3"/>
  <c r="I69" i="5"/>
  <c r="I26" i="5"/>
  <c r="I47" i="5"/>
  <c r="I56" i="5"/>
  <c r="I50" i="5"/>
  <c r="I66" i="5"/>
  <c r="I50" i="3"/>
  <c r="I23" i="3"/>
  <c r="I31" i="3"/>
  <c r="I62" i="3"/>
  <c r="I29" i="3"/>
  <c r="I52" i="3"/>
  <c r="I41" i="3"/>
  <c r="P20" i="3" l="1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39" i="6"/>
  <c r="K46" i="6"/>
  <c r="K53" i="6"/>
  <c r="K58" i="6"/>
  <c r="K62" i="6"/>
  <c r="K61" i="6"/>
  <c r="K64" i="6"/>
  <c r="K27" i="6"/>
  <c r="I31" i="1"/>
  <c r="I56" i="1"/>
  <c r="K33" i="6"/>
  <c r="K47" i="6"/>
  <c r="K70" i="6"/>
  <c r="K23" i="6"/>
  <c r="I57" i="1"/>
  <c r="I63" i="1"/>
  <c r="I36" i="1"/>
  <c r="I30" i="1"/>
  <c r="K72" i="6"/>
  <c r="K60" i="6"/>
  <c r="K49" i="6"/>
  <c r="I52" i="1"/>
  <c r="I43" i="1"/>
  <c r="I39" i="1"/>
  <c r="I23" i="1"/>
  <c r="K54" i="6"/>
  <c r="K63" i="6"/>
  <c r="K55" i="6"/>
  <c r="K44" i="6"/>
  <c r="K56" i="6"/>
  <c r="K67" i="6"/>
  <c r="K66" i="6"/>
  <c r="I48" i="1"/>
  <c r="I27" i="1"/>
  <c r="I26" i="1"/>
  <c r="I62" i="1"/>
  <c r="K51" i="6"/>
  <c r="K38" i="6"/>
  <c r="K36" i="6"/>
  <c r="K69" i="6"/>
  <c r="K26" i="6"/>
  <c r="K71" i="6"/>
  <c r="I33" i="1"/>
  <c r="I69" i="1"/>
  <c r="I46" i="1"/>
  <c r="I66" i="1"/>
  <c r="I45" i="1"/>
  <c r="K31" i="6"/>
  <c r="K52" i="6"/>
  <c r="I37" i="1"/>
  <c r="I67" i="1"/>
  <c r="I70" i="1"/>
  <c r="K35" i="6"/>
  <c r="K40" i="6"/>
  <c r="K25" i="6"/>
  <c r="I50" i="1"/>
  <c r="I53" i="1"/>
  <c r="I65" i="1"/>
  <c r="K41" i="6"/>
  <c r="K50" i="6"/>
  <c r="K68" i="6"/>
  <c r="K48" i="6"/>
  <c r="K32" i="6"/>
  <c r="K43" i="6"/>
  <c r="L22" i="1" a="1"/>
  <c r="K29" i="6"/>
  <c r="K24" i="6"/>
  <c r="K28" i="6"/>
  <c r="K30" i="6"/>
  <c r="K37" i="6"/>
  <c r="K34" i="6"/>
  <c r="K57" i="6"/>
  <c r="K65" i="6"/>
  <c r="K45" i="6"/>
  <c r="I41" i="1"/>
  <c r="I55" i="1"/>
  <c r="K22" i="6"/>
  <c r="K59" i="6"/>
  <c r="K42" i="6"/>
  <c r="I40" i="1"/>
  <c r="I60" i="1"/>
  <c r="I49" i="1"/>
  <c r="I58" i="1"/>
  <c r="I35" i="1"/>
  <c r="I22" i="1"/>
  <c r="I71" i="1"/>
  <c r="I42" i="1"/>
  <c r="I59" i="1"/>
  <c r="I51" i="1"/>
  <c r="I25" i="1"/>
  <c r="I38" i="1"/>
  <c r="I28" i="1"/>
  <c r="I47" i="1"/>
  <c r="I34" i="1"/>
  <c r="I29" i="1"/>
  <c r="I64" i="1"/>
  <c r="I44" i="1"/>
  <c r="I61" i="1"/>
  <c r="I68" i="1"/>
  <c r="I54" i="1"/>
  <c r="I72" i="1"/>
  <c r="I32" i="1"/>
  <c r="I24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N23" i="9" l="1"/>
  <c r="L21" i="9"/>
</calcChain>
</file>

<file path=xl/sharedStrings.xml><?xml version="1.0" encoding="utf-8"?>
<sst xmlns="http://schemas.openxmlformats.org/spreadsheetml/2006/main" count="368" uniqueCount="84">
  <si>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</si>
  <si>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</si>
  <si>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</si>
  <si>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</si>
  <si>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</si>
  <si>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</si>
  <si>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</si>
  <si>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</si>
  <si>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</si>
  <si>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</si>
  <si>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</si>
  <si>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</si>
  <si>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</si>
  <si>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</si>
  <si>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</si>
  <si>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</si>
  <si>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</si>
  <si>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</si>
  <si>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</si>
  <si>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</si>
  <si>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</si>
  <si>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</si>
  <si>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</si>
  <si>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</si>
  <si>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</si>
  <si>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</si>
  <si>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</si>
  <si>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</si>
  <si>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</si>
  <si>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</si>
  <si>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</si>
  <si>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</si>
  <si>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</si>
  <si>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</si>
  <si>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</si>
  <si>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</si>
  <si>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</si>
  <si>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</si>
  <si>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</si>
  <si>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</si>
  <si>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</si>
  <si>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</si>
  <si>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</si>
  <si>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</si>
  <si>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</si>
  <si>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</si>
  <si>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</si>
  <si>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</si>
  <si>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</si>
  <si>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</si>
  <si>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</si>
  <si>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1</t>
  </si>
  <si>
    <t>2</t>
  </si>
  <si>
    <t>4</t>
  </si>
  <si>
    <t>8</t>
  </si>
  <si>
    <t>16</t>
  </si>
  <si>
    <t>10x20</t>
  </si>
  <si>
    <t>20x40</t>
  </si>
  <si>
    <t>30x60</t>
  </si>
  <si>
    <t>40x80</t>
  </si>
  <si>
    <t>50x100</t>
  </si>
  <si>
    <t>75x150</t>
  </si>
  <si>
    <t>100x200</t>
  </si>
  <si>
    <t>150x300</t>
  </si>
  <si>
    <t>200x400</t>
  </si>
  <si>
    <t>400x800</t>
  </si>
  <si>
    <t>800x1600</t>
  </si>
  <si>
    <t>1600x3200</t>
  </si>
  <si>
    <t>3200x6400</t>
  </si>
  <si>
    <t>ln(n)</t>
  </si>
  <si>
    <t>ln error</t>
  </si>
  <si>
    <t>0.5</t>
  </si>
  <si>
    <t>grid</t>
  </si>
  <si>
    <t>implicit</t>
  </si>
  <si>
    <t>crank nicolson</t>
  </si>
  <si>
    <t>theta = 0</t>
  </si>
  <si>
    <t>theta = 1</t>
  </si>
  <si>
    <t>theta = 0.5</t>
  </si>
  <si>
    <t>200 w/o update</t>
  </si>
  <si>
    <t>200 w/ update</t>
  </si>
  <si>
    <t>400x200, 100x200, 100x200</t>
  </si>
  <si>
    <t>Bachelier</t>
  </si>
  <si>
    <t>Black</t>
  </si>
  <si>
    <t>Black 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</si>
</sst>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  <numFmt numFmtId="172" formatCode="0.0000000000000000"/>
    <numFmt numFmtId="173" formatCode="0.0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0" fontId="0" fillId="0" borderId="0" xfId="0" quotePrefix="1" applyAlignment="1">
      <alignment horizontal="center"/>
    </xf>
    <xf numFmtId="173" fontId="0" fillId="0" borderId="0" xfId="0" applyNumberFormat="1"/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171" fontId="0" fillId="0" borderId="0" xfId="1" applyNumberFormat="1" applyFont="1" applyAlignment="1"/>
    <xf numFmtId="0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2" applyNumberFormat="1" applyFont="1"/>
    <xf numFmtId="0" fontId="2" fillId="3" borderId="0" xfId="3"/>
    <xf numFmtId="0" fontId="3" fillId="4" borderId="0" xfId="4"/>
  </cellXfs>
  <cellStyles count="5">
    <cellStyle name="Comma" xfId="1" builtinId="3"/>
    <cellStyle name="Good" xfId="3" builtinId="26"/>
    <cellStyle name="Neutral" xfId="4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1.544993177647476E-6</c:v>
                </c:pt>
                <c:pt idx="1">
                  <c:v>8.7537765469029708E-7</c:v>
                </c:pt>
                <c:pt idx="2">
                  <c:v>2.0642072215413924E-6</c:v>
                </c:pt>
                <c:pt idx="3">
                  <c:v>4.2662020223731797E-6</c:v>
                </c:pt>
                <c:pt idx="4">
                  <c:v>8.4929882138598089E-6</c:v>
                </c:pt>
                <c:pt idx="5">
                  <c:v>1.6635850723142918E-5</c:v>
                </c:pt>
                <c:pt idx="6">
                  <c:v>3.2218086566834134E-5</c:v>
                </c:pt>
                <c:pt idx="7">
                  <c:v>6.1720939018171487E-5</c:v>
                </c:pt>
                <c:pt idx="8">
                  <c:v>1.1686240965963078E-4</c:v>
                </c:pt>
                <c:pt idx="9">
                  <c:v>2.1838298370082258E-4</c:v>
                </c:pt>
                <c:pt idx="10">
                  <c:v>4.0205663543314466E-4</c:v>
                </c:pt>
                <c:pt idx="11">
                  <c:v>7.2765372617533892E-4</c:v>
                </c:pt>
                <c:pt idx="12">
                  <c:v>1.291095674639804E-3</c:v>
                </c:pt>
                <c:pt idx="13">
                  <c:v>2.2384071653153968E-3</c:v>
                </c:pt>
                <c:pt idx="14">
                  <c:v>3.776288480548784E-3</c:v>
                </c:pt>
                <c:pt idx="15">
                  <c:v>6.1672737520573669E-3</c:v>
                </c:pt>
                <c:pt idx="16">
                  <c:v>9.6885314890296399E-3</c:v>
                </c:pt>
                <c:pt idx="17">
                  <c:v>1.4530649121084248E-2</c:v>
                </c:pt>
                <c:pt idx="18">
                  <c:v>2.0642736572825601E-2</c:v>
                </c:pt>
                <c:pt idx="19">
                  <c:v>2.7650605822771675E-2</c:v>
                </c:pt>
                <c:pt idx="20">
                  <c:v>3.5247990166993218E-2</c:v>
                </c:pt>
                <c:pt idx="21">
                  <c:v>4.4687995091898997E-2</c:v>
                </c:pt>
                <c:pt idx="22">
                  <c:v>6.0442798349020194E-2</c:v>
                </c:pt>
                <c:pt idx="23">
                  <c:v>7.9470779833758304E-2</c:v>
                </c:pt>
                <c:pt idx="24">
                  <c:v>1.449348189145383E-3</c:v>
                </c:pt>
                <c:pt idx="25">
                  <c:v>0.18265259669027883</c:v>
                </c:pt>
                <c:pt idx="26">
                  <c:v>1.6019111563693733E-3</c:v>
                </c:pt>
                <c:pt idx="27">
                  <c:v>9.7082032982368408E-2</c:v>
                </c:pt>
                <c:pt idx="28">
                  <c:v>8.1609674224818879E-2</c:v>
                </c:pt>
                <c:pt idx="29">
                  <c:v>6.668891409193399E-2</c:v>
                </c:pt>
                <c:pt idx="30">
                  <c:v>5.8138366796002136E-2</c:v>
                </c:pt>
                <c:pt idx="31">
                  <c:v>5.0407924225383635E-2</c:v>
                </c:pt>
                <c:pt idx="32">
                  <c:v>4.1593658986794922E-2</c:v>
                </c:pt>
                <c:pt idx="33">
                  <c:v>3.2360152963668697E-2</c:v>
                </c:pt>
                <c:pt idx="34">
                  <c:v>2.3847848198095749E-2</c:v>
                </c:pt>
                <c:pt idx="35">
                  <c:v>1.6778385259351485E-2</c:v>
                </c:pt>
                <c:pt idx="36">
                  <c:v>1.135501702734967E-2</c:v>
                </c:pt>
                <c:pt idx="37">
                  <c:v>7.4392198695427333E-3</c:v>
                </c:pt>
                <c:pt idx="38">
                  <c:v>4.7425551001297524E-3</c:v>
                </c:pt>
                <c:pt idx="39">
                  <c:v>2.9542297481360965E-3</c:v>
                </c:pt>
                <c:pt idx="40">
                  <c:v>1.8041470736837556E-3</c:v>
                </c:pt>
                <c:pt idx="41">
                  <c:v>1.0830972067657567E-3</c:v>
                </c:pt>
                <c:pt idx="42">
                  <c:v>6.4059406507596607E-4</c:v>
                </c:pt>
                <c:pt idx="43">
                  <c:v>3.7392437818912231E-4</c:v>
                </c:pt>
                <c:pt idx="44">
                  <c:v>2.1569252136262204E-4</c:v>
                </c:pt>
                <c:pt idx="45">
                  <c:v>1.2301215053518421E-4</c:v>
                </c:pt>
                <c:pt idx="46">
                  <c:v>6.9235809537838251E-5</c:v>
                </c:pt>
                <c:pt idx="47">
                  <c:v>3.8076179923759722E-5</c:v>
                </c:pt>
                <c:pt idx="48">
                  <c:v>1.960721852114333E-5</c:v>
                </c:pt>
                <c:pt idx="49">
                  <c:v>7.5803483532415726E-6</c:v>
                </c:pt>
                <c:pt idx="50">
                  <c:v>2.3324257459618246E-5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3.256154897837528E-6</c:v>
                </c:pt>
                <c:pt idx="13">
                  <c:v>7.7642828264879499E-6</c:v>
                </c:pt>
                <c:pt idx="14">
                  <c:v>3.1624932040948666E-5</c:v>
                </c:pt>
                <c:pt idx="15">
                  <c:v>1.1500788195850656E-4</c:v>
                </c:pt>
                <c:pt idx="16">
                  <c:v>3.8935722954347581E-4</c:v>
                </c:pt>
                <c:pt idx="17">
                  <c:v>1.219080596539435E-3</c:v>
                </c:pt>
                <c:pt idx="18">
                  <c:v>3.4933209608961251E-3</c:v>
                </c:pt>
                <c:pt idx="19">
                  <c:v>9.0542832654391635E-3</c:v>
                </c:pt>
                <c:pt idx="20">
                  <c:v>2.0957777194528654E-2</c:v>
                </c:pt>
                <c:pt idx="21">
                  <c:v>4.2747993981789051E-2</c:v>
                </c:pt>
                <c:pt idx="22">
                  <c:v>7.581398093194433E-2</c:v>
                </c:pt>
                <c:pt idx="23">
                  <c:v>0.1154415082517639</c:v>
                </c:pt>
                <c:pt idx="24">
                  <c:v>0.14931157751241247</c:v>
                </c:pt>
                <c:pt idx="25">
                  <c:v>0.1628269336468402</c:v>
                </c:pt>
                <c:pt idx="26">
                  <c:v>0.1493115775124125</c:v>
                </c:pt>
                <c:pt idx="27">
                  <c:v>0.11544150825176391</c:v>
                </c:pt>
                <c:pt idx="28">
                  <c:v>7.5813980931944344E-2</c:v>
                </c:pt>
                <c:pt idx="29">
                  <c:v>4.2747993981789058E-2</c:v>
                </c:pt>
                <c:pt idx="30">
                  <c:v>2.095777719452865E-2</c:v>
                </c:pt>
                <c:pt idx="31">
                  <c:v>9.05428326543916E-3</c:v>
                </c:pt>
                <c:pt idx="32">
                  <c:v>3.4933209608961242E-3</c:v>
                </c:pt>
                <c:pt idx="33">
                  <c:v>1.2190805965394359E-3</c:v>
                </c:pt>
                <c:pt idx="34">
                  <c:v>3.8935722954347614E-4</c:v>
                </c:pt>
                <c:pt idx="35">
                  <c:v>1.1500788195850667E-4</c:v>
                </c:pt>
                <c:pt idx="36">
                  <c:v>3.1624932040948693E-5</c:v>
                </c:pt>
                <c:pt idx="37">
                  <c:v>7.7642828264879601E-6</c:v>
                </c:pt>
                <c:pt idx="38">
                  <c:v>3.2561548978375305E-6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9.2193160389730192E-4</c:v>
                </c:pt>
                <c:pt idx="11">
                  <c:v>1.6130738870245825E-3</c:v>
                </c:pt>
                <c:pt idx="12">
                  <c:v>2.7304288659927029E-3</c:v>
                </c:pt>
                <c:pt idx="13">
                  <c:v>4.4641976709111995E-3</c:v>
                </c:pt>
                <c:pt idx="14">
                  <c:v>7.0403558000658381E-3</c:v>
                </c:pt>
                <c:pt idx="15">
                  <c:v>1.0697518082355445E-2</c:v>
                </c:pt>
                <c:pt idx="16">
                  <c:v>1.5645924431951945E-2</c:v>
                </c:pt>
                <c:pt idx="17">
                  <c:v>2.2010718069809632E-2</c:v>
                </c:pt>
                <c:pt idx="18">
                  <c:v>2.9768509679582861E-2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3.8689780094210577E-2</c:v>
                </c:pt>
                <c:pt idx="32">
                  <c:v>2.9768509679582847E-2</c:v>
                </c:pt>
                <c:pt idx="33">
                  <c:v>2.2010718069809639E-2</c:v>
                </c:pt>
                <c:pt idx="34">
                  <c:v>1.5645924431951959E-2</c:v>
                </c:pt>
                <c:pt idx="35">
                  <c:v>1.0697518082355452E-2</c:v>
                </c:pt>
                <c:pt idx="36">
                  <c:v>7.0403558000658468E-3</c:v>
                </c:pt>
                <c:pt idx="37">
                  <c:v>4.4641976709112047E-3</c:v>
                </c:pt>
                <c:pt idx="38">
                  <c:v>2.7304288659927064E-3</c:v>
                </c:pt>
                <c:pt idx="39">
                  <c:v>1.613073887024584E-3</c:v>
                </c:pt>
                <c:pt idx="40">
                  <c:v>9.2193160389730312E-4</c:v>
                </c:pt>
                <c:pt idx="41">
                  <c:v>5.1064246632828464E-4</c:v>
                </c:pt>
                <c:pt idx="42">
                  <c:v>2.746009943885214E-4</c:v>
                </c:pt>
                <c:pt idx="43">
                  <c:v>1.436345120712928E-4</c:v>
                </c:pt>
                <c:pt idx="44">
                  <c:v>7.3210001548433838E-5</c:v>
                </c:pt>
                <c:pt idx="45">
                  <c:v>3.6419599908090108E-5</c:v>
                </c:pt>
                <c:pt idx="46">
                  <c:v>1.7697984571565715E-5</c:v>
                </c:pt>
                <c:pt idx="47">
                  <c:v>8.3795004369837655E-6</c:v>
                </c:pt>
                <c:pt idx="48">
                  <c:v>3.7897937387939012E-6</c:v>
                </c:pt>
                <c:pt idx="49">
                  <c:v>1.449277803334915E-6</c:v>
                </c:pt>
                <c:pt idx="50">
                  <c:v>2.1049099722379516E-6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9.2193160389730192E-4</c:v>
                </c:pt>
                <c:pt idx="11">
                  <c:v>1.6130738870245825E-3</c:v>
                </c:pt>
                <c:pt idx="12">
                  <c:v>2.7304288659927029E-3</c:v>
                </c:pt>
                <c:pt idx="13">
                  <c:v>4.4641976709111995E-3</c:v>
                </c:pt>
                <c:pt idx="14">
                  <c:v>7.0403558000658381E-3</c:v>
                </c:pt>
                <c:pt idx="15">
                  <c:v>1.0697518082355445E-2</c:v>
                </c:pt>
                <c:pt idx="16">
                  <c:v>1.5645924431951945E-2</c:v>
                </c:pt>
                <c:pt idx="17">
                  <c:v>2.2010718069809632E-2</c:v>
                </c:pt>
                <c:pt idx="18">
                  <c:v>2.9768509679582861E-2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3.8689780094210577E-2</c:v>
                </c:pt>
                <c:pt idx="32">
                  <c:v>2.9768509679582847E-2</c:v>
                </c:pt>
                <c:pt idx="33">
                  <c:v>2.2010718069809639E-2</c:v>
                </c:pt>
                <c:pt idx="34">
                  <c:v>1.5645924431951959E-2</c:v>
                </c:pt>
                <c:pt idx="35">
                  <c:v>1.0697518082355452E-2</c:v>
                </c:pt>
                <c:pt idx="36">
                  <c:v>7.0403558000658468E-3</c:v>
                </c:pt>
                <c:pt idx="37">
                  <c:v>4.4641976709112047E-3</c:v>
                </c:pt>
                <c:pt idx="38">
                  <c:v>2.7304288659927064E-3</c:v>
                </c:pt>
                <c:pt idx="39">
                  <c:v>1.613073887024584E-3</c:v>
                </c:pt>
                <c:pt idx="40">
                  <c:v>9.2193160389730312E-4</c:v>
                </c:pt>
                <c:pt idx="41">
                  <c:v>5.1064246632828464E-4</c:v>
                </c:pt>
                <c:pt idx="42">
                  <c:v>2.746009943885214E-4</c:v>
                </c:pt>
                <c:pt idx="43">
                  <c:v>1.436345120712928E-4</c:v>
                </c:pt>
                <c:pt idx="44">
                  <c:v>7.3210001548433838E-5</c:v>
                </c:pt>
                <c:pt idx="45">
                  <c:v>3.6419599908090108E-5</c:v>
                </c:pt>
                <c:pt idx="46">
                  <c:v>1.7697984571565715E-5</c:v>
                </c:pt>
                <c:pt idx="47">
                  <c:v>8.3795004369837655E-6</c:v>
                </c:pt>
                <c:pt idx="48">
                  <c:v>3.7897937387939012E-6</c:v>
                </c:pt>
                <c:pt idx="49">
                  <c:v>1.449277803334915E-6</c:v>
                </c:pt>
                <c:pt idx="50">
                  <c:v>2.1049099722379516E-6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2.9802322387694982E-8</c:v>
                </c:pt>
                <c:pt idx="1">
                  <c:v>5.8895259613775016E-22</c:v>
                </c:pt>
                <c:pt idx="2">
                  <c:v>7.4505805969237646E-7</c:v>
                </c:pt>
                <c:pt idx="3">
                  <c:v>1.0574676950877825E-20</c:v>
                </c:pt>
                <c:pt idx="4">
                  <c:v>8.9406967163085412E-6</c:v>
                </c:pt>
                <c:pt idx="5">
                  <c:v>7.3347759276301625E-20</c:v>
                </c:pt>
                <c:pt idx="6">
                  <c:v>6.8545341491699056E-5</c:v>
                </c:pt>
                <c:pt idx="7">
                  <c:v>1.1528250761028846E-19</c:v>
                </c:pt>
                <c:pt idx="8">
                  <c:v>3.7699937820434625E-4</c:v>
                </c:pt>
                <c:pt idx="9">
                  <c:v>-2.0836150234618945E-18</c:v>
                </c:pt>
                <c:pt idx="10">
                  <c:v>1.5833973884582617E-3</c:v>
                </c:pt>
                <c:pt idx="11">
                  <c:v>-2.1594939554126123E-17</c:v>
                </c:pt>
                <c:pt idx="12">
                  <c:v>5.2779912948609006E-3</c:v>
                </c:pt>
                <c:pt idx="13">
                  <c:v>-1.0596686572616852E-16</c:v>
                </c:pt>
                <c:pt idx="14">
                  <c:v>1.4325976371765296E-2</c:v>
                </c:pt>
                <c:pt idx="15">
                  <c:v>-2.2951658695522947E-16</c:v>
                </c:pt>
                <c:pt idx="16">
                  <c:v>3.2233446836471794E-2</c:v>
                </c:pt>
                <c:pt idx="17">
                  <c:v>-3.0814530549008639E-16</c:v>
                </c:pt>
                <c:pt idx="18">
                  <c:v>6.0885399580002005E-2</c:v>
                </c:pt>
                <c:pt idx="19">
                  <c:v>-1.7766905174419198E-16</c:v>
                </c:pt>
                <c:pt idx="20">
                  <c:v>9.7416639328002985E-2</c:v>
                </c:pt>
                <c:pt idx="21">
                  <c:v>-1.5691397182704783E-16</c:v>
                </c:pt>
                <c:pt idx="22">
                  <c:v>0.1328408718109132</c:v>
                </c:pt>
                <c:pt idx="23">
                  <c:v>-3.1370258939534682E-16</c:v>
                </c:pt>
                <c:pt idx="24">
                  <c:v>0.15498101711273221</c:v>
                </c:pt>
                <c:pt idx="25">
                  <c:v>-4.6315210984449565E-16</c:v>
                </c:pt>
                <c:pt idx="26">
                  <c:v>0.15498101711273221</c:v>
                </c:pt>
                <c:pt idx="27">
                  <c:v>-3.5331448222038835E-16</c:v>
                </c:pt>
                <c:pt idx="28">
                  <c:v>0.13284087181091325</c:v>
                </c:pt>
                <c:pt idx="29">
                  <c:v>-2.6867609801198667E-16</c:v>
                </c:pt>
                <c:pt idx="30">
                  <c:v>9.7416639328003152E-2</c:v>
                </c:pt>
                <c:pt idx="31">
                  <c:v>-4.2768697269185798E-16</c:v>
                </c:pt>
                <c:pt idx="32">
                  <c:v>6.088539958000222E-2</c:v>
                </c:pt>
                <c:pt idx="33">
                  <c:v>-4.6364675723336111E-16</c:v>
                </c:pt>
                <c:pt idx="34">
                  <c:v>3.2233446836471912E-2</c:v>
                </c:pt>
                <c:pt idx="35">
                  <c:v>-2.9198850936323676E-16</c:v>
                </c:pt>
                <c:pt idx="36">
                  <c:v>1.432597637176534E-2</c:v>
                </c:pt>
                <c:pt idx="37">
                  <c:v>-1.2708691096446092E-16</c:v>
                </c:pt>
                <c:pt idx="38">
                  <c:v>5.2779912948609144E-3</c:v>
                </c:pt>
                <c:pt idx="39">
                  <c:v>-2.7479687720285694E-17</c:v>
                </c:pt>
                <c:pt idx="40">
                  <c:v>1.5833973884582654E-3</c:v>
                </c:pt>
                <c:pt idx="41">
                  <c:v>-3.3977601713473521E-18</c:v>
                </c:pt>
                <c:pt idx="42">
                  <c:v>3.7699937820434706E-4</c:v>
                </c:pt>
                <c:pt idx="43">
                  <c:v>-1.1062382640039392E-19</c:v>
                </c:pt>
                <c:pt idx="44">
                  <c:v>6.8545341491699178E-5</c:v>
                </c:pt>
                <c:pt idx="45">
                  <c:v>4.5303027788303967E-20</c:v>
                </c:pt>
                <c:pt idx="46">
                  <c:v>8.9406967163085565E-6</c:v>
                </c:pt>
                <c:pt idx="47">
                  <c:v>8.3379805745344678E-21</c:v>
                </c:pt>
                <c:pt idx="48">
                  <c:v>7.4505805969237762E-7</c:v>
                </c:pt>
                <c:pt idx="49">
                  <c:v>5.0292581243223688E-22</c:v>
                </c:pt>
                <c:pt idx="50">
                  <c:v>2.9802322387695028E-8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8.6939993568565502E-4</c:v>
                </c:pt>
                <c:pt idx="1">
                  <c:v>6.9551994854852509E-5</c:v>
                </c:pt>
                <c:pt idx="2">
                  <c:v>1.4466814929809323E-4</c:v>
                </c:pt>
                <c:pt idx="3">
                  <c:v>2.3135775568518141E-4</c:v>
                </c:pt>
                <c:pt idx="4">
                  <c:v>3.3655598252708415E-4</c:v>
                </c:pt>
                <c:pt idx="5">
                  <c:v>4.6867868797115361E-4</c:v>
                </c:pt>
                <c:pt idx="6">
                  <c:v>6.3829568845291543E-4</c:v>
                </c:pt>
                <c:pt idx="7">
                  <c:v>8.589763440109107E-4</c:v>
                </c:pt>
                <c:pt idx="8">
                  <c:v>1.148375107089779E-3</c:v>
                </c:pt>
                <c:pt idx="9">
                  <c:v>1.5296438787358296E-3</c:v>
                </c:pt>
                <c:pt idx="10">
                  <c:v>2.0332841606807467E-3</c:v>
                </c:pt>
                <c:pt idx="11">
                  <c:v>2.6995871754801237E-3</c:v>
                </c:pt>
                <c:pt idx="12">
                  <c:v>3.581857164317909E-3</c:v>
                </c:pt>
                <c:pt idx="13">
                  <c:v>4.7506757263011236E-3</c:v>
                </c:pt>
                <c:pt idx="14">
                  <c:v>6.2995483463884295E-3</c:v>
                </c:pt>
                <c:pt idx="15">
                  <c:v>8.3523848341868091E-3</c:v>
                </c:pt>
                <c:pt idx="16">
                  <c:v>1.1073412108720133E-2</c:v>
                </c:pt>
                <c:pt idx="17">
                  <c:v>1.4680312351951068E-2</c:v>
                </c:pt>
                <c:pt idx="18">
                  <c:v>1.9461637583338093E-2</c:v>
                </c:pt>
                <c:pt idx="19">
                  <c:v>2.5799893821392174E-2</c:v>
                </c:pt>
                <c:pt idx="20">
                  <c:v>3.420214156515762E-2</c:v>
                </c:pt>
                <c:pt idx="21">
                  <c:v>4.5340560634135683E-2</c:v>
                </c:pt>
                <c:pt idx="22">
                  <c:v>6.0106224553844595E-2</c:v>
                </c:pt>
                <c:pt idx="23">
                  <c:v>7.9680386437861073E-2</c:v>
                </c:pt>
                <c:pt idx="24">
                  <c:v>0.10562897923690644</c:v>
                </c:pt>
                <c:pt idx="25">
                  <c:v>0.14002789037490432</c:v>
                </c:pt>
                <c:pt idx="26">
                  <c:v>0.10562903274289458</c:v>
                </c:pt>
                <c:pt idx="27">
                  <c:v>7.9680497730316407E-2</c:v>
                </c:pt>
                <c:pt idx="28">
                  <c:v>6.0106402536163547E-2</c:v>
                </c:pt>
                <c:pt idx="29">
                  <c:v>4.5340819544903765E-2</c:v>
                </c:pt>
                <c:pt idx="30">
                  <c:v>3.4202502117236293E-2</c:v>
                </c:pt>
                <c:pt idx="31">
                  <c:v>2.5800384858947711E-2</c:v>
                </c:pt>
                <c:pt idx="32">
                  <c:v>1.9462298389374959E-2</c:v>
                </c:pt>
                <c:pt idx="33">
                  <c:v>1.4681195790952214E-2</c:v>
                </c:pt>
                <c:pt idx="34">
                  <c:v>1.1074588855805652E-2</c:v>
                </c:pt>
                <c:pt idx="35">
                  <c:v>8.3539490291235398E-3</c:v>
                </c:pt>
                <c:pt idx="36">
                  <c:v>6.3016251247713113E-3</c:v>
                </c:pt>
                <c:pt idx="37">
                  <c:v>4.7534312304007885E-3</c:v>
                </c:pt>
                <c:pt idx="38">
                  <c:v>3.5855118344623304E-3</c:v>
                </c:pt>
                <c:pt idx="39">
                  <c:v>2.704433385280855E-3</c:v>
                </c:pt>
                <c:pt idx="40">
                  <c:v>2.0397096069218459E-3</c:v>
                </c:pt>
                <c:pt idx="41">
                  <c:v>1.5381625971165847E-3</c:v>
                </c:pt>
                <c:pt idx="42">
                  <c:v>1.1596685950806501E-3</c:v>
                </c:pt>
                <c:pt idx="43">
                  <c:v>8.7394808065116786E-4</c:v>
                </c:pt>
                <c:pt idx="44">
                  <c:v>6.5814341267377919E-4</c:v>
                </c:pt>
                <c:pt idx="45">
                  <c:v>4.9499021771029299E-4</c:v>
                </c:pt>
                <c:pt idx="46">
                  <c:v>3.7143624016363025E-4</c:v>
                </c:pt>
                <c:pt idx="47">
                  <c:v>2.7759716183005801E-4</c:v>
                </c:pt>
                <c:pt idx="48">
                  <c:v>2.0596585644289036E-4</c:v>
                </c:pt>
                <c:pt idx="49">
                  <c:v>1.5081181957115399E-4</c:v>
                </c:pt>
                <c:pt idx="50">
                  <c:v>5.3861364132554938E-4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1.1216876847914208E-8</c:v>
                </c:pt>
                <c:pt idx="1">
                  <c:v>6.0131366540029623E-9</c:v>
                </c:pt>
                <c:pt idx="2">
                  <c:v>1.8361738614301574E-8</c:v>
                </c:pt>
                <c:pt idx="3">
                  <c:v>5.081093147658038E-8</c:v>
                </c:pt>
                <c:pt idx="4">
                  <c:v>1.0359612931229214E-7</c:v>
                </c:pt>
                <c:pt idx="5">
                  <c:v>4.6391760188750333E-8</c:v>
                </c:pt>
                <c:pt idx="6">
                  <c:v>9.9965119546854943E-8</c:v>
                </c:pt>
                <c:pt idx="7">
                  <c:v>9.8416744884706867E-8</c:v>
                </c:pt>
                <c:pt idx="8">
                  <c:v>7.7271908937693816E-7</c:v>
                </c:pt>
                <c:pt idx="9">
                  <c:v>4.4021337486069125E-7</c:v>
                </c:pt>
                <c:pt idx="10">
                  <c:v>9.4134875244150419E-7</c:v>
                </c:pt>
                <c:pt idx="11">
                  <c:v>1.0972799304888173E-6</c:v>
                </c:pt>
                <c:pt idx="12">
                  <c:v>9.6519162668097663E-6</c:v>
                </c:pt>
                <c:pt idx="13">
                  <c:v>5.2028161044879396E-6</c:v>
                </c:pt>
                <c:pt idx="14">
                  <c:v>8.674797944909514E-6</c:v>
                </c:pt>
                <c:pt idx="15">
                  <c:v>8.6571219765711558E-6</c:v>
                </c:pt>
                <c:pt idx="16">
                  <c:v>1.1154121326736085E-4</c:v>
                </c:pt>
                <c:pt idx="17">
                  <c:v>2.4667653103236127E-5</c:v>
                </c:pt>
                <c:pt idx="18">
                  <c:v>5.2904849445241604E-5</c:v>
                </c:pt>
                <c:pt idx="19">
                  <c:v>1.2364262468690231E-4</c:v>
                </c:pt>
                <c:pt idx="20">
                  <c:v>9.446794207008893E-4</c:v>
                </c:pt>
                <c:pt idx="21">
                  <c:v>3.0979056931209286E-4</c:v>
                </c:pt>
                <c:pt idx="22">
                  <c:v>3.8809273212727668E-3</c:v>
                </c:pt>
                <c:pt idx="23">
                  <c:v>0.15025611454535939</c:v>
                </c:pt>
                <c:pt idx="24">
                  <c:v>0.21512644682959187</c:v>
                </c:pt>
                <c:pt idx="25">
                  <c:v>0.38444779538925605</c:v>
                </c:pt>
                <c:pt idx="26">
                  <c:v>4.985202377228698E-2</c:v>
                </c:pt>
                <c:pt idx="27">
                  <c:v>6.2406499979944782E-2</c:v>
                </c:pt>
                <c:pt idx="28">
                  <c:v>3.4512947852443097E-2</c:v>
                </c:pt>
                <c:pt idx="29">
                  <c:v>1.6541556525603011E-2</c:v>
                </c:pt>
                <c:pt idx="30">
                  <c:v>4.1082555187061498E-2</c:v>
                </c:pt>
                <c:pt idx="31">
                  <c:v>4.1551695376908608E-2</c:v>
                </c:pt>
                <c:pt idx="32">
                  <c:v>2.595408838063179E-4</c:v>
                </c:pt>
                <c:pt idx="33">
                  <c:v>7.2943335214826924E-4</c:v>
                </c:pt>
                <c:pt idx="34">
                  <c:v>3.2861894813198299E-5</c:v>
                </c:pt>
                <c:pt idx="35">
                  <c:v>2.2556715750332171E-5</c:v>
                </c:pt>
                <c:pt idx="36">
                  <c:v>1.7493629445012487E-5</c:v>
                </c:pt>
                <c:pt idx="37">
                  <c:v>1.6559090939533863E-5</c:v>
                </c:pt>
                <c:pt idx="38">
                  <c:v>2.8823409908631718E-5</c:v>
                </c:pt>
                <c:pt idx="39">
                  <c:v>4.6064236253194357E-6</c:v>
                </c:pt>
                <c:pt idx="40">
                  <c:v>8.4160598923954861E-8</c:v>
                </c:pt>
                <c:pt idx="41">
                  <c:v>1.242306694684608E-7</c:v>
                </c:pt>
                <c:pt idx="42">
                  <c:v>2.4620710184111776E-8</c:v>
                </c:pt>
                <c:pt idx="43">
                  <c:v>7.2492037977713121E-9</c:v>
                </c:pt>
                <c:pt idx="44">
                  <c:v>3.9726076445009058E-9</c:v>
                </c:pt>
                <c:pt idx="45">
                  <c:v>1.8761651358971207E-8</c:v>
                </c:pt>
                <c:pt idx="46">
                  <c:v>3.6325169883653077E-9</c:v>
                </c:pt>
                <c:pt idx="47">
                  <c:v>4.9128658564008368E-10</c:v>
                </c:pt>
                <c:pt idx="48">
                  <c:v>3.2751621936066935E-10</c:v>
                </c:pt>
                <c:pt idx="49">
                  <c:v>2.3568170804929643E-10</c:v>
                </c:pt>
                <c:pt idx="50">
                  <c:v>1.5023108289894216E-9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cn!$R$22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cn!$R$23:$R$73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6-4774-8705-25CFBB84097F}"/>
            </c:ext>
          </c:extLst>
        </c:ser>
        <c:ser>
          <c:idx val="1"/>
          <c:order val="1"/>
          <c:tx>
            <c:strRef>
              <c:f>cn!$S$22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cn!$S$23:$S$73</c:f>
              <c:numCache>
                <c:formatCode>General</c:formatCode>
                <c:ptCount val="51"/>
                <c:pt idx="0">
                  <c:v>2.355364267221649E-5</c:v>
                </c:pt>
                <c:pt idx="1">
                  <c:v>6.4294330573967551E-6</c:v>
                </c:pt>
                <c:pt idx="2">
                  <c:v>1.4561810261892471E-5</c:v>
                </c:pt>
                <c:pt idx="3">
                  <c:v>2.653158606965199E-5</c:v>
                </c:pt>
                <c:pt idx="4">
                  <c:v>4.543802067211122E-5</c:v>
                </c:pt>
                <c:pt idx="5">
                  <c:v>7.6103001475781601E-5</c:v>
                </c:pt>
                <c:pt idx="6">
                  <c:v>1.2622103213912527E-4</c:v>
                </c:pt>
                <c:pt idx="7">
                  <c:v>2.0814362087967562E-4</c:v>
                </c:pt>
                <c:pt idx="8">
                  <c:v>3.4165215939333123E-4</c:v>
                </c:pt>
                <c:pt idx="9">
                  <c:v>5.582291404527004E-4</c:v>
                </c:pt>
                <c:pt idx="10">
                  <c:v>9.0753567893776897E-4</c:v>
                </c:pt>
                <c:pt idx="11">
                  <c:v>1.4670171424986155E-3</c:v>
                </c:pt>
                <c:pt idx="12">
                  <c:v>2.3556991973105882E-3</c:v>
                </c:pt>
                <c:pt idx="13">
                  <c:v>3.753073332557897E-3</c:v>
                </c:pt>
                <c:pt idx="14">
                  <c:v>5.9229703710987625E-3</c:v>
                </c:pt>
                <c:pt idx="15">
                  <c:v>9.2393210846453688E-3</c:v>
                </c:pt>
                <c:pt idx="16">
                  <c:v>1.4203274430913022E-2</c:v>
                </c:pt>
                <c:pt idx="17">
                  <c:v>2.1424338573490867E-2</c:v>
                </c:pt>
                <c:pt idx="18">
                  <c:v>3.1502157283881033E-2</c:v>
                </c:pt>
                <c:pt idx="19">
                  <c:v>4.4670844987060185E-2</c:v>
                </c:pt>
                <c:pt idx="20">
                  <c:v>5.9916851357520229E-2</c:v>
                </c:pt>
                <c:pt idx="21">
                  <c:v>7.2981815490138185E-2</c:v>
                </c:pt>
                <c:pt idx="22">
                  <c:v>7.2076023868561878E-2</c:v>
                </c:pt>
                <c:pt idx="23">
                  <c:v>2.8995141387564871E-2</c:v>
                </c:pt>
                <c:pt idx="24">
                  <c:v>-0.11883781005224962</c:v>
                </c:pt>
                <c:pt idx="25">
                  <c:v>0.49598976483799229</c:v>
                </c:pt>
                <c:pt idx="26">
                  <c:v>-0.11883781005224953</c:v>
                </c:pt>
                <c:pt idx="27">
                  <c:v>2.8995141387564871E-2</c:v>
                </c:pt>
                <c:pt idx="28">
                  <c:v>7.2076023868561906E-2</c:v>
                </c:pt>
                <c:pt idx="29">
                  <c:v>7.2981815490138185E-2</c:v>
                </c:pt>
                <c:pt idx="30">
                  <c:v>5.9916851357520229E-2</c:v>
                </c:pt>
                <c:pt idx="31">
                  <c:v>4.4670844987060129E-2</c:v>
                </c:pt>
                <c:pt idx="32">
                  <c:v>3.1502157283881033E-2</c:v>
                </c:pt>
                <c:pt idx="33">
                  <c:v>2.1424338573490874E-2</c:v>
                </c:pt>
                <c:pt idx="34">
                  <c:v>1.4203274430913019E-2</c:v>
                </c:pt>
                <c:pt idx="35">
                  <c:v>9.2393210846453688E-3</c:v>
                </c:pt>
                <c:pt idx="36">
                  <c:v>5.9229703710987633E-3</c:v>
                </c:pt>
                <c:pt idx="37">
                  <c:v>3.753073332557897E-3</c:v>
                </c:pt>
                <c:pt idx="38">
                  <c:v>2.355699197310589E-3</c:v>
                </c:pt>
                <c:pt idx="39">
                  <c:v>1.4670171424986174E-3</c:v>
                </c:pt>
                <c:pt idx="40">
                  <c:v>9.0753567893776962E-4</c:v>
                </c:pt>
                <c:pt idx="41">
                  <c:v>5.5822914045270051E-4</c:v>
                </c:pt>
                <c:pt idx="42">
                  <c:v>3.4165215939333139E-4</c:v>
                </c:pt>
                <c:pt idx="43">
                  <c:v>2.0814362087967562E-4</c:v>
                </c:pt>
                <c:pt idx="44">
                  <c:v>1.2622103213912541E-4</c:v>
                </c:pt>
                <c:pt idx="45">
                  <c:v>7.6103001475781668E-5</c:v>
                </c:pt>
                <c:pt idx="46">
                  <c:v>4.5438020672111288E-5</c:v>
                </c:pt>
                <c:pt idx="47">
                  <c:v>2.6531586069652014E-5</c:v>
                </c:pt>
                <c:pt idx="48">
                  <c:v>1.456181026189248E-5</c:v>
                </c:pt>
                <c:pt idx="49">
                  <c:v>6.4294330573967652E-6</c:v>
                </c:pt>
                <c:pt idx="50">
                  <c:v>2.3553642672216513E-5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6-4774-8705-25CFBB84097F}"/>
            </c:ext>
          </c:extLst>
        </c:ser>
        <c:ser>
          <c:idx val="2"/>
          <c:order val="2"/>
          <c:tx>
            <c:strRef>
              <c:f>cn!$T$22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cn!$T$23:$T$73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E6-4774-8705-25CFBB84097F}"/>
            </c:ext>
          </c:extLst>
        </c:ser>
        <c:ser>
          <c:idx val="3"/>
          <c:order val="3"/>
          <c:tx>
            <c:strRef>
              <c:f>cn!$U$22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cn!$U$23:$U$73</c:f>
              <c:numCache>
                <c:formatCode>General</c:formatCode>
                <c:ptCount val="51"/>
                <c:pt idx="0">
                  <c:v>2.5503109374437048E-6</c:v>
                </c:pt>
                <c:pt idx="1">
                  <c:v>1.6148827414745137E-6</c:v>
                </c:pt>
                <c:pt idx="2">
                  <c:v>4.1556912458877509E-6</c:v>
                </c:pt>
                <c:pt idx="3">
                  <c:v>9.0089143349296339E-6</c:v>
                </c:pt>
                <c:pt idx="4">
                  <c:v>1.8663812945108072E-5</c:v>
                </c:pt>
                <c:pt idx="5">
                  <c:v>3.7760510068357571E-5</c:v>
                </c:pt>
                <c:pt idx="6">
                  <c:v>7.4847352545054087E-5</c:v>
                </c:pt>
                <c:pt idx="7">
                  <c:v>1.4524563269354871E-4</c:v>
                </c:pt>
                <c:pt idx="8">
                  <c:v>2.7547630897806371E-4</c:v>
                </c:pt>
                <c:pt idx="9">
                  <c:v>5.0961381291324596E-4</c:v>
                </c:pt>
                <c:pt idx="10">
                  <c:v>9.1752601495123415E-4</c:v>
                </c:pt>
                <c:pt idx="11">
                  <c:v>1.6040483745761013E-3</c:v>
                </c:pt>
                <c:pt idx="12">
                  <c:v>2.7166667200030654E-3</c:v>
                </c:pt>
                <c:pt idx="13">
                  <c:v>4.4475808132517641E-3</c:v>
                </c:pt>
                <c:pt idx="14">
                  <c:v>7.0249981230918954E-3</c:v>
                </c:pt>
                <c:pt idx="15">
                  <c:v>1.0689246169971686E-2</c:v>
                </c:pt>
                <c:pt idx="16">
                  <c:v>1.5651689154803628E-2</c:v>
                </c:pt>
                <c:pt idx="17">
                  <c:v>2.2036620512751157E-2</c:v>
                </c:pt>
                <c:pt idx="18">
                  <c:v>2.9810690087866167E-2</c:v>
                </c:pt>
                <c:pt idx="19">
                  <c:v>3.8728656503541584E-2</c:v>
                </c:pt>
                <c:pt idx="20">
                  <c:v>4.8357074361479679E-2</c:v>
                </c:pt>
                <c:pt idx="21">
                  <c:v>5.8051111608243368E-2</c:v>
                </c:pt>
                <c:pt idx="22">
                  <c:v>6.6445250994632665E-2</c:v>
                </c:pt>
                <c:pt idx="23">
                  <c:v>7.4441894567749634E-2</c:v>
                </c:pt>
                <c:pt idx="24">
                  <c:v>7.746151524146791E-2</c:v>
                </c:pt>
                <c:pt idx="25">
                  <c:v>8.1072987044429862E-2</c:v>
                </c:pt>
                <c:pt idx="26">
                  <c:v>7.746151524146791E-2</c:v>
                </c:pt>
                <c:pt idx="27">
                  <c:v>7.4441894567749647E-2</c:v>
                </c:pt>
                <c:pt idx="28">
                  <c:v>6.6445250994632665E-2</c:v>
                </c:pt>
                <c:pt idx="29">
                  <c:v>5.8051111608243396E-2</c:v>
                </c:pt>
                <c:pt idx="30">
                  <c:v>4.8357074361479672E-2</c:v>
                </c:pt>
                <c:pt idx="31">
                  <c:v>3.8728656503541598E-2</c:v>
                </c:pt>
                <c:pt idx="32">
                  <c:v>2.9810690087866167E-2</c:v>
                </c:pt>
                <c:pt idx="33">
                  <c:v>2.2036620512751168E-2</c:v>
                </c:pt>
                <c:pt idx="34">
                  <c:v>1.5651689154803639E-2</c:v>
                </c:pt>
                <c:pt idx="35">
                  <c:v>1.0689246169971689E-2</c:v>
                </c:pt>
                <c:pt idx="36">
                  <c:v>7.0249981230918997E-3</c:v>
                </c:pt>
                <c:pt idx="37">
                  <c:v>4.447580813251765E-3</c:v>
                </c:pt>
                <c:pt idx="38">
                  <c:v>2.7166667200030654E-3</c:v>
                </c:pt>
                <c:pt idx="39">
                  <c:v>1.6040483745761018E-3</c:v>
                </c:pt>
                <c:pt idx="40">
                  <c:v>9.1752601495123426E-4</c:v>
                </c:pt>
                <c:pt idx="41">
                  <c:v>5.0961381291324617E-4</c:v>
                </c:pt>
                <c:pt idx="42">
                  <c:v>2.7547630897806381E-4</c:v>
                </c:pt>
                <c:pt idx="43">
                  <c:v>1.4524563269354882E-4</c:v>
                </c:pt>
                <c:pt idx="44">
                  <c:v>7.4847352545054127E-5</c:v>
                </c:pt>
                <c:pt idx="45">
                  <c:v>3.7760510068357591E-5</c:v>
                </c:pt>
                <c:pt idx="46">
                  <c:v>1.8663812945108082E-5</c:v>
                </c:pt>
                <c:pt idx="47">
                  <c:v>9.0089143349296372E-6</c:v>
                </c:pt>
                <c:pt idx="48">
                  <c:v>4.1556912458877542E-6</c:v>
                </c:pt>
                <c:pt idx="49">
                  <c:v>1.6148827414745154E-6</c:v>
                </c:pt>
                <c:pt idx="50">
                  <c:v>2.5503109374437065E-6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E6-4774-8705-25CFBB84097F}"/>
            </c:ext>
          </c:extLst>
        </c:ser>
        <c:ser>
          <c:idx val="4"/>
          <c:order val="4"/>
          <c:tx>
            <c:strRef>
              <c:f>cn!$V$22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cn!$V$23:$V$73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E6-4774-8705-25CFBB84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21056"/>
        <c:axId val="399625320"/>
      </c:scatterChart>
      <c:valAx>
        <c:axId val="399621056"/>
        <c:scaling>
          <c:orientation val="minMax"/>
          <c:max val="0.15000000000000002"/>
          <c:min val="-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625320"/>
        <c:crosses val="autoZero"/>
        <c:crossBetween val="midCat"/>
      </c:valAx>
      <c:valAx>
        <c:axId val="39962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9962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accuracy!$O$66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8-4874-97FE-364802F9BF8D}"/>
            </c:ext>
          </c:extLst>
        </c:ser>
        <c:ser>
          <c:idx val="1"/>
          <c:order val="1"/>
          <c:tx>
            <c:strRef>
              <c:f>accuracy!$P$66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8-4874-97FE-364802F9BF8D}"/>
            </c:ext>
          </c:extLst>
        </c:ser>
        <c:ser>
          <c:idx val="2"/>
          <c:order val="2"/>
          <c:tx>
            <c:strRef>
              <c:f>accuracy!$Q$66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58-4874-97FE-364802F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'accuracy (2)'!$N$66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(2)'!$N$67:$N$81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5-4D44-A383-F8BBF6C4011B}"/>
            </c:ext>
          </c:extLst>
        </c:ser>
        <c:ser>
          <c:idx val="1"/>
          <c:order val="1"/>
          <c:tx>
            <c:strRef>
              <c:f>'accuracy (2)'!$O$66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(2)'!$O$67:$O$81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5-4D44-A383-F8BBF6C4011B}"/>
            </c:ext>
          </c:extLst>
        </c:ser>
        <c:ser>
          <c:idx val="2"/>
          <c:order val="2"/>
          <c:tx>
            <c:strRef>
              <c:f>'accuracy (2)'!$P$66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(2)'!$P$67:$P$81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C5-4D44-A383-F8BBF6C4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'accuracy (2)'!$M$33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(2)'!$M$34:$M$45</c:f>
              <c:numCache>
                <c:formatCode>General</c:formatCode>
                <c:ptCount val="12"/>
                <c:pt idx="0">
                  <c:v>-6.9442545556201161</c:v>
                </c:pt>
                <c:pt idx="1">
                  <c:v>-7.4585589658093117</c:v>
                </c:pt>
                <c:pt idx="2">
                  <c:v>-7.6798013439514712</c:v>
                </c:pt>
                <c:pt idx="3">
                  <c:v>-7.985381630874115</c:v>
                </c:pt>
                <c:pt idx="4">
                  <c:v>-8.2203180252561445</c:v>
                </c:pt>
                <c:pt idx="5">
                  <c:v>-8.650188197712037</c:v>
                </c:pt>
                <c:pt idx="6">
                  <c:v>-8.9528005527465258</c:v>
                </c:pt>
                <c:pt idx="7">
                  <c:v>-9.3825678786754541</c:v>
                </c:pt>
                <c:pt idx="8">
                  <c:v>-9.690835759976963</c:v>
                </c:pt>
                <c:pt idx="9">
                  <c:v>-10.459124095599087</c:v>
                </c:pt>
                <c:pt idx="10">
                  <c:v>-11.309521904331636</c:v>
                </c:pt>
                <c:pt idx="11">
                  <c:v>-12.4096906958173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F-4B9F-BC38-3B0E9E7AA875}"/>
            </c:ext>
          </c:extLst>
        </c:ser>
        <c:ser>
          <c:idx val="1"/>
          <c:order val="1"/>
          <c:tx>
            <c:strRef>
              <c:f>'accuracy (2)'!$N$33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(2)'!$N$34:$N$45</c:f>
              <c:numCache>
                <c:formatCode>General</c:formatCode>
                <c:ptCount val="12"/>
                <c:pt idx="0">
                  <c:v>-8.1099235847632087</c:v>
                </c:pt>
                <c:pt idx="1">
                  <c:v>-9.5204277574967318</c:v>
                </c:pt>
                <c:pt idx="2">
                  <c:v>-10.313472437311109</c:v>
                </c:pt>
                <c:pt idx="3">
                  <c:v>-10.855254072153684</c:v>
                </c:pt>
                <c:pt idx="4">
                  <c:v>-11.257571324288159</c:v>
                </c:pt>
                <c:pt idx="5">
                  <c:v>-12.099302655197532</c:v>
                </c:pt>
                <c:pt idx="6">
                  <c:v>-12.644393565925997</c:v>
                </c:pt>
                <c:pt idx="7">
                  <c:v>-13.457294049635824</c:v>
                </c:pt>
                <c:pt idx="8">
                  <c:v>-14.034235698874237</c:v>
                </c:pt>
                <c:pt idx="9">
                  <c:v>-15.432515800340809</c:v>
                </c:pt>
                <c:pt idx="10">
                  <c:v>-16.86763352167808</c:v>
                </c:pt>
                <c:pt idx="11">
                  <c:v>-18.477051295315757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DF-4B9F-BC38-3B0E9E7A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35064"/>
        <c:axId val="463031784"/>
      </c:scatterChart>
      <c:valAx>
        <c:axId val="46303506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31784"/>
        <c:crosses val="autoZero"/>
        <c:crossBetween val="midCat"/>
      </c:valAx>
      <c:valAx>
        <c:axId val="46303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63035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8625</xdr:colOff>
      <xdr:row>1</xdr:row>
      <xdr:rowOff>30191</xdr:rowOff>
    </xdr:from>
    <xdr:to>
      <xdr:col>19</xdr:col>
      <xdr:colOff>232912</xdr:colOff>
      <xdr:row>17</xdr:row>
      <xdr:rowOff>56071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310549</xdr:colOff>
      <xdr:row>44</xdr:row>
      <xdr:rowOff>94891</xdr:rowOff>
    </xdr:from>
    <xdr:to>
      <xdr:col>14</xdr:col>
      <xdr:colOff>172528</xdr:colOff>
      <xdr:row>67</xdr:row>
      <xdr:rowOff>25879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1042538</xdr:colOff>
      <xdr:row>43</xdr:row>
      <xdr:rowOff>190317</xdr:rowOff>
    </xdr:from>
    <xdr:to>
      <xdr:col>14</xdr:col>
      <xdr:colOff>479844</xdr:colOff>
      <xdr:row>59</xdr:row>
      <xdr:rowOff>25697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129394</xdr:colOff>
      <xdr:row>60</xdr:row>
      <xdr:rowOff>90576</xdr:rowOff>
    </xdr:from>
    <xdr:to>
      <xdr:col>25</xdr:col>
      <xdr:colOff>431320</xdr:colOff>
      <xdr:row>82</xdr:row>
      <xdr:rowOff>25880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1017916</xdr:colOff>
      <xdr:row>39</xdr:row>
      <xdr:rowOff>142335</xdr:rowOff>
    </xdr:from>
    <xdr:to>
      <xdr:col>14</xdr:col>
      <xdr:colOff>439946</xdr:colOff>
      <xdr:row>54</xdr:row>
      <xdr:rowOff>168214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72"/>
  <sheetViews>
    <sheetView topLeftCell="A19" workbookViewId="0">
      <selection activeCell="O41" sqref="O41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0.05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v>4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4" x14ac:dyDescent="0.25">
      <c r="B17" t="s">
        <v>2</v>
      </c>
      <c r="C17">
        <v>-1</v>
      </c>
      <c r="E17" t="s">
        <v>33</v>
      </c>
      <c r="F17">
        <f>EXP(-C4*C2)</f>
        <v>0.99252805481913842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>SUMPRODUCT(L22:L72,F22:F72)</f>
        <v>2.9640335352900449E-2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>C11</f>
        <v>-0.25</v>
      </c>
      <c r="C22">
        <f>$C$4</f>
        <v>0.03</v>
      </c>
      <c r="D22">
        <f>$C$5</f>
        <v>0.05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6.5151630903271866E-8</v>
      </c>
      <c r="I22">
        <f>_xll.xBachelierImplied($C$2,$F$15,H22/$F$17,B22+$C$5*$C$2)</f>
        <v>0.10614855471212696</v>
      </c>
      <c r="K22">
        <f>IF(ABS(B22-$C$3)&lt;0.0000000001,1,0)</f>
        <v>0</v>
      </c>
      <c r="L22">
        <f t="array" ref="L22:L72">_xll.xFd1d($C$2,B22:B72,C22:C72,D22:D72,E22:E72,K22:K72,L15:L19)</f>
        <v>1.544993177647476E-6</v>
      </c>
      <c r="N22">
        <f>SUM(L22:L72)</f>
        <v>0.99252805263828847</v>
      </c>
    </row>
    <row r="23" spans="2:14" x14ac:dyDescent="0.25">
      <c r="B23">
        <f t="shared" ref="B23:B54" si="0">B22+$C$13</f>
        <v>-0.24</v>
      </c>
      <c r="C23">
        <f t="shared" ref="C23:C72" si="1">$C$4</f>
        <v>0.03</v>
      </c>
      <c r="D23">
        <f t="shared" ref="D23:D72" si="2">$C$5</f>
        <v>0.05</v>
      </c>
      <c r="E23">
        <f t="shared" ref="E23:E72" si="3">$C$6</f>
        <v>0.1</v>
      </c>
      <c r="F23">
        <f t="shared" ref="F23:F72" si="4">MAX(0,B23-$F$15)</f>
        <v>0</v>
      </c>
      <c r="H23">
        <v>3.6220734795065956E-7</v>
      </c>
      <c r="I23">
        <f>_xll.xBachelierImplied($C$2,$F$15,H23/$F$17,B23+$C$5*$C$2)</f>
        <v>0.11074609286577926</v>
      </c>
      <c r="K23">
        <f t="shared" ref="K23:K72" si="5">IF(ABS(B23-$C$3)&lt;0.0000000001,1,0)</f>
        <v>0</v>
      </c>
      <c r="L23">
        <v>8.7537765469029708E-7</v>
      </c>
    </row>
    <row r="24" spans="2:14" x14ac:dyDescent="0.25">
      <c r="B24">
        <f t="shared" si="0"/>
        <v>-0.22999999999999998</v>
      </c>
      <c r="C24">
        <f t="shared" si="1"/>
        <v>0.03</v>
      </c>
      <c r="D24">
        <f t="shared" si="2"/>
        <v>0.05</v>
      </c>
      <c r="E24">
        <f t="shared" si="3"/>
        <v>0.1</v>
      </c>
      <c r="F24">
        <f t="shared" si="4"/>
        <v>0</v>
      </c>
      <c r="H24">
        <v>7.8222822769774054E-7</v>
      </c>
      <c r="I24">
        <f>_xll.xBachelierImplied($C$2,$F$15,H24/$F$17,B24+$C$5*$C$2)</f>
        <v>0.11062797025734215</v>
      </c>
      <c r="K24">
        <f t="shared" si="5"/>
        <v>0</v>
      </c>
      <c r="L24">
        <v>2.0642072215413924E-6</v>
      </c>
    </row>
    <row r="25" spans="2:14" x14ac:dyDescent="0.25">
      <c r="B25">
        <f t="shared" si="0"/>
        <v>-0.21999999999999997</v>
      </c>
      <c r="C25">
        <f t="shared" si="1"/>
        <v>0.03</v>
      </c>
      <c r="D25">
        <f t="shared" si="2"/>
        <v>0.05</v>
      </c>
      <c r="E25">
        <f t="shared" si="3"/>
        <v>0.1</v>
      </c>
      <c r="F25">
        <f t="shared" si="4"/>
        <v>0</v>
      </c>
      <c r="H25">
        <v>1.4841482991326071E-6</v>
      </c>
      <c r="I25">
        <f>_xll.xBachelierImplied($C$2,$F$15,H25/$F$17,B25+$C$5*$C$2)</f>
        <v>0.10981250459315189</v>
      </c>
      <c r="K25">
        <f t="shared" si="5"/>
        <v>0</v>
      </c>
      <c r="L25">
        <v>4.2662020223731797E-6</v>
      </c>
    </row>
    <row r="26" spans="2:14" x14ac:dyDescent="0.25">
      <c r="B26">
        <f t="shared" si="0"/>
        <v>-0.20999999999999996</v>
      </c>
      <c r="C26">
        <f t="shared" si="1"/>
        <v>0.03</v>
      </c>
      <c r="D26">
        <f t="shared" si="2"/>
        <v>0.05</v>
      </c>
      <c r="E26">
        <f t="shared" si="3"/>
        <v>0.1</v>
      </c>
      <c r="F26">
        <f t="shared" si="4"/>
        <v>0</v>
      </c>
      <c r="H26">
        <v>2.7193758398841748E-6</v>
      </c>
      <c r="I26">
        <f>_xll.xBachelierImplied($C$2,$F$15,H26/$F$17,B26+$C$5*$C$2)</f>
        <v>0.10883453018980184</v>
      </c>
      <c r="K26">
        <f t="shared" si="5"/>
        <v>0</v>
      </c>
      <c r="L26">
        <v>8.4929882138598089E-6</v>
      </c>
    </row>
    <row r="27" spans="2:14" x14ac:dyDescent="0.25">
      <c r="B27">
        <f t="shared" si="0"/>
        <v>-0.19999999999999996</v>
      </c>
      <c r="C27">
        <f t="shared" si="1"/>
        <v>0.03</v>
      </c>
      <c r="D27">
        <f t="shared" si="2"/>
        <v>0.05</v>
      </c>
      <c r="E27">
        <f t="shared" si="3"/>
        <v>0.1</v>
      </c>
      <c r="F27">
        <f t="shared" si="4"/>
        <v>0</v>
      </c>
      <c r="H27">
        <v>4.9142301430049383E-6</v>
      </c>
      <c r="I27">
        <f>_xll.xBachelierImplied($C$2,$F$15,H27/$F$17,B27+$C$5*$C$2)</f>
        <v>0.10782702936777311</v>
      </c>
      <c r="K27">
        <f t="shared" si="5"/>
        <v>0</v>
      </c>
      <c r="L27">
        <v>1.6635850723142918E-5</v>
      </c>
    </row>
    <row r="28" spans="2:14" x14ac:dyDescent="0.25">
      <c r="B28">
        <f t="shared" si="0"/>
        <v>-0.18999999999999995</v>
      </c>
      <c r="C28">
        <f t="shared" si="1"/>
        <v>0.03</v>
      </c>
      <c r="D28">
        <f t="shared" si="2"/>
        <v>0.05</v>
      </c>
      <c r="E28">
        <f t="shared" si="3"/>
        <v>0.1</v>
      </c>
      <c r="F28">
        <f t="shared" si="4"/>
        <v>0</v>
      </c>
      <c r="H28">
        <v>8.8018123255305322E-6</v>
      </c>
      <c r="I28">
        <f>_xll.xBachelierImplied($C$2,$F$15,H28/$F$17,B28+$C$5*$C$2)</f>
        <v>0.1068298556997677</v>
      </c>
      <c r="K28">
        <f t="shared" si="5"/>
        <v>0</v>
      </c>
      <c r="L28">
        <v>3.2218086566834134E-5</v>
      </c>
    </row>
    <row r="29" spans="2:14" x14ac:dyDescent="0.25">
      <c r="B29">
        <f t="shared" si="0"/>
        <v>-0.17999999999999994</v>
      </c>
      <c r="C29">
        <f t="shared" si="1"/>
        <v>0.03</v>
      </c>
      <c r="D29">
        <f t="shared" si="2"/>
        <v>0.05</v>
      </c>
      <c r="E29">
        <f t="shared" si="3"/>
        <v>0.1</v>
      </c>
      <c r="F29">
        <f t="shared" si="4"/>
        <v>0</v>
      </c>
      <c r="H29">
        <v>1.5637088726903015E-5</v>
      </c>
      <c r="I29">
        <f>_xll.xBachelierImplied($C$2,$F$15,H29/$F$17,B29+$C$5*$C$2)</f>
        <v>0.10585878618767008</v>
      </c>
      <c r="K29">
        <f t="shared" si="5"/>
        <v>0</v>
      </c>
      <c r="L29">
        <v>6.1720939018171487E-5</v>
      </c>
    </row>
    <row r="30" spans="2:14" x14ac:dyDescent="0.25">
      <c r="B30">
        <f t="shared" si="0"/>
        <v>-0.16999999999999993</v>
      </c>
      <c r="C30">
        <f t="shared" si="1"/>
        <v>0.03</v>
      </c>
      <c r="D30">
        <f t="shared" si="2"/>
        <v>0.05</v>
      </c>
      <c r="E30">
        <f t="shared" si="3"/>
        <v>0.1</v>
      </c>
      <c r="F30">
        <f t="shared" si="4"/>
        <v>0</v>
      </c>
      <c r="H30">
        <v>2.7544766770974414E-5</v>
      </c>
      <c r="I30">
        <f>_xll.xBachelierImplied($C$2,$F$15,H30/$F$17,B30+$C$5*$C$2)</f>
        <v>0.10492385935968906</v>
      </c>
      <c r="K30">
        <f t="shared" si="5"/>
        <v>0</v>
      </c>
      <c r="L30">
        <v>1.1686240965963078E-4</v>
      </c>
    </row>
    <row r="31" spans="2:14" x14ac:dyDescent="0.25">
      <c r="B31">
        <f t="shared" si="0"/>
        <v>-0.15999999999999992</v>
      </c>
      <c r="C31">
        <f t="shared" si="1"/>
        <v>0.03</v>
      </c>
      <c r="D31">
        <f t="shared" si="2"/>
        <v>0.05</v>
      </c>
      <c r="E31">
        <f t="shared" si="3"/>
        <v>0.1</v>
      </c>
      <c r="F31">
        <f t="shared" si="4"/>
        <v>0</v>
      </c>
      <c r="H31">
        <v>4.8070808522893194E-5</v>
      </c>
      <c r="I31">
        <f>_xll.xBachelierImplied($C$2,$F$15,H31/$F$17,B31+$C$5*$C$2)</f>
        <v>0.10403458379743147</v>
      </c>
      <c r="K31">
        <f t="shared" si="5"/>
        <v>0</v>
      </c>
      <c r="L31">
        <v>2.1838298370082258E-4</v>
      </c>
    </row>
    <row r="32" spans="2:14" x14ac:dyDescent="0.25">
      <c r="B32">
        <f t="shared" si="0"/>
        <v>-0.14999999999999991</v>
      </c>
      <c r="C32">
        <f t="shared" si="1"/>
        <v>0.03</v>
      </c>
      <c r="D32">
        <f t="shared" si="2"/>
        <v>0.05</v>
      </c>
      <c r="E32">
        <f t="shared" si="3"/>
        <v>0.1</v>
      </c>
      <c r="F32">
        <f t="shared" si="4"/>
        <v>0</v>
      </c>
      <c r="H32">
        <v>8.3033026814579165E-5</v>
      </c>
      <c r="I32">
        <f>_xll.xBachelierImplied($C$2,$F$15,H32/$F$17,B32+$C$5*$C$2)</f>
        <v>0.10320153590182525</v>
      </c>
      <c r="K32">
        <f t="shared" si="5"/>
        <v>0</v>
      </c>
      <c r="L32">
        <v>4.0205663543314466E-4</v>
      </c>
    </row>
    <row r="33" spans="2:12" x14ac:dyDescent="0.25">
      <c r="B33">
        <f t="shared" si="0"/>
        <v>-0.1399999999999999</v>
      </c>
      <c r="C33">
        <f t="shared" si="1"/>
        <v>0.03</v>
      </c>
      <c r="D33">
        <f t="shared" si="2"/>
        <v>0.05</v>
      </c>
      <c r="E33">
        <f t="shared" si="3"/>
        <v>0.1</v>
      </c>
      <c r="F33">
        <f t="shared" si="4"/>
        <v>0</v>
      </c>
      <c r="H33">
        <v>1.4178710757408448E-4</v>
      </c>
      <c r="I33">
        <f>_xll.xBachelierImplied($C$2,$F$15,H33/$F$17,B33+$C$5*$C$2)</f>
        <v>0.10243689239877396</v>
      </c>
      <c r="K33">
        <f t="shared" si="5"/>
        <v>0</v>
      </c>
      <c r="L33">
        <v>7.2765372617533892E-4</v>
      </c>
    </row>
    <row r="34" spans="2:12" x14ac:dyDescent="0.25">
      <c r="B34">
        <f t="shared" si="0"/>
        <v>-0.12999999999999989</v>
      </c>
      <c r="C34">
        <f t="shared" si="1"/>
        <v>0.03</v>
      </c>
      <c r="D34">
        <f t="shared" si="2"/>
        <v>0.05</v>
      </c>
      <c r="E34">
        <f t="shared" si="3"/>
        <v>0.1</v>
      </c>
      <c r="F34">
        <f t="shared" si="4"/>
        <v>0</v>
      </c>
      <c r="H34">
        <v>2.3902510217180766E-4</v>
      </c>
      <c r="I34">
        <f>_xll.xBachelierImplied($C$2,$F$15,H34/$F$17,B34+$C$5*$C$2)</f>
        <v>0.10175451635669644</v>
      </c>
      <c r="K34">
        <f t="shared" si="5"/>
        <v>0</v>
      </c>
      <c r="L34">
        <v>1.291095674639804E-3</v>
      </c>
    </row>
    <row r="35" spans="2:12" x14ac:dyDescent="0.25">
      <c r="B35">
        <f t="shared" si="0"/>
        <v>-0.1199999999999999</v>
      </c>
      <c r="C35">
        <f t="shared" si="1"/>
        <v>0.03</v>
      </c>
      <c r="D35">
        <f t="shared" si="2"/>
        <v>0.05</v>
      </c>
      <c r="E35">
        <f t="shared" si="3"/>
        <v>0.1</v>
      </c>
      <c r="F35">
        <f t="shared" si="4"/>
        <v>0</v>
      </c>
      <c r="H35">
        <v>3.9717196663335136E-4</v>
      </c>
      <c r="I35">
        <f>_xll.xBachelierImplied($C$2,$F$15,H35/$F$17,B35+$C$5*$C$2)</f>
        <v>0.10116960244501476</v>
      </c>
      <c r="K35">
        <f t="shared" si="5"/>
        <v>0</v>
      </c>
      <c r="L35">
        <v>2.2384071653153968E-3</v>
      </c>
    </row>
    <row r="36" spans="2:12" x14ac:dyDescent="0.25">
      <c r="B36">
        <f t="shared" si="0"/>
        <v>-0.1099999999999999</v>
      </c>
      <c r="C36">
        <f t="shared" si="1"/>
        <v>0.03</v>
      </c>
      <c r="D36">
        <f t="shared" si="2"/>
        <v>0.05</v>
      </c>
      <c r="E36">
        <f t="shared" si="3"/>
        <v>0.1</v>
      </c>
      <c r="F36">
        <f t="shared" si="4"/>
        <v>0</v>
      </c>
      <c r="H36">
        <v>6.4929001319835372E-4</v>
      </c>
      <c r="I36">
        <f>_xll.xBachelierImplied($C$2,$F$15,H36/$F$17,B36+$C$5*$C$2)</f>
        <v>0.10069758277396737</v>
      </c>
      <c r="K36">
        <f t="shared" si="5"/>
        <v>0</v>
      </c>
      <c r="L36">
        <v>3.776288480548784E-3</v>
      </c>
    </row>
    <row r="37" spans="2:12" x14ac:dyDescent="0.25">
      <c r="B37">
        <f t="shared" si="0"/>
        <v>-9.9999999999999908E-2</v>
      </c>
      <c r="C37">
        <f t="shared" si="1"/>
        <v>0.03</v>
      </c>
      <c r="D37">
        <f t="shared" si="2"/>
        <v>0.05</v>
      </c>
      <c r="E37">
        <f t="shared" si="3"/>
        <v>0.1</v>
      </c>
      <c r="F37">
        <f t="shared" si="4"/>
        <v>0</v>
      </c>
      <c r="H37">
        <v>1.042075070062765E-3</v>
      </c>
      <c r="I37">
        <f>_xll.xBachelierImplied($C$2,$F$15,H37/$F$17,B37+$C$5*$C$2)</f>
        <v>0.10035171056976373</v>
      </c>
      <c r="K37">
        <f t="shared" si="5"/>
        <v>0</v>
      </c>
      <c r="L37">
        <v>6.1672737520573669E-3</v>
      </c>
    </row>
    <row r="38" spans="2:12" x14ac:dyDescent="0.25">
      <c r="B38">
        <f t="shared" si="0"/>
        <v>-8.9999999999999913E-2</v>
      </c>
      <c r="C38">
        <f t="shared" si="1"/>
        <v>0.03</v>
      </c>
      <c r="D38">
        <f t="shared" si="2"/>
        <v>0.05</v>
      </c>
      <c r="E38">
        <f t="shared" si="3"/>
        <v>0.1</v>
      </c>
      <c r="F38">
        <f t="shared" si="4"/>
        <v>0</v>
      </c>
      <c r="H38">
        <v>1.6379912936756837E-3</v>
      </c>
      <c r="I38">
        <f>_xll.xBachelierImplied($C$2,$F$15,H38/$F$17,B38+$C$5*$C$2)</f>
        <v>0.10013843982221819</v>
      </c>
      <c r="K38">
        <f t="shared" si="5"/>
        <v>0</v>
      </c>
      <c r="L38">
        <v>9.6885314890296399E-3</v>
      </c>
    </row>
    <row r="39" spans="2:12" x14ac:dyDescent="0.25">
      <c r="B39">
        <f t="shared" si="0"/>
        <v>-7.9999999999999918E-2</v>
      </c>
      <c r="C39">
        <f t="shared" si="1"/>
        <v>0.03</v>
      </c>
      <c r="D39">
        <f t="shared" si="2"/>
        <v>0.05</v>
      </c>
      <c r="E39">
        <f t="shared" si="3"/>
        <v>0.1</v>
      </c>
      <c r="F39">
        <f t="shared" si="4"/>
        <v>0</v>
      </c>
      <c r="H39">
        <v>2.5149475228421619E-3</v>
      </c>
      <c r="I39">
        <f>_xll.xBachelierImplied($C$2,$F$15,H39/$F$17,B39+$C$5*$C$2)</f>
        <v>0.1000496620589202</v>
      </c>
      <c r="K39">
        <f t="shared" si="5"/>
        <v>0</v>
      </c>
      <c r="L39">
        <v>1.4530649121084248E-2</v>
      </c>
    </row>
    <row r="40" spans="2:12" x14ac:dyDescent="0.25">
      <c r="B40">
        <f t="shared" si="0"/>
        <v>-6.9999999999999923E-2</v>
      </c>
      <c r="C40">
        <f t="shared" si="1"/>
        <v>0.03</v>
      </c>
      <c r="D40">
        <f t="shared" si="2"/>
        <v>0.05</v>
      </c>
      <c r="E40">
        <f t="shared" si="3"/>
        <v>0.1</v>
      </c>
      <c r="F40">
        <f t="shared" si="4"/>
        <v>0</v>
      </c>
      <c r="H40">
        <v>3.7616728116402986E-3</v>
      </c>
      <c r="I40">
        <f>_xll.xBachelierImplied($C$2,$F$15,H40/$F$17,B40+$C$5*$C$2)</f>
        <v>0.10005205388286194</v>
      </c>
      <c r="K40">
        <f t="shared" si="5"/>
        <v>0</v>
      </c>
      <c r="L40">
        <v>2.0642736572825601E-2</v>
      </c>
    </row>
    <row r="41" spans="2:12" x14ac:dyDescent="0.25">
      <c r="B41">
        <f t="shared" si="0"/>
        <v>-5.9999999999999921E-2</v>
      </c>
      <c r="C41">
        <f t="shared" si="1"/>
        <v>0.03</v>
      </c>
      <c r="D41">
        <f t="shared" si="2"/>
        <v>0.05</v>
      </c>
      <c r="E41">
        <f t="shared" si="3"/>
        <v>0.1</v>
      </c>
      <c r="F41">
        <f t="shared" si="4"/>
        <v>0</v>
      </c>
      <c r="H41">
        <v>5.468406016442425E-3</v>
      </c>
      <c r="I41">
        <f>_xll.xBachelierImplied($C$2,$F$15,H41/$F$17,B41+$C$5*$C$2)</f>
        <v>0.1000790250739358</v>
      </c>
      <c r="K41">
        <f t="shared" si="5"/>
        <v>0</v>
      </c>
      <c r="L41">
        <v>2.7650605822771675E-2</v>
      </c>
    </row>
    <row r="42" spans="2:12" x14ac:dyDescent="0.25">
      <c r="B42">
        <f t="shared" si="0"/>
        <v>-4.999999999999992E-2</v>
      </c>
      <c r="C42">
        <f t="shared" si="1"/>
        <v>0.03</v>
      </c>
      <c r="D42">
        <f t="shared" si="2"/>
        <v>0.05</v>
      </c>
      <c r="E42">
        <f t="shared" si="3"/>
        <v>0.1</v>
      </c>
      <c r="F42">
        <f t="shared" si="4"/>
        <v>0</v>
      </c>
      <c r="H42">
        <v>7.7178706763247028E-3</v>
      </c>
      <c r="I42">
        <f>_xll.xBachelierImplied($C$2,$F$15,H42/$F$17,B42+$C$5*$C$2)</f>
        <v>0.10004552851606838</v>
      </c>
      <c r="K42">
        <f t="shared" si="5"/>
        <v>0</v>
      </c>
      <c r="L42">
        <v>3.5247990166993218E-2</v>
      </c>
    </row>
    <row r="43" spans="2:12" x14ac:dyDescent="0.25">
      <c r="B43">
        <f t="shared" si="0"/>
        <v>-3.9999999999999918E-2</v>
      </c>
      <c r="C43">
        <f t="shared" si="1"/>
        <v>0.03</v>
      </c>
      <c r="D43">
        <f t="shared" si="2"/>
        <v>0.05</v>
      </c>
      <c r="E43">
        <f t="shared" si="3"/>
        <v>0.1</v>
      </c>
      <c r="F43">
        <f t="shared" si="4"/>
        <v>0</v>
      </c>
      <c r="H43">
        <v>1.059147174063409E-2</v>
      </c>
      <c r="I43">
        <f>_xll.xBachelierImplied($C$2,$F$15,H43/$F$17,B43+$C$5*$C$2)</f>
        <v>9.9932598181980373E-2</v>
      </c>
      <c r="K43">
        <f t="shared" si="5"/>
        <v>0</v>
      </c>
      <c r="L43">
        <v>4.4687995091898997E-2</v>
      </c>
    </row>
    <row r="44" spans="2:12" x14ac:dyDescent="0.25">
      <c r="B44">
        <f t="shared" si="0"/>
        <v>-2.9999999999999916E-2</v>
      </c>
      <c r="C44">
        <f t="shared" si="1"/>
        <v>0.03</v>
      </c>
      <c r="D44">
        <f t="shared" si="2"/>
        <v>0.05</v>
      </c>
      <c r="E44">
        <f t="shared" si="3"/>
        <v>0.1</v>
      </c>
      <c r="F44">
        <f t="shared" si="4"/>
        <v>0</v>
      </c>
      <c r="H44">
        <v>1.4206565746521359E-2</v>
      </c>
      <c r="I44">
        <f>_xll.xBachelierImplied($C$2,$F$15,H44/$F$17,B44+$C$5*$C$2)</f>
        <v>9.9980761881699298E-2</v>
      </c>
      <c r="K44">
        <f t="shared" si="5"/>
        <v>0</v>
      </c>
      <c r="L44">
        <v>6.0442798349020194E-2</v>
      </c>
    </row>
    <row r="45" spans="2:12" x14ac:dyDescent="0.25">
      <c r="B45">
        <f t="shared" si="0"/>
        <v>-1.9999999999999914E-2</v>
      </c>
      <c r="C45">
        <f t="shared" si="1"/>
        <v>0.03</v>
      </c>
      <c r="D45">
        <f t="shared" si="2"/>
        <v>0.05</v>
      </c>
      <c r="E45">
        <f t="shared" si="3"/>
        <v>0.1</v>
      </c>
      <c r="F45">
        <f t="shared" si="4"/>
        <v>0</v>
      </c>
      <c r="H45">
        <v>1.8715118288441832E-2</v>
      </c>
      <c r="I45">
        <f>_xll.xBachelierImplied($C$2,$F$15,H45/$F$17,B45+$C$5*$C$2)</f>
        <v>0.10067244354386559</v>
      </c>
      <c r="K45">
        <f t="shared" si="5"/>
        <v>0</v>
      </c>
      <c r="L45">
        <v>7.9470779833758304E-2</v>
      </c>
    </row>
    <row r="46" spans="2:12" x14ac:dyDescent="0.25">
      <c r="B46">
        <f t="shared" si="0"/>
        <v>-9.9999999999999135E-3</v>
      </c>
      <c r="C46">
        <f t="shared" si="1"/>
        <v>0.03</v>
      </c>
      <c r="D46">
        <f t="shared" si="2"/>
        <v>0.05</v>
      </c>
      <c r="E46">
        <f t="shared" si="3"/>
        <v>0.1</v>
      </c>
      <c r="F46">
        <f t="shared" si="4"/>
        <v>0</v>
      </c>
      <c r="H46">
        <v>2.3717090551054754E-2</v>
      </c>
      <c r="I46">
        <f>_xll.xBachelierImplied($C$2,$F$15,H46/$F$17,B46+$C$5*$C$2)</f>
        <v>9.9870907485707885E-2</v>
      </c>
      <c r="K46">
        <f t="shared" si="5"/>
        <v>0</v>
      </c>
      <c r="L46">
        <v>1.449348189145383E-3</v>
      </c>
    </row>
    <row r="47" spans="2:12" x14ac:dyDescent="0.25">
      <c r="B47">
        <f t="shared" si="0"/>
        <v>8.6736173798840355E-17</v>
      </c>
      <c r="C47">
        <f t="shared" si="1"/>
        <v>0.03</v>
      </c>
      <c r="D47">
        <f t="shared" si="2"/>
        <v>0.05</v>
      </c>
      <c r="E47">
        <f t="shared" si="3"/>
        <v>0.1</v>
      </c>
      <c r="F47">
        <f t="shared" si="4"/>
        <v>5.0000000000000868E-3</v>
      </c>
      <c r="H47" s="1">
        <v>2.9640335352900442E-2</v>
      </c>
      <c r="I47">
        <f>_xll.xBachelierImplied($C$2,$F$15,H47/$F$17,B47+$C$5*$C$2)</f>
        <v>9.9770353987229013E-2</v>
      </c>
      <c r="K47">
        <f t="shared" si="5"/>
        <v>1</v>
      </c>
      <c r="L47">
        <v>0.18265259669027883</v>
      </c>
    </row>
    <row r="48" spans="2:12" x14ac:dyDescent="0.25">
      <c r="B48">
        <f t="shared" si="0"/>
        <v>1.0000000000000087E-2</v>
      </c>
      <c r="C48">
        <f t="shared" si="1"/>
        <v>0.03</v>
      </c>
      <c r="D48">
        <f t="shared" si="2"/>
        <v>0.05</v>
      </c>
      <c r="E48">
        <f t="shared" si="3"/>
        <v>0.1</v>
      </c>
      <c r="F48">
        <f t="shared" si="4"/>
        <v>1.5000000000000086E-2</v>
      </c>
      <c r="H48">
        <v>3.6484089879143172E-2</v>
      </c>
      <c r="I48">
        <f>_xll.xBachelierImplied($C$2,$F$15,H48/$F$17,B48+$C$5*$C$2)</f>
        <v>0.10069005545399366</v>
      </c>
      <c r="K48">
        <f t="shared" si="5"/>
        <v>0</v>
      </c>
      <c r="L48">
        <v>1.6019111563693733E-3</v>
      </c>
    </row>
    <row r="49" spans="2:12" x14ac:dyDescent="0.25">
      <c r="B49">
        <f t="shared" si="0"/>
        <v>2.0000000000000087E-2</v>
      </c>
      <c r="C49">
        <f t="shared" si="1"/>
        <v>0.03</v>
      </c>
      <c r="D49">
        <f t="shared" si="2"/>
        <v>0.05</v>
      </c>
      <c r="E49">
        <f t="shared" si="3"/>
        <v>0.1</v>
      </c>
      <c r="F49">
        <f t="shared" si="4"/>
        <v>2.5000000000000088E-2</v>
      </c>
      <c r="H49">
        <v>4.3732445045500709E-2</v>
      </c>
      <c r="I49">
        <f>_xll.xBachelierImplied($C$2,$F$15,H49/$F$17,B49+$C$5*$C$2)</f>
        <v>0.10002208519162831</v>
      </c>
      <c r="K49">
        <f t="shared" si="5"/>
        <v>0</v>
      </c>
      <c r="L49">
        <v>9.7082032982368408E-2</v>
      </c>
    </row>
    <row r="50" spans="2:12" x14ac:dyDescent="0.25">
      <c r="B50">
        <f t="shared" si="0"/>
        <v>3.0000000000000089E-2</v>
      </c>
      <c r="C50">
        <f t="shared" si="1"/>
        <v>0.03</v>
      </c>
      <c r="D50">
        <f t="shared" si="2"/>
        <v>0.05</v>
      </c>
      <c r="E50">
        <f t="shared" si="3"/>
        <v>0.1</v>
      </c>
      <c r="F50">
        <f t="shared" si="4"/>
        <v>3.5000000000000087E-2</v>
      </c>
      <c r="H50">
        <v>5.1680368102772871E-2</v>
      </c>
      <c r="I50">
        <f>_xll.xBachelierImplied($C$2,$F$15,H50/$F$17,B50+$C$5*$C$2)</f>
        <v>9.9934178343857816E-2</v>
      </c>
      <c r="K50">
        <f t="shared" si="5"/>
        <v>0</v>
      </c>
      <c r="L50">
        <v>8.1609674224818879E-2</v>
      </c>
    </row>
    <row r="51" spans="2:12" x14ac:dyDescent="0.25">
      <c r="B51">
        <f t="shared" si="0"/>
        <v>4.0000000000000091E-2</v>
      </c>
      <c r="C51">
        <f t="shared" si="1"/>
        <v>0.03</v>
      </c>
      <c r="D51">
        <f t="shared" si="2"/>
        <v>0.05</v>
      </c>
      <c r="E51">
        <f t="shared" si="3"/>
        <v>0.1</v>
      </c>
      <c r="F51">
        <f t="shared" si="4"/>
        <v>4.5000000000000089E-2</v>
      </c>
      <c r="H51">
        <v>6.0153945127251099E-2</v>
      </c>
      <c r="I51">
        <f>_xll.xBachelierImplied($C$2,$F$15,H51/$F$17,B51+$C$5*$C$2)</f>
        <v>0.1000157182401281</v>
      </c>
      <c r="K51">
        <f t="shared" si="5"/>
        <v>0</v>
      </c>
      <c r="L51">
        <v>6.668891409193399E-2</v>
      </c>
    </row>
    <row r="52" spans="2:12" x14ac:dyDescent="0.25">
      <c r="B52">
        <f t="shared" si="0"/>
        <v>5.0000000000000093E-2</v>
      </c>
      <c r="C52">
        <f t="shared" si="1"/>
        <v>0.03</v>
      </c>
      <c r="D52">
        <f t="shared" si="2"/>
        <v>0.05</v>
      </c>
      <c r="E52">
        <f t="shared" si="3"/>
        <v>0.1</v>
      </c>
      <c r="F52">
        <f t="shared" si="4"/>
        <v>5.500000000000009E-2</v>
      </c>
      <c r="H52">
        <v>6.9027202078026706E-2</v>
      </c>
      <c r="I52">
        <f>_xll.xBachelierImplied($C$2,$F$15,H52/$F$17,B52+$C$5*$C$2)</f>
        <v>0.10002462797148266</v>
      </c>
      <c r="K52">
        <f t="shared" si="5"/>
        <v>0</v>
      </c>
      <c r="L52">
        <v>5.8138366796002136E-2</v>
      </c>
    </row>
    <row r="53" spans="2:12" x14ac:dyDescent="0.25">
      <c r="B53">
        <f t="shared" si="0"/>
        <v>6.0000000000000095E-2</v>
      </c>
      <c r="C53">
        <f t="shared" si="1"/>
        <v>0.03</v>
      </c>
      <c r="D53">
        <f t="shared" si="2"/>
        <v>0.05</v>
      </c>
      <c r="E53">
        <f t="shared" si="3"/>
        <v>0.1</v>
      </c>
      <c r="F53">
        <f t="shared" si="4"/>
        <v>6.5000000000000099E-2</v>
      </c>
      <c r="H53">
        <v>7.8214952008756805E-2</v>
      </c>
      <c r="I53">
        <f>_xll.xBachelierImplied($C$2,$F$15,H53/$F$17,B53+$C$5*$C$2)</f>
        <v>9.9959202470758304E-2</v>
      </c>
      <c r="K53">
        <f t="shared" si="5"/>
        <v>0</v>
      </c>
      <c r="L53">
        <v>5.0407924225383635E-2</v>
      </c>
    </row>
    <row r="54" spans="2:12" x14ac:dyDescent="0.25">
      <c r="B54">
        <f t="shared" si="0"/>
        <v>7.000000000000009E-2</v>
      </c>
      <c r="C54">
        <f t="shared" si="1"/>
        <v>0.03</v>
      </c>
      <c r="D54">
        <f t="shared" si="2"/>
        <v>0.05</v>
      </c>
      <c r="E54">
        <f t="shared" si="3"/>
        <v>0.1</v>
      </c>
      <c r="F54">
        <f t="shared" si="4"/>
        <v>7.5000000000000094E-2</v>
      </c>
      <c r="H54">
        <v>8.764416865147584E-2</v>
      </c>
      <c r="I54">
        <f>_xll.xBachelierImplied($C$2,$F$15,H54/$F$17,B54+$C$5*$C$2)</f>
        <v>9.9890433246883015E-2</v>
      </c>
      <c r="K54">
        <f t="shared" si="5"/>
        <v>0</v>
      </c>
      <c r="L54">
        <v>4.1593658986794922E-2</v>
      </c>
    </row>
    <row r="55" spans="2:12" x14ac:dyDescent="0.25">
      <c r="B55">
        <f t="shared" ref="B55:B72" si="6">B54+$C$13</f>
        <v>8.0000000000000085E-2</v>
      </c>
      <c r="C55">
        <f t="shared" si="1"/>
        <v>0.03</v>
      </c>
      <c r="D55">
        <f t="shared" si="2"/>
        <v>0.05</v>
      </c>
      <c r="E55">
        <f t="shared" si="3"/>
        <v>0.1</v>
      </c>
      <c r="F55">
        <f t="shared" si="4"/>
        <v>8.5000000000000089E-2</v>
      </c>
      <c r="H55">
        <v>9.7249252222685434E-2</v>
      </c>
      <c r="I55">
        <f>_xll.xBachelierImplied($C$2,$F$15,H55/$F$17,B55+$C$5*$C$2)</f>
        <v>9.9881066252508602E-2</v>
      </c>
      <c r="K55">
        <f t="shared" si="5"/>
        <v>0</v>
      </c>
      <c r="L55">
        <v>3.2360152963668697E-2</v>
      </c>
    </row>
    <row r="56" spans="2:12" x14ac:dyDescent="0.25">
      <c r="B56">
        <f t="shared" si="6"/>
        <v>9.000000000000008E-2</v>
      </c>
      <c r="C56">
        <f t="shared" si="1"/>
        <v>0.03</v>
      </c>
      <c r="D56">
        <f t="shared" si="2"/>
        <v>0.05</v>
      </c>
      <c r="E56">
        <f t="shared" si="3"/>
        <v>0.1</v>
      </c>
      <c r="F56">
        <f t="shared" si="4"/>
        <v>9.5000000000000084E-2</v>
      </c>
      <c r="H56">
        <v>0.10697543169698587</v>
      </c>
      <c r="I56">
        <f>_xll.xBachelierImplied($C$2,$F$15,H56/$F$17,B56+$C$5*$C$2)</f>
        <v>9.9967326547536636E-2</v>
      </c>
      <c r="K56">
        <f t="shared" si="5"/>
        <v>0</v>
      </c>
      <c r="L56">
        <v>2.3847848198095749E-2</v>
      </c>
    </row>
    <row r="57" spans="2:12" x14ac:dyDescent="0.25">
      <c r="B57">
        <f t="shared" si="6"/>
        <v>0.10000000000000007</v>
      </c>
      <c r="C57">
        <f t="shared" si="1"/>
        <v>0.03</v>
      </c>
      <c r="D57">
        <f t="shared" si="2"/>
        <v>0.05</v>
      </c>
      <c r="E57">
        <f t="shared" si="3"/>
        <v>0.1</v>
      </c>
      <c r="F57">
        <f t="shared" si="4"/>
        <v>0.10500000000000008</v>
      </c>
      <c r="H57">
        <v>0.11678089019756871</v>
      </c>
      <c r="I57">
        <f>_xll.xBachelierImplied($C$2,$F$15,H57/$F$17,B57+$C$5*$C$2)</f>
        <v>0.10016315088198829</v>
      </c>
      <c r="K57">
        <f t="shared" si="5"/>
        <v>0</v>
      </c>
      <c r="L57">
        <v>1.6778385259351485E-2</v>
      </c>
    </row>
    <row r="58" spans="2:12" x14ac:dyDescent="0.25">
      <c r="B58">
        <f t="shared" si="6"/>
        <v>0.11000000000000007</v>
      </c>
      <c r="C58">
        <f t="shared" si="1"/>
        <v>0.03</v>
      </c>
      <c r="D58">
        <f t="shared" si="2"/>
        <v>0.05</v>
      </c>
      <c r="E58">
        <f t="shared" si="3"/>
        <v>0.1</v>
      </c>
      <c r="F58">
        <f t="shared" si="4"/>
        <v>0.11500000000000007</v>
      </c>
      <c r="H58">
        <v>0.12663606650946155</v>
      </c>
      <c r="I58">
        <f>_xll.xBachelierImplied($C$2,$F$15,H58/$F$17,B58+$C$5*$C$2)</f>
        <v>0.10046842277025904</v>
      </c>
      <c r="K58">
        <f t="shared" si="5"/>
        <v>0</v>
      </c>
      <c r="L58">
        <v>1.135501702734967E-2</v>
      </c>
    </row>
    <row r="59" spans="2:12" x14ac:dyDescent="0.25">
      <c r="B59">
        <f t="shared" si="6"/>
        <v>0.12000000000000006</v>
      </c>
      <c r="C59">
        <f t="shared" si="1"/>
        <v>0.03</v>
      </c>
      <c r="D59">
        <f t="shared" si="2"/>
        <v>0.05</v>
      </c>
      <c r="E59">
        <f t="shared" si="3"/>
        <v>0.1</v>
      </c>
      <c r="F59">
        <f t="shared" si="4"/>
        <v>0.12500000000000006</v>
      </c>
      <c r="H59">
        <v>0.13652131629986325</v>
      </c>
      <c r="I59">
        <f>_xll.xBachelierImplied($C$2,$F$15,H59/$F$17,B59+$C$5*$C$2)</f>
        <v>0.10087560876330935</v>
      </c>
      <c r="K59">
        <f t="shared" si="5"/>
        <v>0</v>
      </c>
      <c r="L59">
        <v>7.4392198695427333E-3</v>
      </c>
    </row>
    <row r="60" spans="2:12" x14ac:dyDescent="0.25">
      <c r="B60">
        <f t="shared" si="6"/>
        <v>0.13000000000000006</v>
      </c>
      <c r="C60">
        <f t="shared" si="1"/>
        <v>0.03</v>
      </c>
      <c r="D60">
        <f t="shared" si="2"/>
        <v>0.05</v>
      </c>
      <c r="E60">
        <f t="shared" si="3"/>
        <v>0.1</v>
      </c>
      <c r="F60">
        <f t="shared" si="4"/>
        <v>0.13500000000000006</v>
      </c>
      <c r="H60">
        <v>0.14642421360499519</v>
      </c>
      <c r="I60">
        <f>_xll.xBachelierImplied($C$2,$F$15,H60/$F$17,B60+$C$5*$C$2)</f>
        <v>0.101374056811508</v>
      </c>
      <c r="K60">
        <f t="shared" si="5"/>
        <v>0</v>
      </c>
      <c r="L60">
        <v>4.7425551001297524E-3</v>
      </c>
    </row>
    <row r="61" spans="2:12" x14ac:dyDescent="0.25">
      <c r="B61">
        <f t="shared" si="6"/>
        <v>0.14000000000000007</v>
      </c>
      <c r="C61">
        <f t="shared" si="1"/>
        <v>0.03</v>
      </c>
      <c r="D61">
        <f t="shared" si="2"/>
        <v>0.05</v>
      </c>
      <c r="E61">
        <f t="shared" si="3"/>
        <v>0.1</v>
      </c>
      <c r="F61">
        <f t="shared" si="4"/>
        <v>0.14500000000000007</v>
      </c>
      <c r="H61">
        <v>0.15633720465813483</v>
      </c>
      <c r="I61">
        <f>_xll.xBachelierImplied($C$2,$F$15,H61/$F$17,B61+$C$5*$C$2)</f>
        <v>0.10195252238837506</v>
      </c>
      <c r="K61">
        <f t="shared" si="5"/>
        <v>0</v>
      </c>
      <c r="L61">
        <v>2.9542297481360965E-3</v>
      </c>
    </row>
    <row r="62" spans="2:12" x14ac:dyDescent="0.25">
      <c r="B62">
        <f t="shared" si="6"/>
        <v>0.15000000000000008</v>
      </c>
      <c r="C62">
        <f t="shared" si="1"/>
        <v>0.03</v>
      </c>
      <c r="D62">
        <f t="shared" si="2"/>
        <v>0.05</v>
      </c>
      <c r="E62">
        <f t="shared" si="3"/>
        <v>0.1</v>
      </c>
      <c r="F62">
        <f t="shared" si="4"/>
        <v>0.15500000000000008</v>
      </c>
      <c r="H62">
        <v>0.16625584426497542</v>
      </c>
      <c r="I62">
        <f>_xll.xBachelierImplied($C$2,$F$15,H62/$F$17,B62+$C$5*$C$2)</f>
        <v>0.1026006189211164</v>
      </c>
      <c r="K62">
        <f t="shared" si="5"/>
        <v>0</v>
      </c>
      <c r="L62">
        <v>1.8041470736837556E-3</v>
      </c>
    </row>
    <row r="63" spans="2:12" x14ac:dyDescent="0.25">
      <c r="B63">
        <f t="shared" si="6"/>
        <v>0.16000000000000009</v>
      </c>
      <c r="C63">
        <f t="shared" si="1"/>
        <v>0.03</v>
      </c>
      <c r="D63">
        <f t="shared" si="2"/>
        <v>0.05</v>
      </c>
      <c r="E63">
        <f t="shared" si="3"/>
        <v>0.1</v>
      </c>
      <c r="F63">
        <f t="shared" si="4"/>
        <v>0.16500000000000009</v>
      </c>
      <c r="H63">
        <v>0.17617758607346998</v>
      </c>
      <c r="I63">
        <f>_xll.xBachelierImplied($C$2,$F$15,H63/$F$17,B63+$C$5*$C$2)</f>
        <v>0.10330975582108982</v>
      </c>
      <c r="K63">
        <f t="shared" si="5"/>
        <v>0</v>
      </c>
      <c r="L63">
        <v>1.0830972067657567E-3</v>
      </c>
    </row>
    <row r="64" spans="2:12" x14ac:dyDescent="0.25">
      <c r="B64">
        <f t="shared" si="6"/>
        <v>0.1700000000000001</v>
      </c>
      <c r="C64">
        <f t="shared" si="1"/>
        <v>0.03</v>
      </c>
      <c r="D64">
        <f t="shared" si="2"/>
        <v>0.05</v>
      </c>
      <c r="E64">
        <f t="shared" si="3"/>
        <v>0.1</v>
      </c>
      <c r="F64">
        <f t="shared" si="4"/>
        <v>0.1750000000000001</v>
      </c>
      <c r="H64">
        <v>0.18610100411559594</v>
      </c>
      <c r="I64">
        <f>_xll.xBachelierImplied($C$2,$F$15,H64/$F$17,B64+$C$5*$C$2)</f>
        <v>0.10407401311423588</v>
      </c>
      <c r="K64">
        <f t="shared" si="5"/>
        <v>0</v>
      </c>
      <c r="L64">
        <v>6.4059406507596607E-4</v>
      </c>
    </row>
    <row r="65" spans="2:12" x14ac:dyDescent="0.25">
      <c r="B65">
        <f t="shared" si="6"/>
        <v>0.1800000000000001</v>
      </c>
      <c r="C65">
        <f t="shared" si="1"/>
        <v>0.03</v>
      </c>
      <c r="D65">
        <f t="shared" si="2"/>
        <v>0.05</v>
      </c>
      <c r="E65">
        <f t="shared" si="3"/>
        <v>0.1</v>
      </c>
      <c r="F65">
        <f t="shared" si="4"/>
        <v>0.18500000000000011</v>
      </c>
      <c r="H65">
        <v>0.19602531508689996</v>
      </c>
      <c r="I65">
        <f>_xll.xBachelierImplied($C$2,$F$15,H65/$F$17,B65+$C$5*$C$2)</f>
        <v>0.10489136550645856</v>
      </c>
      <c r="K65">
        <f t="shared" si="5"/>
        <v>0</v>
      </c>
      <c r="L65">
        <v>3.7392437818912231E-4</v>
      </c>
    </row>
    <row r="66" spans="2:12" x14ac:dyDescent="0.25">
      <c r="B66">
        <f t="shared" si="6"/>
        <v>0.19000000000000011</v>
      </c>
      <c r="C66">
        <f t="shared" si="1"/>
        <v>0.03</v>
      </c>
      <c r="D66">
        <f t="shared" si="2"/>
        <v>0.05</v>
      </c>
      <c r="E66">
        <f t="shared" si="3"/>
        <v>0.1</v>
      </c>
      <c r="F66">
        <f t="shared" si="4"/>
        <v>0.19500000000000012</v>
      </c>
      <c r="H66">
        <v>0.20595009577643544</v>
      </c>
      <c r="I66">
        <f>_xll.xBachelierImplied($C$2,$F$15,H66/$F$17,B66+$C$5*$C$2)</f>
        <v>0.10576565221540893</v>
      </c>
      <c r="K66">
        <f t="shared" si="5"/>
        <v>0</v>
      </c>
      <c r="L66">
        <v>2.1569252136262204E-4</v>
      </c>
    </row>
    <row r="67" spans="2:12" x14ac:dyDescent="0.25">
      <c r="B67">
        <f t="shared" si="6"/>
        <v>0.20000000000000012</v>
      </c>
      <c r="C67">
        <f t="shared" si="1"/>
        <v>0.03</v>
      </c>
      <c r="D67">
        <f t="shared" si="2"/>
        <v>0.05</v>
      </c>
      <c r="E67">
        <f t="shared" si="3"/>
        <v>0.1</v>
      </c>
      <c r="F67">
        <f t="shared" si="4"/>
        <v>0.20500000000000013</v>
      </c>
      <c r="H67">
        <v>0.21587512077839</v>
      </c>
      <c r="I67">
        <f>_xll.xBachelierImplied($C$2,$F$15,H67/$F$17,B67+$C$5*$C$2)</f>
        <v>0.1067093759160434</v>
      </c>
      <c r="K67">
        <f t="shared" si="5"/>
        <v>0</v>
      </c>
      <c r="L67">
        <v>1.2301215053518421E-4</v>
      </c>
    </row>
    <row r="68" spans="2:12" x14ac:dyDescent="0.25">
      <c r="B68">
        <f t="shared" si="6"/>
        <v>0.21000000000000013</v>
      </c>
      <c r="C68">
        <f t="shared" si="1"/>
        <v>0.03</v>
      </c>
      <c r="D68">
        <f t="shared" si="2"/>
        <v>0.05</v>
      </c>
      <c r="E68">
        <f t="shared" si="3"/>
        <v>0.1</v>
      </c>
      <c r="F68">
        <f t="shared" si="4"/>
        <v>0.21500000000000014</v>
      </c>
      <c r="H68">
        <v>0.2258002715031916</v>
      </c>
      <c r="I68">
        <f>_xll.xBachelierImplied($C$2,$F$15,H68/$F$17,B68+$C$5*$C$2)</f>
        <v>0.10774563999556851</v>
      </c>
      <c r="K68">
        <f t="shared" si="5"/>
        <v>0</v>
      </c>
      <c r="L68">
        <v>6.9235809537838251E-5</v>
      </c>
    </row>
    <row r="69" spans="2:12" x14ac:dyDescent="0.25">
      <c r="B69">
        <f t="shared" si="6"/>
        <v>0.22000000000000014</v>
      </c>
      <c r="C69">
        <f t="shared" si="1"/>
        <v>0.03</v>
      </c>
      <c r="D69">
        <f t="shared" si="2"/>
        <v>0.05</v>
      </c>
      <c r="E69">
        <f t="shared" si="3"/>
        <v>0.1</v>
      </c>
      <c r="F69">
        <f t="shared" si="4"/>
        <v>0.22500000000000014</v>
      </c>
      <c r="H69">
        <v>0.23572548616793695</v>
      </c>
      <c r="I69">
        <f>_xll.xBachelierImplied($C$2,$F$15,H69/$F$17,B69+$C$5*$C$2)</f>
        <v>0.10890081154248885</v>
      </c>
      <c r="K69">
        <f t="shared" si="5"/>
        <v>0</v>
      </c>
      <c r="L69">
        <v>3.8076179923759722E-5</v>
      </c>
    </row>
    <row r="70" spans="2:12" x14ac:dyDescent="0.25">
      <c r="B70">
        <f t="shared" si="6"/>
        <v>0.23000000000000015</v>
      </c>
      <c r="C70">
        <f t="shared" si="1"/>
        <v>0.03</v>
      </c>
      <c r="D70">
        <f t="shared" si="2"/>
        <v>0.05</v>
      </c>
      <c r="E70">
        <f t="shared" si="3"/>
        <v>0.1</v>
      </c>
      <c r="F70">
        <f t="shared" si="4"/>
        <v>0.23500000000000015</v>
      </c>
      <c r="H70">
        <v>0.24565073274680399</v>
      </c>
      <c r="I70">
        <f>_xll.xBachelierImplied($C$2,$F$15,H70/$F$17,B70+$C$5*$C$2)</f>
        <v>0.11015935148973545</v>
      </c>
      <c r="K70">
        <f t="shared" si="5"/>
        <v>0</v>
      </c>
      <c r="L70">
        <v>1.960721852114333E-5</v>
      </c>
    </row>
    <row r="71" spans="2:12" x14ac:dyDescent="0.25">
      <c r="B71">
        <f t="shared" si="6"/>
        <v>0.24000000000000016</v>
      </c>
      <c r="C71">
        <f t="shared" si="1"/>
        <v>0.03</v>
      </c>
      <c r="D71">
        <f t="shared" si="2"/>
        <v>0.05</v>
      </c>
      <c r="E71">
        <f t="shared" si="3"/>
        <v>0.1</v>
      </c>
      <c r="F71">
        <f t="shared" si="4"/>
        <v>0.24500000000000016</v>
      </c>
      <c r="H71">
        <v>0.25557599449752727</v>
      </c>
      <c r="I71">
        <f>_xll.xBachelierImplied($C$2,$F$15,H71/$F$17,B71+$C$5*$C$2)</f>
        <v>0.11128978776889573</v>
      </c>
      <c r="K71">
        <f t="shared" si="5"/>
        <v>0</v>
      </c>
      <c r="L71">
        <v>7.5803483532415726E-6</v>
      </c>
    </row>
    <row r="72" spans="2:12" x14ac:dyDescent="0.25">
      <c r="B72">
        <f t="shared" si="6"/>
        <v>0.25000000000000017</v>
      </c>
      <c r="C72">
        <f t="shared" si="1"/>
        <v>0.03</v>
      </c>
      <c r="D72">
        <f t="shared" si="2"/>
        <v>0.05</v>
      </c>
      <c r="E72">
        <f t="shared" si="3"/>
        <v>0.1</v>
      </c>
      <c r="F72">
        <f t="shared" si="4"/>
        <v>0.25500000000000017</v>
      </c>
      <c r="H72">
        <v>0.26550126221181725</v>
      </c>
      <c r="I72">
        <f>_xll.xBachelierImplied($C$2,$F$15,H72/$F$17,B72+$C$5*$C$2)</f>
        <v>0.11095980433470731</v>
      </c>
      <c r="K72">
        <f t="shared" si="5"/>
        <v>0</v>
      </c>
      <c r="L72">
        <v>2.3324257459618246E-5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P72"/>
  <sheetViews>
    <sheetView topLeftCell="A19" workbookViewId="0">
      <selection activeCell="F5" sqref="F5"/>
    </sheetView>
  </sheetViews>
  <sheetFormatPr defaultRowHeight="15" x14ac:dyDescent="0.25"/>
  <cols>
    <col min="11" max="11" width="11.85546875" bestFit="1" customWidth="1"/>
    <col min="16" max="16" width="21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10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2.5355867855200571E-2</v>
      </c>
      <c r="O20" t="s">
        <v>29</v>
      </c>
      <c r="P20" s="8">
        <f>I47</f>
        <v>0.10005695508664293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-0.5</v>
      </c>
      <c r="C22">
        <v>0</v>
      </c>
      <c r="D22">
        <f>$C$5</f>
        <v>0</v>
      </c>
      <c r="E22">
        <f>$C$6*IF(ABS(B22-$C$3)&gt;=$F$2*$F$3-0.0000000001,0,1)</f>
        <v>0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0</v>
      </c>
      <c r="O22" s="3" t="s">
        <v>9</v>
      </c>
      <c r="P22" s="3" t="s">
        <v>29</v>
      </c>
    </row>
    <row r="23" spans="2:16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$C$6*IF(ABS(B23-$C$3)&gt;=$F$2*$F$3-0.0000000001,0,1)</f>
        <v>0</v>
      </c>
      <c r="F23">
        <f t="shared" ref="F23:F72" si="4">MAX(0,B23-$F$15)</f>
        <v>0</v>
      </c>
      <c r="H23">
        <v>0</v>
      </c>
      <c r="I23">
        <f>_xll.xBachelierImplied($C$2,$F$15,H23,B23+$C$5*$C$2)</f>
        <v>0</v>
      </c>
      <c r="K23">
        <f t="shared" ref="K23:K72" si="5">IF(ABS(B23-$C$3)&lt;0.0000000001,1,0)</f>
        <v>0</v>
      </c>
      <c r="L23">
        <v>0</v>
      </c>
      <c r="O23" s="3">
        <v>1</v>
      </c>
      <c r="P23" s="4">
        <v>9.8001088456667246E-2</v>
      </c>
    </row>
    <row r="24" spans="2:16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si="3"/>
        <v>0</v>
      </c>
      <c r="F24">
        <f t="shared" si="4"/>
        <v>0</v>
      </c>
      <c r="H24">
        <v>0</v>
      </c>
      <c r="I24">
        <f>_xll.xBachelierImplied($C$2,$F$15,H24,B24+$C$5*$C$2)</f>
        <v>0</v>
      </c>
      <c r="K24">
        <f t="shared" si="5"/>
        <v>0</v>
      </c>
      <c r="L24">
        <v>0</v>
      </c>
      <c r="O24" s="3">
        <v>2</v>
      </c>
      <c r="P24" s="4">
        <v>0.10003942649223553</v>
      </c>
    </row>
    <row r="25" spans="2:16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si="3"/>
        <v>0</v>
      </c>
      <c r="F25">
        <f t="shared" si="4"/>
        <v>0</v>
      </c>
      <c r="H25">
        <v>0</v>
      </c>
      <c r="I25">
        <f>_xll.xBachelierImplied($C$2,$F$15,H25,B25+$C$5*$C$2)</f>
        <v>0</v>
      </c>
      <c r="K25">
        <f t="shared" si="5"/>
        <v>0</v>
      </c>
      <c r="L25">
        <v>0</v>
      </c>
      <c r="O25" s="3">
        <v>3</v>
      </c>
      <c r="P25" s="4">
        <v>0.10005695342872539</v>
      </c>
    </row>
    <row r="26" spans="2:16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si="3"/>
        <v>0</v>
      </c>
      <c r="F26">
        <f t="shared" si="4"/>
        <v>0</v>
      </c>
      <c r="H26">
        <v>0</v>
      </c>
      <c r="I26">
        <f>_xll.xBachelierImplied($C$2,$F$15,H26,B26+$C$5*$C$2)</f>
        <v>0</v>
      </c>
      <c r="K26">
        <f t="shared" si="5"/>
        <v>0</v>
      </c>
      <c r="L26">
        <v>0</v>
      </c>
      <c r="O26" s="3">
        <v>4</v>
      </c>
      <c r="P26" s="4">
        <v>0.10005695618618217</v>
      </c>
    </row>
    <row r="27" spans="2:16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si="3"/>
        <v>0</v>
      </c>
      <c r="F27">
        <f t="shared" si="4"/>
        <v>0</v>
      </c>
      <c r="H27">
        <v>0</v>
      </c>
      <c r="I27">
        <f>_xll.xBachelierImplied($C$2,$F$15,H27,B27+$C$5*$C$2)</f>
        <v>0</v>
      </c>
      <c r="K27">
        <f t="shared" si="5"/>
        <v>0</v>
      </c>
      <c r="L27">
        <v>0</v>
      </c>
      <c r="O27" s="3">
        <v>5</v>
      </c>
      <c r="P27" s="4">
        <v>0.10005695619035321</v>
      </c>
    </row>
    <row r="28" spans="2:16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si="3"/>
        <v>0</v>
      </c>
      <c r="F28">
        <f t="shared" si="4"/>
        <v>0</v>
      </c>
      <c r="H28">
        <v>0</v>
      </c>
      <c r="I28">
        <f>_xll.xBachelierImplied($C$2,$F$15,H28,B28+$C$5*$C$2)</f>
        <v>0</v>
      </c>
      <c r="K28">
        <f t="shared" si="5"/>
        <v>0</v>
      </c>
      <c r="L28">
        <v>0</v>
      </c>
      <c r="O28" s="3">
        <v>6</v>
      </c>
      <c r="P28" s="4">
        <v>0.10005695619035333</v>
      </c>
    </row>
    <row r="29" spans="2:16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si="3"/>
        <v>0</v>
      </c>
      <c r="F29">
        <f t="shared" si="4"/>
        <v>0</v>
      </c>
      <c r="H29">
        <v>0</v>
      </c>
      <c r="I29">
        <f>_xll.xBachelierImplied($C$2,$F$15,H29,B29+$C$5*$C$2)</f>
        <v>0</v>
      </c>
      <c r="K29">
        <f t="shared" si="5"/>
        <v>0</v>
      </c>
      <c r="L29">
        <v>0</v>
      </c>
      <c r="O29" s="3">
        <v>7</v>
      </c>
      <c r="P29" s="4">
        <v>0.10005695619035333</v>
      </c>
    </row>
    <row r="30" spans="2:16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si="3"/>
        <v>0</v>
      </c>
      <c r="F30">
        <f t="shared" si="4"/>
        <v>0</v>
      </c>
      <c r="H30">
        <v>0</v>
      </c>
      <c r="I30">
        <f>_xll.xBachelierImplied($C$2,$F$15,H30,B30+$C$5*$C$2)</f>
        <v>0</v>
      </c>
      <c r="K30">
        <f t="shared" si="5"/>
        <v>0</v>
      </c>
      <c r="L30">
        <v>0</v>
      </c>
      <c r="O30" s="3">
        <v>8</v>
      </c>
      <c r="P30" s="4">
        <v>0.10005695619035333</v>
      </c>
    </row>
    <row r="31" spans="2:16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0</v>
      </c>
      <c r="H31">
        <v>0</v>
      </c>
      <c r="I31">
        <f>_xll.xBachelierImplied($C$2,$F$15,H31,B31+$C$5*$C$2)</f>
        <v>0</v>
      </c>
      <c r="K31">
        <f t="shared" si="5"/>
        <v>0</v>
      </c>
      <c r="L31">
        <v>0</v>
      </c>
      <c r="O31" s="3">
        <v>9</v>
      </c>
      <c r="P31" s="4">
        <v>0.10005695619035333</v>
      </c>
    </row>
    <row r="32" spans="2:16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si="3"/>
        <v>0</v>
      </c>
      <c r="F32">
        <f t="shared" si="4"/>
        <v>0</v>
      </c>
      <c r="H32">
        <v>0</v>
      </c>
      <c r="I32">
        <f>_xll.xBachelierImplied($C$2,$F$15,H32,B32+$C$5*$C$2)</f>
        <v>0</v>
      </c>
      <c r="K32">
        <f t="shared" si="5"/>
        <v>0</v>
      </c>
      <c r="L32">
        <v>0</v>
      </c>
      <c r="O32" s="3">
        <v>10</v>
      </c>
      <c r="P32" s="4">
        <v>0.10005695619035333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si="3"/>
        <v>0</v>
      </c>
      <c r="F33">
        <f t="shared" si="4"/>
        <v>0</v>
      </c>
      <c r="H33">
        <v>0</v>
      </c>
      <c r="I33">
        <f>_xll.xBachelierImplied($C$2,$F$15,H33,B33+$C$5*$C$2)</f>
        <v>0</v>
      </c>
      <c r="K33">
        <f t="shared" si="5"/>
        <v>0</v>
      </c>
      <c r="L33">
        <v>0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si="3"/>
        <v>0</v>
      </c>
      <c r="F34">
        <f t="shared" si="4"/>
        <v>0</v>
      </c>
      <c r="H34">
        <v>0</v>
      </c>
      <c r="I34">
        <f>_xll.xBachelierImplied($C$2,$F$15,H34,B34+$C$5*$C$2)</f>
        <v>0</v>
      </c>
      <c r="K34">
        <f t="shared" si="5"/>
        <v>0</v>
      </c>
      <c r="L34">
        <v>3.256154897837528E-6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1.6782465473517237E-7</v>
      </c>
      <c r="I35">
        <f>_xll.xBachelierImplied($C$2,$F$15,H35,B35+$C$5*$C$2)</f>
        <v>0.10983848382652116</v>
      </c>
      <c r="K35">
        <f t="shared" si="5"/>
        <v>0</v>
      </c>
      <c r="L35">
        <v>7.7642828264879499E-6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7.1032311756163822E-7</v>
      </c>
      <c r="I36">
        <f>_xll.xBachelierImplied($C$2,$F$15,H36,B36+$C$5*$C$2)</f>
        <v>0.10875431450155626</v>
      </c>
      <c r="K36">
        <f t="shared" si="5"/>
        <v>0</v>
      </c>
      <c r="L36">
        <v>3.1624932040948666E-5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2.7146161242413928E-6</v>
      </c>
      <c r="I37">
        <f>_xll.xBachelierImplied($C$2,$F$15,H37,B37+$C$5*$C$2)</f>
        <v>0.10744811796040819</v>
      </c>
      <c r="K37">
        <f t="shared" si="5"/>
        <v>0</v>
      </c>
      <c r="L37">
        <v>1.1500788195850656E-4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9.7615353809423856E-6</v>
      </c>
      <c r="I38">
        <f>_xll.xBachelierImplied($C$2,$F$15,H38,B38+$C$5*$C$2)</f>
        <v>0.1061829228371244</v>
      </c>
      <c r="K38">
        <f t="shared" si="5"/>
        <v>0</v>
      </c>
      <c r="L38">
        <v>3.8935722954347581E-4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3.2892609836999905E-5</v>
      </c>
      <c r="I39">
        <f>_xll.xBachelierImplied($C$2,$F$15,H39,B39+$C$5*$C$2)</f>
        <v>0.10498735197373381</v>
      </c>
      <c r="K39">
        <f t="shared" si="5"/>
        <v>0</v>
      </c>
      <c r="L39">
        <v>1.219080596539435E-3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1.0314765293610751E-4</v>
      </c>
      <c r="I40">
        <f>_xll.xBachelierImplied($C$2,$F$15,H40,B40+$C$5*$C$2)</f>
        <v>0.10387775072219341</v>
      </c>
      <c r="K40">
        <f t="shared" si="5"/>
        <v>0</v>
      </c>
      <c r="L40">
        <v>3.4933209608961251E-3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2.9887872872038382E-4</v>
      </c>
      <c r="I41">
        <f>_xll.xBachelierImplied($C$2,$F$15,H41,B41+$C$5*$C$2)</f>
        <v>0.10287130216700718</v>
      </c>
      <c r="K41">
        <f t="shared" si="5"/>
        <v>0</v>
      </c>
      <c r="L41">
        <v>9.0542832654391635E-3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7.9473040720245481E-4</v>
      </c>
      <c r="I42">
        <f>_xll.xBachelierImplied($C$2,$F$15,H42,B42+$C$5*$C$2)</f>
        <v>0.10198666496362475</v>
      </c>
      <c r="K42">
        <f t="shared" si="5"/>
        <v>0</v>
      </c>
      <c r="L42">
        <v>2.0957777194528654E-2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1.9276397970793297E-3</v>
      </c>
      <c r="I43">
        <f>_xll.xBachelierImplied($C$2,$F$15,H43,B43+$C$5*$C$2)</f>
        <v>0.10124363127672396</v>
      </c>
      <c r="K43">
        <f t="shared" si="5"/>
        <v>0</v>
      </c>
      <c r="L43">
        <v>4.2747993981789051E-2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4.2461689360237861E-3</v>
      </c>
      <c r="I44">
        <f>_xll.xBachelierImplied($C$2,$F$15,H44,B44+$C$5*$C$2)</f>
        <v>0.1006623215390198</v>
      </c>
      <c r="K44">
        <f t="shared" si="5"/>
        <v>0</v>
      </c>
      <c r="L44">
        <v>7.581398093194433E-2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8.4772529667923938E-3</v>
      </c>
      <c r="I45">
        <f>_xll.xBachelierImplied($C$2,$F$15,H45,B45+$C$5*$C$2)</f>
        <v>0.10026166056363794</v>
      </c>
      <c r="K45">
        <f t="shared" si="5"/>
        <v>0</v>
      </c>
      <c r="L45">
        <v>0.1154415082517639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1.5355867855200416E-2</v>
      </c>
      <c r="I46">
        <f>_xll.xBachelierImplied($C$2,$F$15,H46,B46+$C$5*$C$2)</f>
        <v>0.10005695508664236</v>
      </c>
      <c r="K46">
        <f t="shared" si="5"/>
        <v>0</v>
      </c>
      <c r="L46">
        <v>0.14931157751241247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1.0000000000000174E-2</v>
      </c>
      <c r="H47" s="1">
        <v>2.5355867855200557E-2</v>
      </c>
      <c r="I47">
        <f>_xll.xBachelierImplied($C$2,$F$15,H47,B47+$C$5*$C$2)</f>
        <v>0.10005695508664293</v>
      </c>
      <c r="K47">
        <f t="shared" si="5"/>
        <v>1</v>
      </c>
      <c r="L47">
        <v>0.1628269336468402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3.0000000000000172E-2</v>
      </c>
      <c r="H48">
        <v>3.8477252966793218E-2</v>
      </c>
      <c r="I48">
        <f>_xll.xBachelierImplied($C$2,$F$15,H48,B48+$C$5*$C$2)</f>
        <v>0.10026166056364243</v>
      </c>
      <c r="K48">
        <f t="shared" si="5"/>
        <v>0</v>
      </c>
      <c r="L48">
        <v>0.1493115775124125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5.0000000000000176E-2</v>
      </c>
      <c r="H49">
        <v>5.424616893602803E-2</v>
      </c>
      <c r="I49">
        <f>_xll.xBachelierImplied($C$2,$F$15,H49,B49+$C$5*$C$2)</f>
        <v>0.10066232153905375</v>
      </c>
      <c r="K49">
        <f t="shared" si="5"/>
        <v>0</v>
      </c>
      <c r="L49">
        <v>0.11544150825176391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7.0000000000000173E-2</v>
      </c>
      <c r="H50">
        <v>7.1927639797102275E-2</v>
      </c>
      <c r="I50">
        <f>_xll.xBachelierImplied($C$2,$F$15,H50,B50+$C$5*$C$2)</f>
        <v>0.10124363127702131</v>
      </c>
      <c r="K50">
        <f t="shared" si="5"/>
        <v>0</v>
      </c>
      <c r="L50">
        <v>7.5813980931944344E-2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9.0000000000000177E-2</v>
      </c>
      <c r="H51">
        <v>9.0794730407326787E-2</v>
      </c>
      <c r="I51">
        <f>_xll.xBachelierImplied($C$2,$F$15,H51,B51+$C$5*$C$2)</f>
        <v>0.10198666496657978</v>
      </c>
      <c r="K51">
        <f t="shared" si="5"/>
        <v>0</v>
      </c>
      <c r="L51">
        <v>4.2747993981789058E-2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0.11000000000000018</v>
      </c>
      <c r="H52">
        <v>0.11029887872938421</v>
      </c>
      <c r="I52">
        <f>_xll.xBachelierImplied($C$2,$F$15,H52,B52+$C$5*$C$2)</f>
        <v>0.10287130219975588</v>
      </c>
      <c r="K52">
        <f t="shared" si="5"/>
        <v>0</v>
      </c>
      <c r="L52">
        <v>2.095777719452865E-2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0.1300000000000002</v>
      </c>
      <c r="H53">
        <v>0.13010314765640968</v>
      </c>
      <c r="I53">
        <f>_xll.xBachelierImplied($C$2,$F$15,H53,B53+$C$5*$C$2)</f>
        <v>0.10387775112143668</v>
      </c>
      <c r="K53">
        <f t="shared" si="5"/>
        <v>0</v>
      </c>
      <c r="L53">
        <v>9.05428326543916E-3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0.15000000000000019</v>
      </c>
      <c r="H54">
        <v>0.15003289262760044</v>
      </c>
      <c r="I54">
        <f>_xll.xBachelierImplied($C$2,$F$15,H54,B54+$C$5*$C$2)</f>
        <v>0.10498735725454081</v>
      </c>
      <c r="K54">
        <f t="shared" si="5"/>
        <v>0</v>
      </c>
      <c r="L54">
        <v>3.4933209608961242E-3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0.17000000000000018</v>
      </c>
      <c r="H55">
        <v>0.17000976162394368</v>
      </c>
      <c r="I55">
        <f>_xll.xBachelierImplied($C$2,$F$15,H55,B55+$C$5*$C$2)</f>
        <v>0.1061829976138453</v>
      </c>
      <c r="K55">
        <f t="shared" si="5"/>
        <v>0</v>
      </c>
      <c r="L55">
        <v>1.2190805965394359E-3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0.19000000000000017</v>
      </c>
      <c r="H56">
        <v>0.19000271504547908</v>
      </c>
      <c r="I56">
        <f>_xll.xBachelierImplied($C$2,$F$15,H56,B56+$C$5*$C$2)</f>
        <v>0.10744923706594139</v>
      </c>
      <c r="K56">
        <f t="shared" si="5"/>
        <v>0</v>
      </c>
      <c r="L56">
        <v>3.8935722954347614E-4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0.21000000000000016</v>
      </c>
      <c r="H57">
        <v>0.21000071234119097</v>
      </c>
      <c r="I57">
        <f>_xll.xBachelierImplied($C$2,$F$15,H57,B57+$C$5*$C$2)</f>
        <v>0.10877181921093849</v>
      </c>
      <c r="K57">
        <f t="shared" si="5"/>
        <v>0</v>
      </c>
      <c r="L57">
        <v>1.1500788195850667E-4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0.23000000000000015</v>
      </c>
      <c r="H58">
        <v>0.23000017698990782</v>
      </c>
      <c r="I58">
        <f>_xll.xBachelierImplied($C$2,$F$15,H58,B58+$C$5*$C$2)</f>
        <v>0.11012741541316691</v>
      </c>
      <c r="K58">
        <f t="shared" si="5"/>
        <v>0</v>
      </c>
      <c r="L58">
        <v>3.1624932040948693E-5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0.25000000000000011</v>
      </c>
      <c r="H59">
        <v>0.25000004006436954</v>
      </c>
      <c r="I59">
        <f>_xll.xBachelierImplied($C$2,$F$15,H59,B59+$C$5*$C$2)</f>
        <v>0.11129530924120737</v>
      </c>
      <c r="K59">
        <f t="shared" si="5"/>
        <v>0</v>
      </c>
      <c r="L59">
        <v>7.7642828264879601E-6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si="3"/>
        <v>0</v>
      </c>
      <c r="F60">
        <f t="shared" si="4"/>
        <v>0.27000000000000013</v>
      </c>
      <c r="H60">
        <v>0.27000000000000013</v>
      </c>
      <c r="I60">
        <f>_xll.xBachelierImplied($C$2,$F$15,H60,B60+$C$5*$C$2)</f>
        <v>0</v>
      </c>
      <c r="K60">
        <f t="shared" si="5"/>
        <v>0</v>
      </c>
      <c r="L60">
        <v>3.2561548978375305E-6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si="3"/>
        <v>0</v>
      </c>
      <c r="F61">
        <f t="shared" si="4"/>
        <v>0.29000000000000015</v>
      </c>
      <c r="H61">
        <v>0.29000000000000015</v>
      </c>
      <c r="I61">
        <f>_xll.xBachelierImplied($C$2,$F$15,H61,B61+$C$5*$C$2)</f>
        <v>0</v>
      </c>
      <c r="K61">
        <f t="shared" si="5"/>
        <v>0</v>
      </c>
      <c r="L61">
        <v>0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si="3"/>
        <v>0</v>
      </c>
      <c r="F62">
        <f t="shared" si="4"/>
        <v>0.31000000000000016</v>
      </c>
      <c r="H62">
        <v>0.31000000000000016</v>
      </c>
      <c r="I62">
        <f>_xll.xBachelierImplied($C$2,$F$15,H62,B62+$C$5*$C$2)</f>
        <v>0</v>
      </c>
      <c r="K62">
        <f t="shared" si="5"/>
        <v>0</v>
      </c>
      <c r="L62">
        <v>0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si="3"/>
        <v>0</v>
      </c>
      <c r="F63">
        <f t="shared" si="4"/>
        <v>0.33000000000000018</v>
      </c>
      <c r="H63">
        <v>0.33000000000000018</v>
      </c>
      <c r="I63">
        <f>_xll.xBachelierImplied($C$2,$F$15,H63,B63+$C$5*$C$2)</f>
        <v>0</v>
      </c>
      <c r="K63">
        <f t="shared" si="5"/>
        <v>0</v>
      </c>
      <c r="L63">
        <v>0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si="3"/>
        <v>0</v>
      </c>
      <c r="F64">
        <f t="shared" si="4"/>
        <v>0.3500000000000002</v>
      </c>
      <c r="H64">
        <v>0.3500000000000002</v>
      </c>
      <c r="I64">
        <f>_xll.xBachelierImplied($C$2,$F$15,H64,B64+$C$5*$C$2)</f>
        <v>0</v>
      </c>
      <c r="K64">
        <f t="shared" si="5"/>
        <v>0</v>
      </c>
      <c r="L64">
        <v>0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si="3"/>
        <v>0</v>
      </c>
      <c r="F65">
        <f t="shared" si="4"/>
        <v>0.37000000000000022</v>
      </c>
      <c r="H65">
        <v>0.37000000000000022</v>
      </c>
      <c r="I65">
        <f>_xll.xBachelierImplied($C$2,$F$15,H65,B65+$C$5*$C$2)</f>
        <v>0</v>
      </c>
      <c r="K65">
        <f t="shared" si="5"/>
        <v>0</v>
      </c>
      <c r="L65">
        <v>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si="3"/>
        <v>0</v>
      </c>
      <c r="F66">
        <f t="shared" si="4"/>
        <v>0.39000000000000024</v>
      </c>
      <c r="H66">
        <v>0.39000000000000024</v>
      </c>
      <c r="I66">
        <f>_xll.xBachelierImplied($C$2,$F$15,H66,B66+$C$5*$C$2)</f>
        <v>0</v>
      </c>
      <c r="K66">
        <f t="shared" si="5"/>
        <v>0</v>
      </c>
      <c r="L66">
        <v>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si="3"/>
        <v>0</v>
      </c>
      <c r="F67">
        <f t="shared" si="4"/>
        <v>0.41000000000000025</v>
      </c>
      <c r="H67">
        <v>0.41000000000000025</v>
      </c>
      <c r="I67">
        <f>_xll.xBachelierImplied($C$2,$F$15,H67,B67+$C$5*$C$2)</f>
        <v>0</v>
      </c>
      <c r="K67">
        <f t="shared" si="5"/>
        <v>0</v>
      </c>
      <c r="L67">
        <v>0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si="3"/>
        <v>0</v>
      </c>
      <c r="F68">
        <f t="shared" si="4"/>
        <v>0.43000000000000027</v>
      </c>
      <c r="H68">
        <v>0.43000000000000027</v>
      </c>
      <c r="I68">
        <f>_xll.xBachelierImplied($C$2,$F$15,H68,B68+$C$5*$C$2)</f>
        <v>0</v>
      </c>
      <c r="K68">
        <f t="shared" si="5"/>
        <v>0</v>
      </c>
      <c r="L68">
        <v>0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si="3"/>
        <v>0</v>
      </c>
      <c r="F69">
        <f t="shared" si="4"/>
        <v>0.45000000000000029</v>
      </c>
      <c r="H69">
        <v>0.45000000000000029</v>
      </c>
      <c r="I69">
        <f>_xll.xBachelierImplied($C$2,$F$15,H69,B69+$C$5*$C$2)</f>
        <v>0</v>
      </c>
      <c r="K69">
        <f t="shared" si="5"/>
        <v>0</v>
      </c>
      <c r="L69">
        <v>0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si="3"/>
        <v>0</v>
      </c>
      <c r="F70">
        <f t="shared" si="4"/>
        <v>0.47000000000000031</v>
      </c>
      <c r="H70">
        <v>0.47000000000000031</v>
      </c>
      <c r="I70">
        <f>_xll.xBachelierImplied($C$2,$F$15,H70,B70+$C$5*$C$2)</f>
        <v>0</v>
      </c>
      <c r="K70">
        <f t="shared" si="5"/>
        <v>0</v>
      </c>
      <c r="L70">
        <v>0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si="3"/>
        <v>0</v>
      </c>
      <c r="F71">
        <f t="shared" si="4"/>
        <v>0.49000000000000032</v>
      </c>
      <c r="H71">
        <v>0.49000000000000032</v>
      </c>
      <c r="I71">
        <f>_xll.xBachelierImplied($C$2,$F$15,H71,B71+$C$5*$C$2)</f>
        <v>0</v>
      </c>
      <c r="K71">
        <f t="shared" si="5"/>
        <v>0</v>
      </c>
      <c r="L71">
        <v>0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si="3"/>
        <v>0</v>
      </c>
      <c r="F72">
        <f t="shared" si="4"/>
        <v>0.51000000000000034</v>
      </c>
      <c r="H72">
        <v>0.51000000000000034</v>
      </c>
      <c r="I72">
        <f>_xll.xBachelierImplied($C$2,$F$15,H72,B72+$C$5*$C$2)</f>
        <v>0</v>
      </c>
      <c r="K72">
        <f t="shared" si="5"/>
        <v>0</v>
      </c>
      <c r="L7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I45"/>
  <sheetViews>
    <sheetView workbookViewId="0">
      <selection activeCell="K36" sqref="K36"/>
    </sheetView>
  </sheetViews>
  <sheetFormatPr defaultRowHeight="15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P72"/>
  <sheetViews>
    <sheetView topLeftCell="A26" workbookViewId="0">
      <selection activeCell="I19" sqref="I19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1.1438274178992762E-2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>I47</f>
        <v>9.9545451956920536E-2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>_xll.xBachelierImplied($C$2,$F$15,H23,B23+$C$5*$C$2)</f>
        <v>0.10537310467583533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>_xll.xBachelierImplied($C$2,$F$15,H24,B24+$C$5*$C$2)</f>
        <v>0.10545156046798422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>_xll.xBachelierImplied($C$2,$F$15,H25,B25+$C$5*$C$2)</f>
        <v>0.10502091909670876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>_xll.xBachelierImplied($C$2,$F$15,H26,B26+$C$5*$C$2)</f>
        <v>0.10451868339010999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>_xll.xBachelierImplied($C$2,$F$15,H27,B27+$C$5*$C$2)</f>
        <v>0.10401958752334878</v>
      </c>
      <c r="K27">
        <f t="shared" si="5"/>
        <v>0</v>
      </c>
      <c r="L27">
        <v>3.641959990809006E-5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>_xll.xBachelierImplied($C$2,$F$15,H28,B28+$C$5*$C$2)</f>
        <v>0.10353909891669505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>_xll.xBachelierImplied($C$2,$F$15,H29,B29+$C$5*$C$2)</f>
        <v>0.103081769961308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>_xll.xBachelierImplied($C$2,$F$15,H30,B30+$C$5*$C$2)</f>
        <v>0.1026500597102349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>_xll.xBachelierImplied($C$2,$F$15,H31,B31+$C$5*$C$2)</f>
        <v>0.10224593548148625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>_xll.xBachelierImplied($C$2,$F$15,H32,B32+$C$5*$C$2)</f>
        <v>0.10187109896998565</v>
      </c>
      <c r="K32">
        <f t="shared" si="5"/>
        <v>0</v>
      </c>
      <c r="L32">
        <v>9.2193160389730192E-4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>_xll.xBachelierImplied($C$2,$F$15,H33,B33+$C$5*$C$2)</f>
        <v>0.10152693678911341</v>
      </c>
      <c r="K33">
        <f t="shared" si="5"/>
        <v>0</v>
      </c>
      <c r="L33">
        <v>1.6130738870245825E-3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>_xll.xBachelierImplied($C$2,$F$15,H34,B34+$C$5*$C$2)</f>
        <v>0.10121441181464275</v>
      </c>
      <c r="K34">
        <f t="shared" si="5"/>
        <v>0</v>
      </c>
      <c r="L34">
        <v>2.7304288659927029E-3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>_xll.xBachelierImplied($C$2,$F$15,H35,B35+$C$5*$C$2)</f>
        <v>0.10093395063087696</v>
      </c>
      <c r="K35">
        <f t="shared" si="5"/>
        <v>0</v>
      </c>
      <c r="L35">
        <v>4.4641976709111995E-3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>_xll.xBachelierImplied($C$2,$F$15,H36,B36+$C$5*$C$2)</f>
        <v>0.10068535794208341</v>
      </c>
      <c r="K36">
        <f t="shared" si="5"/>
        <v>0</v>
      </c>
      <c r="L36">
        <v>7.0403558000658381E-3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>_xll.xBachelierImplied($C$2,$F$15,H37,B37+$C$5*$C$2)</f>
        <v>0.10046778620488112</v>
      </c>
      <c r="K37">
        <f t="shared" si="5"/>
        <v>0</v>
      </c>
      <c r="L37">
        <v>1.0697518082355445E-2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>_xll.xBachelierImplied($C$2,$F$15,H38,B38+$C$5*$C$2)</f>
        <v>0.10027977978753357</v>
      </c>
      <c r="K38">
        <f t="shared" si="5"/>
        <v>0</v>
      </c>
      <c r="L38">
        <v>1.5645924431951945E-2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>_xll.xBachelierImplied($C$2,$F$15,H39,B39+$C$5*$C$2)</f>
        <v>0.10011938845894798</v>
      </c>
      <c r="K39">
        <f t="shared" si="5"/>
        <v>0</v>
      </c>
      <c r="L39">
        <v>2.2010718069809632E-2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>_xll.xBachelierImplied($C$2,$F$15,H40,B40+$C$5*$C$2)</f>
        <v>9.9984313545450065E-2</v>
      </c>
      <c r="K40">
        <f t="shared" si="5"/>
        <v>0</v>
      </c>
      <c r="L40">
        <v>2.9768509679582861E-2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>_xll.xBachelierImplied($C$2,$F$15,H41,B41+$C$5*$C$2)</f>
        <v>9.9872047475295572E-2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1.8169744965552184E-3</v>
      </c>
      <c r="I42">
        <f>_xll.xBachelierImplied($C$2,$F$15,H42,B42+$C$5*$C$2)</f>
        <v>9.9780024764101402E-2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2.7766203678783736E-3</v>
      </c>
      <c r="I43">
        <f>_xll.xBachelierImplied($C$2,$F$15,H43,B43+$C$5*$C$2)</f>
        <v>9.970582069758431E-2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4.1231640401439094E-3</v>
      </c>
      <c r="I44">
        <f>_xll.xBachelierImplied($C$2,$F$15,H44,B44+$C$5*$C$2)</f>
        <v>9.9647189011235093E-2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5.9527650779056147E-3</v>
      </c>
      <c r="I45">
        <f>_xll.xBachelierImplied($C$2,$F$15,H45,B45+$C$5*$C$2)</f>
        <v>9.960185014961058E-2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8.3618634568645451E-3</v>
      </c>
      <c r="I46">
        <f>_xll.xBachelierImplied($C$2,$F$15,H46,B46+$C$5*$C$2)</f>
        <v>9.9568884729626647E-2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1.143827417899276E-2</v>
      </c>
      <c r="I47">
        <f>_xll.xBachelierImplied($C$2,$F$15,H47,B47+$C$5*$C$2)</f>
        <v>9.9545451956920536E-2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1.5253417862064486E-2</v>
      </c>
      <c r="I48">
        <f>_xll.xBachelierImplied($C$2,$F$15,H48,B48+$C$5*$C$2)</f>
        <v>9.9532928230937359E-2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1.9852892650970778E-2</v>
      </c>
      <c r="I49">
        <f>_xll.xBachelierImplied($C$2,$F$15,H49,B49+$C$5*$C$2)</f>
        <v>9.9527644104274393E-2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2.5253417862064413E-2</v>
      </c>
      <c r="I50">
        <f>_xll.xBachelierImplied($C$2,$F$15,H50,B50+$C$5*$C$2)</f>
        <v>9.9532928230936915E-2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3.1438274178992524E-2</v>
      </c>
      <c r="I51">
        <f>_xll.xBachelierImplied($C$2,$F$15,H51,B51+$C$5*$C$2)</f>
        <v>9.9545451956919065E-2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3.8361863456863862E-2</v>
      </c>
      <c r="I52">
        <f>_xll.xBachelierImplied($C$2,$F$15,H52,B52+$C$5*$C$2)</f>
        <v>9.956888472962229E-2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4.5952765077903752E-2</v>
      </c>
      <c r="I53">
        <f>_xll.xBachelierImplied($C$2,$F$15,H53,B53+$C$5*$C$2)</f>
        <v>9.9601850149597368E-2</v>
      </c>
      <c r="K53">
        <f t="shared" si="5"/>
        <v>0</v>
      </c>
      <c r="L53">
        <v>3.8689780094210577E-2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5.4123164040138928E-2</v>
      </c>
      <c r="I54">
        <f>_xll.xBachelierImplied($C$2,$F$15,H54,B54+$C$5*$C$2)</f>
        <v>9.964718901119328E-2</v>
      </c>
      <c r="K54">
        <f t="shared" si="5"/>
        <v>0</v>
      </c>
      <c r="L54">
        <v>2.9768509679582847E-2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6.2776620367865202E-2</v>
      </c>
      <c r="I55">
        <f>_xll.xBachelierImplied($C$2,$F$15,H55,B55+$C$5*$C$2)</f>
        <v>9.970582069744742E-2</v>
      </c>
      <c r="K55">
        <f t="shared" si="5"/>
        <v>0</v>
      </c>
      <c r="L55">
        <v>2.2010718069809639E-2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7.1816974496520594E-2</v>
      </c>
      <c r="I56">
        <f>_xll.xBachelierImplied($C$2,$F$15,H56,B56+$C$5*$C$2)</f>
        <v>9.9780024763636135E-2</v>
      </c>
      <c r="K56">
        <f t="shared" si="5"/>
        <v>0</v>
      </c>
      <c r="L56">
        <v>1.5645924431951959E-2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8.1155013721938327E-2</v>
      </c>
      <c r="I57">
        <f>_xll.xBachelierImplied($C$2,$F$15,H57,B57+$C$5*$C$2)</f>
        <v>9.9872047473661379E-2</v>
      </c>
      <c r="K57">
        <f t="shared" si="5"/>
        <v>0</v>
      </c>
      <c r="L57">
        <v>1.0697518082355452E-2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9.0713160127968234E-2</v>
      </c>
      <c r="I58">
        <f>_xll.xBachelierImplied($C$2,$F$15,H58,B58+$C$5*$C$2)</f>
        <v>9.9984313539523043E-2</v>
      </c>
      <c r="K58">
        <f t="shared" si="5"/>
        <v>0</v>
      </c>
      <c r="L58">
        <v>7.0403558000658468E-3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>_xll.xBachelierImplied($C$2,$F$15,H59,B59+$C$5*$C$2)</f>
        <v>0.10011938843678544</v>
      </c>
      <c r="K59">
        <f t="shared" si="5"/>
        <v>0</v>
      </c>
      <c r="L59">
        <v>4.4641976709112047E-3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>_xll.xBachelierImplied($C$2,$F$15,H60,B60+$C$5*$C$2)</f>
        <v>0.10027977970216406</v>
      </c>
      <c r="K60">
        <f t="shared" si="5"/>
        <v>0</v>
      </c>
      <c r="L60">
        <v>2.7304288659927064E-3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>_xll.xBachelierImplied($C$2,$F$15,H61,B61+$C$5*$C$2)</f>
        <v>0.10046778586664572</v>
      </c>
      <c r="K61">
        <f t="shared" si="5"/>
        <v>0</v>
      </c>
      <c r="L61">
        <v>1.613073887024584E-3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>_xll.xBachelierImplied($C$2,$F$15,H62,B62+$C$5*$C$2)</f>
        <v>0.10068535656585807</v>
      </c>
      <c r="K62">
        <f t="shared" si="5"/>
        <v>0</v>
      </c>
      <c r="L62">
        <v>9.2193160389730312E-4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>_xll.xBachelierImplied($C$2,$F$15,H63,B63+$C$5*$C$2)</f>
        <v>0.10093394489086178</v>
      </c>
      <c r="K63">
        <f t="shared" si="5"/>
        <v>0</v>
      </c>
      <c r="L63">
        <v>5.1064246632828464E-4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>_xll.xBachelierImplied($C$2,$F$15,H64,B64+$C$5*$C$2)</f>
        <v>0.10121438732198745</v>
      </c>
      <c r="K64">
        <f t="shared" si="5"/>
        <v>0</v>
      </c>
      <c r="L64">
        <v>2.746009943885214E-4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>_xll.xBachelierImplied($C$2,$F$15,H65,B65+$C$5*$C$2)</f>
        <v>0.1015268300926928</v>
      </c>
      <c r="K65">
        <f t="shared" si="5"/>
        <v>0</v>
      </c>
      <c r="L65">
        <v>1.436345120712928E-4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>_xll.xBachelierImplied($C$2,$F$15,H66,B66+$C$5*$C$2)</f>
        <v>0.10187062546875175</v>
      </c>
      <c r="K66">
        <f t="shared" si="5"/>
        <v>0</v>
      </c>
      <c r="L66">
        <v>7.3210001548433838E-5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>_xll.xBachelierImplied($C$2,$F$15,H67,B67+$C$5*$C$2)</f>
        <v>0.10224379938052049</v>
      </c>
      <c r="K67">
        <f t="shared" si="5"/>
        <v>0</v>
      </c>
      <c r="L67">
        <v>3.6419599908090108E-5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>_xll.xBachelierImplied($C$2,$F$15,H68,B68+$C$5*$C$2)</f>
        <v>0.10264028203922433</v>
      </c>
      <c r="K68">
        <f t="shared" si="5"/>
        <v>0</v>
      </c>
      <c r="L68">
        <v>1.7697984571565715E-5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>_xll.xBachelierImplied($C$2,$F$15,H69,B69+$C$5*$C$2)</f>
        <v>0.10303638113451026</v>
      </c>
      <c r="K69">
        <f t="shared" si="5"/>
        <v>0</v>
      </c>
      <c r="L69">
        <v>8.3795004369837655E-6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>_xll.xBachelierImplied($C$2,$F$15,H70,B70+$C$5*$C$2)</f>
        <v>0.10332396490514505</v>
      </c>
      <c r="K70">
        <f t="shared" si="5"/>
        <v>0</v>
      </c>
      <c r="L70">
        <v>3.7897937387939012E-6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>_xll.xBachelierImplied($C$2,$F$15,H71,B71+$C$5*$C$2)</f>
        <v>0.10292556266316703</v>
      </c>
      <c r="K71">
        <f t="shared" si="5"/>
        <v>0</v>
      </c>
      <c r="L71">
        <v>1.449277803334915E-6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>_xll.xBachelierImplied($C$2,$F$15,H72,B72+$C$5*$C$2)</f>
        <v>0</v>
      </c>
      <c r="K72">
        <f t="shared" si="5"/>
        <v>0</v>
      </c>
      <c r="L72">
        <v>2.1049099722379516E-6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S72"/>
  <sheetViews>
    <sheetView topLeftCell="A13" workbookViewId="0">
      <selection activeCell="L24" sqref="L24"/>
    </sheetView>
  </sheetViews>
  <sheetFormatPr defaultRowHeight="15" x14ac:dyDescent="0.25"/>
  <cols>
    <col min="13" max="13" width="11.85546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>SUMPRODUCT(N22:N72,H22:H72)</f>
        <v>1.1530615799110694E-2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ref="J22:J72">_xll.xFd1d(C2,B22:B72,C22:C72,D22:D72,E22:E72,H22:H72,C15:C19)</f>
        <v>0</v>
      </c>
      <c r="K22">
        <f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>K47</f>
        <v>0.10004710468799792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v>4.3553435042533109E-9</v>
      </c>
      <c r="K23">
        <f>_xll.xBachelierImplied($C$2,$H$15,J23,B23+$C$5*$C$2)</f>
        <v>0.10571799591677905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v>1.1910227436363576E-8</v>
      </c>
      <c r="K24">
        <f>_xll.xBachelierImplied($C$2,$H$15,J24,B24+$C$5*$C$2)</f>
        <v>0.10581409494604407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v>2.8004980288181105E-8</v>
      </c>
      <c r="K25">
        <f>_xll.xBachelierImplied($C$2,$H$15,J25,B25+$C$5*$C$2)</f>
        <v>0.10539456181205906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v>6.3522995474375813E-8</v>
      </c>
      <c r="K26">
        <f>_xll.xBachelierImplied($C$2,$H$15,J26,B26+$C$5*$C$2)</f>
        <v>0.10490207340873993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v>1.4143080376172079E-7</v>
      </c>
      <c r="K27">
        <f>_xll.xBachelierImplied($C$2,$H$15,J27,B27+$C$5*$C$2)</f>
        <v>0.10441253679583709</v>
      </c>
      <c r="M27">
        <f t="shared" si="5"/>
        <v>0</v>
      </c>
      <c r="N27">
        <v>3.641959990809006E-5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v>3.097742587205832E-7</v>
      </c>
      <c r="K28">
        <f>_xll.xBachelierImplied($C$2,$H$15,J28,B28+$C$5*$C$2)</f>
        <v>0.10394166182601662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v>6.6716424328217223E-7</v>
      </c>
      <c r="K29">
        <f>_xll.xBachelierImplied($C$2,$H$15,J29,B29+$C$5*$C$2)</f>
        <v>0.10349400067949309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v>1.4114686632481204E-6</v>
      </c>
      <c r="K30">
        <f>_xll.xBachelierImplied($C$2,$H$15,J30,B30+$C$5*$C$2)</f>
        <v>0.10307193978359622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v>2.9299711942000415E-6</v>
      </c>
      <c r="K31">
        <f>_xll.xBachelierImplied($C$2,$H$15,J31,B31+$C$5*$C$2)</f>
        <v>0.10267734238483017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v>5.9605192861511046E-6</v>
      </c>
      <c r="K32">
        <f>_xll.xBachelierImplied($C$2,$H$15,J32,B32+$C$5*$C$2)</f>
        <v>0.1023117857725412</v>
      </c>
      <c r="M32">
        <f t="shared" si="5"/>
        <v>0</v>
      </c>
      <c r="N32">
        <v>9.2193160389730192E-4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v>1.1868430482571636E-5</v>
      </c>
      <c r="K33">
        <f>_xll.xBachelierImplied($C$2,$H$15,J33,B33+$C$5*$C$2)</f>
        <v>0.10197651847256479</v>
      </c>
      <c r="M33">
        <f t="shared" si="5"/>
        <v>0</v>
      </c>
      <c r="N33">
        <v>1.6130738870245825E-3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v>2.3101829753254578E-5</v>
      </c>
      <c r="K34">
        <f>_xll.xBachelierImplied($C$2,$H$15,J34,B34+$C$5*$C$2)</f>
        <v>0.10167236049502254</v>
      </c>
      <c r="M34">
        <f t="shared" si="5"/>
        <v>0</v>
      </c>
      <c r="N34">
        <v>2.7304288659927029E-3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v>4.390436303689222E-5</v>
      </c>
      <c r="K35">
        <f>_xll.xBachelierImplied($C$2,$H$15,J35,B35+$C$5*$C$2)</f>
        <v>0.10139960352377787</v>
      </c>
      <c r="M35">
        <f t="shared" si="5"/>
        <v>0</v>
      </c>
      <c r="N35">
        <v>4.4641976709111995E-3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v>8.1370401676429614E-5</v>
      </c>
      <c r="K36">
        <f>_xll.xBachelierImplied($C$2,$H$15,J36,B36+$C$5*$C$2)</f>
        <v>0.1011579408860802</v>
      </c>
      <c r="M36">
        <f t="shared" si="5"/>
        <v>0</v>
      </c>
      <c r="N36">
        <v>7.0403558000658381E-3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v>1.4691124650235363E-4</v>
      </c>
      <c r="K37">
        <f>_xll.xBachelierImplied($C$2,$H$15,J37,B37+$C$5*$C$2)</f>
        <v>0.10094645187024592</v>
      </c>
      <c r="M37">
        <f t="shared" si="5"/>
        <v>0</v>
      </c>
      <c r="N37">
        <v>1.0697518082355445E-2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v>2.5814705478865432E-4</v>
      </c>
      <c r="K38">
        <f>_xll.xBachelierImplied($C$2,$H$15,J38,B38+$C$5*$C$2)</f>
        <v>0.1007636539335969</v>
      </c>
      <c r="M38">
        <f t="shared" si="5"/>
        <v>0</v>
      </c>
      <c r="N38">
        <v>1.5645924431951945E-2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v>4.411376763045089E-4</v>
      </c>
      <c r="K39">
        <f>_xll.xBachelierImplied($C$2,$H$15,J39,B39+$C$5*$C$2)</f>
        <v>0.10060761332177721</v>
      </c>
      <c r="M39">
        <f t="shared" si="5"/>
        <v>0</v>
      </c>
      <c r="N39">
        <v>2.2010718069809632E-2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v>7.3271753374258867E-4</v>
      </c>
      <c r="K40">
        <f>_xll.xBachelierImplied($C$2,$H$15,J40,B40+$C$5*$C$2)</f>
        <v>0.10047608116191187</v>
      </c>
      <c r="M40">
        <f t="shared" si="5"/>
        <v>0</v>
      </c>
      <c r="N40">
        <v>2.9768509679582861E-2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v>1.1825271196161183E-3</v>
      </c>
      <c r="K41">
        <f>_xll.xBachelierImplied($C$2,$H$15,J41,B41+$C$5*$C$2)</f>
        <v>0.10036662818611786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v>1.8541851336547855E-3</v>
      </c>
      <c r="K42">
        <f>_xll.xBachelierImplied($C$2,$H$15,J42,B42+$C$5*$C$2)</f>
        <v>0.10027679413973806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v>2.824982592996168E-3</v>
      </c>
      <c r="K43">
        <f>_xll.xBachelierImplied($C$2,$H$15,J43,B43+$C$5*$C$2)</f>
        <v>0.10020424664605307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v>4.1835462108309272E-3</v>
      </c>
      <c r="K44">
        <f>_xll.xBachelierImplied($C$2,$H$15,J44,B44+$C$5*$C$2)</f>
        <v>0.10014679180191424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v>6.025202245555264E-3</v>
      </c>
      <c r="K45">
        <f>_xll.xBachelierImplied($C$2,$H$15,J45,B45+$C$5*$C$2)</f>
        <v>0.10010242405820148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v>8.4452774997607026E-3</v>
      </c>
      <c r="K46">
        <f>_xll.xBachelierImplied($C$2,$H$15,J46,B46+$C$5*$C$2)</f>
        <v>0.10006985933721944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v>1.1530615799110695E-2</v>
      </c>
      <c r="K47">
        <f>_xll.xBachelierImplied($C$2,$H$15,J47,B47+$C$5*$C$2)</f>
        <v>0.10004710468799792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v>1.5351459250293801E-2</v>
      </c>
      <c r="K48">
        <f>_xll.xBachelierImplied($C$2,$H$15,J48,B48+$C$5*$C$2)</f>
        <v>0.10003440755167932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v>1.9953023953744192E-2</v>
      </c>
      <c r="K49">
        <f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v>2.5351459250293723E-2</v>
      </c>
      <c r="K50">
        <f>_xll.xBachelierImplied($C$2,$H$15,J50,B50+$C$5*$C$2)</f>
        <v>0.10003440755167885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v>3.1530615799110429E-2</v>
      </c>
      <c r="K51">
        <f>_xll.xBachelierImplied($C$2,$H$15,J51,B51+$C$5*$C$2)</f>
        <v>0.10004710468799631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v>3.8445277499759935E-2</v>
      </c>
      <c r="K52">
        <f>_xll.xBachelierImplied($C$2,$H$15,J52,B52+$C$5*$C$2)</f>
        <v>0.1000698593372146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v>4.6025202245553162E-2</v>
      </c>
      <c r="K53">
        <f>_xll.xBachelierImplied($C$2,$H$15,J53,B53+$C$5*$C$2)</f>
        <v>0.10010242405818667</v>
      </c>
      <c r="M53">
        <f t="shared" si="5"/>
        <v>0</v>
      </c>
      <c r="N53">
        <v>3.8689780094210577E-2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v>5.4183546210825315E-2</v>
      </c>
      <c r="K54">
        <f>_xll.xBachelierImplied($C$2,$H$15,J54,B54+$C$5*$C$2)</f>
        <v>0.10014679180186742</v>
      </c>
      <c r="M54">
        <f t="shared" si="5"/>
        <v>0</v>
      </c>
      <c r="N54">
        <v>2.9768509679582847E-2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v>6.2824982592981332E-2</v>
      </c>
      <c r="K55">
        <f>_xll.xBachelierImplied($C$2,$H$15,J55,B55+$C$5*$C$2)</f>
        <v>0.10020424664590008</v>
      </c>
      <c r="M55">
        <f t="shared" si="5"/>
        <v>0</v>
      </c>
      <c r="N55">
        <v>2.2010718069809639E-2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v>7.1854185133615883E-2</v>
      </c>
      <c r="K56">
        <f>_xll.xBachelierImplied($C$2,$H$15,J56,B56+$C$5*$C$2)</f>
        <v>0.10027679413922035</v>
      </c>
      <c r="M56">
        <f t="shared" si="5"/>
        <v>0</v>
      </c>
      <c r="N56">
        <v>1.5645924431951959E-2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v>8.1182527119514847E-2</v>
      </c>
      <c r="K57">
        <f>_xll.xBachelierImplied($C$2,$H$15,J57,B57+$C$5*$C$2)</f>
        <v>0.10036662818430761</v>
      </c>
      <c r="M57">
        <f t="shared" si="5"/>
        <v>0</v>
      </c>
      <c r="N57">
        <v>1.0697518082355452E-2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v>9.0732717533480819E-2</v>
      </c>
      <c r="K58">
        <f>_xll.xBachelierImplied($C$2,$H$15,J58,B58+$C$5*$C$2)</f>
        <v>0.1004760811553797</v>
      </c>
      <c r="M58">
        <f t="shared" si="5"/>
        <v>0</v>
      </c>
      <c r="N58">
        <v>7.0403558000658468E-3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v>0.10044113767563262</v>
      </c>
      <c r="K59">
        <f>_xll.xBachelierImplied($C$2,$H$15,J59,B59+$C$5*$C$2)</f>
        <v>0.10060761329747822</v>
      </c>
      <c r="M59">
        <f t="shared" si="5"/>
        <v>0</v>
      </c>
      <c r="N59">
        <v>4.4641976709112047E-3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v>0.11025814705307622</v>
      </c>
      <c r="K60">
        <f>_xll.xBachelierImplied($C$2,$H$15,J60,B60+$C$5*$C$2)</f>
        <v>0.10076365384051426</v>
      </c>
      <c r="M60">
        <f t="shared" si="5"/>
        <v>0</v>
      </c>
      <c r="N60">
        <v>2.7304288659927064E-3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v>0.1201469112421699</v>
      </c>
      <c r="K61">
        <f>_xll.xBachelierImplied($C$2,$H$15,J61,B61+$C$5*$C$2)</f>
        <v>0.10094645150356962</v>
      </c>
      <c r="M61">
        <f t="shared" si="5"/>
        <v>0</v>
      </c>
      <c r="N61">
        <v>1.613073887024584E-3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v>0.13008137039079906</v>
      </c>
      <c r="K62">
        <f>_xll.xBachelierImplied($C$2,$H$15,J62,B62+$C$5*$C$2)</f>
        <v>0.10115793940305569</v>
      </c>
      <c r="M62">
        <f t="shared" si="5"/>
        <v>0</v>
      </c>
      <c r="N62">
        <v>9.2193160389730312E-4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v>0.14004390433594702</v>
      </c>
      <c r="K63">
        <f>_xll.xBachelierImplied($C$2,$H$15,J63,B63+$C$5*$C$2)</f>
        <v>0.10139959737639356</v>
      </c>
      <c r="M63">
        <f t="shared" si="5"/>
        <v>0</v>
      </c>
      <c r="N63">
        <v>5.1064246632828464E-4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v>0.15002310176285946</v>
      </c>
      <c r="K64">
        <f>_xll.xBachelierImplied($C$2,$H$15,J64,B64+$C$5*$C$2)</f>
        <v>0.10167233442932258</v>
      </c>
      <c r="M64">
        <f t="shared" si="5"/>
        <v>0</v>
      </c>
      <c r="N64">
        <v>2.746009943885214E-4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v>0.16001186826678343</v>
      </c>
      <c r="K65">
        <f>_xll.xBachelierImplied($C$2,$H$15,J65,B65+$C$5*$C$2)</f>
        <v>0.10197640564986465</v>
      </c>
      <c r="M65">
        <f t="shared" si="5"/>
        <v>0</v>
      </c>
      <c r="N65">
        <v>1.436345120712928E-4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v>0.1700059601224993</v>
      </c>
      <c r="K66">
        <f>_xll.xBachelierImplied($C$2,$H$15,J66,B66+$C$5*$C$2)</f>
        <v>0.10231128831813516</v>
      </c>
      <c r="M66">
        <f t="shared" si="5"/>
        <v>0</v>
      </c>
      <c r="N66">
        <v>7.3210001548433838E-5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v>0.18000292901912618</v>
      </c>
      <c r="K67">
        <f>_xll.xBachelierImplied($C$2,$H$15,J67,B67+$C$5*$C$2)</f>
        <v>0.10267511280025858</v>
      </c>
      <c r="M67">
        <f t="shared" si="5"/>
        <v>0</v>
      </c>
      <c r="N67">
        <v>3.6419599908090108E-5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v>0.19000140920866801</v>
      </c>
      <c r="K68">
        <f>_xll.xBachelierImplied($C$2,$H$15,J68,B68+$C$5*$C$2)</f>
        <v>0.10306180059941915</v>
      </c>
      <c r="M68">
        <f t="shared" si="5"/>
        <v>0</v>
      </c>
      <c r="N68">
        <v>1.7697984571565715E-5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v>0.20000066186049414</v>
      </c>
      <c r="K69">
        <f>_xll.xBachelierImplied($C$2,$H$15,J69,B69+$C$5*$C$2)</f>
        <v>0.10344723871235663</v>
      </c>
      <c r="M69">
        <f t="shared" si="5"/>
        <v>0</v>
      </c>
      <c r="N69">
        <v>8.3795004369837655E-6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v>0.21000029747786564</v>
      </c>
      <c r="K70">
        <f>_xll.xBachelierImplied($C$2,$H$15,J70,B70+$C$5*$C$2)</f>
        <v>0.10372143412125141</v>
      </c>
      <c r="M70">
        <f t="shared" si="5"/>
        <v>0</v>
      </c>
      <c r="N70">
        <v>3.7897937387939012E-6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v>0.22000011328912789</v>
      </c>
      <c r="K71">
        <f>_xll.xBachelierImplied($C$2,$H$15,J71,B71+$C$5*$C$2)</f>
        <v>0.10329951531932818</v>
      </c>
      <c r="M71">
        <f t="shared" si="5"/>
        <v>0</v>
      </c>
      <c r="N71">
        <v>1.449277803334915E-6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v>0.23000000000000015</v>
      </c>
      <c r="K72">
        <f>_xll.xBachelierImplied($C$2,$H$15,J72,B72+$C$5*$C$2)</f>
        <v>0</v>
      </c>
      <c r="M72">
        <f t="shared" si="5"/>
        <v>0</v>
      </c>
      <c r="N72">
        <v>2.1049099722379516E-6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L72"/>
  <sheetViews>
    <sheetView topLeftCell="A5" workbookViewId="0">
      <selection activeCell="I22" sqref="I22:I72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25</v>
      </c>
      <c r="E15" t="s">
        <v>18</v>
      </c>
      <c r="F15">
        <v>-5.0000000000000001E-3</v>
      </c>
      <c r="K15" t="s">
        <v>0</v>
      </c>
      <c r="L15">
        <v>25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>SUMPRODUCT(L22:L72,F22:F72)</f>
        <v>2.2647532224655171E-2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K22">
        <f>IF(ABS(B22-$C$3)&lt;0.0000000001,1,0)</f>
        <v>0</v>
      </c>
      <c r="L22">
        <f t="array" ref="L22:L72">_xll.xFd1d($C$2,B22:B72,C22:C72,D22:D72,E22:E72,K22:K72,L15:L19)</f>
        <v>2.9802322387694982E-8</v>
      </c>
    </row>
    <row r="23" spans="2:12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4.4703483581543138E-10</v>
      </c>
      <c r="K23">
        <f t="shared" ref="K23:K72" si="5">IF(ABS(B23-$C$3)&lt;0.0000000001,1,0)</f>
        <v>0</v>
      </c>
      <c r="L23">
        <v>5.8895259613775016E-22</v>
      </c>
    </row>
    <row r="24" spans="2:12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4.4703483581543323E-9</v>
      </c>
      <c r="K24">
        <f t="shared" si="5"/>
        <v>0</v>
      </c>
      <c r="L24">
        <v>7.4505805969237646E-7</v>
      </c>
    </row>
    <row r="25" spans="2:12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1.2218952178955124E-8</v>
      </c>
      <c r="K25">
        <f t="shared" si="5"/>
        <v>0</v>
      </c>
      <c r="L25">
        <v>1.0574676950877825E-20</v>
      </c>
    </row>
    <row r="26" spans="2:12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6.4671039581299408E-8</v>
      </c>
      <c r="K26">
        <f t="shared" si="5"/>
        <v>0</v>
      </c>
      <c r="L26">
        <v>8.9406967163085412E-6</v>
      </c>
    </row>
    <row r="27" spans="2:12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1.6182661056518623E-7</v>
      </c>
      <c r="K27">
        <f t="shared" si="5"/>
        <v>0</v>
      </c>
      <c r="L27">
        <v>7.3347759276301625E-20</v>
      </c>
    </row>
    <row r="28" spans="2:12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6.0170888900757422E-7</v>
      </c>
      <c r="K28">
        <f t="shared" si="5"/>
        <v>0</v>
      </c>
      <c r="L28">
        <v>6.8545341491699056E-5</v>
      </c>
    </row>
    <row r="29" spans="2:12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1.3843178749084539E-6</v>
      </c>
      <c r="K29">
        <f t="shared" si="5"/>
        <v>0</v>
      </c>
      <c r="L29">
        <v>1.1528250761028846E-19</v>
      </c>
    </row>
    <row r="30" spans="2:12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4.0519237518310947E-6</v>
      </c>
      <c r="K30">
        <f t="shared" si="5"/>
        <v>0</v>
      </c>
      <c r="L30">
        <v>3.7699937820434625E-4</v>
      </c>
    </row>
    <row r="31" spans="2:12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8.6045265197754338E-6</v>
      </c>
      <c r="K31">
        <f t="shared" si="5"/>
        <v>0</v>
      </c>
      <c r="L31">
        <v>-2.0836150234618945E-18</v>
      </c>
    </row>
    <row r="32" spans="2:12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2.1074116230011196E-5</v>
      </c>
      <c r="K32">
        <f t="shared" si="5"/>
        <v>0</v>
      </c>
      <c r="L32">
        <v>1.5833973884582617E-3</v>
      </c>
    </row>
    <row r="33" spans="2:12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4.146069288253806E-5</v>
      </c>
      <c r="K33">
        <f t="shared" si="5"/>
        <v>0</v>
      </c>
      <c r="L33">
        <v>-2.1594939554126123E-17</v>
      </c>
    </row>
    <row r="34" spans="2:12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8.823722600936975E-5</v>
      </c>
      <c r="K34">
        <f t="shared" si="5"/>
        <v>0</v>
      </c>
      <c r="L34">
        <v>5.2779912948609006E-3</v>
      </c>
    </row>
    <row r="35" spans="2:12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1.6140371561050489E-4</v>
      </c>
      <c r="K35">
        <f t="shared" si="5"/>
        <v>0</v>
      </c>
      <c r="L35">
        <v>-1.0596686572616852E-16</v>
      </c>
    </row>
    <row r="36" spans="2:12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3.0620008707046733E-4</v>
      </c>
      <c r="K36">
        <f t="shared" si="5"/>
        <v>0</v>
      </c>
      <c r="L36">
        <v>1.4325976371765296E-2</v>
      </c>
    </row>
    <row r="37" spans="2:12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5.2262634038925345E-4</v>
      </c>
      <c r="K37">
        <f t="shared" si="5"/>
        <v>0</v>
      </c>
      <c r="L37">
        <v>-2.2951658695522947E-16</v>
      </c>
    </row>
    <row r="38" spans="2:12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9.0021982789040061E-4</v>
      </c>
      <c r="K38">
        <f t="shared" si="5"/>
        <v>0</v>
      </c>
      <c r="L38">
        <v>3.2233446836471794E-2</v>
      </c>
    </row>
    <row r="39" spans="2:12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1.4389805495739014E-3</v>
      </c>
      <c r="K39">
        <f t="shared" si="5"/>
        <v>0</v>
      </c>
      <c r="L39">
        <v>-3.0814530549008639E-16</v>
      </c>
    </row>
    <row r="40" spans="2:12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2.2821682691574171E-3</v>
      </c>
      <c r="K40">
        <f t="shared" si="5"/>
        <v>0</v>
      </c>
      <c r="L40">
        <v>6.0885399580002005E-2</v>
      </c>
    </row>
    <row r="41" spans="2:12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3.4297829866409362E-3</v>
      </c>
      <c r="K41">
        <f t="shared" si="5"/>
        <v>0</v>
      </c>
      <c r="L41">
        <v>-1.7766905174419198E-16</v>
      </c>
    </row>
    <row r="42" spans="2:12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5.0644809007644783E-3</v>
      </c>
      <c r="K42">
        <f t="shared" si="5"/>
        <v>0</v>
      </c>
      <c r="L42">
        <v>9.7416639328002985E-2</v>
      </c>
    </row>
    <row r="43" spans="2:12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7.1862620115280256E-3</v>
      </c>
      <c r="K43">
        <f t="shared" si="5"/>
        <v>0</v>
      </c>
      <c r="L43">
        <v>-1.5691397182704783E-16</v>
      </c>
    </row>
    <row r="44" spans="2:12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9.9722474813461488E-3</v>
      </c>
      <c r="K44">
        <f t="shared" si="5"/>
        <v>0</v>
      </c>
      <c r="L44">
        <v>0.1328408718109132</v>
      </c>
    </row>
    <row r="45" spans="2:12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1.3422437310218829E-2</v>
      </c>
      <c r="K45">
        <f t="shared" si="5"/>
        <v>0</v>
      </c>
      <c r="L45">
        <v>-3.1370258939534682E-16</v>
      </c>
    </row>
    <row r="46" spans="2:12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1.7647532224655177E-2</v>
      </c>
      <c r="K46">
        <f t="shared" si="5"/>
        <v>0</v>
      </c>
      <c r="L46">
        <v>0.15498101711273221</v>
      </c>
    </row>
    <row r="47" spans="2:12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5.0000000000000868E-3</v>
      </c>
      <c r="H47" s="1">
        <v>2.2647532224655174E-2</v>
      </c>
      <c r="K47">
        <f t="shared" si="5"/>
        <v>1</v>
      </c>
      <c r="L47">
        <v>-4.6315210984449565E-16</v>
      </c>
    </row>
    <row r="48" spans="2:12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1.5000000000000086E-2</v>
      </c>
      <c r="H48">
        <v>2.8422437310218839E-2</v>
      </c>
      <c r="K48">
        <f t="shared" si="5"/>
        <v>0</v>
      </c>
      <c r="L48">
        <v>0.15498101711273221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2.5000000000000088E-2</v>
      </c>
      <c r="H49">
        <v>3.4972247481346148E-2</v>
      </c>
      <c r="K49">
        <f t="shared" si="5"/>
        <v>0</v>
      </c>
      <c r="L49">
        <v>-3.5331448222038835E-16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3.5000000000000087E-2</v>
      </c>
      <c r="H50">
        <v>4.2186262011528038E-2</v>
      </c>
      <c r="K50">
        <f t="shared" si="5"/>
        <v>0</v>
      </c>
      <c r="L50">
        <v>0.13284087181091325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4.5000000000000089E-2</v>
      </c>
      <c r="H51">
        <v>5.0064480900764485E-2</v>
      </c>
      <c r="K51">
        <f t="shared" si="5"/>
        <v>0</v>
      </c>
      <c r="L51">
        <v>-2.6867609801198667E-16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5.500000000000009E-2</v>
      </c>
      <c r="H52">
        <v>5.8429782986640949E-2</v>
      </c>
      <c r="K52">
        <f t="shared" si="5"/>
        <v>0</v>
      </c>
      <c r="L52">
        <v>9.7416639328003152E-2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6.5000000000000099E-2</v>
      </c>
      <c r="H53">
        <v>6.7282168269157422E-2</v>
      </c>
      <c r="K53">
        <f t="shared" si="5"/>
        <v>0</v>
      </c>
      <c r="L53">
        <v>-4.2768697269185798E-16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7.5000000000000094E-2</v>
      </c>
      <c r="H54">
        <v>7.6438980549573918E-2</v>
      </c>
      <c r="K54">
        <f t="shared" si="5"/>
        <v>0</v>
      </c>
      <c r="L54">
        <v>6.088539958000222E-2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8.5000000000000089E-2</v>
      </c>
      <c r="H55">
        <v>8.5900219827890423E-2</v>
      </c>
      <c r="K55">
        <f t="shared" si="5"/>
        <v>0</v>
      </c>
      <c r="L55">
        <v>-4.6364675723336111E-16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9.5000000000000084E-2</v>
      </c>
      <c r="H56">
        <v>9.5522626340389299E-2</v>
      </c>
      <c r="K56">
        <f t="shared" si="5"/>
        <v>0</v>
      </c>
      <c r="L56">
        <v>3.2233446836471912E-2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0.10500000000000008</v>
      </c>
      <c r="H57">
        <v>0.10530620008707051</v>
      </c>
      <c r="K57">
        <f t="shared" si="5"/>
        <v>0</v>
      </c>
      <c r="L57">
        <v>-2.9198850936323676E-16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0.11500000000000007</v>
      </c>
      <c r="H58">
        <v>0.11516140371561055</v>
      </c>
      <c r="K58">
        <f t="shared" si="5"/>
        <v>0</v>
      </c>
      <c r="L58">
        <v>1.432597637176534E-2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0.12500000000000006</v>
      </c>
      <c r="H59">
        <v>0.1250882372260094</v>
      </c>
      <c r="K59">
        <f t="shared" si="5"/>
        <v>0</v>
      </c>
      <c r="L59">
        <v>-1.2708691096446092E-16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0.13500000000000006</v>
      </c>
      <c r="H60">
        <v>0.13504146069288259</v>
      </c>
      <c r="K60">
        <f t="shared" si="5"/>
        <v>0</v>
      </c>
      <c r="L60">
        <v>5.2779912948609144E-3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0.14500000000000007</v>
      </c>
      <c r="H61">
        <v>0.14502107411623005</v>
      </c>
      <c r="K61">
        <f t="shared" si="5"/>
        <v>0</v>
      </c>
      <c r="L61">
        <v>-2.7479687720285694E-17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0.15500000000000008</v>
      </c>
      <c r="H62">
        <v>0.15500860452651982</v>
      </c>
      <c r="K62">
        <f t="shared" si="5"/>
        <v>0</v>
      </c>
      <c r="L62">
        <v>1.5833973884582654E-3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0.16500000000000009</v>
      </c>
      <c r="H63">
        <v>0.16500405192375189</v>
      </c>
      <c r="K63">
        <f t="shared" si="5"/>
        <v>0</v>
      </c>
      <c r="L63">
        <v>-3.3977601713473521E-18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0.1750000000000001</v>
      </c>
      <c r="H64">
        <v>0.17500138431787501</v>
      </c>
      <c r="K64">
        <f t="shared" si="5"/>
        <v>0</v>
      </c>
      <c r="L64">
        <v>3.7699937820434706E-4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0.18500000000000011</v>
      </c>
      <c r="H65">
        <v>0.18500060170888913</v>
      </c>
      <c r="K65">
        <f t="shared" si="5"/>
        <v>0</v>
      </c>
      <c r="L65">
        <v>-1.1062382640039392E-19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0.19500000000000012</v>
      </c>
      <c r="H66">
        <v>0.19500016182661073</v>
      </c>
      <c r="K66">
        <f t="shared" si="5"/>
        <v>0</v>
      </c>
      <c r="L66">
        <v>6.8545341491699178E-5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0.20500000000000013</v>
      </c>
      <c r="H67">
        <v>0.20500006467103971</v>
      </c>
      <c r="K67">
        <f t="shared" si="5"/>
        <v>0</v>
      </c>
      <c r="L67">
        <v>4.5303027788303967E-20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0.21500000000000014</v>
      </c>
      <c r="H68">
        <v>0.21500001221895232</v>
      </c>
      <c r="K68">
        <f t="shared" si="5"/>
        <v>0</v>
      </c>
      <c r="L68">
        <v>8.9406967163085565E-6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0.22500000000000014</v>
      </c>
      <c r="H69">
        <v>0.22500000447034851</v>
      </c>
      <c r="K69">
        <f t="shared" si="5"/>
        <v>0</v>
      </c>
      <c r="L69">
        <v>8.3379805745344678E-21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0.23500000000000015</v>
      </c>
      <c r="H70">
        <v>0.23500000044703498</v>
      </c>
      <c r="K70">
        <f t="shared" si="5"/>
        <v>0</v>
      </c>
      <c r="L70">
        <v>7.4505805969237762E-7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0.24500000000000016</v>
      </c>
      <c r="H71">
        <v>0.24500000014901177</v>
      </c>
      <c r="K71">
        <f t="shared" si="5"/>
        <v>0</v>
      </c>
      <c r="L71">
        <v>5.0292581243223688E-22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0.25500000000000017</v>
      </c>
      <c r="H72">
        <v>0.25500000000000017</v>
      </c>
      <c r="K72">
        <f t="shared" si="5"/>
        <v>0</v>
      </c>
      <c r="L72">
        <v>2.9802322387695028E-8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N73"/>
  <sheetViews>
    <sheetView topLeftCell="A9" workbookViewId="0">
      <selection activeCell="I23" sqref="I23:I73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0</v>
      </c>
      <c r="K20" t="s">
        <v>4</v>
      </c>
      <c r="L20">
        <f>C20</f>
        <v>0</v>
      </c>
    </row>
    <row r="21" spans="2:14" x14ac:dyDescent="0.25">
      <c r="K21" t="s">
        <v>19</v>
      </c>
      <c r="L21" s="2">
        <f>SUMPRODUCT(L23:L73,F23:F73)</f>
        <v>2.0340089009705058E-2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f t="shared" ref="D23:D72" si="0"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0</v>
      </c>
      <c r="K23">
        <f>IF(ABS(B23-$C$3)&lt;0.0000000001,1,0)</f>
        <v>0</v>
      </c>
      <c r="L23">
        <f t="array" ref="L23:L73">_xll.xFd1d($C$2,B23:B73,C23:C73,D23:D73,E23:E73,K23:K73,L16:L20)</f>
        <v>8.6939993568565502E-4</v>
      </c>
      <c r="N23">
        <f>SUM(L23:L73)</f>
        <v>0.99999999999999933</v>
      </c>
    </row>
    <row r="24" spans="2:14" x14ac:dyDescent="0.25">
      <c r="B24">
        <f t="shared" ref="B24:B73" si="1">B23+$C$14</f>
        <v>-0.24</v>
      </c>
      <c r="C24">
        <f t="shared" ref="C24:C73" si="2">$C$4</f>
        <v>0</v>
      </c>
      <c r="D24">
        <f t="shared" si="0"/>
        <v>0</v>
      </c>
      <c r="E24">
        <f t="shared" ref="E24:E73" si="3">$C$6</f>
        <v>0.1</v>
      </c>
      <c r="F24">
        <f t="shared" ref="F24:F73" si="4">MAX(0,B24-$F$16)</f>
        <v>0</v>
      </c>
      <c r="H24">
        <v>1.0102942794914725E-5</v>
      </c>
      <c r="K24">
        <f t="shared" ref="K24:K73" si="5">IF(ABS(B24-$C$3)&lt;0.0000000001,1,0)</f>
        <v>0</v>
      </c>
      <c r="L24">
        <v>6.9551994854852509E-5</v>
      </c>
    </row>
    <row r="25" spans="2:14" x14ac:dyDescent="0.25">
      <c r="B25">
        <f t="shared" si="1"/>
        <v>-0.22999999999999998</v>
      </c>
      <c r="C25">
        <f t="shared" si="2"/>
        <v>0</v>
      </c>
      <c r="D25">
        <f t="shared" si="0"/>
        <v>0</v>
      </c>
      <c r="E25">
        <f t="shared" si="3"/>
        <v>0.1</v>
      </c>
      <c r="F25">
        <f t="shared" si="4"/>
        <v>0</v>
      </c>
      <c r="H25">
        <v>2.101412101342263E-5</v>
      </c>
      <c r="K25">
        <f t="shared" si="5"/>
        <v>0</v>
      </c>
      <c r="L25">
        <v>1.4466814929809323E-4</v>
      </c>
    </row>
    <row r="26" spans="2:14" x14ac:dyDescent="0.25">
      <c r="B26">
        <f t="shared" si="1"/>
        <v>-0.21999999999999997</v>
      </c>
      <c r="C26">
        <f t="shared" si="2"/>
        <v>0</v>
      </c>
      <c r="D26">
        <f t="shared" si="0"/>
        <v>0</v>
      </c>
      <c r="E26">
        <f t="shared" si="3"/>
        <v>0.1</v>
      </c>
      <c r="F26">
        <f t="shared" si="4"/>
        <v>0</v>
      </c>
      <c r="H26">
        <v>3.3606428913004346E-5</v>
      </c>
      <c r="K26">
        <f t="shared" si="5"/>
        <v>0</v>
      </c>
      <c r="L26">
        <v>2.3135775568518141E-4</v>
      </c>
    </row>
    <row r="27" spans="2:14" x14ac:dyDescent="0.25">
      <c r="B27">
        <f t="shared" si="1"/>
        <v>-0.20999999999999996</v>
      </c>
      <c r="C27">
        <f t="shared" si="2"/>
        <v>0</v>
      </c>
      <c r="D27">
        <f t="shared" si="0"/>
        <v>0</v>
      </c>
      <c r="E27">
        <f t="shared" si="3"/>
        <v>0.1</v>
      </c>
      <c r="F27">
        <f t="shared" si="4"/>
        <v>0</v>
      </c>
      <c r="H27">
        <v>4.8887251125626412E-5</v>
      </c>
      <c r="K27">
        <f t="shared" si="5"/>
        <v>0</v>
      </c>
      <c r="L27">
        <v>3.3655598252708415E-4</v>
      </c>
    </row>
    <row r="28" spans="2:14" x14ac:dyDescent="0.25">
      <c r="B28">
        <f t="shared" si="1"/>
        <v>-0.19999999999999996</v>
      </c>
      <c r="C28">
        <f t="shared" si="2"/>
        <v>0</v>
      </c>
      <c r="D28">
        <f t="shared" si="0"/>
        <v>0</v>
      </c>
      <c r="E28">
        <f t="shared" si="3"/>
        <v>0.1</v>
      </c>
      <c r="F28">
        <f t="shared" si="4"/>
        <v>0</v>
      </c>
      <c r="H28">
        <v>6.8079053428298593E-5</v>
      </c>
      <c r="K28">
        <f t="shared" si="5"/>
        <v>0</v>
      </c>
      <c r="L28">
        <v>4.6867868797115361E-4</v>
      </c>
    </row>
    <row r="29" spans="2:14" x14ac:dyDescent="0.25">
      <c r="B29">
        <f t="shared" si="1"/>
        <v>-0.18999999999999995</v>
      </c>
      <c r="C29">
        <f t="shared" si="2"/>
        <v>0</v>
      </c>
      <c r="D29">
        <f t="shared" si="0"/>
        <v>0</v>
      </c>
      <c r="E29">
        <f t="shared" si="3"/>
        <v>0.1</v>
      </c>
      <c r="F29">
        <f t="shared" si="4"/>
        <v>0</v>
      </c>
      <c r="H29">
        <v>9.2717180005234663E-5</v>
      </c>
      <c r="K29">
        <f t="shared" si="5"/>
        <v>0</v>
      </c>
      <c r="L29">
        <v>6.3829568845291543E-4</v>
      </c>
    </row>
    <row r="30" spans="2:14" x14ac:dyDescent="0.25">
      <c r="B30">
        <f t="shared" si="1"/>
        <v>-0.17999999999999994</v>
      </c>
      <c r="C30">
        <f t="shared" si="2"/>
        <v>0</v>
      </c>
      <c r="D30">
        <f t="shared" si="0"/>
        <v>0</v>
      </c>
      <c r="E30">
        <f t="shared" si="3"/>
        <v>0.1</v>
      </c>
      <c r="F30">
        <f t="shared" si="4"/>
        <v>0</v>
      </c>
      <c r="H30">
        <v>1.2477268098258954E-4</v>
      </c>
      <c r="K30">
        <f t="shared" si="5"/>
        <v>0</v>
      </c>
      <c r="L30">
        <v>8.589763440109107E-4</v>
      </c>
    </row>
    <row r="31" spans="2:14" x14ac:dyDescent="0.25">
      <c r="B31">
        <f t="shared" si="1"/>
        <v>-0.16999999999999993</v>
      </c>
      <c r="C31">
        <f t="shared" si="2"/>
        <v>0</v>
      </c>
      <c r="D31">
        <f t="shared" si="0"/>
        <v>0</v>
      </c>
      <c r="E31">
        <f t="shared" si="3"/>
        <v>0.1</v>
      </c>
      <c r="F31">
        <f t="shared" si="4"/>
        <v>0</v>
      </c>
      <c r="H31">
        <v>1.6680999643855159E-4</v>
      </c>
      <c r="K31">
        <f t="shared" si="5"/>
        <v>0</v>
      </c>
      <c r="L31">
        <v>1.148375107089779E-3</v>
      </c>
    </row>
    <row r="32" spans="2:14" x14ac:dyDescent="0.25">
      <c r="B32">
        <f t="shared" si="1"/>
        <v>-0.15999999999999992</v>
      </c>
      <c r="C32">
        <f t="shared" si="2"/>
        <v>0</v>
      </c>
      <c r="D32">
        <f t="shared" si="0"/>
        <v>0</v>
      </c>
      <c r="E32">
        <f t="shared" si="3"/>
        <v>0.1</v>
      </c>
      <c r="F32">
        <f t="shared" si="4"/>
        <v>0</v>
      </c>
      <c r="H32">
        <v>2.2219211160959775E-4</v>
      </c>
      <c r="K32">
        <f t="shared" si="5"/>
        <v>0</v>
      </c>
      <c r="L32">
        <v>1.5296438787358296E-3</v>
      </c>
    </row>
    <row r="33" spans="2:12" x14ac:dyDescent="0.25">
      <c r="B33">
        <f t="shared" si="1"/>
        <v>-0.14999999999999991</v>
      </c>
      <c r="C33">
        <f t="shared" si="2"/>
        <v>0</v>
      </c>
      <c r="D33">
        <f t="shared" si="0"/>
        <v>0</v>
      </c>
      <c r="E33">
        <f t="shared" si="3"/>
        <v>0.1</v>
      </c>
      <c r="F33">
        <f t="shared" si="4"/>
        <v>0</v>
      </c>
      <c r="H33">
        <v>2.9534959570941179E-4</v>
      </c>
      <c r="K33">
        <f t="shared" si="5"/>
        <v>0</v>
      </c>
      <c r="L33">
        <v>2.0332841606807467E-3</v>
      </c>
    </row>
    <row r="34" spans="2:12" x14ac:dyDescent="0.25">
      <c r="B34">
        <f t="shared" si="1"/>
        <v>-0.1399999999999999</v>
      </c>
      <c r="C34">
        <f t="shared" si="2"/>
        <v>0</v>
      </c>
      <c r="D34">
        <f t="shared" si="0"/>
        <v>0</v>
      </c>
      <c r="E34">
        <f t="shared" si="3"/>
        <v>0.1</v>
      </c>
      <c r="F34">
        <f t="shared" si="4"/>
        <v>0</v>
      </c>
      <c r="H34">
        <v>3.9213504746597879E-4</v>
      </c>
      <c r="K34">
        <f t="shared" si="5"/>
        <v>0</v>
      </c>
      <c r="L34">
        <v>2.6995871754801237E-3</v>
      </c>
    </row>
    <row r="35" spans="2:12" x14ac:dyDescent="0.25">
      <c r="B35">
        <f t="shared" si="1"/>
        <v>-0.12999999999999989</v>
      </c>
      <c r="C35">
        <f t="shared" si="2"/>
        <v>0</v>
      </c>
      <c r="D35">
        <f t="shared" si="0"/>
        <v>0</v>
      </c>
      <c r="E35">
        <f t="shared" si="3"/>
        <v>0.1</v>
      </c>
      <c r="F35">
        <f t="shared" si="4"/>
        <v>0</v>
      </c>
      <c r="H35">
        <v>5.2029130301982417E-4</v>
      </c>
      <c r="K35">
        <f t="shared" si="5"/>
        <v>0</v>
      </c>
      <c r="L35">
        <v>3.581857164317909E-3</v>
      </c>
    </row>
    <row r="36" spans="2:12" x14ac:dyDescent="0.25">
      <c r="B36">
        <f t="shared" si="1"/>
        <v>-0.1199999999999999</v>
      </c>
      <c r="C36">
        <f t="shared" si="2"/>
        <v>0</v>
      </c>
      <c r="D36">
        <f t="shared" si="0"/>
        <v>0</v>
      </c>
      <c r="E36">
        <f t="shared" si="3"/>
        <v>0.1</v>
      </c>
      <c r="F36">
        <f t="shared" si="4"/>
        <v>0</v>
      </c>
      <c r="H36">
        <v>6.9007086281525532E-4</v>
      </c>
      <c r="K36">
        <f t="shared" si="5"/>
        <v>0</v>
      </c>
      <c r="L36">
        <v>4.7506757263011236E-3</v>
      </c>
    </row>
    <row r="37" spans="2:12" x14ac:dyDescent="0.25">
      <c r="B37">
        <f t="shared" si="1"/>
        <v>-0.1099999999999999</v>
      </c>
      <c r="C37">
        <f t="shared" si="2"/>
        <v>0</v>
      </c>
      <c r="D37">
        <f t="shared" si="0"/>
        <v>0</v>
      </c>
      <c r="E37">
        <f t="shared" si="3"/>
        <v>0.1</v>
      </c>
      <c r="F37">
        <f t="shared" si="4"/>
        <v>0</v>
      </c>
      <c r="H37">
        <v>9.1505609163590668E-4</v>
      </c>
      <c r="K37">
        <f t="shared" si="5"/>
        <v>0</v>
      </c>
      <c r="L37">
        <v>6.2995483463884295E-3</v>
      </c>
    </row>
    <row r="38" spans="2:12" x14ac:dyDescent="0.25">
      <c r="B38">
        <f t="shared" si="1"/>
        <v>-9.9999999999999908E-2</v>
      </c>
      <c r="C38">
        <f t="shared" si="2"/>
        <v>0</v>
      </c>
      <c r="D38">
        <f t="shared" si="0"/>
        <v>0</v>
      </c>
      <c r="E38">
        <f t="shared" si="3"/>
        <v>0.1</v>
      </c>
      <c r="F38">
        <f t="shared" si="4"/>
        <v>0</v>
      </c>
      <c r="H38">
        <v>1.2132458077874304E-3</v>
      </c>
      <c r="K38">
        <f t="shared" si="5"/>
        <v>0</v>
      </c>
      <c r="L38">
        <v>8.3523848341868091E-3</v>
      </c>
    </row>
    <row r="39" spans="2:12" x14ac:dyDescent="0.25">
      <c r="B39">
        <f t="shared" si="1"/>
        <v>-8.9999999999999913E-2</v>
      </c>
      <c r="C39">
        <f t="shared" si="2"/>
        <v>0</v>
      </c>
      <c r="D39">
        <f t="shared" si="0"/>
        <v>0</v>
      </c>
      <c r="E39">
        <f t="shared" si="3"/>
        <v>0.1</v>
      </c>
      <c r="F39">
        <f t="shared" si="4"/>
        <v>0</v>
      </c>
      <c r="H39">
        <v>1.6084951885619485E-3</v>
      </c>
      <c r="K39">
        <f t="shared" si="5"/>
        <v>0</v>
      </c>
      <c r="L39">
        <v>1.1073412108720133E-2</v>
      </c>
    </row>
    <row r="40" spans="2:12" x14ac:dyDescent="0.25">
      <c r="B40">
        <f t="shared" si="1"/>
        <v>-7.9999999999999918E-2</v>
      </c>
      <c r="C40">
        <f t="shared" si="2"/>
        <v>0</v>
      </c>
      <c r="D40">
        <f t="shared" si="0"/>
        <v>0</v>
      </c>
      <c r="E40">
        <f t="shared" si="3"/>
        <v>0.1</v>
      </c>
      <c r="F40">
        <f t="shared" si="4"/>
        <v>0</v>
      </c>
      <c r="H40">
        <v>2.1324241844214225E-3</v>
      </c>
      <c r="K40">
        <f t="shared" si="5"/>
        <v>0</v>
      </c>
      <c r="L40">
        <v>1.4680312351951068E-2</v>
      </c>
    </row>
    <row r="41" spans="2:12" x14ac:dyDescent="0.25">
      <c r="B41">
        <f t="shared" si="1"/>
        <v>-6.9999999999999923E-2</v>
      </c>
      <c r="C41">
        <f t="shared" si="2"/>
        <v>0</v>
      </c>
      <c r="D41">
        <f t="shared" si="0"/>
        <v>0</v>
      </c>
      <c r="E41">
        <f t="shared" si="3"/>
        <v>0.1</v>
      </c>
      <c r="F41">
        <f t="shared" si="4"/>
        <v>0</v>
      </c>
      <c r="H41">
        <v>2.8269471150346097E-3</v>
      </c>
      <c r="K41">
        <f t="shared" si="5"/>
        <v>0</v>
      </c>
      <c r="L41">
        <v>1.9461637583338093E-2</v>
      </c>
    </row>
    <row r="42" spans="2:12" x14ac:dyDescent="0.25">
      <c r="B42">
        <f t="shared" si="1"/>
        <v>-5.9999999999999921E-2</v>
      </c>
      <c r="C42">
        <f t="shared" si="2"/>
        <v>0</v>
      </c>
      <c r="D42">
        <f t="shared" si="0"/>
        <v>0</v>
      </c>
      <c r="E42">
        <f t="shared" si="3"/>
        <v>0.1</v>
      </c>
      <c r="F42">
        <f t="shared" si="4"/>
        <v>0</v>
      </c>
      <c r="H42">
        <v>3.7476258148505669E-3</v>
      </c>
      <c r="K42">
        <f t="shared" si="5"/>
        <v>0</v>
      </c>
      <c r="L42">
        <v>2.5799893821392174E-2</v>
      </c>
    </row>
    <row r="43" spans="2:12" x14ac:dyDescent="0.25">
      <c r="B43">
        <f t="shared" si="1"/>
        <v>-4.999999999999992E-2</v>
      </c>
      <c r="C43">
        <f t="shared" si="2"/>
        <v>0</v>
      </c>
      <c r="D43">
        <f t="shared" si="0"/>
        <v>0</v>
      </c>
      <c r="E43">
        <f t="shared" si="3"/>
        <v>0.1</v>
      </c>
      <c r="F43">
        <f t="shared" si="4"/>
        <v>0</v>
      </c>
      <c r="H43">
        <v>4.9681145798545689E-3</v>
      </c>
      <c r="K43">
        <f t="shared" si="5"/>
        <v>0</v>
      </c>
      <c r="L43">
        <v>3.420214156515762E-2</v>
      </c>
    </row>
    <row r="44" spans="2:12" x14ac:dyDescent="0.25">
      <c r="B44">
        <f t="shared" si="1"/>
        <v>-3.9999999999999918E-2</v>
      </c>
      <c r="C44">
        <f t="shared" si="2"/>
        <v>0</v>
      </c>
      <c r="D44">
        <f t="shared" si="0"/>
        <v>0</v>
      </c>
      <c r="E44">
        <f t="shared" si="3"/>
        <v>0.1</v>
      </c>
      <c r="F44">
        <f t="shared" si="4"/>
        <v>0</v>
      </c>
      <c r="H44">
        <v>6.5860525112469374E-3</v>
      </c>
      <c r="K44">
        <f t="shared" si="5"/>
        <v>0</v>
      </c>
      <c r="L44">
        <v>4.5340560634135683E-2</v>
      </c>
    </row>
    <row r="45" spans="2:12" x14ac:dyDescent="0.25">
      <c r="B45">
        <f t="shared" si="1"/>
        <v>-2.9999999999999916E-2</v>
      </c>
      <c r="C45">
        <f t="shared" si="2"/>
        <v>0</v>
      </c>
      <c r="D45">
        <f t="shared" si="0"/>
        <v>0</v>
      </c>
      <c r="E45">
        <f t="shared" si="3"/>
        <v>0.1</v>
      </c>
      <c r="F45">
        <f t="shared" si="4"/>
        <v>0</v>
      </c>
      <c r="H45">
        <v>8.7308746435390602E-3</v>
      </c>
      <c r="K45">
        <f t="shared" si="5"/>
        <v>0</v>
      </c>
      <c r="L45">
        <v>6.0106224553844595E-2</v>
      </c>
    </row>
    <row r="46" spans="2:12" x14ac:dyDescent="0.25">
      <c r="B46">
        <f t="shared" si="1"/>
        <v>-1.9999999999999914E-2</v>
      </c>
      <c r="C46">
        <f t="shared" si="2"/>
        <v>0</v>
      </c>
      <c r="D46">
        <f t="shared" si="0"/>
        <v>0</v>
      </c>
      <c r="E46">
        <f t="shared" si="3"/>
        <v>0.1</v>
      </c>
      <c r="F46">
        <f t="shared" si="4"/>
        <v>0</v>
      </c>
      <c r="H46">
        <v>1.1574166747314306E-2</v>
      </c>
      <c r="K46">
        <f t="shared" si="5"/>
        <v>0</v>
      </c>
      <c r="L46">
        <v>7.9680386437861073E-2</v>
      </c>
    </row>
    <row r="47" spans="2:12" x14ac:dyDescent="0.25">
      <c r="B47">
        <f t="shared" si="1"/>
        <v>-9.9999999999999135E-3</v>
      </c>
      <c r="C47">
        <f t="shared" si="2"/>
        <v>0</v>
      </c>
      <c r="D47">
        <f t="shared" si="0"/>
        <v>0</v>
      </c>
      <c r="E47">
        <f t="shared" si="3"/>
        <v>0.1</v>
      </c>
      <c r="F47">
        <f t="shared" si="4"/>
        <v>0</v>
      </c>
      <c r="H47">
        <v>1.5343392190874702E-2</v>
      </c>
      <c r="K47">
        <f t="shared" si="5"/>
        <v>0</v>
      </c>
      <c r="L47">
        <v>0.10562897923690644</v>
      </c>
    </row>
    <row r="48" spans="2:12" x14ac:dyDescent="0.25">
      <c r="B48">
        <f t="shared" si="1"/>
        <v>8.6736173798840355E-17</v>
      </c>
      <c r="C48">
        <f t="shared" si="2"/>
        <v>0</v>
      </c>
      <c r="D48">
        <f t="shared" si="0"/>
        <v>0</v>
      </c>
      <c r="E48">
        <f t="shared" si="3"/>
        <v>0.1</v>
      </c>
      <c r="F48">
        <f t="shared" si="4"/>
        <v>5.0000000000000868E-3</v>
      </c>
      <c r="H48" s="1">
        <v>2.0340089009705072E-2</v>
      </c>
      <c r="K48">
        <f t="shared" si="5"/>
        <v>1</v>
      </c>
      <c r="L48">
        <v>0.14002789037490432</v>
      </c>
    </row>
    <row r="49" spans="2:12" x14ac:dyDescent="0.25">
      <c r="B49">
        <f t="shared" si="1"/>
        <v>1.0000000000000087E-2</v>
      </c>
      <c r="C49">
        <f t="shared" si="2"/>
        <v>0</v>
      </c>
      <c r="D49">
        <f t="shared" si="0"/>
        <v>0</v>
      </c>
      <c r="E49">
        <f t="shared" si="3"/>
        <v>0.1</v>
      </c>
      <c r="F49">
        <f t="shared" si="4"/>
        <v>1.5000000000000086E-2</v>
      </c>
      <c r="H49">
        <v>2.6563992949311842E-2</v>
      </c>
      <c r="K49">
        <f t="shared" si="5"/>
        <v>0</v>
      </c>
      <c r="L49">
        <v>0.10562903274289458</v>
      </c>
    </row>
    <row r="50" spans="2:12" x14ac:dyDescent="0.25">
      <c r="B50">
        <f t="shared" si="1"/>
        <v>2.0000000000000087E-2</v>
      </c>
      <c r="C50">
        <f t="shared" si="2"/>
        <v>0</v>
      </c>
      <c r="D50">
        <f t="shared" si="0"/>
        <v>0</v>
      </c>
      <c r="E50">
        <f t="shared" si="3"/>
        <v>0.1</v>
      </c>
      <c r="F50">
        <f t="shared" si="4"/>
        <v>2.5000000000000088E-2</v>
      </c>
      <c r="H50">
        <v>3.3713016324863551E-2</v>
      </c>
      <c r="K50">
        <f t="shared" si="5"/>
        <v>0</v>
      </c>
      <c r="L50">
        <v>7.9680497730316407E-2</v>
      </c>
    </row>
    <row r="51" spans="2:12" x14ac:dyDescent="0.25">
      <c r="B51">
        <f t="shared" si="1"/>
        <v>3.0000000000000089E-2</v>
      </c>
      <c r="C51">
        <f t="shared" si="2"/>
        <v>0</v>
      </c>
      <c r="D51">
        <f t="shared" si="0"/>
        <v>0</v>
      </c>
      <c r="E51">
        <f t="shared" si="3"/>
        <v>0.1</v>
      </c>
      <c r="F51">
        <f t="shared" si="4"/>
        <v>3.5000000000000087E-2</v>
      </c>
      <c r="H51">
        <v>4.1559081006404333E-2</v>
      </c>
      <c r="K51">
        <f t="shared" si="5"/>
        <v>0</v>
      </c>
      <c r="L51">
        <v>6.0106402536163547E-2</v>
      </c>
    </row>
    <row r="52" spans="2:12" x14ac:dyDescent="0.25">
      <c r="B52">
        <f t="shared" si="1"/>
        <v>4.0000000000000091E-2</v>
      </c>
      <c r="C52">
        <f t="shared" si="2"/>
        <v>0</v>
      </c>
      <c r="D52">
        <f t="shared" si="0"/>
        <v>0</v>
      </c>
      <c r="E52">
        <f t="shared" si="3"/>
        <v>0.1</v>
      </c>
      <c r="F52">
        <f t="shared" si="4"/>
        <v>4.5000000000000089E-2</v>
      </c>
      <c r="H52">
        <v>4.9929872168457463E-2</v>
      </c>
      <c r="K52">
        <f t="shared" si="5"/>
        <v>0</v>
      </c>
      <c r="L52">
        <v>4.5340819544903765E-2</v>
      </c>
    </row>
    <row r="53" spans="2:12" x14ac:dyDescent="0.25">
      <c r="B53">
        <f t="shared" si="1"/>
        <v>5.0000000000000093E-2</v>
      </c>
      <c r="C53">
        <f t="shared" si="2"/>
        <v>0</v>
      </c>
      <c r="D53">
        <f t="shared" si="0"/>
        <v>0</v>
      </c>
      <c r="E53">
        <f t="shared" si="3"/>
        <v>0.1</v>
      </c>
      <c r="F53">
        <f t="shared" si="4"/>
        <v>5.500000000000009E-2</v>
      </c>
      <c r="H53">
        <v>5.8695053103987177E-2</v>
      </c>
      <c r="K53">
        <f t="shared" si="5"/>
        <v>0</v>
      </c>
      <c r="L53">
        <v>3.4202502117236293E-2</v>
      </c>
    </row>
    <row r="54" spans="2:12" x14ac:dyDescent="0.25">
      <c r="B54">
        <f t="shared" si="1"/>
        <v>6.0000000000000095E-2</v>
      </c>
      <c r="C54">
        <f t="shared" si="2"/>
        <v>0</v>
      </c>
      <c r="D54">
        <f t="shared" si="0"/>
        <v>0</v>
      </c>
      <c r="E54">
        <f t="shared" si="3"/>
        <v>0.1</v>
      </c>
      <c r="F54">
        <f t="shared" si="4"/>
        <v>6.5000000000000099E-2</v>
      </c>
      <c r="H54">
        <v>6.7755838287835865E-2</v>
      </c>
      <c r="K54">
        <f t="shared" si="5"/>
        <v>0</v>
      </c>
      <c r="L54">
        <v>2.5800384858947711E-2</v>
      </c>
    </row>
    <row r="55" spans="2:12" x14ac:dyDescent="0.25">
      <c r="B55">
        <f t="shared" si="1"/>
        <v>7.000000000000009E-2</v>
      </c>
      <c r="C55">
        <f t="shared" si="2"/>
        <v>0</v>
      </c>
      <c r="D55">
        <f t="shared" si="0"/>
        <v>0</v>
      </c>
      <c r="E55">
        <f t="shared" si="3"/>
        <v>0.1</v>
      </c>
      <c r="F55">
        <f t="shared" si="4"/>
        <v>7.5000000000000094E-2</v>
      </c>
      <c r="H55">
        <v>7.703709053471143E-2</v>
      </c>
      <c r="K55">
        <f t="shared" si="5"/>
        <v>0</v>
      </c>
      <c r="L55">
        <v>1.9462298389374959E-2</v>
      </c>
    </row>
    <row r="56" spans="2:12" x14ac:dyDescent="0.25">
      <c r="B56">
        <f t="shared" si="1"/>
        <v>8.0000000000000085E-2</v>
      </c>
      <c r="C56">
        <f t="shared" si="2"/>
        <v>0</v>
      </c>
      <c r="D56">
        <f t="shared" si="0"/>
        <v>0</v>
      </c>
      <c r="E56">
        <f t="shared" si="3"/>
        <v>0.1</v>
      </c>
      <c r="F56">
        <f t="shared" si="4"/>
        <v>8.5000000000000089E-2</v>
      </c>
      <c r="H56">
        <v>8.6481310024363905E-2</v>
      </c>
      <c r="K56">
        <f t="shared" si="5"/>
        <v>0</v>
      </c>
      <c r="L56">
        <v>1.4681195790952214E-2</v>
      </c>
    </row>
    <row r="57" spans="2:12" x14ac:dyDescent="0.25">
      <c r="B57">
        <f t="shared" si="1"/>
        <v>9.000000000000008E-2</v>
      </c>
      <c r="C57">
        <f t="shared" si="2"/>
        <v>0</v>
      </c>
      <c r="D57">
        <f t="shared" si="0"/>
        <v>0</v>
      </c>
      <c r="E57">
        <f t="shared" si="3"/>
        <v>0.1</v>
      </c>
      <c r="F57">
        <f t="shared" si="4"/>
        <v>9.5000000000000084E-2</v>
      </c>
      <c r="H57">
        <v>9.6044034315965504E-2</v>
      </c>
      <c r="K57">
        <f t="shared" si="5"/>
        <v>0</v>
      </c>
      <c r="L57">
        <v>1.1074588855805652E-2</v>
      </c>
    </row>
    <row r="58" spans="2:12" x14ac:dyDescent="0.25">
      <c r="B58">
        <f t="shared" si="1"/>
        <v>0.10000000000000007</v>
      </c>
      <c r="C58">
        <f t="shared" si="2"/>
        <v>0</v>
      </c>
      <c r="D58">
        <f t="shared" si="0"/>
        <v>0</v>
      </c>
      <c r="E58">
        <f t="shared" si="3"/>
        <v>0.1</v>
      </c>
      <c r="F58">
        <f t="shared" si="4"/>
        <v>0.10500000000000008</v>
      </c>
      <c r="H58">
        <v>0.10569028135284438</v>
      </c>
      <c r="K58">
        <f t="shared" si="5"/>
        <v>0</v>
      </c>
      <c r="L58">
        <v>8.3539490291235398E-3</v>
      </c>
    </row>
    <row r="59" spans="2:12" x14ac:dyDescent="0.25">
      <c r="B59">
        <f t="shared" si="1"/>
        <v>0.11000000000000007</v>
      </c>
      <c r="C59">
        <f t="shared" si="2"/>
        <v>0</v>
      </c>
      <c r="D59">
        <f t="shared" si="0"/>
        <v>0</v>
      </c>
      <c r="E59">
        <f t="shared" si="3"/>
        <v>0.1</v>
      </c>
      <c r="F59">
        <f t="shared" si="4"/>
        <v>0.11500000000000007</v>
      </c>
      <c r="H59">
        <v>0.1153917508979508</v>
      </c>
      <c r="K59">
        <f t="shared" si="5"/>
        <v>0</v>
      </c>
      <c r="L59">
        <v>6.3016251247713113E-3</v>
      </c>
    </row>
    <row r="60" spans="2:12" x14ac:dyDescent="0.25">
      <c r="B60">
        <f t="shared" si="1"/>
        <v>0.12000000000000006</v>
      </c>
      <c r="C60">
        <f t="shared" si="2"/>
        <v>0</v>
      </c>
      <c r="D60">
        <f t="shared" si="0"/>
        <v>0</v>
      </c>
      <c r="E60">
        <f t="shared" si="3"/>
        <v>0.1</v>
      </c>
      <c r="F60">
        <f t="shared" si="4"/>
        <v>0.12500000000000006</v>
      </c>
      <c r="H60">
        <v>0.12512456051489329</v>
      </c>
      <c r="K60">
        <f t="shared" si="5"/>
        <v>0</v>
      </c>
      <c r="L60">
        <v>4.7534312304007885E-3</v>
      </c>
    </row>
    <row r="61" spans="2:12" x14ac:dyDescent="0.25">
      <c r="B61">
        <f t="shared" si="1"/>
        <v>0.13000000000000006</v>
      </c>
      <c r="C61">
        <f t="shared" si="2"/>
        <v>0</v>
      </c>
      <c r="D61">
        <f t="shared" si="0"/>
        <v>0</v>
      </c>
      <c r="E61">
        <f t="shared" si="3"/>
        <v>0.1</v>
      </c>
      <c r="F61">
        <f t="shared" si="4"/>
        <v>0.13500000000000006</v>
      </c>
      <c r="H61">
        <v>0.13486733497302725</v>
      </c>
      <c r="K61">
        <f t="shared" si="5"/>
        <v>0</v>
      </c>
      <c r="L61">
        <v>3.5855118344623304E-3</v>
      </c>
    </row>
    <row r="62" spans="2:12" x14ac:dyDescent="0.25">
      <c r="B62">
        <f t="shared" si="1"/>
        <v>0.14000000000000007</v>
      </c>
      <c r="C62">
        <f t="shared" si="2"/>
        <v>0</v>
      </c>
      <c r="D62">
        <f t="shared" si="0"/>
        <v>0</v>
      </c>
      <c r="E62">
        <f t="shared" si="3"/>
        <v>0.1</v>
      </c>
      <c r="F62">
        <f t="shared" si="4"/>
        <v>0.14500000000000007</v>
      </c>
      <c r="H62">
        <v>0.14459949622900337</v>
      </c>
      <c r="K62">
        <f t="shared" si="5"/>
        <v>0</v>
      </c>
      <c r="L62">
        <v>2.704433385280855E-3</v>
      </c>
    </row>
    <row r="63" spans="2:12" x14ac:dyDescent="0.25">
      <c r="B63">
        <f t="shared" si="1"/>
        <v>0.15000000000000008</v>
      </c>
      <c r="C63">
        <f t="shared" si="2"/>
        <v>0</v>
      </c>
      <c r="D63">
        <f t="shared" si="0"/>
        <v>0</v>
      </c>
      <c r="E63">
        <f t="shared" si="3"/>
        <v>0.1</v>
      </c>
      <c r="F63">
        <f t="shared" si="4"/>
        <v>0.15500000000000008</v>
      </c>
      <c r="H63">
        <v>0.15429961718329971</v>
      </c>
      <c r="K63">
        <f t="shared" si="5"/>
        <v>0</v>
      </c>
      <c r="L63">
        <v>2.0397096069218459E-3</v>
      </c>
    </row>
    <row r="64" spans="2:12" x14ac:dyDescent="0.25">
      <c r="B64">
        <f t="shared" si="1"/>
        <v>0.16000000000000009</v>
      </c>
      <c r="C64">
        <f t="shared" si="2"/>
        <v>0</v>
      </c>
      <c r="D64">
        <f t="shared" si="0"/>
        <v>0</v>
      </c>
      <c r="E64">
        <f t="shared" si="3"/>
        <v>0.1</v>
      </c>
      <c r="F64">
        <f t="shared" si="4"/>
        <v>0.16500000000000009</v>
      </c>
      <c r="H64">
        <v>0.16394370751226003</v>
      </c>
      <c r="K64">
        <f t="shared" si="5"/>
        <v>0</v>
      </c>
      <c r="L64">
        <v>1.5381625971165847E-3</v>
      </c>
    </row>
    <row r="65" spans="2:12" x14ac:dyDescent="0.25">
      <c r="B65">
        <f t="shared" si="1"/>
        <v>0.1700000000000001</v>
      </c>
      <c r="C65">
        <f t="shared" si="2"/>
        <v>0</v>
      </c>
      <c r="D65">
        <f t="shared" si="0"/>
        <v>0</v>
      </c>
      <c r="E65">
        <f t="shared" si="3"/>
        <v>0.1</v>
      </c>
      <c r="F65">
        <f t="shared" si="4"/>
        <v>0.1750000000000001</v>
      </c>
      <c r="H65">
        <v>0.17350329444220114</v>
      </c>
      <c r="K65">
        <f t="shared" si="5"/>
        <v>0</v>
      </c>
      <c r="L65">
        <v>1.1596685950806501E-3</v>
      </c>
    </row>
    <row r="66" spans="2:12" x14ac:dyDescent="0.25">
      <c r="B66">
        <f t="shared" si="1"/>
        <v>0.1800000000000001</v>
      </c>
      <c r="C66">
        <f t="shared" si="2"/>
        <v>0</v>
      </c>
      <c r="D66">
        <f t="shared" si="0"/>
        <v>0</v>
      </c>
      <c r="E66">
        <f t="shared" si="3"/>
        <v>0.1</v>
      </c>
      <c r="F66">
        <f t="shared" si="4"/>
        <v>0.18500000000000011</v>
      </c>
      <c r="H66">
        <v>0.18294314492751831</v>
      </c>
      <c r="K66">
        <f t="shared" si="5"/>
        <v>0</v>
      </c>
      <c r="L66">
        <v>8.7394808065116786E-4</v>
      </c>
    </row>
    <row r="67" spans="2:12" x14ac:dyDescent="0.25">
      <c r="B67">
        <f t="shared" si="1"/>
        <v>0.19000000000000011</v>
      </c>
      <c r="C67">
        <f t="shared" si="2"/>
        <v>0</v>
      </c>
      <c r="D67">
        <f t="shared" si="0"/>
        <v>0</v>
      </c>
      <c r="E67">
        <f t="shared" si="3"/>
        <v>0.1</v>
      </c>
      <c r="F67">
        <f t="shared" si="4"/>
        <v>0.19500000000000012</v>
      </c>
      <c r="H67">
        <v>0.19221844700703697</v>
      </c>
      <c r="K67">
        <f t="shared" si="5"/>
        <v>0</v>
      </c>
      <c r="L67">
        <v>6.5814341267377919E-4</v>
      </c>
    </row>
    <row r="68" spans="2:12" x14ac:dyDescent="0.25">
      <c r="B68">
        <f t="shared" si="1"/>
        <v>0.20000000000000012</v>
      </c>
      <c r="C68">
        <f t="shared" si="2"/>
        <v>0</v>
      </c>
      <c r="D68">
        <f t="shared" si="0"/>
        <v>0</v>
      </c>
      <c r="E68">
        <f t="shared" si="3"/>
        <v>0.1</v>
      </c>
      <c r="F68">
        <f t="shared" si="4"/>
        <v>0.20500000000000013</v>
      </c>
      <c r="H68">
        <v>0.20127122484711857</v>
      </c>
      <c r="K68">
        <f t="shared" si="5"/>
        <v>0</v>
      </c>
      <c r="L68">
        <v>4.9499021771029299E-4</v>
      </c>
    </row>
    <row r="69" spans="2:12" x14ac:dyDescent="0.25">
      <c r="B69">
        <f t="shared" si="1"/>
        <v>0.21000000000000013</v>
      </c>
      <c r="C69">
        <f t="shared" si="2"/>
        <v>0</v>
      </c>
      <c r="D69">
        <f t="shared" si="0"/>
        <v>0</v>
      </c>
      <c r="E69">
        <f t="shared" si="3"/>
        <v>0.1</v>
      </c>
      <c r="F69">
        <f t="shared" si="4"/>
        <v>0.21500000000000014</v>
      </c>
      <c r="H69">
        <v>0.2100257006749697</v>
      </c>
      <c r="K69">
        <f t="shared" si="5"/>
        <v>0</v>
      </c>
      <c r="L69">
        <v>3.7143624016363025E-4</v>
      </c>
    </row>
    <row r="70" spans="2:12" x14ac:dyDescent="0.25">
      <c r="B70">
        <f t="shared" si="1"/>
        <v>0.22000000000000014</v>
      </c>
      <c r="C70">
        <f t="shared" si="2"/>
        <v>0</v>
      </c>
      <c r="D70">
        <f t="shared" si="0"/>
        <v>0</v>
      </c>
      <c r="E70">
        <f t="shared" si="3"/>
        <v>0.1</v>
      </c>
      <c r="F70">
        <f t="shared" si="4"/>
        <v>0.22500000000000014</v>
      </c>
      <c r="H70">
        <v>0.21838223255681835</v>
      </c>
      <c r="K70">
        <f t="shared" si="5"/>
        <v>0</v>
      </c>
      <c r="L70">
        <v>2.7759716183005801E-4</v>
      </c>
    </row>
    <row r="71" spans="2:12" x14ac:dyDescent="0.25">
      <c r="B71">
        <f t="shared" si="1"/>
        <v>0.23000000000000015</v>
      </c>
      <c r="C71">
        <f t="shared" si="2"/>
        <v>0</v>
      </c>
      <c r="D71">
        <f t="shared" si="0"/>
        <v>0</v>
      </c>
      <c r="E71">
        <f t="shared" si="3"/>
        <v>0.1</v>
      </c>
      <c r="F71">
        <f t="shared" si="4"/>
        <v>0.23500000000000015</v>
      </c>
      <c r="H71">
        <v>0.22620934304321244</v>
      </c>
      <c r="K71">
        <f t="shared" si="5"/>
        <v>0</v>
      </c>
      <c r="L71">
        <v>2.0596585644289036E-4</v>
      </c>
    </row>
    <row r="72" spans="2:12" x14ac:dyDescent="0.25">
      <c r="B72">
        <f t="shared" si="1"/>
        <v>0.24000000000000016</v>
      </c>
      <c r="C72">
        <f t="shared" si="2"/>
        <v>0</v>
      </c>
      <c r="D72">
        <f t="shared" si="0"/>
        <v>0</v>
      </c>
      <c r="E72">
        <f t="shared" si="3"/>
        <v>0.1</v>
      </c>
      <c r="F72">
        <f t="shared" si="4"/>
        <v>0.24500000000000016</v>
      </c>
      <c r="H72">
        <v>0.23333320097306354</v>
      </c>
      <c r="K72">
        <f t="shared" si="5"/>
        <v>0</v>
      </c>
      <c r="L72">
        <v>1.5081181957115399E-4</v>
      </c>
    </row>
    <row r="73" spans="2:12" x14ac:dyDescent="0.25">
      <c r="B73">
        <f t="shared" si="1"/>
        <v>0.25000000000000017</v>
      </c>
      <c r="C73">
        <f t="shared" si="2"/>
        <v>0</v>
      </c>
      <c r="D73">
        <v>-0.1</v>
      </c>
      <c r="E73">
        <f t="shared" si="3"/>
        <v>0.1</v>
      </c>
      <c r="F73">
        <f t="shared" si="4"/>
        <v>0.25500000000000017</v>
      </c>
      <c r="H73">
        <v>0.23952371498075972</v>
      </c>
      <c r="K73">
        <f t="shared" si="5"/>
        <v>0</v>
      </c>
      <c r="L73">
        <v>5.3861364132554938E-4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N73"/>
  <sheetViews>
    <sheetView workbookViewId="0">
      <selection activeCell="C21" sqref="C21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1.1238549491005943E-2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4.5148897258016331E-2</v>
      </c>
      <c r="D23">
        <f ca="1">0.1*(RAND()-0.5)</f>
        <v>4.0006471118302515E-2</v>
      </c>
      <c r="E23">
        <f ca="1">$C$6*RAND()</f>
        <v>5.9632193608189325E-2</v>
      </c>
      <c r="F23">
        <f>MAX(0,B23-$F$16)</f>
        <v>0</v>
      </c>
      <c r="H23">
        <f t="array" aca="1" ref="H23:H73" ca="1">_xll.xFd1d(C2,B23:B73,C23:C73,D23:D73,E23:E73,F23:F73,C16:C20)</f>
        <v>3.1723885298974189E-10</v>
      </c>
      <c r="K23">
        <f>IF(ABS(B23-$C$3)&lt;0.0000000001,1,0)</f>
        <v>0</v>
      </c>
      <c r="L23">
        <f t="array" aca="1" ref="L23:L73" ca="1">_xll.xFd1d($C$2,B23:B73,C23:C73,D23:D73,E23:E73,K23:K73,L16:L20)</f>
        <v>1.1216876847914208E-8</v>
      </c>
      <c r="N23">
        <f ca="1">SUM(L23:L73)</f>
        <v>1.0023738066813113</v>
      </c>
    </row>
    <row r="24" spans="2:14" x14ac:dyDescent="0.25">
      <c r="B24">
        <f t="shared" ref="B24:B73" si="0">B23+$C$14</f>
        <v>-0.24</v>
      </c>
      <c r="C24">
        <f t="shared" ref="C24:D55" ca="1" si="1">0.1*(RAND()-0.5)</f>
        <v>-3.3011589463640433E-2</v>
      </c>
      <c r="D24">
        <f t="shared" ca="1" si="1"/>
        <v>3.8223048490300837E-2</v>
      </c>
      <c r="E24">
        <f t="shared" ref="E24:E73" ca="1" si="2">$C$6*RAND()</f>
        <v>5.4787936726610975E-2</v>
      </c>
      <c r="F24">
        <f t="shared" ref="F24:F73" si="3">MAX(0,B24-$F$16)</f>
        <v>0</v>
      </c>
      <c r="H24">
        <f ca="1"/>
        <v>6.38006558930136E-10</v>
      </c>
      <c r="K24">
        <f t="shared" ref="K24:K73" si="4">IF(ABS(B24-$C$3)&lt;0.0000000001,1,0)</f>
        <v>0</v>
      </c>
      <c r="L24">
        <f ca="1"/>
        <v>6.0131366540029623E-9</v>
      </c>
    </row>
    <row r="25" spans="2:14" x14ac:dyDescent="0.25">
      <c r="B25">
        <f t="shared" si="0"/>
        <v>-0.22999999999999998</v>
      </c>
      <c r="C25">
        <f t="shared" ca="1" si="1"/>
        <v>6.0167987542200548E-3</v>
      </c>
      <c r="D25">
        <f t="shared" ca="1" si="1"/>
        <v>-1.9281135269473993E-2</v>
      </c>
      <c r="E25">
        <f t="shared" ca="1" si="2"/>
        <v>4.0022227459881148E-2</v>
      </c>
      <c r="F25">
        <f t="shared" si="3"/>
        <v>0</v>
      </c>
      <c r="H25">
        <f ca="1"/>
        <v>1.0280695731406645E-9</v>
      </c>
      <c r="K25">
        <f t="shared" si="4"/>
        <v>0</v>
      </c>
      <c r="L25">
        <f ca="1"/>
        <v>1.8361738614301574E-8</v>
      </c>
    </row>
    <row r="26" spans="2:14" x14ac:dyDescent="0.25">
      <c r="B26">
        <f t="shared" si="0"/>
        <v>-0.21999999999999997</v>
      </c>
      <c r="C26">
        <f t="shared" ca="1" si="1"/>
        <v>-4.2671127795593483E-2</v>
      </c>
      <c r="D26">
        <f t="shared" ca="1" si="1"/>
        <v>4.1692789389766532E-2</v>
      </c>
      <c r="E26">
        <f t="shared" ca="1" si="2"/>
        <v>3.3776725502168918E-2</v>
      </c>
      <c r="F26">
        <f t="shared" si="3"/>
        <v>0</v>
      </c>
      <c r="H26">
        <f ca="1"/>
        <v>2.0262752455313651E-9</v>
      </c>
      <c r="K26">
        <f t="shared" si="4"/>
        <v>0</v>
      </c>
      <c r="L26">
        <f ca="1"/>
        <v>5.081093147658038E-8</v>
      </c>
    </row>
    <row r="27" spans="2:14" x14ac:dyDescent="0.25">
      <c r="B27">
        <f t="shared" si="0"/>
        <v>-0.20999999999999996</v>
      </c>
      <c r="C27">
        <f t="shared" ca="1" si="1"/>
        <v>-1.2390294765652088E-2</v>
      </c>
      <c r="D27">
        <f t="shared" ca="1" si="1"/>
        <v>2.5000032240466642E-2</v>
      </c>
      <c r="E27">
        <f t="shared" ca="1" si="2"/>
        <v>4.0402897101956464E-2</v>
      </c>
      <c r="F27">
        <f t="shared" si="3"/>
        <v>0</v>
      </c>
      <c r="H27">
        <f ca="1"/>
        <v>3.4151017490335706E-9</v>
      </c>
      <c r="K27">
        <f t="shared" si="4"/>
        <v>0</v>
      </c>
      <c r="L27">
        <f ca="1"/>
        <v>1.0359612931229214E-7</v>
      </c>
    </row>
    <row r="28" spans="2:14" x14ac:dyDescent="0.25">
      <c r="B28">
        <f t="shared" si="0"/>
        <v>-0.19999999999999996</v>
      </c>
      <c r="C28">
        <f t="shared" ca="1" si="1"/>
        <v>-3.0641419219085655E-2</v>
      </c>
      <c r="D28">
        <f t="shared" ca="1" si="1"/>
        <v>-4.3278519143551852E-2</v>
      </c>
      <c r="E28">
        <f t="shared" ca="1" si="2"/>
        <v>8.4614221299218861E-2</v>
      </c>
      <c r="F28">
        <f t="shared" si="3"/>
        <v>0</v>
      </c>
      <c r="H28">
        <f ca="1"/>
        <v>5.7555365037338543E-9</v>
      </c>
      <c r="K28">
        <f t="shared" si="4"/>
        <v>0</v>
      </c>
      <c r="L28">
        <f ca="1"/>
        <v>4.6391760188750333E-8</v>
      </c>
    </row>
    <row r="29" spans="2:14" x14ac:dyDescent="0.25">
      <c r="B29">
        <f t="shared" si="0"/>
        <v>-0.18999999999999995</v>
      </c>
      <c r="C29">
        <f t="shared" ca="1" si="1"/>
        <v>-8.0830936388307188E-3</v>
      </c>
      <c r="D29">
        <f t="shared" ca="1" si="1"/>
        <v>-3.1023310420846328E-2</v>
      </c>
      <c r="E29">
        <f t="shared" ca="1" si="2"/>
        <v>6.7712726031316922E-2</v>
      </c>
      <c r="F29">
        <f t="shared" si="3"/>
        <v>0</v>
      </c>
      <c r="H29">
        <f ca="1"/>
        <v>9.0171120423075139E-9</v>
      </c>
      <c r="K29">
        <f t="shared" si="4"/>
        <v>0</v>
      </c>
      <c r="L29">
        <f ca="1"/>
        <v>9.9965119546854943E-8</v>
      </c>
    </row>
    <row r="30" spans="2:14" x14ac:dyDescent="0.25">
      <c r="B30">
        <f t="shared" si="0"/>
        <v>-0.17999999999999994</v>
      </c>
      <c r="C30">
        <f t="shared" ca="1" si="1"/>
        <v>-2.2518881006024338E-2</v>
      </c>
      <c r="D30">
        <f t="shared" ca="1" si="1"/>
        <v>-2.5920655962210562E-2</v>
      </c>
      <c r="E30">
        <f t="shared" ca="1" si="2"/>
        <v>8.2838241081513136E-2</v>
      </c>
      <c r="F30">
        <f t="shared" si="3"/>
        <v>0</v>
      </c>
      <c r="H30">
        <f ca="1"/>
        <v>1.4290199712532458E-8</v>
      </c>
      <c r="K30">
        <f t="shared" si="4"/>
        <v>0</v>
      </c>
      <c r="L30">
        <f ca="1"/>
        <v>9.8416744884706867E-8</v>
      </c>
    </row>
    <row r="31" spans="2:14" x14ac:dyDescent="0.25">
      <c r="B31">
        <f t="shared" si="0"/>
        <v>-0.16999999999999993</v>
      </c>
      <c r="C31">
        <f t="shared" ca="1" si="1"/>
        <v>-1.2085012832350063E-2</v>
      </c>
      <c r="D31">
        <f t="shared" ca="1" si="1"/>
        <v>-1.1596335207032848E-2</v>
      </c>
      <c r="E31">
        <f t="shared" ca="1" si="2"/>
        <v>3.3019008328303255E-2</v>
      </c>
      <c r="F31">
        <f t="shared" si="3"/>
        <v>0</v>
      </c>
      <c r="H31">
        <f ca="1"/>
        <v>2.1618239261661887E-8</v>
      </c>
      <c r="K31">
        <f t="shared" si="4"/>
        <v>0</v>
      </c>
      <c r="L31">
        <f ca="1"/>
        <v>7.7271908937693816E-7</v>
      </c>
    </row>
    <row r="32" spans="2:14" x14ac:dyDescent="0.25">
      <c r="B32">
        <f t="shared" si="0"/>
        <v>-0.15999999999999992</v>
      </c>
      <c r="C32">
        <f t="shared" ca="1" si="1"/>
        <v>1.0402999753015875E-2</v>
      </c>
      <c r="D32">
        <f t="shared" ca="1" si="1"/>
        <v>3.6322833590963978E-2</v>
      </c>
      <c r="E32">
        <f t="shared" ca="1" si="2"/>
        <v>6.403506808200092E-2</v>
      </c>
      <c r="F32">
        <f t="shared" si="3"/>
        <v>0</v>
      </c>
      <c r="H32">
        <f ca="1"/>
        <v>4.6320113075741276E-8</v>
      </c>
      <c r="K32">
        <f t="shared" si="4"/>
        <v>0</v>
      </c>
      <c r="L32">
        <f ca="1"/>
        <v>4.4021337486069125E-7</v>
      </c>
    </row>
    <row r="33" spans="2:12" x14ac:dyDescent="0.25">
      <c r="B33">
        <f t="shared" si="0"/>
        <v>-0.14999999999999991</v>
      </c>
      <c r="C33">
        <f t="shared" ca="1" si="1"/>
        <v>-3.7044808355870054E-2</v>
      </c>
      <c r="D33">
        <f t="shared" ca="1" si="1"/>
        <v>1.6503454172815957E-3</v>
      </c>
      <c r="E33">
        <f t="shared" ca="1" si="2"/>
        <v>6.0456359777091143E-2</v>
      </c>
      <c r="F33">
        <f t="shared" si="3"/>
        <v>0</v>
      </c>
      <c r="H33">
        <f ca="1"/>
        <v>7.5001236004133435E-8</v>
      </c>
      <c r="K33">
        <f t="shared" si="4"/>
        <v>0</v>
      </c>
      <c r="L33">
        <f ca="1"/>
        <v>9.4134875244150419E-7</v>
      </c>
    </row>
    <row r="34" spans="2:12" x14ac:dyDescent="0.25">
      <c r="B34">
        <f t="shared" si="0"/>
        <v>-0.1399999999999999</v>
      </c>
      <c r="C34">
        <f t="shared" ca="1" si="1"/>
        <v>-3.4612098815567864E-2</v>
      </c>
      <c r="D34">
        <f t="shared" ca="1" si="1"/>
        <v>4.9411738985860668E-2</v>
      </c>
      <c r="E34">
        <f t="shared" ca="1" si="2"/>
        <v>7.1013518785364591E-2</v>
      </c>
      <c r="F34">
        <f t="shared" si="3"/>
        <v>0</v>
      </c>
      <c r="H34">
        <f ca="1"/>
        <v>1.1954433718699587E-7</v>
      </c>
      <c r="K34">
        <f t="shared" si="4"/>
        <v>0</v>
      </c>
      <c r="L34">
        <f ca="1"/>
        <v>1.0972799304888173E-6</v>
      </c>
    </row>
    <row r="35" spans="2:12" x14ac:dyDescent="0.25">
      <c r="B35">
        <f t="shared" si="0"/>
        <v>-0.12999999999999989</v>
      </c>
      <c r="C35">
        <f t="shared" ca="1" si="1"/>
        <v>4.6433262752778842E-2</v>
      </c>
      <c r="D35">
        <f t="shared" ca="1" si="1"/>
        <v>-2.9064776964866802E-2</v>
      </c>
      <c r="E35">
        <f t="shared" ca="1" si="2"/>
        <v>2.0202385339630105E-2</v>
      </c>
      <c r="F35">
        <f t="shared" si="3"/>
        <v>0</v>
      </c>
      <c r="H35">
        <f ca="1"/>
        <v>1.7250852769648812E-7</v>
      </c>
      <c r="K35">
        <f t="shared" si="4"/>
        <v>0</v>
      </c>
      <c r="L35">
        <f ca="1"/>
        <v>9.6519162668097663E-6</v>
      </c>
    </row>
    <row r="36" spans="2:12" x14ac:dyDescent="0.25">
      <c r="B36">
        <f t="shared" si="0"/>
        <v>-0.1199999999999999</v>
      </c>
      <c r="C36">
        <f t="shared" ca="1" si="1"/>
        <v>2.9018112130139686E-2</v>
      </c>
      <c r="D36">
        <f t="shared" ca="1" si="1"/>
        <v>8.0332062662634932E-3</v>
      </c>
      <c r="E36">
        <f t="shared" ca="1" si="2"/>
        <v>5.3122802236086411E-2</v>
      </c>
      <c r="F36">
        <f t="shared" si="3"/>
        <v>0</v>
      </c>
      <c r="H36">
        <f ca="1"/>
        <v>6.4297213188854026E-7</v>
      </c>
      <c r="K36">
        <f t="shared" si="4"/>
        <v>0</v>
      </c>
      <c r="L36">
        <f ca="1"/>
        <v>5.2028161044879396E-6</v>
      </c>
    </row>
    <row r="37" spans="2:12" x14ac:dyDescent="0.25">
      <c r="B37">
        <f t="shared" si="0"/>
        <v>-0.1099999999999999</v>
      </c>
      <c r="C37">
        <f t="shared" ca="1" si="1"/>
        <v>-9.1234508379781417E-3</v>
      </c>
      <c r="D37">
        <f t="shared" ca="1" si="1"/>
        <v>-1.7890686183880723E-2</v>
      </c>
      <c r="E37">
        <f t="shared" ca="1" si="2"/>
        <v>5.6150024901059609E-2</v>
      </c>
      <c r="F37">
        <f t="shared" si="3"/>
        <v>0</v>
      </c>
      <c r="H37">
        <f ca="1"/>
        <v>1.2617990334183802E-6</v>
      </c>
      <c r="K37">
        <f t="shared" si="4"/>
        <v>0</v>
      </c>
      <c r="L37">
        <f ca="1"/>
        <v>8.674797944909514E-6</v>
      </c>
    </row>
    <row r="38" spans="2:12" x14ac:dyDescent="0.25">
      <c r="B38">
        <f t="shared" si="0"/>
        <v>-9.9999999999999908E-2</v>
      </c>
      <c r="C38">
        <f t="shared" ca="1" si="1"/>
        <v>1.8086214859423834E-2</v>
      </c>
      <c r="D38">
        <f t="shared" ca="1" si="1"/>
        <v>3.0731105531670733E-2</v>
      </c>
      <c r="E38">
        <f t="shared" ca="1" si="2"/>
        <v>7.5394386952492717E-2</v>
      </c>
      <c r="F38">
        <f t="shared" si="3"/>
        <v>0</v>
      </c>
      <c r="H38">
        <f ca="1"/>
        <v>2.2702959854264614E-6</v>
      </c>
      <c r="K38">
        <f t="shared" si="4"/>
        <v>0</v>
      </c>
      <c r="L38">
        <f ca="1"/>
        <v>8.6571219765711558E-6</v>
      </c>
    </row>
    <row r="39" spans="2:12" x14ac:dyDescent="0.25">
      <c r="B39">
        <f t="shared" si="0"/>
        <v>-8.9999999999999913E-2</v>
      </c>
      <c r="C39">
        <f t="shared" ca="1" si="1"/>
        <v>1.9302155877850925E-2</v>
      </c>
      <c r="D39">
        <f t="shared" ca="1" si="1"/>
        <v>-4.5995698041537249E-3</v>
      </c>
      <c r="E39">
        <f t="shared" ca="1" si="2"/>
        <v>2.5597698917754808E-2</v>
      </c>
      <c r="F39">
        <f t="shared" si="3"/>
        <v>0</v>
      </c>
      <c r="H39">
        <f ca="1"/>
        <v>3.4700323044859209E-6</v>
      </c>
      <c r="K39">
        <f t="shared" si="4"/>
        <v>0</v>
      </c>
      <c r="L39">
        <f ca="1"/>
        <v>1.1154121326736085E-4</v>
      </c>
    </row>
    <row r="40" spans="2:12" x14ac:dyDescent="0.25">
      <c r="B40">
        <f t="shared" si="0"/>
        <v>-7.9999999999999918E-2</v>
      </c>
      <c r="C40">
        <f t="shared" ca="1" si="1"/>
        <v>3.0073982129316137E-2</v>
      </c>
      <c r="D40">
        <f t="shared" ca="1" si="1"/>
        <v>-2.6520415243554796E-2</v>
      </c>
      <c r="E40">
        <f t="shared" ca="1" si="2"/>
        <v>8.5061749592682936E-2</v>
      </c>
      <c r="F40">
        <f t="shared" si="3"/>
        <v>0</v>
      </c>
      <c r="H40">
        <f ca="1"/>
        <v>9.0952881156774444E-6</v>
      </c>
      <c r="K40">
        <f t="shared" si="4"/>
        <v>0</v>
      </c>
      <c r="L40">
        <f ca="1"/>
        <v>2.4667653103236127E-5</v>
      </c>
    </row>
    <row r="41" spans="2:12" x14ac:dyDescent="0.25">
      <c r="B41">
        <f t="shared" si="0"/>
        <v>-6.9999999999999923E-2</v>
      </c>
      <c r="C41">
        <f t="shared" ca="1" si="1"/>
        <v>-5.0697669353056418E-3</v>
      </c>
      <c r="D41">
        <f t="shared" ca="1" si="1"/>
        <v>-3.5726177896365362E-2</v>
      </c>
      <c r="E41">
        <f t="shared" ca="1" si="2"/>
        <v>7.262538764631675E-2</v>
      </c>
      <c r="F41">
        <f t="shared" si="3"/>
        <v>0</v>
      </c>
      <c r="H41">
        <f ca="1"/>
        <v>1.6146100892553454E-5</v>
      </c>
      <c r="K41">
        <f t="shared" si="4"/>
        <v>0</v>
      </c>
      <c r="L41">
        <f ca="1"/>
        <v>5.2904849445241604E-5</v>
      </c>
    </row>
    <row r="42" spans="2:12" x14ac:dyDescent="0.25">
      <c r="B42">
        <f t="shared" si="0"/>
        <v>-5.9999999999999921E-2</v>
      </c>
      <c r="C42">
        <f t="shared" ca="1" si="1"/>
        <v>2.5778898708814627E-2</v>
      </c>
      <c r="D42">
        <f t="shared" ca="1" si="1"/>
        <v>3.6397841575343316E-3</v>
      </c>
      <c r="E42">
        <f t="shared" ca="1" si="2"/>
        <v>6.0973649088069015E-2</v>
      </c>
      <c r="F42">
        <f t="shared" si="3"/>
        <v>0</v>
      </c>
      <c r="H42">
        <f ca="1"/>
        <v>2.6597930190667361E-5</v>
      </c>
      <c r="K42">
        <f t="shared" si="4"/>
        <v>0</v>
      </c>
      <c r="L42">
        <f ca="1"/>
        <v>1.2364262468690231E-4</v>
      </c>
    </row>
    <row r="43" spans="2:12" x14ac:dyDescent="0.25">
      <c r="B43">
        <f t="shared" si="0"/>
        <v>-4.999999999999992E-2</v>
      </c>
      <c r="C43">
        <f t="shared" ca="1" si="1"/>
        <v>-1.2856489958207019E-2</v>
      </c>
      <c r="D43">
        <f t="shared" ca="1" si="1"/>
        <v>-3.3856583883313883E-2</v>
      </c>
      <c r="E43">
        <f t="shared" ca="1" si="2"/>
        <v>1.0750991313794046E-2</v>
      </c>
      <c r="F43">
        <f t="shared" si="3"/>
        <v>0</v>
      </c>
      <c r="H43">
        <f ca="1"/>
        <v>4.2498693592209978E-5</v>
      </c>
      <c r="K43">
        <f t="shared" si="4"/>
        <v>0</v>
      </c>
      <c r="L43">
        <f ca="1"/>
        <v>9.446794207008893E-4</v>
      </c>
    </row>
    <row r="44" spans="2:12" x14ac:dyDescent="0.25">
      <c r="B44">
        <f t="shared" si="0"/>
        <v>-3.9999999999999918E-2</v>
      </c>
      <c r="C44">
        <f t="shared" ca="1" si="1"/>
        <v>3.3276350107558271E-2</v>
      </c>
      <c r="D44">
        <f t="shared" ca="1" si="1"/>
        <v>-1.6471026904212507E-2</v>
      </c>
      <c r="E44">
        <f t="shared" ca="1" si="2"/>
        <v>5.7958295034838937E-2</v>
      </c>
      <c r="F44">
        <f t="shared" si="3"/>
        <v>0</v>
      </c>
      <c r="H44">
        <f ca="1"/>
        <v>4.4475622298493291E-4</v>
      </c>
      <c r="K44">
        <f t="shared" si="4"/>
        <v>0</v>
      </c>
      <c r="L44">
        <f ca="1"/>
        <v>3.0979056931209286E-4</v>
      </c>
    </row>
    <row r="45" spans="2:12" x14ac:dyDescent="0.25">
      <c r="B45">
        <f t="shared" si="0"/>
        <v>-2.9999999999999916E-2</v>
      </c>
      <c r="C45">
        <f t="shared" ca="1" si="1"/>
        <v>-2.0351845715042984E-2</v>
      </c>
      <c r="D45">
        <f t="shared" ca="1" si="1"/>
        <v>4.1227476709575064E-2</v>
      </c>
      <c r="E45">
        <f t="shared" ca="1" si="2"/>
        <v>2.4471081410745679E-2</v>
      </c>
      <c r="F45">
        <f t="shared" si="3"/>
        <v>0</v>
      </c>
      <c r="H45">
        <f ca="1"/>
        <v>9.9326348840940979E-4</v>
      </c>
      <c r="K45">
        <f t="shared" si="4"/>
        <v>0</v>
      </c>
      <c r="L45">
        <f ca="1"/>
        <v>3.8809273212727668E-3</v>
      </c>
    </row>
    <row r="46" spans="2:12" x14ac:dyDescent="0.25">
      <c r="B46">
        <f t="shared" si="0"/>
        <v>-1.9999999999999914E-2</v>
      </c>
      <c r="C46">
        <f t="shared" ca="1" si="1"/>
        <v>2.3875385050933454E-3</v>
      </c>
      <c r="D46">
        <f t="shared" ca="1" si="1"/>
        <v>2.2825632529699713E-2</v>
      </c>
      <c r="E46">
        <f t="shared" ca="1" si="2"/>
        <v>8.1156298049451566E-3</v>
      </c>
      <c r="F46">
        <f t="shared" si="3"/>
        <v>0</v>
      </c>
      <c r="H46">
        <f ca="1"/>
        <v>1.7794413920247214E-3</v>
      </c>
      <c r="K46">
        <f t="shared" si="4"/>
        <v>0</v>
      </c>
      <c r="L46">
        <f ca="1"/>
        <v>0.15025611454535939</v>
      </c>
    </row>
    <row r="47" spans="2:12" x14ac:dyDescent="0.25">
      <c r="B47">
        <f t="shared" si="0"/>
        <v>-9.9999999999999135E-3</v>
      </c>
      <c r="C47">
        <f t="shared" ca="1" si="1"/>
        <v>-2.5023912553878182E-2</v>
      </c>
      <c r="D47">
        <f t="shared" ca="1" si="1"/>
        <v>4.9802394466065276E-4</v>
      </c>
      <c r="E47">
        <f t="shared" ca="1" si="2"/>
        <v>3.0729107493967803E-2</v>
      </c>
      <c r="F47">
        <f t="shared" si="3"/>
        <v>0</v>
      </c>
      <c r="H47">
        <f ca="1"/>
        <v>4.6053425077293344E-3</v>
      </c>
      <c r="K47">
        <f t="shared" si="4"/>
        <v>0</v>
      </c>
      <c r="L47">
        <f ca="1"/>
        <v>0.21512644682959187</v>
      </c>
    </row>
    <row r="48" spans="2:12" x14ac:dyDescent="0.25">
      <c r="B48">
        <f t="shared" si="0"/>
        <v>8.6736173798840355E-17</v>
      </c>
      <c r="C48">
        <f t="shared" ca="1" si="1"/>
        <v>-1.7143394238084354E-2</v>
      </c>
      <c r="D48">
        <f t="shared" ca="1" si="1"/>
        <v>1.9188785976471279E-2</v>
      </c>
      <c r="E48">
        <f t="shared" ca="1" si="2"/>
        <v>3.6097809754578061E-2</v>
      </c>
      <c r="F48">
        <f t="shared" si="3"/>
        <v>5.0000000000000868E-3</v>
      </c>
      <c r="H48" s="1">
        <f ca="1"/>
        <v>1.1238549491005934E-2</v>
      </c>
      <c r="K48">
        <f t="shared" si="4"/>
        <v>1</v>
      </c>
      <c r="L48">
        <f ca="1"/>
        <v>0.38444779538925605</v>
      </c>
    </row>
    <row r="49" spans="2:12" x14ac:dyDescent="0.25">
      <c r="B49">
        <f t="shared" si="0"/>
        <v>1.0000000000000087E-2</v>
      </c>
      <c r="C49">
        <f t="shared" ca="1" si="1"/>
        <v>1.0695632672851974E-2</v>
      </c>
      <c r="D49">
        <f t="shared" ca="1" si="1"/>
        <v>-4.9355186568617919E-2</v>
      </c>
      <c r="E49">
        <f t="shared" ca="1" si="2"/>
        <v>8.9709807985513229E-2</v>
      </c>
      <c r="F49">
        <f t="shared" si="3"/>
        <v>1.5000000000000086E-2</v>
      </c>
      <c r="H49">
        <f ca="1"/>
        <v>1.9298483455360442E-2</v>
      </c>
      <c r="K49">
        <f t="shared" si="4"/>
        <v>0</v>
      </c>
      <c r="L49">
        <f ca="1"/>
        <v>4.985202377228698E-2</v>
      </c>
    </row>
    <row r="50" spans="2:12" x14ac:dyDescent="0.25">
      <c r="B50">
        <f t="shared" si="0"/>
        <v>2.0000000000000087E-2</v>
      </c>
      <c r="C50">
        <f t="shared" ca="1" si="1"/>
        <v>2.2547479025109229E-3</v>
      </c>
      <c r="D50">
        <f t="shared" ca="1" si="1"/>
        <v>4.3659731613596355E-2</v>
      </c>
      <c r="E50">
        <f t="shared" ca="1" si="2"/>
        <v>6.2413798670504297E-2</v>
      </c>
      <c r="F50">
        <f t="shared" si="3"/>
        <v>2.5000000000000088E-2</v>
      </c>
      <c r="H50">
        <f ca="1"/>
        <v>2.8779425521532846E-2</v>
      </c>
      <c r="K50">
        <f t="shared" si="4"/>
        <v>0</v>
      </c>
      <c r="L50">
        <f ca="1"/>
        <v>6.2406499979944782E-2</v>
      </c>
    </row>
    <row r="51" spans="2:12" x14ac:dyDescent="0.25">
      <c r="B51">
        <f t="shared" si="0"/>
        <v>3.0000000000000089E-2</v>
      </c>
      <c r="C51">
        <f t="shared" ca="1" si="1"/>
        <v>-7.422741705792513E-3</v>
      </c>
      <c r="D51">
        <f t="shared" ca="1" si="1"/>
        <v>-1.3637856478530309E-2</v>
      </c>
      <c r="E51">
        <f t="shared" ca="1" si="2"/>
        <v>7.2225573211748606E-2</v>
      </c>
      <c r="F51">
        <f t="shared" si="3"/>
        <v>3.5000000000000087E-2</v>
      </c>
      <c r="H51">
        <f ca="1"/>
        <v>3.7161071211064864E-2</v>
      </c>
      <c r="K51">
        <f t="shared" si="4"/>
        <v>0</v>
      </c>
      <c r="L51">
        <f ca="1"/>
        <v>3.4512947852443097E-2</v>
      </c>
    </row>
    <row r="52" spans="2:12" x14ac:dyDescent="0.25">
      <c r="B52">
        <f t="shared" si="0"/>
        <v>4.0000000000000091E-2</v>
      </c>
      <c r="C52">
        <f t="shared" ca="1" si="1"/>
        <v>-9.1423821210188782E-3</v>
      </c>
      <c r="D52">
        <f t="shared" ca="1" si="1"/>
        <v>-2.4396457943063023E-2</v>
      </c>
      <c r="E52">
        <f t="shared" ca="1" si="2"/>
        <v>7.4325880424711971E-2</v>
      </c>
      <c r="F52">
        <f t="shared" si="3"/>
        <v>4.5000000000000089E-2</v>
      </c>
      <c r="H52">
        <f ca="1"/>
        <v>4.6301811659201469E-2</v>
      </c>
      <c r="K52">
        <f t="shared" si="4"/>
        <v>0</v>
      </c>
      <c r="L52">
        <f ca="1"/>
        <v>1.6541556525603011E-2</v>
      </c>
    </row>
    <row r="53" spans="2:12" x14ac:dyDescent="0.25">
      <c r="B53">
        <f t="shared" si="0"/>
        <v>5.0000000000000093E-2</v>
      </c>
      <c r="C53">
        <f t="shared" ca="1" si="1"/>
        <v>3.0662355234676631E-2</v>
      </c>
      <c r="D53">
        <f t="shared" ca="1" si="1"/>
        <v>2.3771412494674383E-2</v>
      </c>
      <c r="E53">
        <f t="shared" ca="1" si="2"/>
        <v>2.4169213107130119E-2</v>
      </c>
      <c r="F53">
        <f t="shared" si="3"/>
        <v>5.500000000000009E-2</v>
      </c>
      <c r="H53">
        <f ca="1"/>
        <v>5.6423090015136027E-2</v>
      </c>
      <c r="K53">
        <f t="shared" si="4"/>
        <v>0</v>
      </c>
      <c r="L53">
        <f ca="1"/>
        <v>4.1082555187061498E-2</v>
      </c>
    </row>
    <row r="54" spans="2:12" x14ac:dyDescent="0.25">
      <c r="B54">
        <f t="shared" si="0"/>
        <v>6.0000000000000095E-2</v>
      </c>
      <c r="C54">
        <f t="shared" ca="1" si="1"/>
        <v>1.5752375403645658E-2</v>
      </c>
      <c r="D54">
        <f t="shared" ca="1" si="1"/>
        <v>-8.6784495954953852E-3</v>
      </c>
      <c r="E54">
        <f t="shared" ca="1" si="2"/>
        <v>7.0297886983509694E-3</v>
      </c>
      <c r="F54">
        <f t="shared" si="3"/>
        <v>6.5000000000000099E-2</v>
      </c>
      <c r="H54">
        <f ca="1"/>
        <v>6.3404011375158137E-2</v>
      </c>
      <c r="K54">
        <f t="shared" si="4"/>
        <v>0</v>
      </c>
      <c r="L54">
        <f ca="1"/>
        <v>4.1551695376908608E-2</v>
      </c>
    </row>
    <row r="55" spans="2:12" x14ac:dyDescent="0.25">
      <c r="B55">
        <f t="shared" si="0"/>
        <v>7.000000000000009E-2</v>
      </c>
      <c r="C55">
        <f t="shared" ca="1" si="1"/>
        <v>1.3507923973431958E-2</v>
      </c>
      <c r="D55">
        <f t="shared" ca="1" si="1"/>
        <v>3.4828609192721731E-2</v>
      </c>
      <c r="E55">
        <f t="shared" ca="1" si="2"/>
        <v>6.6880591686442115E-2</v>
      </c>
      <c r="F55">
        <f t="shared" si="3"/>
        <v>7.5000000000000094E-2</v>
      </c>
      <c r="H55">
        <f ca="1"/>
        <v>7.3109315229085675E-2</v>
      </c>
      <c r="K55">
        <f t="shared" si="4"/>
        <v>0</v>
      </c>
      <c r="L55">
        <f ca="1"/>
        <v>2.595408838063179E-4</v>
      </c>
    </row>
    <row r="56" spans="2:12" x14ac:dyDescent="0.25">
      <c r="B56">
        <f t="shared" si="0"/>
        <v>8.0000000000000085E-2</v>
      </c>
      <c r="C56">
        <f t="shared" ref="C56:D73" ca="1" si="5">0.1*(RAND()-0.5)</f>
        <v>1.7873174560305384E-2</v>
      </c>
      <c r="D56">
        <f t="shared" ca="1" si="5"/>
        <v>-2.339257385258843E-2</v>
      </c>
      <c r="E56">
        <f t="shared" ca="1" si="2"/>
        <v>2.0824219723169848E-2</v>
      </c>
      <c r="F56">
        <f t="shared" si="3"/>
        <v>8.5000000000000089E-2</v>
      </c>
      <c r="H56">
        <f ca="1"/>
        <v>8.1252505225642674E-2</v>
      </c>
      <c r="K56">
        <f t="shared" si="4"/>
        <v>0</v>
      </c>
      <c r="L56">
        <f ca="1"/>
        <v>7.2943335214826924E-4</v>
      </c>
    </row>
    <row r="57" spans="2:12" x14ac:dyDescent="0.25">
      <c r="B57">
        <f t="shared" si="0"/>
        <v>9.000000000000008E-2</v>
      </c>
      <c r="C57">
        <f t="shared" ca="1" si="5"/>
        <v>-2.9359947736075243E-2</v>
      </c>
      <c r="D57">
        <f t="shared" ca="1" si="5"/>
        <v>-2.1125381463839701E-2</v>
      </c>
      <c r="E57">
        <f t="shared" ca="1" si="2"/>
        <v>7.8876851492815314E-2</v>
      </c>
      <c r="F57">
        <f t="shared" si="3"/>
        <v>9.5000000000000084E-2</v>
      </c>
      <c r="H57">
        <f ca="1"/>
        <v>9.1937515701428899E-2</v>
      </c>
      <c r="K57">
        <f t="shared" si="4"/>
        <v>0</v>
      </c>
      <c r="L57">
        <f ca="1"/>
        <v>3.2861894813198299E-5</v>
      </c>
    </row>
    <row r="58" spans="2:12" x14ac:dyDescent="0.25">
      <c r="B58">
        <f t="shared" si="0"/>
        <v>0.10000000000000007</v>
      </c>
      <c r="C58">
        <f t="shared" ca="1" si="5"/>
        <v>1.2234324959801113E-2</v>
      </c>
      <c r="D58">
        <f t="shared" ca="1" si="5"/>
        <v>-2.8636014594577808E-2</v>
      </c>
      <c r="E58">
        <f t="shared" ca="1" si="2"/>
        <v>7.283111810334722E-2</v>
      </c>
      <c r="F58">
        <f t="shared" si="3"/>
        <v>0.10500000000000008</v>
      </c>
      <c r="H58">
        <f ca="1"/>
        <v>0.10286758616830416</v>
      </c>
      <c r="K58">
        <f t="shared" si="4"/>
        <v>0</v>
      </c>
      <c r="L58">
        <f ca="1"/>
        <v>2.2556715750332171E-5</v>
      </c>
    </row>
    <row r="59" spans="2:12" x14ac:dyDescent="0.25">
      <c r="B59">
        <f t="shared" si="0"/>
        <v>0.11000000000000007</v>
      </c>
      <c r="C59">
        <f t="shared" ca="1" si="5"/>
        <v>-3.3492480082743539E-2</v>
      </c>
      <c r="D59">
        <f t="shared" ca="1" si="5"/>
        <v>-7.1973143490480125E-3</v>
      </c>
      <c r="E59">
        <f t="shared" ca="1" si="2"/>
        <v>6.0176130998307625E-2</v>
      </c>
      <c r="F59">
        <f t="shared" si="3"/>
        <v>0.11500000000000007</v>
      </c>
      <c r="H59">
        <f ca="1"/>
        <v>0.11470363483427148</v>
      </c>
      <c r="K59">
        <f t="shared" si="4"/>
        <v>0</v>
      </c>
      <c r="L59">
        <f ca="1"/>
        <v>1.7493629445012487E-5</v>
      </c>
    </row>
    <row r="60" spans="2:12" x14ac:dyDescent="0.25">
      <c r="B60">
        <f t="shared" si="0"/>
        <v>0.12000000000000006</v>
      </c>
      <c r="C60">
        <f t="shared" ca="1" si="5"/>
        <v>-2.8638174364047576E-2</v>
      </c>
      <c r="D60">
        <f t="shared" ca="1" si="5"/>
        <v>1.2067437972761219E-2</v>
      </c>
      <c r="E60">
        <f t="shared" ca="1" si="2"/>
        <v>3.7624707777396876E-2</v>
      </c>
      <c r="F60">
        <f t="shared" si="3"/>
        <v>0.12500000000000006</v>
      </c>
      <c r="H60">
        <f ca="1"/>
        <v>0.12673252777783117</v>
      </c>
      <c r="K60">
        <f t="shared" si="4"/>
        <v>0</v>
      </c>
      <c r="L60">
        <f ca="1"/>
        <v>1.6559090939533863E-5</v>
      </c>
    </row>
    <row r="61" spans="2:12" x14ac:dyDescent="0.25">
      <c r="B61">
        <f t="shared" si="0"/>
        <v>0.13000000000000006</v>
      </c>
      <c r="C61">
        <f t="shared" ca="1" si="5"/>
        <v>-3.4851618456361248E-2</v>
      </c>
      <c r="D61">
        <f t="shared" ca="1" si="5"/>
        <v>1.1082443192394832E-2</v>
      </c>
      <c r="E61">
        <f t="shared" ca="1" si="2"/>
        <v>4.8725239058178167E-3</v>
      </c>
      <c r="F61">
        <f t="shared" si="3"/>
        <v>0.13500000000000006</v>
      </c>
      <c r="H61">
        <f ca="1"/>
        <v>0.13740773457164782</v>
      </c>
      <c r="K61">
        <f t="shared" si="4"/>
        <v>0</v>
      </c>
      <c r="L61">
        <f ca="1"/>
        <v>2.8823409908631718E-5</v>
      </c>
    </row>
    <row r="62" spans="2:12" x14ac:dyDescent="0.25">
      <c r="B62">
        <f t="shared" si="0"/>
        <v>0.14000000000000007</v>
      </c>
      <c r="C62">
        <f t="shared" ca="1" si="5"/>
        <v>-4.5629968568955291E-3</v>
      </c>
      <c r="D62">
        <f t="shared" ca="1" si="5"/>
        <v>-3.0929057592636255E-2</v>
      </c>
      <c r="E62">
        <f t="shared" ca="1" si="2"/>
        <v>8.4356789305811697E-3</v>
      </c>
      <c r="F62">
        <f t="shared" si="3"/>
        <v>0.14500000000000007</v>
      </c>
      <c r="H62">
        <f ca="1"/>
        <v>0.14238697096529207</v>
      </c>
      <c r="K62">
        <f t="shared" si="4"/>
        <v>0</v>
      </c>
      <c r="L62">
        <f ca="1"/>
        <v>4.6064236253194357E-6</v>
      </c>
    </row>
    <row r="63" spans="2:12" x14ac:dyDescent="0.25">
      <c r="B63">
        <f t="shared" si="0"/>
        <v>0.15000000000000008</v>
      </c>
      <c r="C63">
        <f t="shared" ca="1" si="5"/>
        <v>-1.6942111452028921E-2</v>
      </c>
      <c r="D63">
        <f t="shared" ca="1" si="5"/>
        <v>2.1819212233018984E-2</v>
      </c>
      <c r="E63">
        <f t="shared" ca="1" si="2"/>
        <v>3.664047288020994E-2</v>
      </c>
      <c r="F63">
        <f t="shared" si="3"/>
        <v>0.15500000000000008</v>
      </c>
      <c r="H63">
        <f ca="1"/>
        <v>0.15944726543211438</v>
      </c>
      <c r="K63">
        <f t="shared" si="4"/>
        <v>0</v>
      </c>
      <c r="L63">
        <f ca="1"/>
        <v>8.4160598923954861E-8</v>
      </c>
    </row>
    <row r="64" spans="2:12" x14ac:dyDescent="0.25">
      <c r="B64">
        <f t="shared" si="0"/>
        <v>0.16000000000000009</v>
      </c>
      <c r="C64">
        <f t="shared" ca="1" si="5"/>
        <v>-5.0837435174774575E-3</v>
      </c>
      <c r="D64">
        <f t="shared" ca="1" si="5"/>
        <v>4.4835459641823262E-2</v>
      </c>
      <c r="E64">
        <f t="shared" ca="1" si="2"/>
        <v>3.9605981514421297E-3</v>
      </c>
      <c r="F64">
        <f t="shared" si="3"/>
        <v>0.16500000000000009</v>
      </c>
      <c r="H64">
        <f ca="1"/>
        <v>0.17401878318932018</v>
      </c>
      <c r="K64">
        <f t="shared" si="4"/>
        <v>0</v>
      </c>
      <c r="L64">
        <f ca="1"/>
        <v>1.242306694684608E-7</v>
      </c>
    </row>
    <row r="65" spans="2:12" x14ac:dyDescent="0.25">
      <c r="B65">
        <f t="shared" si="0"/>
        <v>0.1700000000000001</v>
      </c>
      <c r="C65">
        <f t="shared" ca="1" si="5"/>
        <v>1.0631032087565185E-2</v>
      </c>
      <c r="D65">
        <f t="shared" ca="1" si="5"/>
        <v>9.1514939392705608E-3</v>
      </c>
      <c r="E65">
        <f t="shared" ca="1" si="2"/>
        <v>5.1318355026961859E-2</v>
      </c>
      <c r="F65">
        <f t="shared" si="3"/>
        <v>0.1750000000000001</v>
      </c>
      <c r="H65">
        <f ca="1"/>
        <v>0.18198316561395425</v>
      </c>
      <c r="K65">
        <f t="shared" si="4"/>
        <v>0</v>
      </c>
      <c r="L65">
        <f ca="1"/>
        <v>2.4620710184111776E-8</v>
      </c>
    </row>
    <row r="66" spans="2:12" x14ac:dyDescent="0.25">
      <c r="B66">
        <f t="shared" si="0"/>
        <v>0.1800000000000001</v>
      </c>
      <c r="C66">
        <f t="shared" ca="1" si="5"/>
        <v>-1.9394132481743168E-2</v>
      </c>
      <c r="D66">
        <f t="shared" ca="1" si="5"/>
        <v>4.8577957891091178E-2</v>
      </c>
      <c r="E66">
        <f t="shared" ca="1" si="2"/>
        <v>7.482678454953505E-2</v>
      </c>
      <c r="F66">
        <f t="shared" si="3"/>
        <v>0.18500000000000011</v>
      </c>
      <c r="H66">
        <f ca="1"/>
        <v>0.19155080757080381</v>
      </c>
      <c r="K66">
        <f t="shared" si="4"/>
        <v>0</v>
      </c>
      <c r="L66">
        <f ca="1"/>
        <v>7.2492037977713121E-9</v>
      </c>
    </row>
    <row r="67" spans="2:12" x14ac:dyDescent="0.25">
      <c r="B67">
        <f t="shared" si="0"/>
        <v>0.19000000000000011</v>
      </c>
      <c r="C67">
        <f t="shared" ca="1" si="5"/>
        <v>2.6786658954690824E-2</v>
      </c>
      <c r="D67">
        <f t="shared" ca="1" si="5"/>
        <v>-4.3057107597910461E-2</v>
      </c>
      <c r="E67">
        <f t="shared" ca="1" si="2"/>
        <v>7.30926435142423E-2</v>
      </c>
      <c r="F67">
        <f t="shared" si="3"/>
        <v>0.19500000000000012</v>
      </c>
      <c r="H67">
        <f ca="1"/>
        <v>0.20038824658489293</v>
      </c>
      <c r="K67">
        <f t="shared" si="4"/>
        <v>0</v>
      </c>
      <c r="L67">
        <f ca="1"/>
        <v>3.9726076445009058E-9</v>
      </c>
    </row>
    <row r="68" spans="2:12" x14ac:dyDescent="0.25">
      <c r="B68">
        <f t="shared" si="0"/>
        <v>0.20000000000000012</v>
      </c>
      <c r="C68">
        <f t="shared" ca="1" si="5"/>
        <v>-4.9209640123630077E-2</v>
      </c>
      <c r="D68">
        <f t="shared" ca="1" si="5"/>
        <v>2.0594675410717501E-2</v>
      </c>
      <c r="E68">
        <f t="shared" ca="1" si="2"/>
        <v>8.74947809044937E-3</v>
      </c>
      <c r="F68">
        <f t="shared" si="3"/>
        <v>0.20500000000000013</v>
      </c>
      <c r="H68">
        <f ca="1"/>
        <v>0.21165794593439913</v>
      </c>
      <c r="K68">
        <f t="shared" si="4"/>
        <v>0</v>
      </c>
      <c r="L68">
        <f ca="1"/>
        <v>1.8761651358971207E-8</v>
      </c>
    </row>
    <row r="69" spans="2:12" x14ac:dyDescent="0.25">
      <c r="B69">
        <f t="shared" si="0"/>
        <v>0.21000000000000013</v>
      </c>
      <c r="C69">
        <f t="shared" ca="1" si="5"/>
        <v>3.2881809735080217E-2</v>
      </c>
      <c r="D69">
        <f t="shared" ca="1" si="5"/>
        <v>2.8246582320589998E-2</v>
      </c>
      <c r="E69">
        <f t="shared" ca="1" si="2"/>
        <v>3.4008195584281344E-2</v>
      </c>
      <c r="F69">
        <f t="shared" si="3"/>
        <v>0.21500000000000014</v>
      </c>
      <c r="H69">
        <f ca="1"/>
        <v>0.22006411683238591</v>
      </c>
      <c r="K69">
        <f t="shared" si="4"/>
        <v>0</v>
      </c>
      <c r="L69">
        <f ca="1"/>
        <v>3.6325169883653077E-9</v>
      </c>
    </row>
    <row r="70" spans="2:12" x14ac:dyDescent="0.25">
      <c r="B70">
        <f t="shared" si="0"/>
        <v>0.22000000000000014</v>
      </c>
      <c r="C70">
        <f t="shared" ca="1" si="5"/>
        <v>-3.8720200404239319E-2</v>
      </c>
      <c r="D70">
        <f t="shared" ca="1" si="5"/>
        <v>3.2122333243112734E-2</v>
      </c>
      <c r="E70">
        <f t="shared" ca="1" si="2"/>
        <v>9.2684810948157115E-2</v>
      </c>
      <c r="F70">
        <f t="shared" si="3"/>
        <v>0.22500000000000014</v>
      </c>
      <c r="H70">
        <f ca="1"/>
        <v>0.22890572634109524</v>
      </c>
      <c r="K70">
        <f t="shared" si="4"/>
        <v>0</v>
      </c>
      <c r="L70">
        <f ca="1"/>
        <v>4.9128658564008368E-10</v>
      </c>
    </row>
    <row r="71" spans="2:12" x14ac:dyDescent="0.25">
      <c r="B71">
        <f t="shared" si="0"/>
        <v>0.23000000000000015</v>
      </c>
      <c r="C71">
        <f t="shared" ca="1" si="5"/>
        <v>1.283705496799571E-2</v>
      </c>
      <c r="D71">
        <f t="shared" ca="1" si="5"/>
        <v>-4.2756481964916354E-2</v>
      </c>
      <c r="E71">
        <f t="shared" ca="1" si="2"/>
        <v>8.9307485590916544E-2</v>
      </c>
      <c r="F71">
        <f t="shared" si="3"/>
        <v>0.23500000000000015</v>
      </c>
      <c r="H71">
        <f ca="1"/>
        <v>0.23727854199139015</v>
      </c>
      <c r="K71">
        <f t="shared" si="4"/>
        <v>0</v>
      </c>
      <c r="L71">
        <f ca="1"/>
        <v>3.2751621936066935E-10</v>
      </c>
    </row>
    <row r="72" spans="2:12" x14ac:dyDescent="0.25">
      <c r="B72">
        <f t="shared" si="0"/>
        <v>0.24000000000000016</v>
      </c>
      <c r="C72">
        <f t="shared" ca="1" si="5"/>
        <v>-4.8262526076703342E-7</v>
      </c>
      <c r="D72">
        <f t="shared" ca="1" si="5"/>
        <v>-8.2756674552956992E-3</v>
      </c>
      <c r="E72">
        <f t="shared" ca="1" si="2"/>
        <v>7.1127115371873828E-2</v>
      </c>
      <c r="F72">
        <f t="shared" si="3"/>
        <v>0.24500000000000016</v>
      </c>
      <c r="H72">
        <f ca="1"/>
        <v>0.24685397499763737</v>
      </c>
      <c r="K72">
        <f t="shared" si="4"/>
        <v>0</v>
      </c>
      <c r="L72">
        <f ca="1"/>
        <v>2.3568170804929643E-10</v>
      </c>
    </row>
    <row r="73" spans="2:12" x14ac:dyDescent="0.25">
      <c r="B73">
        <f t="shared" si="0"/>
        <v>0.25000000000000017</v>
      </c>
      <c r="C73">
        <f t="shared" ca="1" si="5"/>
        <v>-3.1681924475069172E-2</v>
      </c>
      <c r="D73">
        <f t="shared" ca="1" si="5"/>
        <v>3.8169858844200377E-2</v>
      </c>
      <c r="E73">
        <f t="shared" ca="1" si="2"/>
        <v>7.9928255238326334E-2</v>
      </c>
      <c r="F73">
        <f t="shared" si="3"/>
        <v>0.25500000000000017</v>
      </c>
      <c r="H73">
        <f ca="1"/>
        <v>0.2570358475775848</v>
      </c>
      <c r="K73">
        <f t="shared" si="4"/>
        <v>0</v>
      </c>
      <c r="L73">
        <f ca="1"/>
        <v>1.5023108289894216E-9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W73"/>
  <sheetViews>
    <sheetView topLeftCell="A22" workbookViewId="0">
      <selection activeCell="P61" sqref="P61"/>
    </sheetView>
  </sheetViews>
  <sheetFormatPr defaultRowHeight="15" x14ac:dyDescent="0.25"/>
  <cols>
    <col min="11" max="11" width="11.85546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16</v>
      </c>
      <c r="E16" t="s">
        <v>18</v>
      </c>
      <c r="F16">
        <v>-5.0000000000000001E-3</v>
      </c>
      <c r="K16" t="s">
        <v>0</v>
      </c>
      <c r="L16">
        <f>C16</f>
        <v>16</v>
      </c>
    </row>
    <row r="17" spans="2:23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23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23" x14ac:dyDescent="0.25">
      <c r="B19" t="s">
        <v>3</v>
      </c>
      <c r="C19">
        <v>0</v>
      </c>
      <c r="K19" t="s">
        <v>3</v>
      </c>
      <c r="L19">
        <v>0</v>
      </c>
    </row>
    <row r="20" spans="2:23" x14ac:dyDescent="0.25">
      <c r="B20" t="s">
        <v>4</v>
      </c>
      <c r="C20">
        <v>2</v>
      </c>
      <c r="K20" t="s">
        <v>4</v>
      </c>
      <c r="L20">
        <v>2</v>
      </c>
    </row>
    <row r="21" spans="2:23" x14ac:dyDescent="0.25">
      <c r="K21" t="s">
        <v>19</v>
      </c>
      <c r="L21" s="2">
        <f>SUMPRODUCT(L23:L73,F23:F73)</f>
        <v>2.2549472953015764E-2</v>
      </c>
      <c r="R21" t="s">
        <v>0</v>
      </c>
    </row>
    <row r="22" spans="2:23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  <c r="Q22" t="s">
        <v>5</v>
      </c>
      <c r="R22" s="19" t="s">
        <v>51</v>
      </c>
      <c r="S22" s="19" t="s">
        <v>52</v>
      </c>
      <c r="T22" s="19" t="s">
        <v>53</v>
      </c>
      <c r="U22" s="19" t="s">
        <v>54</v>
      </c>
      <c r="V22" s="19" t="s">
        <v>55</v>
      </c>
      <c r="W22" s="3"/>
    </row>
    <row r="23" spans="2:23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ref="H23:H73">_xll.xFd1d(C2,B23:B73,C23:C73,D23:D73,E23:E73,F23:F73,C16:C20)</f>
        <v>0</v>
      </c>
      <c r="K23">
        <f>IF(ABS(B23-$C$3)&lt;0.0000000001,1,0)</f>
        <v>0</v>
      </c>
      <c r="L23">
        <f t="array" ref="L23:L73">_xll.xFd1d($C$2,B23:B73,C23:C73,D23:D73,E23:E73,K23:K73,L16:L20)</f>
        <v>1.6252883606188519E-6</v>
      </c>
      <c r="N23">
        <f>SUM(L23:L73)</f>
        <v>1</v>
      </c>
      <c r="Q23">
        <v>-0.25</v>
      </c>
      <c r="R23">
        <v>9.6945815439772998E-5</v>
      </c>
      <c r="S23">
        <v>2.355364267221649E-5</v>
      </c>
      <c r="T23">
        <v>6.4107519555457315E-6</v>
      </c>
      <c r="U23">
        <v>2.5503109374437048E-6</v>
      </c>
      <c r="V23">
        <v>1.6252883606188519E-6</v>
      </c>
    </row>
    <row r="24" spans="2:23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v>2.7314220178804102E-8</v>
      </c>
      <c r="K24">
        <f t="shared" ref="K24:K73" si="5">IF(ABS(B24-$C$3)&lt;0.0000000001,1,0)</f>
        <v>0</v>
      </c>
      <c r="L24">
        <v>1.2619529561598876E-6</v>
      </c>
      <c r="Q24">
        <v>-0.24</v>
      </c>
      <c r="R24">
        <v>1.5511330470363715E-5</v>
      </c>
      <c r="S24">
        <v>6.4294330573967551E-6</v>
      </c>
      <c r="T24">
        <v>2.8190054797883341E-6</v>
      </c>
      <c r="U24">
        <v>1.6148827414745137E-6</v>
      </c>
      <c r="V24">
        <v>1.2619529561598876E-6</v>
      </c>
    </row>
    <row r="25" spans="2:23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7.5070371212021961E-8</v>
      </c>
      <c r="K25">
        <f t="shared" si="5"/>
        <v>0</v>
      </c>
      <c r="L25">
        <v>3.3769041734489169E-6</v>
      </c>
      <c r="Q25">
        <v>-0.22999999999999998</v>
      </c>
      <c r="R25">
        <v>3.3504473815985588E-5</v>
      </c>
      <c r="S25">
        <v>1.4561810261892471E-5</v>
      </c>
      <c r="T25">
        <v>6.8046775350601484E-6</v>
      </c>
      <c r="U25">
        <v>4.1556912458877509E-6</v>
      </c>
      <c r="V25">
        <v>3.3769041734489169E-6</v>
      </c>
    </row>
    <row r="26" spans="2:23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1.7690352275869085E-7</v>
      </c>
      <c r="K26">
        <f t="shared" si="5"/>
        <v>0</v>
      </c>
      <c r="L26">
        <v>7.6733837586484273E-6</v>
      </c>
      <c r="Q26">
        <v>-0.21999999999999997</v>
      </c>
      <c r="R26">
        <v>5.6858332972165211E-5</v>
      </c>
      <c r="S26">
        <v>2.653158606965199E-5</v>
      </c>
      <c r="T26">
        <v>1.3566000574061501E-5</v>
      </c>
      <c r="U26">
        <v>9.0089143349296339E-6</v>
      </c>
      <c r="V26">
        <v>7.6733837586484273E-6</v>
      </c>
    </row>
    <row r="27" spans="2:23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3.9974354990224347E-7</v>
      </c>
      <c r="K27">
        <f t="shared" si="5"/>
        <v>0</v>
      </c>
      <c r="L27">
        <v>1.6626152847802225E-5</v>
      </c>
      <c r="Q27">
        <v>-0.20999999999999996</v>
      </c>
      <c r="R27">
        <v>8.9309525403891274E-5</v>
      </c>
      <c r="S27">
        <v>4.543802067211122E-5</v>
      </c>
      <c r="T27">
        <v>2.5742124333696047E-5</v>
      </c>
      <c r="U27">
        <v>1.8663812945108072E-5</v>
      </c>
      <c r="V27">
        <v>1.6626152847802225E-5</v>
      </c>
    </row>
    <row r="28" spans="2:23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8.8029838377509531E-7</v>
      </c>
      <c r="K28">
        <f t="shared" si="5"/>
        <v>0</v>
      </c>
      <c r="L28">
        <v>3.495703083575698E-5</v>
      </c>
      <c r="Q28">
        <v>-0.19999999999999996</v>
      </c>
      <c r="R28">
        <v>1.3605024190024005E-4</v>
      </c>
      <c r="S28">
        <v>7.6103001475781601E-5</v>
      </c>
      <c r="T28">
        <v>4.791717426616474E-5</v>
      </c>
      <c r="U28">
        <v>3.7760510068357571E-5</v>
      </c>
      <c r="V28">
        <v>3.495703083575698E-5</v>
      </c>
    </row>
    <row r="29" spans="2:23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1.8929070277981554E-6</v>
      </c>
      <c r="K29">
        <f t="shared" si="5"/>
        <v>0</v>
      </c>
      <c r="L29">
        <v>7.1469908335706892E-5</v>
      </c>
      <c r="Q29">
        <v>-0.18999999999999995</v>
      </c>
      <c r="R29">
        <v>2.0455899710062719E-4</v>
      </c>
      <c r="S29">
        <v>1.2622103213912527E-4</v>
      </c>
      <c r="T29">
        <v>8.8117594290314927E-5</v>
      </c>
      <c r="U29">
        <v>7.4847352545054087E-5</v>
      </c>
      <c r="V29">
        <v>7.1469908335706892E-5</v>
      </c>
    </row>
    <row r="30" spans="2:23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3.9728055862642633E-6</v>
      </c>
      <c r="K30">
        <f t="shared" si="5"/>
        <v>0</v>
      </c>
      <c r="L30">
        <v>1.4199446718370096E-4</v>
      </c>
      <c r="Q30">
        <v>-0.17999999999999994</v>
      </c>
      <c r="R30">
        <v>3.0579719183711478E-4</v>
      </c>
      <c r="S30">
        <v>2.0814362087967562E-4</v>
      </c>
      <c r="T30">
        <v>1.6026073477897176E-4</v>
      </c>
      <c r="U30">
        <v>1.4524563269354871E-4</v>
      </c>
      <c r="V30">
        <v>1.4199446718370096E-4</v>
      </c>
    </row>
    <row r="31" spans="2:23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8.1318060852090551E-6</v>
      </c>
      <c r="K31">
        <f t="shared" si="5"/>
        <v>0</v>
      </c>
      <c r="L31">
        <v>2.7382840524148571E-4</v>
      </c>
      <c r="Q31">
        <v>-0.16999999999999993</v>
      </c>
      <c r="R31">
        <v>4.5596293726754035E-4</v>
      </c>
      <c r="S31">
        <v>3.4165215939333123E-4</v>
      </c>
      <c r="T31">
        <v>2.8806456680216254E-4</v>
      </c>
      <c r="U31">
        <v>2.7547630897806371E-4</v>
      </c>
      <c r="V31">
        <v>2.7382840524148571E-4</v>
      </c>
    </row>
    <row r="32" spans="2:23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1.6219616654903781E-5</v>
      </c>
      <c r="K32">
        <f t="shared" si="5"/>
        <v>0</v>
      </c>
      <c r="L32">
        <v>5.1193455923593026E-4</v>
      </c>
      <c r="Q32">
        <v>-0.15999999999999992</v>
      </c>
      <c r="R32">
        <v>6.7908275266077411E-4</v>
      </c>
      <c r="S32">
        <v>5.582291404527004E-4</v>
      </c>
      <c r="T32">
        <v>5.1105319780145883E-4</v>
      </c>
      <c r="U32">
        <v>5.0961381291324596E-4</v>
      </c>
      <c r="V32">
        <v>5.1193455923593026E-4</v>
      </c>
    </row>
    <row r="33" spans="2:2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3.1500818836271967E-5</v>
      </c>
      <c r="K33">
        <f t="shared" si="5"/>
        <v>0</v>
      </c>
      <c r="L33">
        <v>9.2674412122021742E-4</v>
      </c>
      <c r="Q33">
        <v>-0.14999999999999991</v>
      </c>
      <c r="R33">
        <v>1.01085580847973E-3</v>
      </c>
      <c r="S33">
        <v>9.0753567893776897E-4</v>
      </c>
      <c r="T33">
        <v>8.9328280103457972E-4</v>
      </c>
      <c r="U33">
        <v>9.1752601495123415E-4</v>
      </c>
      <c r="V33">
        <v>9.2674412122021742E-4</v>
      </c>
    </row>
    <row r="34" spans="2:2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5.9528875452251358E-5</v>
      </c>
      <c r="K34">
        <f t="shared" si="5"/>
        <v>0</v>
      </c>
      <c r="L34">
        <v>1.6226268987523441E-3</v>
      </c>
      <c r="Q34">
        <v>-0.1399999999999999</v>
      </c>
      <c r="R34">
        <v>1.504365793655444E-3</v>
      </c>
      <c r="S34">
        <v>1.4670171424986155E-3</v>
      </c>
      <c r="T34">
        <v>1.5350088452840212E-3</v>
      </c>
      <c r="U34">
        <v>1.6040483745761013E-3</v>
      </c>
      <c r="V34">
        <v>1.6226268987523441E-3</v>
      </c>
    </row>
    <row r="35" spans="2:2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1.0939453444506572E-4</v>
      </c>
      <c r="K35">
        <f t="shared" si="5"/>
        <v>0</v>
      </c>
      <c r="L35">
        <v>2.7448936253836524E-3</v>
      </c>
      <c r="Q35">
        <v>-0.12999999999999989</v>
      </c>
      <c r="R35">
        <v>2.2385743058160271E-3</v>
      </c>
      <c r="S35">
        <v>2.3556991973105882E-3</v>
      </c>
      <c r="T35">
        <v>2.5862345162289157E-3</v>
      </c>
      <c r="U35">
        <v>2.7166667200030654E-3</v>
      </c>
      <c r="V35">
        <v>2.7448936253836524E-3</v>
      </c>
    </row>
    <row r="36" spans="2:2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1.9539356496887743E-4</v>
      </c>
      <c r="K36">
        <f t="shared" si="5"/>
        <v>0</v>
      </c>
      <c r="L36">
        <v>4.4817806984643179E-3</v>
      </c>
      <c r="Q36">
        <v>-0.1199999999999999</v>
      </c>
      <c r="R36">
        <v>3.3309547069071722E-3</v>
      </c>
      <c r="S36">
        <v>3.753073332557897E-3</v>
      </c>
      <c r="T36">
        <v>4.2581684456865325E-3</v>
      </c>
      <c r="U36">
        <v>4.4475808132517641E-3</v>
      </c>
      <c r="V36">
        <v>4.4817806984643179E-3</v>
      </c>
    </row>
    <row r="37" spans="2:2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3.390851312758039E-4</v>
      </c>
      <c r="K37">
        <f t="shared" si="5"/>
        <v>0</v>
      </c>
      <c r="L37">
        <v>7.05672646446792E-3</v>
      </c>
      <c r="Q37">
        <v>-0.1099999999999999</v>
      </c>
      <c r="R37">
        <v>4.9562878611034734E-3</v>
      </c>
      <c r="S37">
        <v>5.9229703710987625E-3</v>
      </c>
      <c r="T37">
        <v>6.8232414591456268E-3</v>
      </c>
      <c r="U37">
        <v>7.0249981230918954E-3</v>
      </c>
      <c r="V37">
        <v>7.05672646446792E-3</v>
      </c>
    </row>
    <row r="38" spans="2:2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5.7159116809054017E-4</v>
      </c>
      <c r="K38">
        <f t="shared" si="5"/>
        <v>0</v>
      </c>
      <c r="L38">
        <v>1.0706167639323607E-2</v>
      </c>
      <c r="Q38">
        <v>-9.9999999999999908E-2</v>
      </c>
      <c r="R38">
        <v>7.3746270730763175E-3</v>
      </c>
      <c r="S38">
        <v>9.2393210846453688E-3</v>
      </c>
      <c r="T38">
        <v>1.0586484365381173E-2</v>
      </c>
      <c r="U38">
        <v>1.0689246169971686E-2</v>
      </c>
      <c r="V38">
        <v>1.0706167639323607E-2</v>
      </c>
    </row>
    <row r="39" spans="2:2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9.3582772391994143E-4</v>
      </c>
      <c r="K39">
        <f t="shared" si="5"/>
        <v>0</v>
      </c>
      <c r="L39">
        <v>1.5639936164388614E-2</v>
      </c>
      <c r="Q39">
        <v>-8.9999999999999913E-2</v>
      </c>
      <c r="R39">
        <v>1.0972906616741378E-2</v>
      </c>
      <c r="S39">
        <v>1.4203274430913022E-2</v>
      </c>
      <c r="T39">
        <v>1.5804255048325597E-2</v>
      </c>
      <c r="U39">
        <v>1.5651689154803628E-2</v>
      </c>
      <c r="V39">
        <v>1.5639936164388614E-2</v>
      </c>
    </row>
    <row r="40" spans="2:2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1.4881921502475899E-3</v>
      </c>
      <c r="K40">
        <f t="shared" si="5"/>
        <v>0</v>
      </c>
      <c r="L40">
        <v>2.1985637935530267E-2</v>
      </c>
      <c r="Q40">
        <v>-7.9999999999999918E-2</v>
      </c>
      <c r="R40">
        <v>1.6326851219085066E-2</v>
      </c>
      <c r="S40">
        <v>2.1424338573490867E-2</v>
      </c>
      <c r="T40">
        <v>2.253352170659292E-2</v>
      </c>
      <c r="U40">
        <v>2.2036620512751157E-2</v>
      </c>
      <c r="V40">
        <v>2.1985637935530267E-2</v>
      </c>
    </row>
    <row r="41" spans="2:2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2.2991085803289123E-3</v>
      </c>
      <c r="K41">
        <f t="shared" si="5"/>
        <v>0</v>
      </c>
      <c r="L41">
        <v>2.9724762815296825E-2</v>
      </c>
      <c r="Q41">
        <v>-6.9999999999999923E-2</v>
      </c>
      <c r="R41">
        <v>2.4293092016482359E-2</v>
      </c>
      <c r="S41">
        <v>3.1502157283881033E-2</v>
      </c>
      <c r="T41">
        <v>3.0448373639822626E-2</v>
      </c>
      <c r="U41">
        <v>2.9810690087866167E-2</v>
      </c>
      <c r="V41">
        <v>2.9724762815296825E-2</v>
      </c>
    </row>
    <row r="42" spans="2:2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3.451824139826783E-3</v>
      </c>
      <c r="K42">
        <f t="shared" si="5"/>
        <v>0</v>
      </c>
      <c r="L42">
        <v>3.8635063068043797E-2</v>
      </c>
      <c r="Q42">
        <v>-5.9999999999999921E-2</v>
      </c>
      <c r="R42">
        <v>3.6146227536516806E-2</v>
      </c>
      <c r="S42">
        <v>4.4670844987060185E-2</v>
      </c>
      <c r="T42">
        <v>3.8815619160710746E-2</v>
      </c>
      <c r="U42">
        <v>3.8728656503541584E-2</v>
      </c>
      <c r="V42">
        <v>3.8635063068043797E-2</v>
      </c>
    </row>
    <row r="43" spans="2:2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5.0390060107645624E-3</v>
      </c>
      <c r="K43">
        <f t="shared" si="5"/>
        <v>0</v>
      </c>
      <c r="L43">
        <v>4.8258199219948172E-2</v>
      </c>
      <c r="Q43">
        <v>-4.999999999999992E-2</v>
      </c>
      <c r="R43">
        <v>5.3782759462393942E-2</v>
      </c>
      <c r="S43">
        <v>5.9916851357520229E-2</v>
      </c>
      <c r="T43">
        <v>4.7102960832646805E-2</v>
      </c>
      <c r="U43">
        <v>4.8357074361479679E-2</v>
      </c>
      <c r="V43">
        <v>4.8258199219948172E-2</v>
      </c>
    </row>
    <row r="44" spans="2:2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7.1570330715042645E-3</v>
      </c>
      <c r="K44">
        <f t="shared" si="5"/>
        <v>0</v>
      </c>
      <c r="L44">
        <v>5.7910838740439327E-2</v>
      </c>
      <c r="Q44">
        <v>-3.9999999999999918E-2</v>
      </c>
      <c r="R44">
        <v>8.0024532902254253E-2</v>
      </c>
      <c r="S44">
        <v>7.2981815490138185E-2</v>
      </c>
      <c r="T44">
        <v>5.6776248596095896E-2</v>
      </c>
      <c r="U44">
        <v>5.8051111608243368E-2</v>
      </c>
      <c r="V44">
        <v>5.7910838740439327E-2</v>
      </c>
    </row>
    <row r="45" spans="2:2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9.8983622361653017E-3</v>
      </c>
      <c r="K45">
        <f t="shared" si="5"/>
        <v>0</v>
      </c>
      <c r="L45">
        <v>6.6749582043828859E-2</v>
      </c>
      <c r="Q45">
        <v>-2.9999999999999916E-2</v>
      </c>
      <c r="R45">
        <v>0.11907023160647501</v>
      </c>
      <c r="S45">
        <v>7.2076023868561878E-2</v>
      </c>
      <c r="T45">
        <v>7.2758612676078874E-2</v>
      </c>
      <c r="U45">
        <v>6.6445250994632665E-2</v>
      </c>
      <c r="V45">
        <v>6.6749582043828859E-2</v>
      </c>
    </row>
    <row r="46" spans="2:2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1.3342869988273661E-2</v>
      </c>
      <c r="K46">
        <f t="shared" si="5"/>
        <v>0</v>
      </c>
      <c r="L46">
        <v>7.3886135445635714E-2</v>
      </c>
      <c r="Q46">
        <v>-1.9999999999999914E-2</v>
      </c>
      <c r="R46">
        <v>0.17716716736773186</v>
      </c>
      <c r="S46">
        <v>2.8995141387564871E-2</v>
      </c>
      <c r="T46">
        <v>9.0652077882168253E-2</v>
      </c>
      <c r="U46">
        <v>7.4441894567749634E-2</v>
      </c>
      <c r="V46">
        <v>7.3886135445635714E-2</v>
      </c>
    </row>
    <row r="47" spans="2:2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v>1.7549472953015746E-2</v>
      </c>
      <c r="K47">
        <f t="shared" si="5"/>
        <v>0</v>
      </c>
      <c r="L47">
        <v>7.8532907081109701E-2</v>
      </c>
      <c r="Q47">
        <v>-9.9999999999999135E-3</v>
      </c>
      <c r="R47">
        <v>0.26361084990782602</v>
      </c>
      <c r="S47">
        <v>-0.11883781005224962</v>
      </c>
      <c r="T47">
        <v>4.4283055774956698E-3</v>
      </c>
      <c r="U47">
        <v>7.746151524146791E-2</v>
      </c>
      <c r="V47">
        <v>7.8532907081109701E-2</v>
      </c>
    </row>
    <row r="48" spans="2:2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v>2.2549472953015751E-2</v>
      </c>
      <c r="K48">
        <f t="shared" si="5"/>
        <v>1</v>
      </c>
      <c r="L48">
        <v>8.0146499970474766E-2</v>
      </c>
      <c r="Q48">
        <v>8.6736173798840355E-17</v>
      </c>
      <c r="R48">
        <v>-0.60776773156682784</v>
      </c>
      <c r="S48">
        <v>0.49598976483799229</v>
      </c>
      <c r="T48">
        <v>0.18569369723896881</v>
      </c>
      <c r="U48">
        <v>8.1072987044429862E-2</v>
      </c>
      <c r="V48">
        <v>8.0146499970474766E-2</v>
      </c>
    </row>
    <row r="49" spans="2:2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v>2.8342869988273678E-2</v>
      </c>
      <c r="K49">
        <f t="shared" si="5"/>
        <v>0</v>
      </c>
      <c r="L49">
        <v>7.8532907081109715E-2</v>
      </c>
      <c r="Q49">
        <v>1.0000000000000087E-2</v>
      </c>
      <c r="R49">
        <v>0.26361084990782613</v>
      </c>
      <c r="S49">
        <v>-0.11883781005224953</v>
      </c>
      <c r="T49">
        <v>4.4283055774956698E-3</v>
      </c>
      <c r="U49">
        <v>7.746151524146791E-2</v>
      </c>
      <c r="V49">
        <v>7.8532907081109715E-2</v>
      </c>
    </row>
    <row r="50" spans="2:2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v>3.4898362236165326E-2</v>
      </c>
      <c r="K50">
        <f t="shared" si="5"/>
        <v>0</v>
      </c>
      <c r="L50">
        <v>7.3886135445635728E-2</v>
      </c>
      <c r="Q50">
        <v>2.0000000000000087E-2</v>
      </c>
      <c r="R50">
        <v>0.17716716736773186</v>
      </c>
      <c r="S50">
        <v>2.8995141387564871E-2</v>
      </c>
      <c r="T50">
        <v>9.0652077882168225E-2</v>
      </c>
      <c r="U50">
        <v>7.4441894567749647E-2</v>
      </c>
      <c r="V50">
        <v>7.3886135445635728E-2</v>
      </c>
    </row>
    <row r="51" spans="2:2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v>4.2157033071504306E-2</v>
      </c>
      <c r="K51">
        <f t="shared" si="5"/>
        <v>0</v>
      </c>
      <c r="L51">
        <v>6.6749582043828873E-2</v>
      </c>
      <c r="Q51">
        <v>3.0000000000000089E-2</v>
      </c>
      <c r="R51">
        <v>0.11907023160647512</v>
      </c>
      <c r="S51">
        <v>7.2076023868561906E-2</v>
      </c>
      <c r="T51">
        <v>7.2758612676078901E-2</v>
      </c>
      <c r="U51">
        <v>6.6445250994632665E-2</v>
      </c>
      <c r="V51">
        <v>6.6749582043828873E-2</v>
      </c>
    </row>
    <row r="52" spans="2:2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v>5.0039006010764643E-2</v>
      </c>
      <c r="K52">
        <f t="shared" si="5"/>
        <v>0</v>
      </c>
      <c r="L52">
        <v>5.7910838740439341E-2</v>
      </c>
      <c r="Q52">
        <v>4.0000000000000091E-2</v>
      </c>
      <c r="R52">
        <v>8.0024532902254225E-2</v>
      </c>
      <c r="S52">
        <v>7.2981815490138185E-2</v>
      </c>
      <c r="T52">
        <v>5.6776248596095868E-2</v>
      </c>
      <c r="U52">
        <v>5.8051111608243396E-2</v>
      </c>
      <c r="V52">
        <v>5.7910838740439341E-2</v>
      </c>
    </row>
    <row r="53" spans="2:2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v>5.8451824139826927E-2</v>
      </c>
      <c r="K53">
        <f t="shared" si="5"/>
        <v>0</v>
      </c>
      <c r="L53">
        <v>4.8258199219948186E-2</v>
      </c>
      <c r="Q53">
        <v>5.0000000000000093E-2</v>
      </c>
      <c r="R53">
        <v>5.3782759462394039E-2</v>
      </c>
      <c r="S53">
        <v>5.9916851357520229E-2</v>
      </c>
      <c r="T53">
        <v>4.7102960832646798E-2</v>
      </c>
      <c r="U53">
        <v>4.8357074361479672E-2</v>
      </c>
      <c r="V53">
        <v>4.8258199219948186E-2</v>
      </c>
    </row>
    <row r="54" spans="2:2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v>6.7299108580329198E-2</v>
      </c>
      <c r="K54">
        <f t="shared" si="5"/>
        <v>0</v>
      </c>
      <c r="L54">
        <v>3.8635063068043797E-2</v>
      </c>
      <c r="Q54">
        <v>6.0000000000000095E-2</v>
      </c>
      <c r="R54">
        <v>3.6146227536516792E-2</v>
      </c>
      <c r="S54">
        <v>4.4670844987060129E-2</v>
      </c>
      <c r="T54">
        <v>3.8815619160710739E-2</v>
      </c>
      <c r="U54">
        <v>3.8728656503541598E-2</v>
      </c>
      <c r="V54">
        <v>3.8635063068043797E-2</v>
      </c>
    </row>
    <row r="55" spans="2:2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v>7.6488192150248241E-2</v>
      </c>
      <c r="K55">
        <f t="shared" si="5"/>
        <v>0</v>
      </c>
      <c r="L55">
        <v>2.9724762815296832E-2</v>
      </c>
      <c r="Q55">
        <v>7.000000000000009E-2</v>
      </c>
      <c r="R55">
        <v>2.4293092016482359E-2</v>
      </c>
      <c r="S55">
        <v>3.1502157283881033E-2</v>
      </c>
      <c r="T55">
        <v>3.0448373639822609E-2</v>
      </c>
      <c r="U55">
        <v>2.9810690087866167E-2</v>
      </c>
      <c r="V55">
        <v>2.9724762815296832E-2</v>
      </c>
    </row>
    <row r="56" spans="2:2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v>8.5935827723921554E-2</v>
      </c>
      <c r="K56">
        <f t="shared" si="5"/>
        <v>0</v>
      </c>
      <c r="L56">
        <v>2.1985637935530288E-2</v>
      </c>
      <c r="Q56">
        <v>8.0000000000000085E-2</v>
      </c>
      <c r="R56">
        <v>1.6326851219085066E-2</v>
      </c>
      <c r="S56">
        <v>2.1424338573490874E-2</v>
      </c>
      <c r="T56">
        <v>2.2533521706592934E-2</v>
      </c>
      <c r="U56">
        <v>2.2036620512751168E-2</v>
      </c>
      <c r="V56">
        <v>2.1985637935530288E-2</v>
      </c>
    </row>
    <row r="57" spans="2:2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v>9.5571591168094924E-2</v>
      </c>
      <c r="K57">
        <f t="shared" si="5"/>
        <v>0</v>
      </c>
      <c r="L57">
        <v>1.5639936164388624E-2</v>
      </c>
      <c r="Q57">
        <v>9.000000000000008E-2</v>
      </c>
      <c r="R57">
        <v>1.0972906616741367E-2</v>
      </c>
      <c r="S57">
        <v>1.4203274430913019E-2</v>
      </c>
      <c r="T57">
        <v>1.5804255048325604E-2</v>
      </c>
      <c r="U57">
        <v>1.5651689154803639E-2</v>
      </c>
      <c r="V57">
        <v>1.5639936164388624E-2</v>
      </c>
    </row>
    <row r="58" spans="2:2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v>0.10533908513128817</v>
      </c>
      <c r="K58">
        <f t="shared" si="5"/>
        <v>0</v>
      </c>
      <c r="L58">
        <v>1.0706167639323616E-2</v>
      </c>
      <c r="Q58">
        <v>0.10000000000000007</v>
      </c>
      <c r="R58">
        <v>7.3746270730763227E-3</v>
      </c>
      <c r="S58">
        <v>9.2393210846453688E-3</v>
      </c>
      <c r="T58">
        <v>1.0586484365381179E-2</v>
      </c>
      <c r="U58">
        <v>1.0689246169971689E-2</v>
      </c>
      <c r="V58">
        <v>1.0706167639323616E-2</v>
      </c>
    </row>
    <row r="59" spans="2:2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v>0.11519539356500426</v>
      </c>
      <c r="K59">
        <f t="shared" si="5"/>
        <v>0</v>
      </c>
      <c r="L59">
        <v>7.0567264644679252E-3</v>
      </c>
      <c r="Q59">
        <v>0.11000000000000007</v>
      </c>
      <c r="R59">
        <v>4.956287861103463E-3</v>
      </c>
      <c r="S59">
        <v>5.9229703710987633E-3</v>
      </c>
      <c r="T59">
        <v>6.8232414591456337E-3</v>
      </c>
      <c r="U59">
        <v>7.0249981230918997E-3</v>
      </c>
      <c r="V59">
        <v>7.0567264644679252E-3</v>
      </c>
    </row>
    <row r="60" spans="2:2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v>0.12510939453454617</v>
      </c>
      <c r="K60">
        <f t="shared" si="5"/>
        <v>0</v>
      </c>
      <c r="L60">
        <v>4.4817806984643214E-3</v>
      </c>
      <c r="Q60">
        <v>0.12000000000000006</v>
      </c>
      <c r="R60">
        <v>3.3309547069071774E-3</v>
      </c>
      <c r="S60">
        <v>3.753073332557897E-3</v>
      </c>
      <c r="T60">
        <v>4.258168445686536E-3</v>
      </c>
      <c r="U60">
        <v>4.447580813251765E-3</v>
      </c>
      <c r="V60">
        <v>4.4817806984643214E-3</v>
      </c>
    </row>
    <row r="61" spans="2:2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v>0.13505952887573883</v>
      </c>
      <c r="K61">
        <f t="shared" si="5"/>
        <v>0</v>
      </c>
      <c r="L61">
        <v>2.7448936253836546E-3</v>
      </c>
      <c r="Q61">
        <v>0.13000000000000006</v>
      </c>
      <c r="R61">
        <v>2.238574305816028E-3</v>
      </c>
      <c r="S61">
        <v>2.355699197310589E-3</v>
      </c>
      <c r="T61">
        <v>2.586234516228917E-3</v>
      </c>
      <c r="U61">
        <v>2.7166667200030654E-3</v>
      </c>
      <c r="V61">
        <v>2.7448936253836546E-3</v>
      </c>
    </row>
    <row r="62" spans="2:2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v>0.1450315008196405</v>
      </c>
      <c r="K62">
        <f t="shared" si="5"/>
        <v>0</v>
      </c>
      <c r="L62">
        <v>1.6226268987523452E-3</v>
      </c>
      <c r="Q62">
        <v>0.14000000000000007</v>
      </c>
      <c r="R62">
        <v>1.5043657936554449E-3</v>
      </c>
      <c r="S62">
        <v>1.4670171424986174E-3</v>
      </c>
      <c r="T62">
        <v>1.5350088452840214E-3</v>
      </c>
      <c r="U62">
        <v>1.6040483745761018E-3</v>
      </c>
      <c r="V62">
        <v>1.6226268987523452E-3</v>
      </c>
    </row>
    <row r="63" spans="2:2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v>0.1550162196188859</v>
      </c>
      <c r="K63">
        <f t="shared" si="5"/>
        <v>0</v>
      </c>
      <c r="L63">
        <v>9.2674412122021818E-4</v>
      </c>
      <c r="Q63">
        <v>0.15000000000000008</v>
      </c>
      <c r="R63">
        <v>1.0108558084797308E-3</v>
      </c>
      <c r="S63">
        <v>9.0753567893776962E-4</v>
      </c>
      <c r="T63">
        <v>8.9328280103458016E-4</v>
      </c>
      <c r="U63">
        <v>9.1752601495123426E-4</v>
      </c>
      <c r="V63">
        <v>9.2674412122021818E-4</v>
      </c>
    </row>
    <row r="64" spans="2:2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v>0.16500813181219881</v>
      </c>
      <c r="K64">
        <f t="shared" si="5"/>
        <v>0</v>
      </c>
      <c r="L64">
        <v>5.119345592359307E-4</v>
      </c>
      <c r="Q64">
        <v>0.16000000000000009</v>
      </c>
      <c r="R64">
        <v>6.7908275266077454E-4</v>
      </c>
      <c r="S64">
        <v>5.5822914045270051E-4</v>
      </c>
      <c r="T64">
        <v>5.1105319780145905E-4</v>
      </c>
      <c r="U64">
        <v>5.0961381291324617E-4</v>
      </c>
      <c r="V64">
        <v>5.119345592359307E-4</v>
      </c>
    </row>
    <row r="65" spans="2:2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v>0.17500397282212471</v>
      </c>
      <c r="K65">
        <f t="shared" si="5"/>
        <v>0</v>
      </c>
      <c r="L65">
        <v>2.7382840524148592E-4</v>
      </c>
      <c r="Q65">
        <v>0.1700000000000001</v>
      </c>
      <c r="R65">
        <v>4.5596293726754067E-4</v>
      </c>
      <c r="S65">
        <v>3.4165215939333139E-4</v>
      </c>
      <c r="T65">
        <v>2.880645668021627E-4</v>
      </c>
      <c r="U65">
        <v>2.7547630897806381E-4</v>
      </c>
      <c r="V65">
        <v>2.7382840524148592E-4</v>
      </c>
    </row>
    <row r="66" spans="2:2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v>0.18500189295116437</v>
      </c>
      <c r="K66">
        <f t="shared" si="5"/>
        <v>0</v>
      </c>
      <c r="L66">
        <v>1.4199446718370109E-4</v>
      </c>
      <c r="Q66">
        <v>0.1800000000000001</v>
      </c>
      <c r="R66">
        <v>3.05797191837115E-4</v>
      </c>
      <c r="S66">
        <v>2.0814362087967562E-4</v>
      </c>
      <c r="T66">
        <v>1.6026073477897178E-4</v>
      </c>
      <c r="U66">
        <v>1.4524563269354882E-4</v>
      </c>
      <c r="V66">
        <v>1.4199446718370109E-4</v>
      </c>
    </row>
    <row r="67" spans="2:2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v>0.19500088041450328</v>
      </c>
      <c r="K67">
        <f t="shared" si="5"/>
        <v>0</v>
      </c>
      <c r="L67">
        <v>7.1469908335706974E-5</v>
      </c>
      <c r="Q67">
        <v>0.19000000000000011</v>
      </c>
      <c r="R67">
        <v>2.0455899710062735E-4</v>
      </c>
      <c r="S67">
        <v>1.2622103213912541E-4</v>
      </c>
      <c r="T67">
        <v>8.8117594290314981E-5</v>
      </c>
      <c r="U67">
        <v>7.4847352545054127E-5</v>
      </c>
      <c r="V67">
        <v>7.1469908335706974E-5</v>
      </c>
    </row>
    <row r="68" spans="2:2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v>0.20500040004450115</v>
      </c>
      <c r="K68">
        <f t="shared" si="5"/>
        <v>0</v>
      </c>
      <c r="L68">
        <v>3.4957030835757021E-5</v>
      </c>
      <c r="Q68">
        <v>0.20000000000000012</v>
      </c>
      <c r="R68">
        <v>1.3605024190024005E-4</v>
      </c>
      <c r="S68">
        <v>7.6103001475781668E-5</v>
      </c>
      <c r="T68">
        <v>4.7917174266164767E-5</v>
      </c>
      <c r="U68">
        <v>3.7760510068357591E-5</v>
      </c>
      <c r="V68">
        <v>3.4957030835757021E-5</v>
      </c>
    </row>
    <row r="69" spans="2:2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v>0.21500017767130311</v>
      </c>
      <c r="K69">
        <f t="shared" si="5"/>
        <v>0</v>
      </c>
      <c r="L69">
        <v>1.6626152847802245E-5</v>
      </c>
      <c r="Q69">
        <v>0.21000000000000013</v>
      </c>
      <c r="R69">
        <v>8.9309525403891463E-5</v>
      </c>
      <c r="S69">
        <v>4.5438020672111288E-5</v>
      </c>
      <c r="T69">
        <v>2.5742124333696068E-5</v>
      </c>
      <c r="U69">
        <v>1.8663812945108082E-5</v>
      </c>
      <c r="V69">
        <v>1.6626152847802245E-5</v>
      </c>
    </row>
    <row r="70" spans="2:2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v>0.22500007699689983</v>
      </c>
      <c r="K70">
        <f t="shared" si="5"/>
        <v>0</v>
      </c>
      <c r="L70">
        <v>7.6733837586484357E-6</v>
      </c>
      <c r="Q70">
        <v>0.22000000000000014</v>
      </c>
      <c r="R70">
        <v>5.6858332972165279E-5</v>
      </c>
      <c r="S70">
        <v>2.6531586069652014E-5</v>
      </c>
      <c r="T70">
        <v>1.3566000574061508E-5</v>
      </c>
      <c r="U70">
        <v>9.0089143349296372E-6</v>
      </c>
      <c r="V70">
        <v>7.6733837586484357E-6</v>
      </c>
    </row>
    <row r="71" spans="2:2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v>0.2350000320647436</v>
      </c>
      <c r="K71">
        <f t="shared" si="5"/>
        <v>0</v>
      </c>
      <c r="L71">
        <v>3.3769041734489203E-6</v>
      </c>
      <c r="Q71">
        <v>0.23000000000000015</v>
      </c>
      <c r="R71">
        <v>3.3504473815985649E-5</v>
      </c>
      <c r="S71">
        <v>1.456181026189248E-5</v>
      </c>
      <c r="T71">
        <v>6.8046775350601493E-6</v>
      </c>
      <c r="U71">
        <v>4.1556912458877542E-6</v>
      </c>
      <c r="V71">
        <v>3.3769041734489203E-6</v>
      </c>
    </row>
    <row r="72" spans="2:2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v>0.24500001150131212</v>
      </c>
      <c r="K72">
        <f t="shared" si="5"/>
        <v>0</v>
      </c>
      <c r="L72">
        <v>1.2619529561598893E-6</v>
      </c>
      <c r="Q72">
        <v>0.24000000000000016</v>
      </c>
      <c r="R72">
        <v>1.5511330470363715E-5</v>
      </c>
      <c r="S72">
        <v>6.4294330573967652E-6</v>
      </c>
      <c r="T72">
        <v>2.8190054797883349E-6</v>
      </c>
      <c r="U72">
        <v>1.6148827414745154E-6</v>
      </c>
      <c r="V72">
        <v>1.2619529561598893E-6</v>
      </c>
    </row>
    <row r="73" spans="2:2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v>0.25500000000000017</v>
      </c>
      <c r="K73">
        <f t="shared" si="5"/>
        <v>0</v>
      </c>
      <c r="L73">
        <v>1.6252883606188538E-6</v>
      </c>
      <c r="Q73">
        <v>0.25000000000000017</v>
      </c>
      <c r="R73">
        <v>9.6945815439773093E-5</v>
      </c>
      <c r="S73">
        <v>2.3553642672216513E-5</v>
      </c>
      <c r="T73">
        <v>6.4107519555457348E-6</v>
      </c>
      <c r="U73">
        <v>2.5503109374437065E-6</v>
      </c>
      <c r="V73">
        <v>1.6252883606188538E-6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Q732"/>
  <sheetViews>
    <sheetView tabSelected="1" topLeftCell="A9" workbookViewId="0">
      <selection activeCell="G29" sqref="G29"/>
    </sheetView>
  </sheetViews>
  <sheetFormatPr defaultRowHeight="15" x14ac:dyDescent="0.25"/>
  <cols>
    <col min="1" max="1" width="15.42578125" bestFit="1" customWidth="1"/>
    <col min="2" max="2" width="9.28515625" bestFit="1" customWidth="1"/>
    <col min="3" max="3" width="12.7109375" bestFit="1" customWidth="1"/>
    <col min="6" max="6" width="22.7109375" bestFit="1" customWidth="1"/>
    <col min="7" max="7" width="19.5703125" bestFit="1" customWidth="1"/>
    <col min="9" max="9" width="17.42578125" customWidth="1"/>
    <col min="10" max="10" width="23.42578125" customWidth="1"/>
    <col min="11" max="11" width="24.7109375" customWidth="1"/>
    <col min="12" max="12" width="22.85546875" customWidth="1"/>
  </cols>
  <sheetData>
    <row r="2" spans="2:11" x14ac:dyDescent="0.25">
      <c r="B2" t="s">
        <v>35</v>
      </c>
    </row>
    <row r="3" spans="2:11" x14ac:dyDescent="0.25">
      <c r="B3" t="s">
        <v>24</v>
      </c>
      <c r="C3">
        <v>1</v>
      </c>
    </row>
    <row r="4" spans="2:11" x14ac:dyDescent="0.25">
      <c r="B4" t="s">
        <v>16</v>
      </c>
      <c r="C4">
        <v>0.04</v>
      </c>
    </row>
    <row r="5" spans="2:11" x14ac:dyDescent="0.25">
      <c r="B5" t="s">
        <v>8</v>
      </c>
      <c r="C5">
        <v>-0.03</v>
      </c>
    </row>
    <row r="6" spans="2:11" x14ac:dyDescent="0.25">
      <c r="B6" t="s">
        <v>7</v>
      </c>
      <c r="C6">
        <v>0.2</v>
      </c>
    </row>
    <row r="8" spans="2:11" x14ac:dyDescent="0.25">
      <c r="B8" t="s">
        <v>36</v>
      </c>
    </row>
    <row r="9" spans="2:11" x14ac:dyDescent="0.25">
      <c r="B9" t="s">
        <v>43</v>
      </c>
      <c r="C9">
        <v>5</v>
      </c>
    </row>
    <row r="10" spans="2:11" x14ac:dyDescent="0.25">
      <c r="B10" t="s">
        <v>18</v>
      </c>
      <c r="C10">
        <v>1.0249999999999999</v>
      </c>
    </row>
    <row r="11" spans="2:11" x14ac:dyDescent="0.25">
      <c r="B11" t="s">
        <v>47</v>
      </c>
      <c r="C11">
        <v>0</v>
      </c>
    </row>
    <row r="12" spans="2:11" x14ac:dyDescent="0.25">
      <c r="B12" t="s">
        <v>37</v>
      </c>
      <c r="C12">
        <v>1</v>
      </c>
    </row>
    <row r="13" spans="2:11" x14ac:dyDescent="0.25">
      <c r="B13" t="s">
        <v>38</v>
      </c>
      <c r="C13">
        <v>0</v>
      </c>
    </row>
    <row r="14" spans="2:11" x14ac:dyDescent="0.25">
      <c r="B14" t="s">
        <v>31</v>
      </c>
      <c r="C14">
        <v>0</v>
      </c>
    </row>
    <row r="16" spans="2:11" x14ac:dyDescent="0.25">
      <c r="B16" t="s">
        <v>39</v>
      </c>
      <c r="F16" t="s">
        <v>28</v>
      </c>
      <c r="I16" t="s">
        <v>12</v>
      </c>
      <c r="J16">
        <f>C3+G17</f>
        <v>3.2360679774997898</v>
      </c>
      <c r="K16">
        <f>EXP(($C$5-$C$6*$C$6/2)+$C$6*J16)</f>
        <v>1.8170487073109469</v>
      </c>
    </row>
    <row r="17" spans="1:17" x14ac:dyDescent="0.25">
      <c r="B17" t="s">
        <v>1</v>
      </c>
      <c r="C17">
        <v>0.5</v>
      </c>
      <c r="F17">
        <f>SQRT(C9)*C6</f>
        <v>0.44721359549995798</v>
      </c>
      <c r="G17">
        <f>F17*5</f>
        <v>2.2360679774997898</v>
      </c>
      <c r="I17" t="s">
        <v>11</v>
      </c>
      <c r="J17">
        <f>MAX(C3-G17,0)</f>
        <v>0</v>
      </c>
      <c r="K17">
        <f>EXP(($C$5-$C$6*$C$6/2)+$C$6*J17)</f>
        <v>0.95122942450071402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6400</v>
      </c>
    </row>
    <row r="21" spans="1:17" x14ac:dyDescent="0.25">
      <c r="B21" t="s">
        <v>10</v>
      </c>
      <c r="C21">
        <v>98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  <c r="F23" t="s">
        <v>81</v>
      </c>
      <c r="G23" t="s">
        <v>82</v>
      </c>
    </row>
    <row r="24" spans="1:17" x14ac:dyDescent="0.25">
      <c r="E24" t="s">
        <v>33</v>
      </c>
      <c r="F24">
        <f>EXP(-C4*C9)</f>
        <v>0.81873075307798182</v>
      </c>
      <c r="G24">
        <f>EXP(-C4*C9)</f>
        <v>0.81873075307798182</v>
      </c>
    </row>
    <row r="25" spans="1:17" x14ac:dyDescent="0.25">
      <c r="A25" s="10">
        <f ca="1">NOW()</f>
        <v>44932.441240046297</v>
      </c>
      <c r="B25" t="s">
        <v>41</v>
      </c>
      <c r="C25" s="11">
        <f ca="1">IF(B28&lt;&gt;"",NOW()-A25)</f>
        <v>0</v>
      </c>
      <c r="E25" t="s">
        <v>44</v>
      </c>
      <c r="F25">
        <f>C3+C5*C9</f>
        <v>0.85</v>
      </c>
      <c r="G25">
        <f>C3*EXP(C5*C9)</f>
        <v>0.86070797642505781</v>
      </c>
    </row>
    <row r="26" spans="1:17" x14ac:dyDescent="0.25">
      <c r="F26" s="9">
        <f>_xll.xBachelierCall(C9,C10,F25,C6)*F24</f>
        <v>8.5475851987856524E-2</v>
      </c>
      <c r="G26" s="27">
        <f>_xll.xBlackCall(C9,C10,G25,C6)*G24</f>
        <v>7.9417404755276449E-2</v>
      </c>
      <c r="J26" t="s">
        <v>49</v>
      </c>
    </row>
    <row r="27" spans="1:17" x14ac:dyDescent="0.25">
      <c r="B27" t="s">
        <v>42</v>
      </c>
      <c r="E27" t="s">
        <v>83</v>
      </c>
      <c r="J27" t="s">
        <v>48</v>
      </c>
    </row>
    <row r="28" spans="1:17" x14ac:dyDescent="0.25">
      <c r="B28" s="7" t="str">
        <f t="array" ref="B28:C168">_xll.xBachelierFd(C3:C6,C9:C14,C17:C23)</f>
        <v>res 0</v>
      </c>
      <c r="C28" s="7">
        <v>8.5452614896176268E-2</v>
      </c>
      <c r="E28" t="str">
        <f t="array" ref="E28:F732">_xll.xBlackFd(C3:C6,C9:C14,C17:C23)</f>
        <v>res 0</v>
      </c>
      <c r="F28" s="28">
        <v>7.9419974041638738E-2</v>
      </c>
      <c r="G28" s="26">
        <f>F28/G26-1</f>
        <v>3.2351678705744291E-5</v>
      </c>
      <c r="J28" t="s">
        <v>1</v>
      </c>
      <c r="O28" t="s">
        <v>1</v>
      </c>
    </row>
    <row r="29" spans="1:17" x14ac:dyDescent="0.25">
      <c r="B29" s="7" t="str">
        <v/>
      </c>
      <c r="C29" s="7" t="str">
        <v/>
      </c>
      <c r="E29" t="str">
        <v/>
      </c>
      <c r="F29" t="str">
        <v/>
      </c>
      <c r="G29">
        <f>ABS(G26-F28)</f>
        <v>2.569286362288925E-6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v>s</v>
      </c>
      <c r="C30" s="7" t="str">
        <v>res</v>
      </c>
      <c r="E30" t="str">
        <v>s</v>
      </c>
      <c r="F30" t="str"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>LN(I30)</f>
        <v>0</v>
      </c>
      <c r="O30">
        <f>LN(ABS(J30-J$45))</f>
        <v>-2.3025843111087587</v>
      </c>
      <c r="P30">
        <f t="shared" ref="P30:Q30" si="0">LN(ABS(K30-K$45))</f>
        <v>-4.4818590397893239</v>
      </c>
      <c r="Q30">
        <f t="shared" si="0"/>
        <v>-3.9079105748838709</v>
      </c>
    </row>
    <row r="31" spans="1:17" x14ac:dyDescent="0.25">
      <c r="B31" s="7">
        <v>-1.2360679774997898</v>
      </c>
      <c r="C31" s="7">
        <v>-8.6808203959460018E-10</v>
      </c>
      <c r="E31">
        <v>0.10687792566038574</v>
      </c>
      <c r="F31">
        <v>-2.5971496884532802E-10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si="1">LN(I31)</f>
        <v>0.69314718055994529</v>
      </c>
      <c r="O31">
        <f t="shared" ref="O31:O44" si="2">LN(ABS(J31-J$45))</f>
        <v>-2.3025843111087587</v>
      </c>
      <c r="P31">
        <f t="shared" ref="P31:P44" si="3">LN(ABS(K31-K$45))</f>
        <v>-5.1189953093602343</v>
      </c>
      <c r="Q31">
        <f t="shared" ref="Q31:Q44" si="4">LN(ABS(L31-L$45))</f>
        <v>-5.0322494072837163</v>
      </c>
    </row>
    <row r="32" spans="1:17" x14ac:dyDescent="0.25">
      <c r="B32" s="7">
        <v>-1.1904339371426513</v>
      </c>
      <c r="C32" s="7">
        <v>2.8641535475168338E-9</v>
      </c>
      <c r="E32">
        <v>0.1117661409430161</v>
      </c>
      <c r="F32">
        <v>8.5397172069977982E-10</v>
      </c>
      <c r="I32" s="18">
        <v>5</v>
      </c>
      <c r="J32" s="3"/>
      <c r="K32" s="14">
        <v>9.7541025904573475E-2</v>
      </c>
      <c r="L32" s="15">
        <v>0.10133017916447173</v>
      </c>
      <c r="N32">
        <f t="shared" si="1"/>
        <v>1.6094379124341003</v>
      </c>
      <c r="O32">
        <f t="shared" si="2"/>
        <v>-2.3025843111087587</v>
      </c>
      <c r="P32">
        <f t="shared" si="3"/>
        <v>-6.0079894021385929</v>
      </c>
      <c r="Q32">
        <f t="shared" si="4"/>
        <v>-6.6224910309270095</v>
      </c>
    </row>
    <row r="33" spans="2:17" x14ac:dyDescent="0.25">
      <c r="B33" s="7">
        <v>-1.1447998967855129</v>
      </c>
      <c r="C33" s="7">
        <v>7.5930905670905346E-9</v>
      </c>
      <c r="E33">
        <v>0.11687792576539653</v>
      </c>
      <c r="F33">
        <v>2.3119360601282204E-9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si="1"/>
        <v>2.3025850929940459</v>
      </c>
      <c r="O33">
        <f t="shared" si="2"/>
        <v>-2.3025843111087587</v>
      </c>
      <c r="P33">
        <f t="shared" si="3"/>
        <v>-6.6934928581932569</v>
      </c>
      <c r="Q33">
        <f t="shared" si="4"/>
        <v>-9.9633594505334422</v>
      </c>
    </row>
    <row r="34" spans="2:17" x14ac:dyDescent="0.25">
      <c r="B34" s="7">
        <v>-1.0991658564283744</v>
      </c>
      <c r="C34" s="7">
        <v>1.4612280337574106E-8</v>
      </c>
      <c r="E34">
        <v>0.12222350540121378</v>
      </c>
      <c r="F34">
        <v>4.522774024351242E-9</v>
      </c>
      <c r="I34" s="18">
        <v>20</v>
      </c>
      <c r="J34" s="3"/>
      <c r="K34" s="14">
        <v>9.937840055037693E-2</v>
      </c>
      <c r="L34" s="15">
        <v>0.1000077883543609</v>
      </c>
      <c r="N34">
        <f t="shared" si="1"/>
        <v>2.9957322735539909</v>
      </c>
      <c r="O34">
        <f t="shared" si="2"/>
        <v>-2.3025843111087587</v>
      </c>
      <c r="P34">
        <f t="shared" si="3"/>
        <v>-7.3831290091010837</v>
      </c>
      <c r="Q34">
        <f t="shared" si="4"/>
        <v>-11.771352798087069</v>
      </c>
    </row>
    <row r="35" spans="2:17" x14ac:dyDescent="0.25">
      <c r="B35" s="7">
        <v>-1.0535318160712359</v>
      </c>
      <c r="C35" s="7">
        <v>2.5816850965763849E-8</v>
      </c>
      <c r="E35">
        <v>0.12781357279171804</v>
      </c>
      <c r="F35">
        <v>8.1090296362089193E-9</v>
      </c>
      <c r="I35" s="18">
        <v>50</v>
      </c>
      <c r="J35" s="3"/>
      <c r="K35" s="14">
        <v>9.9750898582701156E-2</v>
      </c>
      <c r="L35" s="15">
        <v>0.1000013104623767</v>
      </c>
      <c r="N35">
        <f t="shared" si="1"/>
        <v>3.912023005428146</v>
      </c>
      <c r="O35">
        <f t="shared" si="2"/>
        <v>-2.3025843111087587</v>
      </c>
      <c r="P35">
        <f t="shared" si="3"/>
        <v>-8.2974367683903392</v>
      </c>
      <c r="Q35">
        <f t="shared" si="4"/>
        <v>-13.596568229910467</v>
      </c>
    </row>
    <row r="36" spans="2:17" x14ac:dyDescent="0.25">
      <c r="B36" s="7">
        <v>-1.0078977757140974</v>
      </c>
      <c r="C36" s="7">
        <v>4.4141295856690469E-8</v>
      </c>
      <c r="E36">
        <v>0.13365930993517047</v>
      </c>
      <c r="F36">
        <v>1.4059834588103801E-8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si="1"/>
        <v>4.6051701859880918</v>
      </c>
      <c r="O36">
        <f t="shared" si="2"/>
        <v>-9.2055804217114066</v>
      </c>
      <c r="P36">
        <f t="shared" si="3"/>
        <v>-8.9899797292691925</v>
      </c>
      <c r="Q36">
        <f t="shared" si="4"/>
        <v>-14.982741234650543</v>
      </c>
    </row>
    <row r="37" spans="2:17" x14ac:dyDescent="0.25">
      <c r="B37" s="7">
        <v>-0.96226373535695886</v>
      </c>
      <c r="C37" s="7">
        <v>7.4212925924779888E-8</v>
      </c>
      <c r="E37">
        <v>0.13977241025456683</v>
      </c>
      <c r="F37">
        <v>2.3966671543702501E-8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si="1"/>
        <v>5.2983173665480363</v>
      </c>
      <c r="O37">
        <f t="shared" si="2"/>
        <v>-9.6822611655727933</v>
      </c>
      <c r="P37">
        <f t="shared" si="3"/>
        <v>-9.6829029961425821</v>
      </c>
      <c r="Q37">
        <f t="shared" si="4"/>
        <v>-16.368913828429253</v>
      </c>
    </row>
    <row r="38" spans="2:17" x14ac:dyDescent="0.25">
      <c r="B38" s="7">
        <v>-0.91662969499982028</v>
      </c>
      <c r="C38" s="7">
        <v>1.2333860239386868E-7</v>
      </c>
      <c r="E38">
        <v>0.1461651019883819</v>
      </c>
      <c r="F38">
        <v>4.0388925418013437E-8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si="1"/>
        <v>5.9914645471079817</v>
      </c>
      <c r="O38">
        <f t="shared" si="2"/>
        <v>-10.375768040629602</v>
      </c>
      <c r="P38">
        <f t="shared" si="3"/>
        <v>-10.376089125307512</v>
      </c>
      <c r="Q38">
        <f t="shared" si="4"/>
        <v>-17.754812290315662</v>
      </c>
    </row>
    <row r="39" spans="2:17" x14ac:dyDescent="0.25">
      <c r="B39" s="7">
        <v>-0.87099565464268169</v>
      </c>
      <c r="C39" s="7">
        <v>2.0299283703018867E-7</v>
      </c>
      <c r="E39">
        <v>0.15285017265112263</v>
      </c>
      <c r="F39">
        <v>6.7418275296769342E-8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si="1"/>
        <v>6.6846117276679271</v>
      </c>
      <c r="O39">
        <f t="shared" si="2"/>
        <v>-11.069395499831066</v>
      </c>
      <c r="P39">
        <f t="shared" si="3"/>
        <v>-11.069556316223764</v>
      </c>
      <c r="Q39">
        <f t="shared" si="4"/>
        <v>-19.139547696742639</v>
      </c>
    </row>
    <row r="40" spans="2:17" x14ac:dyDescent="0.25">
      <c r="B40" s="7">
        <v>-0.82536161428554311</v>
      </c>
      <c r="C40" s="7">
        <v>3.3104617847484095E-7</v>
      </c>
      <c r="E40">
        <v>0.15984099461261997</v>
      </c>
      <c r="F40">
        <v>1.1154325207651242E-7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si="1"/>
        <v>7.3777589082278725</v>
      </c>
      <c r="O40">
        <f t="shared" si="2"/>
        <v>-11.763383757810262</v>
      </c>
      <c r="P40">
        <f t="shared" si="3"/>
        <v>-11.763464649778419</v>
      </c>
      <c r="Q40">
        <f t="shared" si="4"/>
        <v>-20.519617529288269</v>
      </c>
    </row>
    <row r="41" spans="2:17" x14ac:dyDescent="0.25">
      <c r="B41" s="7">
        <v>-0.77972757392840453</v>
      </c>
      <c r="C41" s="7">
        <v>5.3507007351353483E-7</v>
      </c>
      <c r="E41">
        <v>0.16715155184722622</v>
      </c>
      <c r="F41">
        <v>1.8296106216360079E-7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si="1"/>
        <v>8.0709060887878188</v>
      </c>
      <c r="O41">
        <f t="shared" si="2"/>
        <v>-12.458154953433578</v>
      </c>
      <c r="P41">
        <f t="shared" si="3"/>
        <v>-12.458196315955643</v>
      </c>
      <c r="Q41">
        <f t="shared" si="4"/>
        <v>-21.881493185502304</v>
      </c>
    </row>
    <row r="42" spans="2:17" x14ac:dyDescent="0.25">
      <c r="B42" s="7">
        <v>-0.73409353357126594</v>
      </c>
      <c r="C42" s="7">
        <v>8.5718534603633127E-7</v>
      </c>
      <c r="E42">
        <v>0.17479646790642547</v>
      </c>
      <c r="F42">
        <v>2.9754770036101167E-7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si="1"/>
        <v>8.7640532693477624</v>
      </c>
      <c r="O42">
        <f t="shared" si="2"/>
        <v>-13.154527848933741</v>
      </c>
      <c r="P42">
        <f t="shared" si="3"/>
        <v>-13.154550274318161</v>
      </c>
      <c r="Q42">
        <f t="shared" si="4"/>
        <v>-23.175271708278974</v>
      </c>
    </row>
    <row r="43" spans="2:17" x14ac:dyDescent="0.25">
      <c r="B43" s="7">
        <v>-0.68845949321412736</v>
      </c>
      <c r="C43" s="7">
        <v>1.3610943411776496E-6</v>
      </c>
      <c r="E43">
        <v>0.18279103517081138</v>
      </c>
      <c r="F43">
        <v>4.7978525660495795E-7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si="1"/>
        <v>9.2103403719761836</v>
      </c>
      <c r="O43">
        <f t="shared" si="2"/>
        <v>-13.604448624093745</v>
      </c>
      <c r="P43">
        <f t="shared" si="3"/>
        <v>-13.604465182795025</v>
      </c>
      <c r="Q43">
        <f t="shared" si="4"/>
        <v>-23.908448921469457</v>
      </c>
    </row>
    <row r="44" spans="2:17" x14ac:dyDescent="0.25">
      <c r="B44" s="7">
        <v>-0.64282545285698878</v>
      </c>
      <c r="C44" s="7">
        <v>2.1421605619729528E-6</v>
      </c>
      <c r="E44">
        <v>0.19115124543994613</v>
      </c>
      <c r="F44">
        <v>7.6706422650786811E-7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si="1"/>
        <v>11.512925464970229</v>
      </c>
      <c r="O44">
        <f t="shared" si="2"/>
        <v>-16.002357738818553</v>
      </c>
      <c r="P44">
        <f t="shared" si="3"/>
        <v>-16.002395665387962</v>
      </c>
      <c r="Q44">
        <f t="shared" si="4"/>
        <v>-25.240797483902821</v>
      </c>
    </row>
    <row r="45" spans="2:17" x14ac:dyDescent="0.25">
      <c r="B45" s="7">
        <v>-0.59719141249985019</v>
      </c>
      <c r="C45" s="7">
        <v>3.3416831994223152E-6</v>
      </c>
      <c r="E45">
        <v>0.19989382192129057</v>
      </c>
      <c r="F45">
        <v>1.2159368727913026E-6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v>-0.55155737214271161</v>
      </c>
      <c r="C46" s="7">
        <v>5.1668651918258182E-6</v>
      </c>
      <c r="E46">
        <v>0.20903625268219381</v>
      </c>
      <c r="F46">
        <v>1.9111046380037705E-6</v>
      </c>
      <c r="I46" s="18">
        <v>10000000</v>
      </c>
      <c r="J46" s="14">
        <v>0.10000006700196606</v>
      </c>
      <c r="N46" t="s">
        <v>50</v>
      </c>
      <c r="O46">
        <f>(O44-O36)/($N44-$N36)</f>
        <v>-0.98393429451494074</v>
      </c>
      <c r="P46">
        <f>(P44-P30)/($N44-$N30)</f>
        <v>-1.0006610970123595</v>
      </c>
      <c r="Q46">
        <f>(Q41-Q30)/(N41-N30)</f>
        <v>-2.226959701041189</v>
      </c>
    </row>
    <row r="47" spans="2:17" x14ac:dyDescent="0.25">
      <c r="B47" s="7">
        <v>-0.50592333178557303</v>
      </c>
      <c r="C47" s="7">
        <v>7.9183976609278711E-6</v>
      </c>
      <c r="E47">
        <v>0.21859682563185773</v>
      </c>
      <c r="F47">
        <v>2.9781883463342828E-6</v>
      </c>
      <c r="J47" s="17"/>
      <c r="K47" s="17"/>
      <c r="L47" s="17"/>
    </row>
    <row r="48" spans="2:17" x14ac:dyDescent="0.25">
      <c r="B48">
        <v>-0.46028929142843444</v>
      </c>
      <c r="C48">
        <v>1.202808151965971E-5</v>
      </c>
      <c r="E48">
        <v>0.22859466510325177</v>
      </c>
      <c r="F48">
        <v>4.6016645088118353E-6</v>
      </c>
      <c r="J48" s="17">
        <f>J46-$C$6</f>
        <v>-9.9999932998033947E-2</v>
      </c>
      <c r="K48" s="17">
        <f t="shared" ref="K48:L48" si="5">K46-$C$6</f>
        <v>-0.2</v>
      </c>
      <c r="L48" s="17">
        <f t="shared" si="5"/>
        <v>-0.2</v>
      </c>
    </row>
    <row r="49" spans="2:6" x14ac:dyDescent="0.25">
      <c r="B49">
        <v>-0.41465525107129586</v>
      </c>
      <c r="C49">
        <v>1.8109472430664934E-5</v>
      </c>
      <c r="E49">
        <v>0.23904977010815412</v>
      </c>
      <c r="F49">
        <v>7.0497634252994325E-6</v>
      </c>
    </row>
    <row r="50" spans="2:6" x14ac:dyDescent="0.25">
      <c r="B50">
        <v>-0.36902121071415728</v>
      </c>
      <c r="C50">
        <v>2.7025151847032516E-5</v>
      </c>
      <c r="E50">
        <v>0.24998305434184187</v>
      </c>
      <c r="F50">
        <v>1.0708621304287542E-5</v>
      </c>
    </row>
    <row r="51" spans="2:6" x14ac:dyDescent="0.25">
      <c r="B51">
        <v>-0.32338717035701869</v>
      </c>
      <c r="C51">
        <v>3.9974865211900864E-5</v>
      </c>
      <c r="E51">
        <v>0.26141638801745343</v>
      </c>
      <c r="F51">
        <v>1.6128561014421231E-5</v>
      </c>
    </row>
    <row r="52" spans="2:6" x14ac:dyDescent="0.25">
      <c r="B52">
        <v>-0.27775312999988011</v>
      </c>
      <c r="C52">
        <v>5.8609383018367708E-5</v>
      </c>
      <c r="E52">
        <v>0.27337264161370539</v>
      </c>
      <c r="F52">
        <v>2.4086038945174288E-5</v>
      </c>
    </row>
    <row r="53" spans="2:6" x14ac:dyDescent="0.25">
      <c r="B53">
        <v>-0.23211908964274153</v>
      </c>
      <c r="C53">
        <v>8.5175467219156075E-5</v>
      </c>
      <c r="E53">
        <v>0.28587573162347385</v>
      </c>
      <c r="F53">
        <v>3.5665523415744495E-5</v>
      </c>
    </row>
    <row r="54" spans="2:6" x14ac:dyDescent="0.25">
      <c r="B54">
        <v>-0.18648504928560294</v>
      </c>
      <c r="C54">
        <v>1.2269768041862558E-4</v>
      </c>
      <c r="E54">
        <v>0.29895066839475276</v>
      </c>
      <c r="F54">
        <v>5.2366334718734229E-5</v>
      </c>
    </row>
    <row r="55" spans="2:6" x14ac:dyDescent="0.25">
      <c r="B55">
        <v>-0.14085100892846436</v>
      </c>
      <c r="C55">
        <v>1.7520285507693055E-4</v>
      </c>
      <c r="E55">
        <v>0.31262360615968754</v>
      </c>
      <c r="F55">
        <v>7.6240233812344542E-5</v>
      </c>
    </row>
    <row r="56" spans="2:6" x14ac:dyDescent="0.25">
      <c r="B56">
        <v>-9.5216968571325791E-2</v>
      </c>
      <c r="C56">
        <v>2.4799272525307975E-4</v>
      </c>
      <c r="E56">
        <v>0.32692189535175792</v>
      </c>
      <c r="F56">
        <v>1.1006623306902746E-4</v>
      </c>
    </row>
    <row r="57" spans="2:6" x14ac:dyDescent="0.25">
      <c r="B57">
        <v>-4.9582928214187222E-2</v>
      </c>
      <c r="C57">
        <v>3.479693853727302E-4</v>
      </c>
      <c r="E57">
        <v>0.34187413731576205</v>
      </c>
      <c r="F57">
        <v>1.5756963581177436E-4</v>
      </c>
    </row>
    <row r="58" spans="2:6" x14ac:dyDescent="0.25">
      <c r="B58">
        <v>-3.9488878570486524E-3</v>
      </c>
      <c r="C58">
        <v>4.8401675119566929E-4</v>
      </c>
      <c r="E58">
        <v>0.35751024152004102</v>
      </c>
      <c r="F58">
        <v>2.2369258977411751E-4</v>
      </c>
    </row>
    <row r="59" spans="2:6" x14ac:dyDescent="0.25">
      <c r="B59">
        <v>4.1685152500089917E-2</v>
      </c>
      <c r="C59">
        <v>6.6743894488492943E-4</v>
      </c>
      <c r="E59">
        <v>0.37386148538538549</v>
      </c>
      <c r="F59">
        <v>3.1492334477187803E-4</v>
      </c>
    </row>
    <row r="60" spans="2:6" x14ac:dyDescent="0.25">
      <c r="B60">
        <v>8.7319192857228486E-2</v>
      </c>
      <c r="C60">
        <v>9.1245342927016664E-4</v>
      </c>
      <c r="E60">
        <v>0.39096057685030422</v>
      </c>
      <c r="F60">
        <v>4.3969080779084329E-4</v>
      </c>
    </row>
    <row r="61" spans="2:6" x14ac:dyDescent="0.25">
      <c r="B61">
        <v>0.13295323321436706</v>
      </c>
      <c r="C61">
        <v>1.2367327499507605E-3</v>
      </c>
      <c r="E61">
        <v>0.40884171979780415</v>
      </c>
      <c r="F61">
        <v>6.088297590323891E-4</v>
      </c>
    </row>
    <row r="62" spans="2:6" x14ac:dyDescent="0.25">
      <c r="B62">
        <v>0.17858727357150561</v>
      </c>
      <c r="C62">
        <v>1.6619839561834427E-3</v>
      </c>
      <c r="E62">
        <v>0.42754068247455868</v>
      </c>
      <c r="F62">
        <v>8.3612011137608781E-4</v>
      </c>
    </row>
    <row r="63" spans="2:6" x14ac:dyDescent="0.25">
      <c r="B63">
        <v>0.22422131392864419</v>
      </c>
      <c r="C63">
        <v>2.2145493045427635E-3</v>
      </c>
      <c r="E63">
        <v>0.44709486903932433</v>
      </c>
      <c r="F63">
        <v>1.1389007719737048E-3</v>
      </c>
    </row>
    <row r="64" spans="2:6" x14ac:dyDescent="0.25">
      <c r="B64">
        <v>0.26985535428578278</v>
      </c>
      <c r="C64">
        <v>2.9260059528516016E-3</v>
      </c>
      <c r="E64">
        <v>0.46754339438372744</v>
      </c>
      <c r="F64">
        <v>1.538754953094865E-3</v>
      </c>
    </row>
    <row r="65" spans="2:17" x14ac:dyDescent="0.25">
      <c r="B65">
        <v>0.31548939464292136</v>
      </c>
      <c r="C65">
        <v>3.83373638897111E-3</v>
      </c>
      <c r="E65">
        <v>0.48892716237508643</v>
      </c>
      <c r="F65">
        <v>2.0622592000454202E-3</v>
      </c>
      <c r="J65" t="s">
        <v>1</v>
      </c>
      <c r="O65" t="s">
        <v>1</v>
      </c>
    </row>
    <row r="66" spans="2:17" x14ac:dyDescent="0.25">
      <c r="B66">
        <v>0.36112343500005994</v>
      </c>
      <c r="C66">
        <v>4.9814357801904749E-3</v>
      </c>
      <c r="E66">
        <v>0.51128894767778177</v>
      </c>
      <c r="F66">
        <v>2.7417830604211857E-3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v>0.40675747535719853</v>
      </c>
      <c r="C67">
        <v>6.4195178316726982E-3</v>
      </c>
      <c r="E67">
        <v>0.53467348131684422</v>
      </c>
      <c r="F67">
        <v>3.6163204119124283E-3</v>
      </c>
      <c r="G67" s="20" t="str">
        <f>F29</f>
        <v/>
      </c>
      <c r="I67" s="23">
        <v>1</v>
      </c>
      <c r="J67" s="3"/>
      <c r="K67" s="21">
        <v>8.9925510168519032E-2</v>
      </c>
      <c r="L67" s="21">
        <v>9.9462964797547501E-2</v>
      </c>
      <c r="N67">
        <f>LN(I67)</f>
        <v>0</v>
      </c>
      <c r="P67">
        <f t="shared" ref="P67:Q67" si="6">LN(ABS(K67-K$82))</f>
        <v>-4.5991474197416897</v>
      </c>
      <c r="Q67">
        <f t="shared" si="6"/>
        <v>-7.5559907100902706</v>
      </c>
    </row>
    <row r="68" spans="2:17" x14ac:dyDescent="0.25">
      <c r="B68">
        <v>0.45239151571433711</v>
      </c>
      <c r="C68">
        <v>8.205377715317326E-3</v>
      </c>
      <c r="E68">
        <v>0.55912754015491628</v>
      </c>
      <c r="F68">
        <v>4.7323273006034056E-3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si="7">LN(I68)</f>
        <v>0.69314718055994529</v>
      </c>
      <c r="P68">
        <f t="shared" ref="P68:P81" si="8">LN(ABS(K68-K$82))</f>
        <v>-5.159123161290796</v>
      </c>
      <c r="Q68">
        <f t="shared" ref="Q68:Q81" si="9">LN(ABS(L68-L$82))</f>
        <v>-5.6973894071532243</v>
      </c>
    </row>
    <row r="69" spans="2:17" x14ac:dyDescent="0.25">
      <c r="B69">
        <v>0.49802555607147569</v>
      </c>
      <c r="C69">
        <v>1.0403469782295362E-2</v>
      </c>
      <c r="E69">
        <v>0.58470004046157042</v>
      </c>
      <c r="F69">
        <v>6.1445351254732902E-3</v>
      </c>
      <c r="I69" s="23">
        <v>5</v>
      </c>
      <c r="J69" s="3"/>
      <c r="K69" s="21">
        <v>9.7497449535082256E-2</v>
      </c>
      <c r="L69" s="21">
        <v>0.10027255570190584</v>
      </c>
      <c r="N69">
        <f t="shared" si="7"/>
        <v>1.6094379124341003</v>
      </c>
      <c r="P69">
        <f t="shared" si="8"/>
        <v>-5.9960872034876456</v>
      </c>
      <c r="Q69">
        <f t="shared" si="9"/>
        <v>-8.1573423457794885</v>
      </c>
    </row>
    <row r="70" spans="2:17" x14ac:dyDescent="0.25">
      <c r="B70">
        <v>0.54365959642861428</v>
      </c>
      <c r="C70">
        <v>1.3085159649190438E-2</v>
      </c>
      <c r="E70">
        <v>0.61144213576215489</v>
      </c>
      <c r="F70">
        <v>7.9167026323632723E-3</v>
      </c>
      <c r="I70" s="23">
        <v>10</v>
      </c>
      <c r="J70" s="3"/>
      <c r="K70" s="21">
        <v>9.8712155290804987E-2</v>
      </c>
      <c r="L70" s="21">
        <v>0.10002260162862889</v>
      </c>
      <c r="N70">
        <f t="shared" si="7"/>
        <v>2.3025850929940459</v>
      </c>
      <c r="P70">
        <f t="shared" si="8"/>
        <v>-6.6657787676752056</v>
      </c>
      <c r="Q70">
        <f t="shared" si="9"/>
        <v>-10.213577336876646</v>
      </c>
    </row>
    <row r="71" spans="2:17" x14ac:dyDescent="0.25">
      <c r="B71">
        <v>0.58929363678575286</v>
      </c>
      <c r="C71">
        <v>1.6328315261655402E-2</v>
      </c>
      <c r="E71">
        <v>0.63940731916189708</v>
      </c>
      <c r="F71">
        <v>1.0122266006511584E-2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si="7"/>
        <v>2.9957322735539909</v>
      </c>
      <c r="P71">
        <f t="shared" si="8"/>
        <v>-7.3480924127792342</v>
      </c>
      <c r="Q71">
        <f t="shared" si="9"/>
        <v>-11.841930721664745</v>
      </c>
    </row>
    <row r="72" spans="2:17" x14ac:dyDescent="0.25">
      <c r="B72">
        <v>0.63492767714289144</v>
      </c>
      <c r="C72">
        <v>2.0216609899960693E-2</v>
      </c>
      <c r="E72">
        <v>0.66865153034994573</v>
      </c>
      <c r="F72">
        <v>1.284484395011138E-2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si="7"/>
        <v>3.912023005428146</v>
      </c>
      <c r="P72">
        <f t="shared" si="8"/>
        <v>-8.2582133728187852</v>
      </c>
      <c r="Q72">
        <f t="shared" si="9"/>
        <v>-13.671332707960925</v>
      </c>
    </row>
    <row r="73" spans="2:17" x14ac:dyDescent="0.25">
      <c r="B73">
        <v>0.68056171750003003</v>
      </c>
      <c r="C73">
        <v>2.4838521742685044E-2</v>
      </c>
      <c r="E73">
        <v>0.699233267497397</v>
      </c>
      <c r="F73">
        <v>1.61785545399738E-2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si="7"/>
        <v>4.6051701859880918</v>
      </c>
      <c r="O73">
        <f t="shared" ref="O73:O81" si="10">LN(ABS(J73-J$82))</f>
        <v>-9.0247085198885593</v>
      </c>
      <c r="P73">
        <f t="shared" si="8"/>
        <v>-8.949396008818443</v>
      </c>
      <c r="Q73">
        <f t="shared" si="9"/>
        <v>-15.057665431789397</v>
      </c>
    </row>
    <row r="74" spans="2:17" x14ac:dyDescent="0.25">
      <c r="B74">
        <v>0.72619575785716861</v>
      </c>
      <c r="C74">
        <v>3.0286029186240834E-2</v>
      </c>
      <c r="E74">
        <v>0.73121370427313814</v>
      </c>
      <c r="F74">
        <v>2.0228103326863492E-2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si="7"/>
        <v>5.2983173665480363</v>
      </c>
      <c r="O74">
        <f t="shared" si="10"/>
        <v>-9.639670072226048</v>
      </c>
      <c r="P74">
        <f t="shared" si="8"/>
        <v>-9.6416457440900363</v>
      </c>
      <c r="Q74">
        <f t="shared" si="9"/>
        <v>-16.443971593130399</v>
      </c>
    </row>
    <row r="75" spans="2:17" x14ac:dyDescent="0.25">
      <c r="B75">
        <v>0.77182979821430719</v>
      </c>
      <c r="C75">
        <v>3.665301794501237E-2</v>
      </c>
      <c r="E75">
        <v>0.76465681221157666</v>
      </c>
      <c r="F75">
        <v>2.510860785428979E-2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si="7"/>
        <v>5.9914645471079817</v>
      </c>
      <c r="O75">
        <f t="shared" si="10"/>
        <v>-10.333508646859304</v>
      </c>
      <c r="P75">
        <f t="shared" si="8"/>
        <v>-10.334496713163805</v>
      </c>
      <c r="Q75">
        <f t="shared" si="9"/>
        <v>-17.830277475905785</v>
      </c>
    </row>
    <row r="76" spans="2:17" x14ac:dyDescent="0.25">
      <c r="B76">
        <v>0.81746383857144578</v>
      </c>
      <c r="C76">
        <v>4.4033434041929526E-2</v>
      </c>
      <c r="E76">
        <v>0.79962948867703543</v>
      </c>
      <c r="F76">
        <v>3.0945132621299255E-2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si="7"/>
        <v>6.6846117276679271</v>
      </c>
      <c r="O76">
        <f t="shared" si="10"/>
        <v>-11.027302320959256</v>
      </c>
      <c r="P76">
        <f t="shared" si="8"/>
        <v>-11.027796616378934</v>
      </c>
      <c r="Q76">
        <f t="shared" si="9"/>
        <v>-19.216608436988153</v>
      </c>
    </row>
    <row r="77" spans="2:17" x14ac:dyDescent="0.25">
      <c r="B77">
        <v>0.86309787892858436</v>
      </c>
      <c r="C77">
        <v>5.2519234905881534E-2</v>
      </c>
      <c r="E77">
        <v>0.83620169068078132</v>
      </c>
      <c r="F77">
        <v>3.7871920317316364E-2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si="7"/>
        <v>7.3777589082278725</v>
      </c>
      <c r="O77">
        <f t="shared" si="10"/>
        <v>-11.721373685007848</v>
      </c>
      <c r="P77">
        <f t="shared" si="8"/>
        <v>-11.72162116038481</v>
      </c>
      <c r="Q77">
        <f t="shared" si="9"/>
        <v>-20.603057111727498</v>
      </c>
    </row>
    <row r="78" spans="2:17" x14ac:dyDescent="0.25">
      <c r="B78">
        <v>0.90873191928572294</v>
      </c>
      <c r="C78">
        <v>6.219820752566934E-2</v>
      </c>
      <c r="E78">
        <v>0.87444657481836852</v>
      </c>
      <c r="F78">
        <v>4.6031319465519756E-2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si="7"/>
        <v>8.0709060887878188</v>
      </c>
      <c r="O78">
        <f t="shared" si="10"/>
        <v>-12.416186248329156</v>
      </c>
      <c r="P78">
        <f t="shared" si="8"/>
        <v>-12.416310438617346</v>
      </c>
      <c r="Q78">
        <f t="shared" si="9"/>
        <v>-21.989960629340104</v>
      </c>
    </row>
    <row r="79" spans="2:17" x14ac:dyDescent="0.25">
      <c r="B79">
        <v>0.95436595964286153</v>
      </c>
      <c r="C79">
        <v>7.3151736536259296E-2</v>
      </c>
      <c r="E79">
        <v>0.914440643607217</v>
      </c>
      <c r="F79">
        <v>5.5572424697602124E-2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si="7"/>
        <v>8.7640532693477624</v>
      </c>
      <c r="O79">
        <f t="shared" si="10"/>
        <v>-13.112579415689835</v>
      </c>
      <c r="P79">
        <f t="shared" si="8"/>
        <v>-13.112642222461727</v>
      </c>
      <c r="Q79">
        <f t="shared" si="9"/>
        <v>-23.378721798775786</v>
      </c>
    </row>
    <row r="80" spans="2:17" x14ac:dyDescent="0.25">
      <c r="B80">
        <v>1</v>
      </c>
      <c r="C80">
        <v>8.5452614896176268E-2</v>
      </c>
      <c r="E80">
        <v>0.95626389851714944</v>
      </c>
      <c r="F80">
        <v>6.664946277721194E-2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si="7"/>
        <v>9.2103403719761836</v>
      </c>
      <c r="O80">
        <f t="shared" si="10"/>
        <v>-13.562507031781145</v>
      </c>
      <c r="P80">
        <f t="shared" si="8"/>
        <v>-13.562548063829137</v>
      </c>
      <c r="Q80">
        <f t="shared" si="9"/>
        <v>-24.275296288762792</v>
      </c>
    </row>
    <row r="81" spans="2:17" x14ac:dyDescent="0.25">
      <c r="B81">
        <v>1.0456340403571385</v>
      </c>
      <c r="C81">
        <v>9.9162994358114626E-2</v>
      </c>
      <c r="E81">
        <v>1</v>
      </c>
      <c r="F81">
        <v>7.9419974041638738E-2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si="7"/>
        <v>11.512925464970229</v>
      </c>
      <c r="O81">
        <f t="shared" si="10"/>
        <v>-15.960408656632838</v>
      </c>
      <c r="P81">
        <f t="shared" si="8"/>
        <v>-15.960426514788724</v>
      </c>
      <c r="Q81">
        <f t="shared" si="9"/>
        <v>-28.247312649353088</v>
      </c>
    </row>
    <row r="82" spans="2:17" x14ac:dyDescent="0.25">
      <c r="B82">
        <v>1.0912680807142769</v>
      </c>
      <c r="C82">
        <v>0.11433257150786748</v>
      </c>
      <c r="E82">
        <v>1.0457364348384068</v>
      </c>
      <c r="F82">
        <v>9.4042853899337697E-2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v>1.1369021210714154</v>
      </c>
      <c r="C83">
        <v>0.13099709748356203</v>
      </c>
      <c r="E83">
        <v>1.0935646911485417</v>
      </c>
      <c r="F83">
        <v>0.11067633117864997</v>
      </c>
      <c r="I83" s="18">
        <v>10000000</v>
      </c>
      <c r="J83" s="21">
        <v>9.9985933882341824E-2</v>
      </c>
      <c r="O83">
        <f>(O81-O73)/(N81-N73)</f>
        <v>-1.0040454325078898</v>
      </c>
      <c r="P83">
        <f>(P81-P67)/(N81-N67)</f>
        <v>-0.98682816366833959</v>
      </c>
      <c r="Q83">
        <f>(Q81-Q69)/(N81-N69)</f>
        <v>-2.0285753071329777</v>
      </c>
    </row>
    <row r="84" spans="2:17" x14ac:dyDescent="0.25">
      <c r="B84">
        <v>1.1825361614285539</v>
      </c>
      <c r="C84">
        <v>0.14917728584131013</v>
      </c>
      <c r="E84">
        <v>1.1435804413868396</v>
      </c>
      <c r="F84">
        <v>0.12947596837688324</v>
      </c>
    </row>
    <row r="85" spans="2:17" x14ac:dyDescent="0.25">
      <c r="B85">
        <v>1.2281702017856924</v>
      </c>
      <c r="C85">
        <v>0.16887817417945808</v>
      </c>
      <c r="E85">
        <v>1.1958837337268053</v>
      </c>
      <c r="F85">
        <v>0.15059277235977586</v>
      </c>
    </row>
    <row r="86" spans="2:17" x14ac:dyDescent="0.25">
      <c r="B86">
        <v>1.2738042421428308</v>
      </c>
      <c r="C86">
        <v>0.19008897231462607</v>
      </c>
      <c r="E86">
        <v>1.2505791921887124</v>
      </c>
      <c r="F86">
        <v>0.17417150230019462</v>
      </c>
    </row>
    <row r="87" spans="2:17" x14ac:dyDescent="0.25">
      <c r="B87">
        <v>1.3194382824999693</v>
      </c>
      <c r="C87">
        <v>0.21278340462511539</v>
      </c>
      <c r="E87">
        <v>1.307776225922519</v>
      </c>
      <c r="F87">
        <v>0.20034925451859734</v>
      </c>
    </row>
    <row r="88" spans="2:17" x14ac:dyDescent="0.25">
      <c r="B88">
        <v>1.3650723228571078</v>
      </c>
      <c r="C88">
        <v>0.23692052846567049</v>
      </c>
      <c r="E88">
        <v>1.3675892480626419</v>
      </c>
      <c r="F88">
        <v>0.22925439172719117</v>
      </c>
    </row>
    <row r="89" spans="2:17" x14ac:dyDescent="0.25">
      <c r="B89">
        <v>1.4107063632142463</v>
      </c>
      <c r="C89">
        <v>0.26244598618463949</v>
      </c>
      <c r="E89">
        <v>1.430137904592365</v>
      </c>
      <c r="F89">
        <v>0.26100586773411416</v>
      </c>
    </row>
    <row r="90" spans="2:17" x14ac:dyDescent="0.25">
      <c r="B90">
        <v>1.4563404035713847</v>
      </c>
      <c r="C90">
        <v>0.28929362698570843</v>
      </c>
      <c r="E90">
        <v>1.4955473136756894</v>
      </c>
      <c r="F90">
        <v>0.29571297904315846</v>
      </c>
    </row>
    <row r="91" spans="2:17" x14ac:dyDescent="0.25">
      <c r="B91">
        <v>1.5019744439285232</v>
      </c>
      <c r="C91">
        <v>0.31738741812911953</v>
      </c>
      <c r="E91">
        <v>1.5639483159353722</v>
      </c>
      <c r="F91">
        <v>0.33347555336292145</v>
      </c>
    </row>
    <row r="92" spans="2:17" x14ac:dyDescent="0.25">
      <c r="B92">
        <v>1.5476084842856617</v>
      </c>
      <c r="C92">
        <v>0.34664355380363482</v>
      </c>
      <c r="E92">
        <v>1.6354777361777866</v>
      </c>
      <c r="F92">
        <v>0.37438456333246967</v>
      </c>
    </row>
    <row r="93" spans="2:17" x14ac:dyDescent="0.25">
      <c r="B93">
        <v>1.5932425246428001</v>
      </c>
      <c r="C93">
        <v>0.37697266496558052</v>
      </c>
      <c r="E93">
        <v>1.7102786570881472</v>
      </c>
      <c r="F93">
        <v>0.41852313329868085</v>
      </c>
    </row>
    <row r="94" spans="2:17" x14ac:dyDescent="0.25">
      <c r="B94">
        <v>1.6388765649999386</v>
      </c>
      <c r="C94">
        <v>0.4082820345559563</v>
      </c>
      <c r="E94">
        <v>1.7885007054435775</v>
      </c>
      <c r="F94">
        <v>0.46596788913157783</v>
      </c>
    </row>
    <row r="95" spans="2:17" x14ac:dyDescent="0.25">
      <c r="B95">
        <v>1.6845106053570771</v>
      </c>
      <c r="C95">
        <v>0.44047772929458862</v>
      </c>
      <c r="E95">
        <v>1.8703003514165424</v>
      </c>
      <c r="F95">
        <v>0.51679058697447744</v>
      </c>
    </row>
    <row r="96" spans="2:17" x14ac:dyDescent="0.25">
      <c r="B96">
        <v>1.7301446457142156</v>
      </c>
      <c r="C96">
        <v>0.47346657081374954</v>
      </c>
      <c r="E96">
        <v>1.9558412215673548</v>
      </c>
      <c r="F96">
        <v>0.57105994728897946</v>
      </c>
    </row>
    <row r="97" spans="2:6" x14ac:dyDescent="0.25">
      <c r="B97">
        <v>1.775778686071354</v>
      </c>
      <c r="C97">
        <v>0.50715788402571471</v>
      </c>
      <c r="E97">
        <v>2.0452944261518402</v>
      </c>
      <c r="F97">
        <v>0.62884361596664251</v>
      </c>
    </row>
    <row r="98" spans="2:6" x14ac:dyDescent="0.25">
      <c r="B98">
        <v>1.8214127264284925</v>
      </c>
      <c r="C98">
        <v>0.54146497793744064</v>
      </c>
      <c r="E98">
        <v>2.1388389013988909</v>
      </c>
      <c r="F98">
        <v>0.69021017462614553</v>
      </c>
    </row>
    <row r="99" spans="2:6" x14ac:dyDescent="0.25">
      <c r="B99">
        <v>1.867046766785631</v>
      </c>
      <c r="C99">
        <v>0.57630633221373484</v>
      </c>
      <c r="E99">
        <v>2.2366617674425711</v>
      </c>
      <c r="F99">
        <v>0.75523112710179341</v>
      </c>
    </row>
    <row r="100" spans="2:6" x14ac:dyDescent="0.25">
      <c r="B100">
        <v>1.9126808071427694</v>
      </c>
      <c r="C100">
        <v>0.61160648032397946</v>
      </c>
      <c r="E100">
        <v>2.3389587026247645</v>
      </c>
      <c r="F100">
        <v>0.82398279784266037</v>
      </c>
    </row>
    <row r="101" spans="2:6" x14ac:dyDescent="0.25">
      <c r="B101">
        <v>1.9583148474999079</v>
      </c>
      <c r="C101">
        <v>0.64729659596212474</v>
      </c>
      <c r="E101">
        <v>2.4459343349170868</v>
      </c>
      <c r="F101">
        <v>0.89654808953802423</v>
      </c>
    </row>
    <row r="102" spans="2:6" x14ac:dyDescent="0.25">
      <c r="B102">
        <v>2.0039488878570464</v>
      </c>
      <c r="C102">
        <v>0.68331480275363932</v>
      </c>
      <c r="E102">
        <v>2.5578026512450442</v>
      </c>
      <c r="F102">
        <v>0.97301806069283969</v>
      </c>
    </row>
    <row r="103" spans="2:6" x14ac:dyDescent="0.25">
      <c r="B103">
        <v>2.0495829282141851</v>
      </c>
      <c r="C103">
        <v>0.71960623751559416</v>
      </c>
      <c r="E103">
        <v>2.6747874255332178</v>
      </c>
      <c r="F103">
        <v>1.0534932980032572</v>
      </c>
    </row>
    <row r="104" spans="2:6" x14ac:dyDescent="0.25">
      <c r="B104">
        <v>2.0952169685713238</v>
      </c>
      <c r="C104">
        <v>0.75612290429013207</v>
      </c>
      <c r="E104">
        <v>2.797122666327708</v>
      </c>
      <c r="F104">
        <v>1.138085072205703</v>
      </c>
    </row>
    <row r="105" spans="2:6" x14ac:dyDescent="0.25">
      <c r="B105">
        <v>2.1408510089284625</v>
      </c>
      <c r="C105">
        <v>0.79282336008613086</v>
      </c>
      <c r="E105">
        <v>2.9250530848912364</v>
      </c>
      <c r="F105">
        <v>1.2269162787237018</v>
      </c>
    </row>
    <row r="106" spans="2:6" x14ac:dyDescent="0.25">
      <c r="B106">
        <v>2.1864850492856012</v>
      </c>
      <c r="C106">
        <v>0.82967227403373767</v>
      </c>
      <c r="E106">
        <v>3.0588345847072458</v>
      </c>
      <c r="F106">
        <v>1.3201221752481598</v>
      </c>
    </row>
    <row r="107" spans="2:6" x14ac:dyDescent="0.25">
      <c r="B107">
        <v>2.2321190896427399</v>
      </c>
      <c r="C107">
        <v>0.86663989994694446</v>
      </c>
      <c r="E107">
        <v>3.1987347733721743</v>
      </c>
      <c r="F107">
        <v>1.4178509369255994</v>
      </c>
    </row>
    <row r="108" spans="2:6" x14ac:dyDescent="0.25">
      <c r="B108">
        <v>2.2777531299998786</v>
      </c>
      <c r="C108">
        <v>0.90370149866803362</v>
      </c>
      <c r="E108">
        <v>3.3450334978998568</v>
      </c>
      <c r="F108">
        <v>1.52026405589442</v>
      </c>
    </row>
    <row r="109" spans="2:6" x14ac:dyDescent="0.25">
      <c r="B109">
        <v>2.3233871703570173</v>
      </c>
      <c r="C109">
        <v>0.94083674163670572</v>
      </c>
      <c r="E109">
        <v>3.4980234045088423</v>
      </c>
      <c r="F109">
        <v>1.6275366155163951</v>
      </c>
    </row>
    <row r="110" spans="2:6" x14ac:dyDescent="0.25">
      <c r="B110">
        <v>2.3690212107141559</v>
      </c>
      <c r="C110">
        <v>0.97802912146682874</v>
      </c>
      <c r="E110">
        <v>3.6580105240123832</v>
      </c>
      <c r="F110">
        <v>1.7398574709912724</v>
      </c>
    </row>
    <row r="111" spans="2:6" x14ac:dyDescent="0.25">
      <c r="B111">
        <v>2.4146552510712946</v>
      </c>
      <c r="C111">
        <v>1.015265389439963</v>
      </c>
      <c r="E111">
        <v>3.8253148839820823</v>
      </c>
      <c r="F111">
        <v>1.8574293674412745</v>
      </c>
    </row>
    <row r="112" spans="2:6" x14ac:dyDescent="0.25">
      <c r="B112">
        <v>2.4602892914284333</v>
      </c>
      <c r="C112">
        <v>1.0525350341580735</v>
      </c>
      <c r="E112">
        <v>4.0002711489097171</v>
      </c>
      <c r="F112">
        <v>1.9804690244145888</v>
      </c>
    </row>
    <row r="113" spans="2:6" x14ac:dyDescent="0.25">
      <c r="B113">
        <v>2.505923331785572</v>
      </c>
      <c r="C113">
        <v>1.0898298104507356</v>
      </c>
      <c r="E113">
        <v>4.1832292896477856</v>
      </c>
      <c r="F113">
        <v>2.1092072125218473</v>
      </c>
    </row>
    <row r="114" spans="2:6" x14ac:dyDescent="0.25">
      <c r="B114">
        <v>2.5515573721427107</v>
      </c>
      <c r="C114">
        <v>1.1271433232083081</v>
      </c>
      <c r="E114">
        <v>4.3745552834678767</v>
      </c>
      <c r="F114">
        <v>2.2438888440174964</v>
      </c>
    </row>
    <row r="115" spans="2:6" x14ac:dyDescent="0.25">
      <c r="B115">
        <v>2.5971914124998494</v>
      </c>
      <c r="C115">
        <v>1.1644706672151548</v>
      </c>
      <c r="E115">
        <v>4.5746318461372146</v>
      </c>
      <c r="F115">
        <v>2.3847730949575081</v>
      </c>
    </row>
    <row r="116" spans="2:6" x14ac:dyDescent="0.25">
      <c r="B116">
        <v>2.6428254528569881</v>
      </c>
      <c r="C116">
        <v>1.2018081213053515</v>
      </c>
      <c r="E116">
        <v>4.7838591974777698</v>
      </c>
      <c r="F116">
        <v>2.5321335724307148</v>
      </c>
    </row>
    <row r="117" spans="2:6" x14ac:dyDescent="0.25">
      <c r="B117">
        <v>2.6884594932141268</v>
      </c>
      <c r="C117">
        <v>1.2391528932114451</v>
      </c>
      <c r="E117">
        <v>5.002655861939326</v>
      </c>
      <c r="F117">
        <v>2.6862585365235878</v>
      </c>
    </row>
    <row r="118" spans="2:6" x14ac:dyDescent="0.25">
      <c r="B118">
        <v>2.7340935335712655</v>
      </c>
      <c r="C118">
        <v>1.2765029102347039</v>
      </c>
      <c r="E118">
        <v>5.2314595057878881</v>
      </c>
      <c r="F118">
        <v>2.8474511833071321</v>
      </c>
    </row>
    <row r="119" spans="2:6" x14ac:dyDescent="0.25">
      <c r="B119">
        <v>2.7797275739284042</v>
      </c>
      <c r="C119">
        <v>1.3138566502167401</v>
      </c>
      <c r="E119">
        <v>5.470727812584121</v>
      </c>
      <c r="F119">
        <v>3.0160299923286007</v>
      </c>
    </row>
    <row r="120" spans="2:6" x14ac:dyDescent="0.25">
      <c r="B120">
        <v>2.8253616142855429</v>
      </c>
      <c r="C120">
        <v>1.3512130071118473</v>
      </c>
      <c r="E120">
        <v>5.7209393987030346</v>
      </c>
      <c r="F120">
        <v>3.1923291398839462</v>
      </c>
    </row>
    <row r="121" spans="2:6" x14ac:dyDescent="0.25">
      <c r="B121">
        <v>2.8709956546426816</v>
      </c>
      <c r="C121">
        <v>1.3885711856241185</v>
      </c>
      <c r="E121">
        <v>5.9825947707262914</v>
      </c>
      <c r="F121">
        <v>3.3766989777221692</v>
      </c>
    </row>
    <row r="122" spans="2:6" x14ac:dyDescent="0.25">
      <c r="B122">
        <v>2.9166296949998203</v>
      </c>
      <c r="C122">
        <v>1.425930619771657</v>
      </c>
      <c r="E122">
        <v>6.2562173266222079</v>
      </c>
      <c r="F122">
        <v>3.5695065757382229</v>
      </c>
    </row>
    <row r="123" spans="2:6" x14ac:dyDescent="0.25">
      <c r="B123">
        <v>2.962263735356959</v>
      </c>
      <c r="C123">
        <v>1.4632909107770746</v>
      </c>
      <c r="E123">
        <v>6.5423544027161773</v>
      </c>
      <c r="F123">
        <v>3.7711363265690325</v>
      </c>
    </row>
    <row r="124" spans="2:6" x14ac:dyDescent="0.25">
      <c r="B124">
        <v>3.0078977757140977</v>
      </c>
      <c r="C124">
        <v>1.5006517802821533</v>
      </c>
      <c r="E124">
        <v>6.8415783685457701</v>
      </c>
      <c r="F124">
        <v>3.9819906097291895</v>
      </c>
    </row>
    <row r="125" spans="2:6" x14ac:dyDescent="0.25">
      <c r="B125">
        <v>3.0535318160712364</v>
      </c>
      <c r="C125">
        <v>1.5380130354863633</v>
      </c>
      <c r="E125">
        <v>7.1544877717906186</v>
      </c>
      <c r="F125">
        <v>4.2024905129155545</v>
      </c>
    </row>
    <row r="126" spans="2:6" x14ac:dyDescent="0.25">
      <c r="B126">
        <v>3.0991658564283751</v>
      </c>
      <c r="C126">
        <v>1.5753745433712554</v>
      </c>
      <c r="E126">
        <v>7.4817085355672992</v>
      </c>
      <c r="F126">
        <v>4.4330766082824065</v>
      </c>
    </row>
    <row r="127" spans="2:6" x14ac:dyDescent="0.25">
      <c r="B127">
        <v>3.1447998967855137</v>
      </c>
      <c r="C127">
        <v>1.6127362116655914</v>
      </c>
      <c r="E127">
        <v>7.8238952104842276</v>
      </c>
      <c r="F127">
        <v>4.6742097817537278</v>
      </c>
    </row>
    <row r="128" spans="2:6" x14ac:dyDescent="0.25">
      <c r="B128">
        <v>3.1904339371426524</v>
      </c>
      <c r="C128">
        <v>1.6500979746086595</v>
      </c>
      <c r="E128">
        <v>8.1817322839610611</v>
      </c>
      <c r="F128">
        <v>4.9263721137127341</v>
      </c>
    </row>
    <row r="129" spans="2:6" x14ac:dyDescent="0.25">
      <c r="B129">
        <v>3.2360679774997911</v>
      </c>
      <c r="C129">
        <v>1.6874597818655002</v>
      </c>
      <c r="E129">
        <v>8.5559355494317391</v>
      </c>
      <c r="F129">
        <v>5.1900678096080082</v>
      </c>
    </row>
    <row r="130" spans="2:6" x14ac:dyDescent="0.25">
      <c r="B130" t="e">
        <v>#N/A</v>
      </c>
      <c r="C130" t="e">
        <v>#N/A</v>
      </c>
      <c r="E130">
        <v>8.9472535381699316</v>
      </c>
      <c r="F130">
        <v>5.4658241790472122</v>
      </c>
    </row>
    <row r="131" spans="2:6" x14ac:dyDescent="0.25">
      <c r="B131" t="e">
        <v>#N/A</v>
      </c>
      <c r="C131" t="e">
        <v>#N/A</v>
      </c>
      <c r="E131" t="e">
        <v>#N/A</v>
      </c>
      <c r="F131" t="e">
        <v>#N/A</v>
      </c>
    </row>
    <row r="132" spans="2:6" x14ac:dyDescent="0.25">
      <c r="B132" t="e">
        <v>#N/A</v>
      </c>
      <c r="C132" t="e">
        <v>#N/A</v>
      </c>
      <c r="E132" t="e">
        <v>#N/A</v>
      </c>
      <c r="F132" t="e">
        <v>#N/A</v>
      </c>
    </row>
    <row r="133" spans="2:6" x14ac:dyDescent="0.25">
      <c r="B133" t="e">
        <v>#N/A</v>
      </c>
      <c r="C133" t="e">
        <v>#N/A</v>
      </c>
      <c r="E133" t="e">
        <v>#N/A</v>
      </c>
      <c r="F133" t="e">
        <v>#N/A</v>
      </c>
    </row>
    <row r="134" spans="2:6" x14ac:dyDescent="0.25">
      <c r="B134" t="e">
        <v>#N/A</v>
      </c>
      <c r="C134" t="e">
        <v>#N/A</v>
      </c>
      <c r="E134" t="e">
        <v>#N/A</v>
      </c>
      <c r="F134" t="e">
        <v>#N/A</v>
      </c>
    </row>
    <row r="135" spans="2:6" x14ac:dyDescent="0.25">
      <c r="B135" t="e">
        <v>#N/A</v>
      </c>
      <c r="C135" t="e">
        <v>#N/A</v>
      </c>
      <c r="E135" t="e">
        <v>#N/A</v>
      </c>
      <c r="F135" t="e">
        <v>#N/A</v>
      </c>
    </row>
    <row r="136" spans="2:6" x14ac:dyDescent="0.25">
      <c r="B136" t="e">
        <v>#N/A</v>
      </c>
      <c r="C136" t="e">
        <v>#N/A</v>
      </c>
      <c r="E136" t="e">
        <v>#N/A</v>
      </c>
      <c r="F136" t="e">
        <v>#N/A</v>
      </c>
    </row>
    <row r="137" spans="2:6" x14ac:dyDescent="0.25">
      <c r="B137" t="e">
        <v>#N/A</v>
      </c>
      <c r="C137" t="e">
        <v>#N/A</v>
      </c>
      <c r="E137" t="e">
        <v>#N/A</v>
      </c>
      <c r="F137" t="e">
        <v>#N/A</v>
      </c>
    </row>
    <row r="138" spans="2:6" x14ac:dyDescent="0.25">
      <c r="B138" t="e">
        <v>#N/A</v>
      </c>
      <c r="C138" t="e">
        <v>#N/A</v>
      </c>
      <c r="E138" t="e">
        <v>#N/A</v>
      </c>
      <c r="F138" t="e">
        <v>#N/A</v>
      </c>
    </row>
    <row r="139" spans="2:6" x14ac:dyDescent="0.25">
      <c r="B139" t="e">
        <v>#N/A</v>
      </c>
      <c r="C139" t="e">
        <v>#N/A</v>
      </c>
      <c r="E139" t="e">
        <v>#N/A</v>
      </c>
      <c r="F139" t="e">
        <v>#N/A</v>
      </c>
    </row>
    <row r="140" spans="2:6" x14ac:dyDescent="0.25">
      <c r="B140" t="e">
        <v>#N/A</v>
      </c>
      <c r="C140" t="e">
        <v>#N/A</v>
      </c>
      <c r="E140" t="e">
        <v>#N/A</v>
      </c>
      <c r="F140" t="e">
        <v>#N/A</v>
      </c>
    </row>
    <row r="141" spans="2:6" x14ac:dyDescent="0.25">
      <c r="B141" t="e">
        <v>#N/A</v>
      </c>
      <c r="C141" t="e">
        <v>#N/A</v>
      </c>
      <c r="E141" t="e">
        <v>#N/A</v>
      </c>
      <c r="F141" t="e">
        <v>#N/A</v>
      </c>
    </row>
    <row r="142" spans="2:6" x14ac:dyDescent="0.25">
      <c r="B142" t="e">
        <v>#N/A</v>
      </c>
      <c r="C142" t="e">
        <v>#N/A</v>
      </c>
      <c r="E142" t="e">
        <v>#N/A</v>
      </c>
      <c r="F142" t="e">
        <v>#N/A</v>
      </c>
    </row>
    <row r="143" spans="2:6" x14ac:dyDescent="0.25">
      <c r="B143" t="e">
        <v>#N/A</v>
      </c>
      <c r="C143" t="e">
        <v>#N/A</v>
      </c>
      <c r="E143" t="e">
        <v>#N/A</v>
      </c>
      <c r="F143" t="e">
        <v>#N/A</v>
      </c>
    </row>
    <row r="144" spans="2:6" x14ac:dyDescent="0.25">
      <c r="B144" t="e">
        <v>#N/A</v>
      </c>
      <c r="C144" t="e">
        <v>#N/A</v>
      </c>
      <c r="E144" t="e">
        <v>#N/A</v>
      </c>
      <c r="F144" t="e">
        <v>#N/A</v>
      </c>
    </row>
    <row r="145" spans="2:6" x14ac:dyDescent="0.25">
      <c r="B145" t="e">
        <v>#N/A</v>
      </c>
      <c r="C145" t="e">
        <v>#N/A</v>
      </c>
      <c r="E145" t="e">
        <v>#N/A</v>
      </c>
      <c r="F145" t="e">
        <v>#N/A</v>
      </c>
    </row>
    <row r="146" spans="2:6" x14ac:dyDescent="0.25">
      <c r="B146" t="e">
        <v>#N/A</v>
      </c>
      <c r="C146" t="e">
        <v>#N/A</v>
      </c>
      <c r="E146" t="e">
        <v>#N/A</v>
      </c>
      <c r="F146" t="e">
        <v>#N/A</v>
      </c>
    </row>
    <row r="147" spans="2:6" x14ac:dyDescent="0.25">
      <c r="B147" t="e">
        <v>#N/A</v>
      </c>
      <c r="C147" t="e">
        <v>#N/A</v>
      </c>
      <c r="E147" t="e">
        <v>#N/A</v>
      </c>
      <c r="F147" t="e">
        <v>#N/A</v>
      </c>
    </row>
    <row r="148" spans="2:6" x14ac:dyDescent="0.25">
      <c r="B148" t="e">
        <v>#N/A</v>
      </c>
      <c r="C148" t="e">
        <v>#N/A</v>
      </c>
      <c r="E148" t="e">
        <v>#N/A</v>
      </c>
      <c r="F148" t="e">
        <v>#N/A</v>
      </c>
    </row>
    <row r="149" spans="2:6" x14ac:dyDescent="0.25">
      <c r="B149" t="e">
        <v>#N/A</v>
      </c>
      <c r="C149" t="e">
        <v>#N/A</v>
      </c>
      <c r="E149" t="e">
        <v>#N/A</v>
      </c>
      <c r="F149" t="e">
        <v>#N/A</v>
      </c>
    </row>
    <row r="150" spans="2:6" x14ac:dyDescent="0.25">
      <c r="B150" t="e">
        <v>#N/A</v>
      </c>
      <c r="C150" t="e">
        <v>#N/A</v>
      </c>
      <c r="E150" t="e">
        <v>#N/A</v>
      </c>
      <c r="F150" t="e">
        <v>#N/A</v>
      </c>
    </row>
    <row r="151" spans="2:6" x14ac:dyDescent="0.25">
      <c r="B151" t="e">
        <v>#N/A</v>
      </c>
      <c r="C151" t="e">
        <v>#N/A</v>
      </c>
      <c r="E151" t="e">
        <v>#N/A</v>
      </c>
      <c r="F151" t="e">
        <v>#N/A</v>
      </c>
    </row>
    <row r="152" spans="2:6" x14ac:dyDescent="0.25">
      <c r="B152" t="e">
        <v>#N/A</v>
      </c>
      <c r="C152" t="e">
        <v>#N/A</v>
      </c>
      <c r="E152" t="e">
        <v>#N/A</v>
      </c>
      <c r="F152" t="e">
        <v>#N/A</v>
      </c>
    </row>
    <row r="153" spans="2:6" x14ac:dyDescent="0.25">
      <c r="B153" t="e">
        <v>#N/A</v>
      </c>
      <c r="C153" t="e">
        <v>#N/A</v>
      </c>
      <c r="E153" t="e">
        <v>#N/A</v>
      </c>
      <c r="F153" t="e">
        <v>#N/A</v>
      </c>
    </row>
    <row r="154" spans="2:6" x14ac:dyDescent="0.25">
      <c r="B154" t="e">
        <v>#N/A</v>
      </c>
      <c r="C154" t="e">
        <v>#N/A</v>
      </c>
      <c r="E154" t="e">
        <v>#N/A</v>
      </c>
      <c r="F154" t="e">
        <v>#N/A</v>
      </c>
    </row>
    <row r="155" spans="2:6" x14ac:dyDescent="0.25">
      <c r="B155" t="e">
        <v>#N/A</v>
      </c>
      <c r="C155" t="e">
        <v>#N/A</v>
      </c>
      <c r="E155" t="e">
        <v>#N/A</v>
      </c>
      <c r="F155" s="28" t="e">
        <v>#N/A</v>
      </c>
    </row>
    <row r="156" spans="2:6" x14ac:dyDescent="0.25">
      <c r="B156" t="e">
        <v>#N/A</v>
      </c>
      <c r="C156" t="e">
        <v>#N/A</v>
      </c>
      <c r="E156" t="e">
        <v>#N/A</v>
      </c>
      <c r="F156" t="e">
        <v>#N/A</v>
      </c>
    </row>
    <row r="157" spans="2:6" x14ac:dyDescent="0.25">
      <c r="B157" t="e">
        <v>#N/A</v>
      </c>
      <c r="C157" t="e">
        <v>#N/A</v>
      </c>
      <c r="E157" t="e">
        <v>#N/A</v>
      </c>
      <c r="F157" t="e">
        <v>#N/A</v>
      </c>
    </row>
    <row r="158" spans="2:6" x14ac:dyDescent="0.25">
      <c r="B158" t="e">
        <v>#N/A</v>
      </c>
      <c r="C158" t="e">
        <v>#N/A</v>
      </c>
      <c r="E158" t="e">
        <v>#N/A</v>
      </c>
      <c r="F158" t="e">
        <v>#N/A</v>
      </c>
    </row>
    <row r="159" spans="2:6" x14ac:dyDescent="0.25">
      <c r="B159" t="e">
        <v>#N/A</v>
      </c>
      <c r="C159" t="e">
        <v>#N/A</v>
      </c>
      <c r="E159" t="e">
        <v>#N/A</v>
      </c>
      <c r="F159" t="e">
        <v>#N/A</v>
      </c>
    </row>
    <row r="160" spans="2:6" x14ac:dyDescent="0.25">
      <c r="B160" t="e">
        <v>#N/A</v>
      </c>
      <c r="C160" t="e">
        <v>#N/A</v>
      </c>
      <c r="E160" t="e">
        <v>#N/A</v>
      </c>
      <c r="F160" t="e">
        <v>#N/A</v>
      </c>
    </row>
    <row r="161" spans="2:6" x14ac:dyDescent="0.25">
      <c r="B161" t="e">
        <v>#N/A</v>
      </c>
      <c r="C161" t="e">
        <v>#N/A</v>
      </c>
      <c r="E161" t="e">
        <v>#N/A</v>
      </c>
      <c r="F161" t="e">
        <v>#N/A</v>
      </c>
    </row>
    <row r="162" spans="2:6" x14ac:dyDescent="0.25">
      <c r="B162" t="e">
        <v>#N/A</v>
      </c>
      <c r="C162" t="e">
        <v>#N/A</v>
      </c>
      <c r="E162" t="e">
        <v>#N/A</v>
      </c>
      <c r="F162" t="e">
        <v>#N/A</v>
      </c>
    </row>
    <row r="163" spans="2:6" x14ac:dyDescent="0.25">
      <c r="B163" t="e">
        <v>#N/A</v>
      </c>
      <c r="C163" t="e">
        <v>#N/A</v>
      </c>
      <c r="E163" t="e">
        <v>#N/A</v>
      </c>
      <c r="F163" t="e">
        <v>#N/A</v>
      </c>
    </row>
    <row r="164" spans="2:6" x14ac:dyDescent="0.25">
      <c r="B164" t="e">
        <v>#N/A</v>
      </c>
      <c r="C164" t="e">
        <v>#N/A</v>
      </c>
      <c r="E164" t="e">
        <v>#N/A</v>
      </c>
      <c r="F164" t="e">
        <v>#N/A</v>
      </c>
    </row>
    <row r="165" spans="2:6" x14ac:dyDescent="0.25">
      <c r="B165" t="e">
        <v>#N/A</v>
      </c>
      <c r="C165" t="e">
        <v>#N/A</v>
      </c>
      <c r="E165" t="e">
        <v>#N/A</v>
      </c>
      <c r="F165" t="e">
        <v>#N/A</v>
      </c>
    </row>
    <row r="166" spans="2:6" x14ac:dyDescent="0.25">
      <c r="B166" t="e">
        <v>#N/A</v>
      </c>
      <c r="C166" t="e">
        <v>#N/A</v>
      </c>
      <c r="E166" t="e">
        <v>#N/A</v>
      </c>
      <c r="F166" t="e">
        <v>#N/A</v>
      </c>
    </row>
    <row r="167" spans="2:6" x14ac:dyDescent="0.25">
      <c r="B167" t="e">
        <v>#N/A</v>
      </c>
      <c r="C167" t="e">
        <v>#N/A</v>
      </c>
      <c r="E167" t="e">
        <v>#N/A</v>
      </c>
      <c r="F167" t="e">
        <v>#N/A</v>
      </c>
    </row>
    <row r="168" spans="2:6" x14ac:dyDescent="0.25">
      <c r="B168" t="e">
        <v>#N/A</v>
      </c>
      <c r="C168" t="e">
        <v>#N/A</v>
      </c>
      <c r="E168" t="e">
        <v>#N/A</v>
      </c>
      <c r="F168" t="e">
        <v>#N/A</v>
      </c>
    </row>
    <row r="169" spans="2:6" x14ac:dyDescent="0.25">
      <c r="E169" t="e">
        <v>#N/A</v>
      </c>
      <c r="F169" t="e">
        <v>#N/A</v>
      </c>
    </row>
    <row r="170" spans="2:6" x14ac:dyDescent="0.25">
      <c r="E170" t="e">
        <v>#N/A</v>
      </c>
      <c r="F170" t="e">
        <v>#N/A</v>
      </c>
    </row>
    <row r="171" spans="2:6" x14ac:dyDescent="0.25">
      <c r="E171" t="e">
        <v>#N/A</v>
      </c>
      <c r="F171" t="e">
        <v>#N/A</v>
      </c>
    </row>
    <row r="172" spans="2:6" x14ac:dyDescent="0.25">
      <c r="E172" t="e">
        <v>#N/A</v>
      </c>
      <c r="F172" t="e">
        <v>#N/A</v>
      </c>
    </row>
    <row r="173" spans="2:6" x14ac:dyDescent="0.25">
      <c r="E173" t="e">
        <v>#N/A</v>
      </c>
      <c r="F173" t="e">
        <v>#N/A</v>
      </c>
    </row>
    <row r="174" spans="2:6" x14ac:dyDescent="0.25">
      <c r="E174" t="e">
        <v>#N/A</v>
      </c>
      <c r="F174" t="e">
        <v>#N/A</v>
      </c>
    </row>
    <row r="175" spans="2:6" x14ac:dyDescent="0.25">
      <c r="E175" t="e">
        <v>#N/A</v>
      </c>
      <c r="F175" t="e">
        <v>#N/A</v>
      </c>
    </row>
    <row r="176" spans="2:6" x14ac:dyDescent="0.25">
      <c r="E176" t="e">
        <v>#N/A</v>
      </c>
      <c r="F176" t="e">
        <v>#N/A</v>
      </c>
    </row>
    <row r="177" spans="5:6" x14ac:dyDescent="0.25">
      <c r="E177" t="e">
        <v>#N/A</v>
      </c>
      <c r="F177" t="e">
        <v>#N/A</v>
      </c>
    </row>
    <row r="178" spans="5:6" x14ac:dyDescent="0.25">
      <c r="E178" t="e">
        <v>#N/A</v>
      </c>
      <c r="F178" t="e">
        <v>#N/A</v>
      </c>
    </row>
    <row r="179" spans="5:6" x14ac:dyDescent="0.25">
      <c r="E179" t="e">
        <v>#N/A</v>
      </c>
      <c r="F179" t="e">
        <v>#N/A</v>
      </c>
    </row>
    <row r="180" spans="5:6" x14ac:dyDescent="0.25">
      <c r="E180" t="e">
        <v>#N/A</v>
      </c>
      <c r="F180" t="e">
        <v>#N/A</v>
      </c>
    </row>
    <row r="181" spans="5:6" x14ac:dyDescent="0.25">
      <c r="E181" t="e">
        <v>#N/A</v>
      </c>
      <c r="F181" t="e">
        <v>#N/A</v>
      </c>
    </row>
    <row r="182" spans="5:6" x14ac:dyDescent="0.25">
      <c r="E182" t="e">
        <v>#N/A</v>
      </c>
      <c r="F182" t="e">
        <v>#N/A</v>
      </c>
    </row>
    <row r="183" spans="5:6" x14ac:dyDescent="0.25">
      <c r="E183" t="e">
        <v>#N/A</v>
      </c>
      <c r="F183" t="e">
        <v>#N/A</v>
      </c>
    </row>
    <row r="184" spans="5:6" x14ac:dyDescent="0.25">
      <c r="E184" t="e">
        <v>#N/A</v>
      </c>
      <c r="F184" t="e">
        <v>#N/A</v>
      </c>
    </row>
    <row r="185" spans="5:6" x14ac:dyDescent="0.25">
      <c r="E185" t="e">
        <v>#N/A</v>
      </c>
      <c r="F185" t="e">
        <v>#N/A</v>
      </c>
    </row>
    <row r="186" spans="5:6" x14ac:dyDescent="0.25">
      <c r="E186" t="e">
        <v>#N/A</v>
      </c>
      <c r="F186" t="e">
        <v>#N/A</v>
      </c>
    </row>
    <row r="187" spans="5:6" x14ac:dyDescent="0.25">
      <c r="E187" t="e">
        <v>#N/A</v>
      </c>
      <c r="F187" t="e">
        <v>#N/A</v>
      </c>
    </row>
    <row r="188" spans="5:6" x14ac:dyDescent="0.25">
      <c r="E188" t="e">
        <v>#N/A</v>
      </c>
      <c r="F188" t="e">
        <v>#N/A</v>
      </c>
    </row>
    <row r="189" spans="5:6" x14ac:dyDescent="0.25">
      <c r="E189" t="e">
        <v>#N/A</v>
      </c>
      <c r="F189" t="e">
        <v>#N/A</v>
      </c>
    </row>
    <row r="190" spans="5:6" x14ac:dyDescent="0.25">
      <c r="E190" t="e">
        <v>#N/A</v>
      </c>
      <c r="F190" t="e">
        <v>#N/A</v>
      </c>
    </row>
    <row r="191" spans="5:6" x14ac:dyDescent="0.25">
      <c r="E191" t="e">
        <v>#N/A</v>
      </c>
      <c r="F191" t="e">
        <v>#N/A</v>
      </c>
    </row>
    <row r="192" spans="5:6" x14ac:dyDescent="0.25">
      <c r="E192" t="e">
        <v>#N/A</v>
      </c>
      <c r="F192" t="e">
        <v>#N/A</v>
      </c>
    </row>
    <row r="193" spans="5:6" x14ac:dyDescent="0.25">
      <c r="E193" t="e">
        <v>#N/A</v>
      </c>
      <c r="F193" t="e">
        <v>#N/A</v>
      </c>
    </row>
    <row r="194" spans="5:6" x14ac:dyDescent="0.25">
      <c r="E194" t="e">
        <v>#N/A</v>
      </c>
      <c r="F194" t="e">
        <v>#N/A</v>
      </c>
    </row>
    <row r="195" spans="5:6" x14ac:dyDescent="0.25">
      <c r="E195" t="e">
        <v>#N/A</v>
      </c>
      <c r="F195" t="e">
        <v>#N/A</v>
      </c>
    </row>
    <row r="196" spans="5:6" x14ac:dyDescent="0.25">
      <c r="E196" t="e">
        <v>#N/A</v>
      </c>
      <c r="F196" t="e">
        <v>#N/A</v>
      </c>
    </row>
    <row r="197" spans="5:6" x14ac:dyDescent="0.25">
      <c r="E197" t="e">
        <v>#N/A</v>
      </c>
      <c r="F197" t="e">
        <v>#N/A</v>
      </c>
    </row>
    <row r="198" spans="5:6" x14ac:dyDescent="0.25">
      <c r="E198" t="e">
        <v>#N/A</v>
      </c>
      <c r="F198" t="e">
        <v>#N/A</v>
      </c>
    </row>
    <row r="199" spans="5:6" x14ac:dyDescent="0.25">
      <c r="E199" t="e">
        <v>#N/A</v>
      </c>
      <c r="F199" t="e">
        <v>#N/A</v>
      </c>
    </row>
    <row r="200" spans="5:6" x14ac:dyDescent="0.25">
      <c r="E200" t="e">
        <v>#N/A</v>
      </c>
      <c r="F200" t="e">
        <v>#N/A</v>
      </c>
    </row>
    <row r="201" spans="5:6" x14ac:dyDescent="0.25">
      <c r="E201" t="e">
        <v>#N/A</v>
      </c>
      <c r="F201" t="e">
        <v>#N/A</v>
      </c>
    </row>
    <row r="202" spans="5:6" x14ac:dyDescent="0.25">
      <c r="E202" t="e">
        <v>#N/A</v>
      </c>
      <c r="F202" t="e">
        <v>#N/A</v>
      </c>
    </row>
    <row r="203" spans="5:6" x14ac:dyDescent="0.25">
      <c r="E203" t="e">
        <v>#N/A</v>
      </c>
      <c r="F203" t="e">
        <v>#N/A</v>
      </c>
    </row>
    <row r="204" spans="5:6" x14ac:dyDescent="0.25">
      <c r="E204" t="e">
        <v>#N/A</v>
      </c>
      <c r="F204" t="e">
        <v>#N/A</v>
      </c>
    </row>
    <row r="205" spans="5:6" x14ac:dyDescent="0.25">
      <c r="E205" t="e">
        <v>#N/A</v>
      </c>
      <c r="F205" t="e">
        <v>#N/A</v>
      </c>
    </row>
    <row r="206" spans="5:6" x14ac:dyDescent="0.25">
      <c r="E206" t="e">
        <v>#N/A</v>
      </c>
      <c r="F206" t="e">
        <v>#N/A</v>
      </c>
    </row>
    <row r="207" spans="5:6" x14ac:dyDescent="0.25">
      <c r="E207" t="e">
        <v>#N/A</v>
      </c>
      <c r="F207" t="e">
        <v>#N/A</v>
      </c>
    </row>
    <row r="208" spans="5:6" x14ac:dyDescent="0.25">
      <c r="E208" t="e">
        <v>#N/A</v>
      </c>
      <c r="F208" t="e">
        <v>#N/A</v>
      </c>
    </row>
    <row r="209" spans="5:6" x14ac:dyDescent="0.25">
      <c r="E209" t="e">
        <v>#N/A</v>
      </c>
      <c r="F209" t="e">
        <v>#N/A</v>
      </c>
    </row>
    <row r="210" spans="5:6" x14ac:dyDescent="0.25">
      <c r="E210" t="e">
        <v>#N/A</v>
      </c>
      <c r="F210" t="e">
        <v>#N/A</v>
      </c>
    </row>
    <row r="211" spans="5:6" x14ac:dyDescent="0.25">
      <c r="E211" t="e">
        <v>#N/A</v>
      </c>
      <c r="F211" t="e">
        <v>#N/A</v>
      </c>
    </row>
    <row r="212" spans="5:6" x14ac:dyDescent="0.25">
      <c r="E212" t="e">
        <v>#N/A</v>
      </c>
      <c r="F212" t="e">
        <v>#N/A</v>
      </c>
    </row>
    <row r="213" spans="5:6" x14ac:dyDescent="0.25">
      <c r="E213" t="e">
        <v>#N/A</v>
      </c>
      <c r="F213" t="e">
        <v>#N/A</v>
      </c>
    </row>
    <row r="214" spans="5:6" x14ac:dyDescent="0.25">
      <c r="E214" t="e">
        <v>#N/A</v>
      </c>
      <c r="F214" t="e">
        <v>#N/A</v>
      </c>
    </row>
    <row r="215" spans="5:6" x14ac:dyDescent="0.25">
      <c r="E215" t="e">
        <v>#N/A</v>
      </c>
      <c r="F215" t="e">
        <v>#N/A</v>
      </c>
    </row>
    <row r="216" spans="5:6" x14ac:dyDescent="0.25">
      <c r="E216" t="e">
        <v>#N/A</v>
      </c>
      <c r="F216" t="e">
        <v>#N/A</v>
      </c>
    </row>
    <row r="217" spans="5:6" x14ac:dyDescent="0.25">
      <c r="E217" t="e">
        <v>#N/A</v>
      </c>
      <c r="F217" t="e">
        <v>#N/A</v>
      </c>
    </row>
    <row r="218" spans="5:6" x14ac:dyDescent="0.25">
      <c r="E218" t="e">
        <v>#N/A</v>
      </c>
      <c r="F218" t="e">
        <v>#N/A</v>
      </c>
    </row>
    <row r="219" spans="5:6" x14ac:dyDescent="0.25">
      <c r="E219" t="e">
        <v>#N/A</v>
      </c>
      <c r="F219" t="e">
        <v>#N/A</v>
      </c>
    </row>
    <row r="220" spans="5:6" x14ac:dyDescent="0.25">
      <c r="E220" t="e">
        <v>#N/A</v>
      </c>
      <c r="F220" t="e">
        <v>#N/A</v>
      </c>
    </row>
    <row r="221" spans="5:6" x14ac:dyDescent="0.25">
      <c r="E221" t="e">
        <v>#N/A</v>
      </c>
      <c r="F221" t="e">
        <v>#N/A</v>
      </c>
    </row>
    <row r="222" spans="5:6" x14ac:dyDescent="0.25">
      <c r="E222" t="e">
        <v>#N/A</v>
      </c>
      <c r="F222" t="e">
        <v>#N/A</v>
      </c>
    </row>
    <row r="223" spans="5:6" x14ac:dyDescent="0.25">
      <c r="E223" t="e">
        <v>#N/A</v>
      </c>
      <c r="F223" t="e">
        <v>#N/A</v>
      </c>
    </row>
    <row r="224" spans="5:6" x14ac:dyDescent="0.25">
      <c r="E224" t="e">
        <v>#N/A</v>
      </c>
      <c r="F224" t="e">
        <v>#N/A</v>
      </c>
    </row>
    <row r="225" spans="5:6" x14ac:dyDescent="0.25">
      <c r="E225" t="e">
        <v>#N/A</v>
      </c>
      <c r="F225" t="e">
        <v>#N/A</v>
      </c>
    </row>
    <row r="226" spans="5:6" x14ac:dyDescent="0.25">
      <c r="E226" t="e">
        <v>#N/A</v>
      </c>
      <c r="F226" t="e">
        <v>#N/A</v>
      </c>
    </row>
    <row r="227" spans="5:6" x14ac:dyDescent="0.25">
      <c r="E227" t="e">
        <v>#N/A</v>
      </c>
      <c r="F227" t="e">
        <v>#N/A</v>
      </c>
    </row>
    <row r="228" spans="5:6" x14ac:dyDescent="0.25">
      <c r="E228" t="e">
        <v>#N/A</v>
      </c>
      <c r="F228" t="e">
        <v>#N/A</v>
      </c>
    </row>
    <row r="229" spans="5:6" x14ac:dyDescent="0.25">
      <c r="E229" t="e">
        <v>#N/A</v>
      </c>
      <c r="F229" t="e">
        <v>#N/A</v>
      </c>
    </row>
    <row r="230" spans="5:6" x14ac:dyDescent="0.25">
      <c r="E230" t="e">
        <v>#N/A</v>
      </c>
      <c r="F230" t="e">
        <v>#N/A</v>
      </c>
    </row>
    <row r="231" spans="5:6" x14ac:dyDescent="0.25">
      <c r="E231" t="e">
        <v>#N/A</v>
      </c>
      <c r="F231" t="e">
        <v>#N/A</v>
      </c>
    </row>
    <row r="232" spans="5:6" x14ac:dyDescent="0.25">
      <c r="E232" t="e">
        <v>#N/A</v>
      </c>
      <c r="F232" t="e">
        <v>#N/A</v>
      </c>
    </row>
    <row r="233" spans="5:6" x14ac:dyDescent="0.25">
      <c r="E233" t="e">
        <v>#N/A</v>
      </c>
      <c r="F233" t="e">
        <v>#N/A</v>
      </c>
    </row>
    <row r="234" spans="5:6" x14ac:dyDescent="0.25">
      <c r="E234" t="e">
        <v>#N/A</v>
      </c>
      <c r="F234" t="e">
        <v>#N/A</v>
      </c>
    </row>
    <row r="235" spans="5:6" x14ac:dyDescent="0.25">
      <c r="E235" t="e">
        <v>#N/A</v>
      </c>
      <c r="F235" t="e">
        <v>#N/A</v>
      </c>
    </row>
    <row r="236" spans="5:6" x14ac:dyDescent="0.25">
      <c r="E236" t="e">
        <v>#N/A</v>
      </c>
      <c r="F236" t="e">
        <v>#N/A</v>
      </c>
    </row>
    <row r="237" spans="5:6" x14ac:dyDescent="0.25">
      <c r="E237" t="e">
        <v>#N/A</v>
      </c>
      <c r="F237" t="e">
        <v>#N/A</v>
      </c>
    </row>
    <row r="238" spans="5:6" x14ac:dyDescent="0.25">
      <c r="E238" t="e">
        <v>#N/A</v>
      </c>
      <c r="F238" t="e">
        <v>#N/A</v>
      </c>
    </row>
    <row r="239" spans="5:6" x14ac:dyDescent="0.25">
      <c r="E239" t="e">
        <v>#N/A</v>
      </c>
      <c r="F239" t="e">
        <v>#N/A</v>
      </c>
    </row>
    <row r="240" spans="5:6" x14ac:dyDescent="0.25">
      <c r="E240" t="e">
        <v>#N/A</v>
      </c>
      <c r="F240" t="e">
        <v>#N/A</v>
      </c>
    </row>
    <row r="241" spans="5:6" x14ac:dyDescent="0.25">
      <c r="E241" t="e">
        <v>#N/A</v>
      </c>
      <c r="F241" t="e">
        <v>#N/A</v>
      </c>
    </row>
    <row r="242" spans="5:6" x14ac:dyDescent="0.25">
      <c r="E242" t="e">
        <v>#N/A</v>
      </c>
      <c r="F242" t="e">
        <v>#N/A</v>
      </c>
    </row>
    <row r="243" spans="5:6" x14ac:dyDescent="0.25">
      <c r="E243" t="e">
        <v>#N/A</v>
      </c>
      <c r="F243" t="e">
        <v>#N/A</v>
      </c>
    </row>
    <row r="244" spans="5:6" x14ac:dyDescent="0.25">
      <c r="E244" t="e">
        <v>#N/A</v>
      </c>
      <c r="F244" t="e">
        <v>#N/A</v>
      </c>
    </row>
    <row r="245" spans="5:6" x14ac:dyDescent="0.25">
      <c r="E245" t="e">
        <v>#N/A</v>
      </c>
      <c r="F245" t="e">
        <v>#N/A</v>
      </c>
    </row>
    <row r="246" spans="5:6" x14ac:dyDescent="0.25">
      <c r="E246" t="e">
        <v>#N/A</v>
      </c>
      <c r="F246" t="e">
        <v>#N/A</v>
      </c>
    </row>
    <row r="247" spans="5:6" x14ac:dyDescent="0.25">
      <c r="E247" t="e">
        <v>#N/A</v>
      </c>
      <c r="F247" t="e">
        <v>#N/A</v>
      </c>
    </row>
    <row r="248" spans="5:6" x14ac:dyDescent="0.25">
      <c r="E248" t="e">
        <v>#N/A</v>
      </c>
      <c r="F248" t="e">
        <v>#N/A</v>
      </c>
    </row>
    <row r="249" spans="5:6" x14ac:dyDescent="0.25">
      <c r="E249" t="e">
        <v>#N/A</v>
      </c>
      <c r="F249" t="e">
        <v>#N/A</v>
      </c>
    </row>
    <row r="250" spans="5:6" x14ac:dyDescent="0.25">
      <c r="E250" t="e">
        <v>#N/A</v>
      </c>
      <c r="F250" t="e">
        <v>#N/A</v>
      </c>
    </row>
    <row r="251" spans="5:6" x14ac:dyDescent="0.25">
      <c r="E251" t="e">
        <v>#N/A</v>
      </c>
      <c r="F251" t="e">
        <v>#N/A</v>
      </c>
    </row>
    <row r="252" spans="5:6" x14ac:dyDescent="0.25">
      <c r="E252" t="e">
        <v>#N/A</v>
      </c>
      <c r="F252" t="e">
        <v>#N/A</v>
      </c>
    </row>
    <row r="253" spans="5:6" x14ac:dyDescent="0.25">
      <c r="E253" t="e">
        <v>#N/A</v>
      </c>
      <c r="F253" t="e">
        <v>#N/A</v>
      </c>
    </row>
    <row r="254" spans="5:6" x14ac:dyDescent="0.25">
      <c r="E254" t="e">
        <v>#N/A</v>
      </c>
      <c r="F254" t="e">
        <v>#N/A</v>
      </c>
    </row>
    <row r="255" spans="5:6" x14ac:dyDescent="0.25">
      <c r="E255" t="e">
        <v>#N/A</v>
      </c>
      <c r="F255" t="e">
        <v>#N/A</v>
      </c>
    </row>
    <row r="256" spans="5:6" x14ac:dyDescent="0.25">
      <c r="E256" t="e">
        <v>#N/A</v>
      </c>
      <c r="F256" t="e">
        <v>#N/A</v>
      </c>
    </row>
    <row r="257" spans="5:6" x14ac:dyDescent="0.25">
      <c r="E257" t="e">
        <v>#N/A</v>
      </c>
      <c r="F257" t="e">
        <v>#N/A</v>
      </c>
    </row>
    <row r="258" spans="5:6" x14ac:dyDescent="0.25">
      <c r="E258" t="e">
        <v>#N/A</v>
      </c>
      <c r="F258" t="e">
        <v>#N/A</v>
      </c>
    </row>
    <row r="259" spans="5:6" x14ac:dyDescent="0.25">
      <c r="E259" t="e">
        <v>#N/A</v>
      </c>
      <c r="F259" t="e">
        <v>#N/A</v>
      </c>
    </row>
    <row r="260" spans="5:6" x14ac:dyDescent="0.25">
      <c r="E260" t="e">
        <v>#N/A</v>
      </c>
      <c r="F260" t="e">
        <v>#N/A</v>
      </c>
    </row>
    <row r="261" spans="5:6" x14ac:dyDescent="0.25">
      <c r="E261" t="e">
        <v>#N/A</v>
      </c>
      <c r="F261" t="e">
        <v>#N/A</v>
      </c>
    </row>
    <row r="262" spans="5:6" x14ac:dyDescent="0.25">
      <c r="E262" t="e">
        <v>#N/A</v>
      </c>
      <c r="F262" t="e">
        <v>#N/A</v>
      </c>
    </row>
    <row r="263" spans="5:6" x14ac:dyDescent="0.25">
      <c r="E263" t="e">
        <v>#N/A</v>
      </c>
      <c r="F263" t="e">
        <v>#N/A</v>
      </c>
    </row>
    <row r="264" spans="5:6" x14ac:dyDescent="0.25">
      <c r="E264" t="e">
        <v>#N/A</v>
      </c>
      <c r="F264" t="e">
        <v>#N/A</v>
      </c>
    </row>
    <row r="265" spans="5:6" x14ac:dyDescent="0.25">
      <c r="E265" t="e">
        <v>#N/A</v>
      </c>
      <c r="F265" t="e">
        <v>#N/A</v>
      </c>
    </row>
    <row r="266" spans="5:6" x14ac:dyDescent="0.25">
      <c r="E266" t="e">
        <v>#N/A</v>
      </c>
      <c r="F266" t="e">
        <v>#N/A</v>
      </c>
    </row>
    <row r="267" spans="5:6" x14ac:dyDescent="0.25">
      <c r="E267" t="e">
        <v>#N/A</v>
      </c>
      <c r="F267" t="e">
        <v>#N/A</v>
      </c>
    </row>
    <row r="268" spans="5:6" x14ac:dyDescent="0.25">
      <c r="E268" t="e">
        <v>#N/A</v>
      </c>
      <c r="F268" t="e">
        <v>#N/A</v>
      </c>
    </row>
    <row r="269" spans="5:6" x14ac:dyDescent="0.25">
      <c r="E269" t="e">
        <v>#N/A</v>
      </c>
      <c r="F269" t="e">
        <v>#N/A</v>
      </c>
    </row>
    <row r="270" spans="5:6" x14ac:dyDescent="0.25">
      <c r="E270" t="e">
        <v>#N/A</v>
      </c>
      <c r="F270" t="e">
        <v>#N/A</v>
      </c>
    </row>
    <row r="271" spans="5:6" x14ac:dyDescent="0.25">
      <c r="E271" t="e">
        <v>#N/A</v>
      </c>
      <c r="F271" t="e">
        <v>#N/A</v>
      </c>
    </row>
    <row r="272" spans="5:6" x14ac:dyDescent="0.25">
      <c r="E272" t="e">
        <v>#N/A</v>
      </c>
      <c r="F272" t="e">
        <v>#N/A</v>
      </c>
    </row>
    <row r="273" spans="5:6" x14ac:dyDescent="0.25">
      <c r="E273" t="e">
        <v>#N/A</v>
      </c>
      <c r="F273" t="e">
        <v>#N/A</v>
      </c>
    </row>
    <row r="274" spans="5:6" x14ac:dyDescent="0.25">
      <c r="E274" t="e">
        <v>#N/A</v>
      </c>
      <c r="F274" t="e">
        <v>#N/A</v>
      </c>
    </row>
    <row r="275" spans="5:6" x14ac:dyDescent="0.25">
      <c r="E275" t="e">
        <v>#N/A</v>
      </c>
      <c r="F275" t="e">
        <v>#N/A</v>
      </c>
    </row>
    <row r="276" spans="5:6" x14ac:dyDescent="0.25">
      <c r="E276" t="e">
        <v>#N/A</v>
      </c>
      <c r="F276" t="e">
        <v>#N/A</v>
      </c>
    </row>
    <row r="277" spans="5:6" x14ac:dyDescent="0.25">
      <c r="E277" t="e">
        <v>#N/A</v>
      </c>
      <c r="F277" t="e">
        <v>#N/A</v>
      </c>
    </row>
    <row r="278" spans="5:6" x14ac:dyDescent="0.25">
      <c r="E278" t="e">
        <v>#N/A</v>
      </c>
      <c r="F278" t="e">
        <v>#N/A</v>
      </c>
    </row>
    <row r="279" spans="5:6" x14ac:dyDescent="0.25">
      <c r="E279" t="e">
        <v>#N/A</v>
      </c>
      <c r="F279" t="e">
        <v>#N/A</v>
      </c>
    </row>
    <row r="280" spans="5:6" x14ac:dyDescent="0.25">
      <c r="E280" t="e">
        <v>#N/A</v>
      </c>
      <c r="F280" t="e">
        <v>#N/A</v>
      </c>
    </row>
    <row r="281" spans="5:6" x14ac:dyDescent="0.25">
      <c r="E281" t="e">
        <v>#N/A</v>
      </c>
      <c r="F281" t="e">
        <v>#N/A</v>
      </c>
    </row>
    <row r="282" spans="5:6" x14ac:dyDescent="0.25">
      <c r="E282" t="e">
        <v>#N/A</v>
      </c>
      <c r="F282" s="28" t="e">
        <v>#N/A</v>
      </c>
    </row>
    <row r="283" spans="5:6" x14ac:dyDescent="0.25">
      <c r="E283" t="e">
        <v>#N/A</v>
      </c>
      <c r="F283" t="e">
        <v>#N/A</v>
      </c>
    </row>
    <row r="284" spans="5:6" x14ac:dyDescent="0.25">
      <c r="E284" t="e">
        <v>#N/A</v>
      </c>
      <c r="F284" t="e">
        <v>#N/A</v>
      </c>
    </row>
    <row r="285" spans="5:6" x14ac:dyDescent="0.25">
      <c r="E285" t="e">
        <v>#N/A</v>
      </c>
      <c r="F285" t="e">
        <v>#N/A</v>
      </c>
    </row>
    <row r="286" spans="5:6" x14ac:dyDescent="0.25">
      <c r="E286" t="e">
        <v>#N/A</v>
      </c>
      <c r="F286" t="e">
        <v>#N/A</v>
      </c>
    </row>
    <row r="287" spans="5:6" x14ac:dyDescent="0.25">
      <c r="E287" t="e">
        <v>#N/A</v>
      </c>
      <c r="F287" t="e">
        <v>#N/A</v>
      </c>
    </row>
    <row r="288" spans="5:6" x14ac:dyDescent="0.25">
      <c r="E288" t="e">
        <v>#N/A</v>
      </c>
      <c r="F288" t="e">
        <v>#N/A</v>
      </c>
    </row>
    <row r="289" spans="5:6" x14ac:dyDescent="0.25">
      <c r="E289" t="e">
        <v>#N/A</v>
      </c>
      <c r="F289" t="e">
        <v>#N/A</v>
      </c>
    </row>
    <row r="290" spans="5:6" x14ac:dyDescent="0.25">
      <c r="E290" t="e">
        <v>#N/A</v>
      </c>
      <c r="F290" t="e">
        <v>#N/A</v>
      </c>
    </row>
    <row r="291" spans="5:6" x14ac:dyDescent="0.25">
      <c r="E291" t="e">
        <v>#N/A</v>
      </c>
      <c r="F291" t="e">
        <v>#N/A</v>
      </c>
    </row>
    <row r="292" spans="5:6" x14ac:dyDescent="0.25">
      <c r="E292" t="e">
        <v>#N/A</v>
      </c>
      <c r="F292" t="e">
        <v>#N/A</v>
      </c>
    </row>
    <row r="293" spans="5:6" x14ac:dyDescent="0.25">
      <c r="E293" t="e">
        <v>#N/A</v>
      </c>
      <c r="F293" t="e">
        <v>#N/A</v>
      </c>
    </row>
    <row r="294" spans="5:6" x14ac:dyDescent="0.25">
      <c r="E294" t="e">
        <v>#N/A</v>
      </c>
      <c r="F294" t="e">
        <v>#N/A</v>
      </c>
    </row>
    <row r="295" spans="5:6" x14ac:dyDescent="0.25">
      <c r="E295" t="e">
        <v>#N/A</v>
      </c>
      <c r="F295" t="e">
        <v>#N/A</v>
      </c>
    </row>
    <row r="296" spans="5:6" x14ac:dyDescent="0.25">
      <c r="E296" t="e">
        <v>#N/A</v>
      </c>
      <c r="F296" t="e">
        <v>#N/A</v>
      </c>
    </row>
    <row r="297" spans="5:6" x14ac:dyDescent="0.25">
      <c r="E297" t="e">
        <v>#N/A</v>
      </c>
      <c r="F297" t="e">
        <v>#N/A</v>
      </c>
    </row>
    <row r="298" spans="5:6" x14ac:dyDescent="0.25">
      <c r="E298" t="e">
        <v>#N/A</v>
      </c>
      <c r="F298" t="e">
        <v>#N/A</v>
      </c>
    </row>
    <row r="299" spans="5:6" x14ac:dyDescent="0.25">
      <c r="E299" t="e">
        <v>#N/A</v>
      </c>
      <c r="F299" t="e">
        <v>#N/A</v>
      </c>
    </row>
    <row r="300" spans="5:6" x14ac:dyDescent="0.25">
      <c r="E300" t="e">
        <v>#N/A</v>
      </c>
      <c r="F300" t="e">
        <v>#N/A</v>
      </c>
    </row>
    <row r="301" spans="5:6" x14ac:dyDescent="0.25">
      <c r="E301" t="e">
        <v>#N/A</v>
      </c>
      <c r="F301" t="e">
        <v>#N/A</v>
      </c>
    </row>
    <row r="302" spans="5:6" x14ac:dyDescent="0.25">
      <c r="E302" t="e">
        <v>#N/A</v>
      </c>
      <c r="F302" t="e">
        <v>#N/A</v>
      </c>
    </row>
    <row r="303" spans="5:6" x14ac:dyDescent="0.25">
      <c r="E303" t="e">
        <v>#N/A</v>
      </c>
      <c r="F303" t="e">
        <v>#N/A</v>
      </c>
    </row>
    <row r="304" spans="5:6" x14ac:dyDescent="0.25">
      <c r="E304" t="e">
        <v>#N/A</v>
      </c>
      <c r="F304" t="e">
        <v>#N/A</v>
      </c>
    </row>
    <row r="305" spans="5:6" x14ac:dyDescent="0.25">
      <c r="E305" t="e">
        <v>#N/A</v>
      </c>
      <c r="F305" t="e">
        <v>#N/A</v>
      </c>
    </row>
    <row r="306" spans="5:6" x14ac:dyDescent="0.25">
      <c r="E306" t="e">
        <v>#N/A</v>
      </c>
      <c r="F306" t="e">
        <v>#N/A</v>
      </c>
    </row>
    <row r="307" spans="5:6" x14ac:dyDescent="0.25">
      <c r="E307" t="e">
        <v>#N/A</v>
      </c>
      <c r="F307" t="e">
        <v>#N/A</v>
      </c>
    </row>
    <row r="308" spans="5:6" x14ac:dyDescent="0.25">
      <c r="E308" t="e">
        <v>#N/A</v>
      </c>
      <c r="F308" t="e">
        <v>#N/A</v>
      </c>
    </row>
    <row r="309" spans="5:6" x14ac:dyDescent="0.25">
      <c r="E309" t="e">
        <v>#N/A</v>
      </c>
      <c r="F309" t="e">
        <v>#N/A</v>
      </c>
    </row>
    <row r="310" spans="5:6" x14ac:dyDescent="0.25">
      <c r="E310" t="e">
        <v>#N/A</v>
      </c>
      <c r="F310" t="e">
        <v>#N/A</v>
      </c>
    </row>
    <row r="311" spans="5:6" x14ac:dyDescent="0.25">
      <c r="E311" t="e">
        <v>#N/A</v>
      </c>
      <c r="F311" t="e">
        <v>#N/A</v>
      </c>
    </row>
    <row r="312" spans="5:6" x14ac:dyDescent="0.25">
      <c r="E312" t="e">
        <v>#N/A</v>
      </c>
      <c r="F312" t="e">
        <v>#N/A</v>
      </c>
    </row>
    <row r="313" spans="5:6" x14ac:dyDescent="0.25">
      <c r="E313" t="e">
        <v>#N/A</v>
      </c>
      <c r="F313" t="e">
        <v>#N/A</v>
      </c>
    </row>
    <row r="314" spans="5:6" x14ac:dyDescent="0.25">
      <c r="E314" t="e">
        <v>#N/A</v>
      </c>
      <c r="F314" t="e">
        <v>#N/A</v>
      </c>
    </row>
    <row r="315" spans="5:6" x14ac:dyDescent="0.25">
      <c r="E315" t="e">
        <v>#N/A</v>
      </c>
      <c r="F315" t="e">
        <v>#N/A</v>
      </c>
    </row>
    <row r="316" spans="5:6" x14ac:dyDescent="0.25">
      <c r="E316" t="e">
        <v>#N/A</v>
      </c>
      <c r="F316" t="e">
        <v>#N/A</v>
      </c>
    </row>
    <row r="317" spans="5:6" x14ac:dyDescent="0.25">
      <c r="E317" t="e">
        <v>#N/A</v>
      </c>
      <c r="F317" t="e">
        <v>#N/A</v>
      </c>
    </row>
    <row r="318" spans="5:6" x14ac:dyDescent="0.25">
      <c r="E318" t="e">
        <v>#N/A</v>
      </c>
      <c r="F318" t="e">
        <v>#N/A</v>
      </c>
    </row>
    <row r="319" spans="5:6" x14ac:dyDescent="0.25">
      <c r="E319" t="e">
        <v>#N/A</v>
      </c>
      <c r="F319" t="e">
        <v>#N/A</v>
      </c>
    </row>
    <row r="320" spans="5:6" x14ac:dyDescent="0.25">
      <c r="E320" t="e">
        <v>#N/A</v>
      </c>
      <c r="F320" t="e">
        <v>#N/A</v>
      </c>
    </row>
    <row r="321" spans="5:6" x14ac:dyDescent="0.25">
      <c r="E321" t="e">
        <v>#N/A</v>
      </c>
      <c r="F321" t="e">
        <v>#N/A</v>
      </c>
    </row>
    <row r="322" spans="5:6" x14ac:dyDescent="0.25">
      <c r="E322" t="e">
        <v>#N/A</v>
      </c>
      <c r="F322" t="e">
        <v>#N/A</v>
      </c>
    </row>
    <row r="323" spans="5:6" x14ac:dyDescent="0.25">
      <c r="E323" t="e">
        <v>#N/A</v>
      </c>
      <c r="F323" t="e">
        <v>#N/A</v>
      </c>
    </row>
    <row r="324" spans="5:6" x14ac:dyDescent="0.25">
      <c r="E324" t="e">
        <v>#N/A</v>
      </c>
      <c r="F324" t="e">
        <v>#N/A</v>
      </c>
    </row>
    <row r="325" spans="5:6" x14ac:dyDescent="0.25">
      <c r="E325" t="e">
        <v>#N/A</v>
      </c>
      <c r="F325" t="e">
        <v>#N/A</v>
      </c>
    </row>
    <row r="326" spans="5:6" x14ac:dyDescent="0.25">
      <c r="E326" t="e">
        <v>#N/A</v>
      </c>
      <c r="F326" t="e">
        <v>#N/A</v>
      </c>
    </row>
    <row r="327" spans="5:6" x14ac:dyDescent="0.25">
      <c r="E327" t="e">
        <v>#N/A</v>
      </c>
      <c r="F327" t="e">
        <v>#N/A</v>
      </c>
    </row>
    <row r="328" spans="5:6" x14ac:dyDescent="0.25">
      <c r="E328" t="e">
        <v>#N/A</v>
      </c>
      <c r="F328" t="e">
        <v>#N/A</v>
      </c>
    </row>
    <row r="329" spans="5:6" x14ac:dyDescent="0.25">
      <c r="E329" t="e">
        <v>#N/A</v>
      </c>
      <c r="F329" t="e">
        <v>#N/A</v>
      </c>
    </row>
    <row r="330" spans="5:6" x14ac:dyDescent="0.25">
      <c r="E330" t="e">
        <v>#N/A</v>
      </c>
      <c r="F330" t="e">
        <v>#N/A</v>
      </c>
    </row>
    <row r="331" spans="5:6" x14ac:dyDescent="0.25">
      <c r="E331" t="e">
        <v>#N/A</v>
      </c>
      <c r="F331" t="e">
        <v>#N/A</v>
      </c>
    </row>
    <row r="332" spans="5:6" x14ac:dyDescent="0.25">
      <c r="E332" t="e">
        <v>#N/A</v>
      </c>
      <c r="F332" t="e">
        <v>#N/A</v>
      </c>
    </row>
    <row r="333" spans="5:6" x14ac:dyDescent="0.25">
      <c r="E333" t="e">
        <v>#N/A</v>
      </c>
      <c r="F333" t="e">
        <v>#N/A</v>
      </c>
    </row>
    <row r="334" spans="5:6" x14ac:dyDescent="0.25">
      <c r="E334" t="e">
        <v>#N/A</v>
      </c>
      <c r="F334" t="e">
        <v>#N/A</v>
      </c>
    </row>
    <row r="335" spans="5:6" x14ac:dyDescent="0.25">
      <c r="E335" t="e">
        <v>#N/A</v>
      </c>
      <c r="F335" t="e">
        <v>#N/A</v>
      </c>
    </row>
    <row r="336" spans="5:6" x14ac:dyDescent="0.25">
      <c r="E336" t="e">
        <v>#N/A</v>
      </c>
      <c r="F336" t="e">
        <v>#N/A</v>
      </c>
    </row>
    <row r="337" spans="5:6" x14ac:dyDescent="0.25">
      <c r="E337" t="e">
        <v>#N/A</v>
      </c>
      <c r="F337" t="e">
        <v>#N/A</v>
      </c>
    </row>
    <row r="338" spans="5:6" x14ac:dyDescent="0.25">
      <c r="E338" t="e">
        <v>#N/A</v>
      </c>
      <c r="F338" t="e">
        <v>#N/A</v>
      </c>
    </row>
    <row r="339" spans="5:6" x14ac:dyDescent="0.25">
      <c r="E339" t="e">
        <v>#N/A</v>
      </c>
      <c r="F339" t="e">
        <v>#N/A</v>
      </c>
    </row>
    <row r="340" spans="5:6" x14ac:dyDescent="0.25">
      <c r="E340" t="e">
        <v>#N/A</v>
      </c>
      <c r="F340" t="e">
        <v>#N/A</v>
      </c>
    </row>
    <row r="341" spans="5:6" x14ac:dyDescent="0.25">
      <c r="E341" t="e">
        <v>#N/A</v>
      </c>
      <c r="F341" t="e">
        <v>#N/A</v>
      </c>
    </row>
    <row r="342" spans="5:6" x14ac:dyDescent="0.25">
      <c r="E342" t="e">
        <v>#N/A</v>
      </c>
      <c r="F342" t="e">
        <v>#N/A</v>
      </c>
    </row>
    <row r="343" spans="5:6" x14ac:dyDescent="0.25">
      <c r="E343" t="e">
        <v>#N/A</v>
      </c>
      <c r="F343" t="e">
        <v>#N/A</v>
      </c>
    </row>
    <row r="344" spans="5:6" x14ac:dyDescent="0.25">
      <c r="E344" t="e">
        <v>#N/A</v>
      </c>
      <c r="F344" t="e">
        <v>#N/A</v>
      </c>
    </row>
    <row r="345" spans="5:6" x14ac:dyDescent="0.25">
      <c r="E345" t="e">
        <v>#N/A</v>
      </c>
      <c r="F345" t="e">
        <v>#N/A</v>
      </c>
    </row>
    <row r="346" spans="5:6" x14ac:dyDescent="0.25">
      <c r="E346" t="e">
        <v>#N/A</v>
      </c>
      <c r="F346" t="e">
        <v>#N/A</v>
      </c>
    </row>
    <row r="347" spans="5:6" x14ac:dyDescent="0.25">
      <c r="E347" t="e">
        <v>#N/A</v>
      </c>
      <c r="F347" t="e">
        <v>#N/A</v>
      </c>
    </row>
    <row r="348" spans="5:6" x14ac:dyDescent="0.25">
      <c r="E348" t="e">
        <v>#N/A</v>
      </c>
      <c r="F348" t="e">
        <v>#N/A</v>
      </c>
    </row>
    <row r="349" spans="5:6" x14ac:dyDescent="0.25">
      <c r="E349" t="e">
        <v>#N/A</v>
      </c>
      <c r="F349" t="e">
        <v>#N/A</v>
      </c>
    </row>
    <row r="350" spans="5:6" x14ac:dyDescent="0.25">
      <c r="E350" t="e">
        <v>#N/A</v>
      </c>
      <c r="F350" t="e">
        <v>#N/A</v>
      </c>
    </row>
    <row r="351" spans="5:6" x14ac:dyDescent="0.25">
      <c r="E351" t="e">
        <v>#N/A</v>
      </c>
      <c r="F351" t="e">
        <v>#N/A</v>
      </c>
    </row>
    <row r="352" spans="5:6" x14ac:dyDescent="0.25">
      <c r="E352" t="e">
        <v>#N/A</v>
      </c>
      <c r="F352" t="e">
        <v>#N/A</v>
      </c>
    </row>
    <row r="353" spans="5:6" x14ac:dyDescent="0.25">
      <c r="E353" t="e">
        <v>#N/A</v>
      </c>
      <c r="F353" t="e">
        <v>#N/A</v>
      </c>
    </row>
    <row r="354" spans="5:6" x14ac:dyDescent="0.25">
      <c r="E354" t="e">
        <v>#N/A</v>
      </c>
      <c r="F354" t="e">
        <v>#N/A</v>
      </c>
    </row>
    <row r="355" spans="5:6" x14ac:dyDescent="0.25">
      <c r="E355" t="e">
        <v>#N/A</v>
      </c>
      <c r="F355" t="e">
        <v>#N/A</v>
      </c>
    </row>
    <row r="356" spans="5:6" x14ac:dyDescent="0.25">
      <c r="E356" t="e">
        <v>#N/A</v>
      </c>
      <c r="F356" t="e">
        <v>#N/A</v>
      </c>
    </row>
    <row r="357" spans="5:6" x14ac:dyDescent="0.25">
      <c r="E357" t="e">
        <v>#N/A</v>
      </c>
      <c r="F357" t="e">
        <v>#N/A</v>
      </c>
    </row>
    <row r="358" spans="5:6" x14ac:dyDescent="0.25">
      <c r="E358" t="e">
        <v>#N/A</v>
      </c>
      <c r="F358" t="e">
        <v>#N/A</v>
      </c>
    </row>
    <row r="359" spans="5:6" x14ac:dyDescent="0.25">
      <c r="E359" t="e">
        <v>#N/A</v>
      </c>
      <c r="F359" t="e">
        <v>#N/A</v>
      </c>
    </row>
    <row r="360" spans="5:6" x14ac:dyDescent="0.25">
      <c r="E360" t="e">
        <v>#N/A</v>
      </c>
      <c r="F360" t="e">
        <v>#N/A</v>
      </c>
    </row>
    <row r="361" spans="5:6" x14ac:dyDescent="0.25">
      <c r="E361" t="e">
        <v>#N/A</v>
      </c>
      <c r="F361" t="e">
        <v>#N/A</v>
      </c>
    </row>
    <row r="362" spans="5:6" x14ac:dyDescent="0.25">
      <c r="E362" t="e">
        <v>#N/A</v>
      </c>
      <c r="F362" t="e">
        <v>#N/A</v>
      </c>
    </row>
    <row r="363" spans="5:6" x14ac:dyDescent="0.25">
      <c r="E363" t="e">
        <v>#N/A</v>
      </c>
      <c r="F363" t="e">
        <v>#N/A</v>
      </c>
    </row>
    <row r="364" spans="5:6" x14ac:dyDescent="0.25">
      <c r="E364" t="e">
        <v>#N/A</v>
      </c>
      <c r="F364" t="e">
        <v>#N/A</v>
      </c>
    </row>
    <row r="365" spans="5:6" x14ac:dyDescent="0.25">
      <c r="E365" t="e">
        <v>#N/A</v>
      </c>
      <c r="F365" t="e">
        <v>#N/A</v>
      </c>
    </row>
    <row r="366" spans="5:6" x14ac:dyDescent="0.25">
      <c r="E366" t="e">
        <v>#N/A</v>
      </c>
      <c r="F366" t="e">
        <v>#N/A</v>
      </c>
    </row>
    <row r="367" spans="5:6" x14ac:dyDescent="0.25">
      <c r="E367" t="e">
        <v>#N/A</v>
      </c>
      <c r="F367" t="e">
        <v>#N/A</v>
      </c>
    </row>
    <row r="368" spans="5:6" x14ac:dyDescent="0.25">
      <c r="E368" t="e">
        <v>#N/A</v>
      </c>
      <c r="F368" t="e">
        <v>#N/A</v>
      </c>
    </row>
    <row r="369" spans="5:6" x14ac:dyDescent="0.25">
      <c r="E369" t="e">
        <v>#N/A</v>
      </c>
      <c r="F369" t="e">
        <v>#N/A</v>
      </c>
    </row>
    <row r="370" spans="5:6" x14ac:dyDescent="0.25">
      <c r="E370" t="e">
        <v>#N/A</v>
      </c>
      <c r="F370" t="e">
        <v>#N/A</v>
      </c>
    </row>
    <row r="371" spans="5:6" x14ac:dyDescent="0.25">
      <c r="E371" t="e">
        <v>#N/A</v>
      </c>
      <c r="F371" t="e">
        <v>#N/A</v>
      </c>
    </row>
    <row r="372" spans="5:6" x14ac:dyDescent="0.25">
      <c r="E372" t="e">
        <v>#N/A</v>
      </c>
      <c r="F372" t="e">
        <v>#N/A</v>
      </c>
    </row>
    <row r="373" spans="5:6" x14ac:dyDescent="0.25">
      <c r="E373" t="e">
        <v>#N/A</v>
      </c>
      <c r="F373" t="e">
        <v>#N/A</v>
      </c>
    </row>
    <row r="374" spans="5:6" x14ac:dyDescent="0.25">
      <c r="E374" t="e">
        <v>#N/A</v>
      </c>
      <c r="F374" t="e">
        <v>#N/A</v>
      </c>
    </row>
    <row r="375" spans="5:6" x14ac:dyDescent="0.25">
      <c r="E375" t="e">
        <v>#N/A</v>
      </c>
      <c r="F375" t="e">
        <v>#N/A</v>
      </c>
    </row>
    <row r="376" spans="5:6" x14ac:dyDescent="0.25">
      <c r="E376" t="e">
        <v>#N/A</v>
      </c>
      <c r="F376" t="e">
        <v>#N/A</v>
      </c>
    </row>
    <row r="377" spans="5:6" x14ac:dyDescent="0.25">
      <c r="E377" t="e">
        <v>#N/A</v>
      </c>
      <c r="F377" t="e">
        <v>#N/A</v>
      </c>
    </row>
    <row r="378" spans="5:6" x14ac:dyDescent="0.25">
      <c r="E378" t="e">
        <v>#N/A</v>
      </c>
      <c r="F378" t="e">
        <v>#N/A</v>
      </c>
    </row>
    <row r="379" spans="5:6" x14ac:dyDescent="0.25">
      <c r="E379" t="e">
        <v>#N/A</v>
      </c>
      <c r="F379" t="e">
        <v>#N/A</v>
      </c>
    </row>
    <row r="380" spans="5:6" x14ac:dyDescent="0.25">
      <c r="E380" t="e">
        <v>#N/A</v>
      </c>
      <c r="F380" t="e">
        <v>#N/A</v>
      </c>
    </row>
    <row r="381" spans="5:6" x14ac:dyDescent="0.25">
      <c r="E381" t="e">
        <v>#N/A</v>
      </c>
      <c r="F381" t="e">
        <v>#N/A</v>
      </c>
    </row>
    <row r="382" spans="5:6" x14ac:dyDescent="0.25">
      <c r="E382" t="e">
        <v>#N/A</v>
      </c>
      <c r="F382" t="e">
        <v>#N/A</v>
      </c>
    </row>
    <row r="383" spans="5:6" x14ac:dyDescent="0.25">
      <c r="E383" t="e">
        <v>#N/A</v>
      </c>
      <c r="F383" t="e">
        <v>#N/A</v>
      </c>
    </row>
    <row r="384" spans="5:6" x14ac:dyDescent="0.25">
      <c r="E384" t="e">
        <v>#N/A</v>
      </c>
      <c r="F384" t="e">
        <v>#N/A</v>
      </c>
    </row>
    <row r="385" spans="5:6" x14ac:dyDescent="0.25">
      <c r="E385" t="e">
        <v>#N/A</v>
      </c>
      <c r="F385" t="e">
        <v>#N/A</v>
      </c>
    </row>
    <row r="386" spans="5:6" x14ac:dyDescent="0.25">
      <c r="E386" t="e">
        <v>#N/A</v>
      </c>
      <c r="F386" t="e">
        <v>#N/A</v>
      </c>
    </row>
    <row r="387" spans="5:6" x14ac:dyDescent="0.25">
      <c r="E387" t="e">
        <v>#N/A</v>
      </c>
      <c r="F387" t="e">
        <v>#N/A</v>
      </c>
    </row>
    <row r="388" spans="5:6" x14ac:dyDescent="0.25">
      <c r="E388" t="e">
        <v>#N/A</v>
      </c>
      <c r="F388" t="e">
        <v>#N/A</v>
      </c>
    </row>
    <row r="389" spans="5:6" x14ac:dyDescent="0.25">
      <c r="E389" t="e">
        <v>#N/A</v>
      </c>
      <c r="F389" t="e">
        <v>#N/A</v>
      </c>
    </row>
    <row r="390" spans="5:6" x14ac:dyDescent="0.25">
      <c r="E390" t="e">
        <v>#N/A</v>
      </c>
      <c r="F390" t="e">
        <v>#N/A</v>
      </c>
    </row>
    <row r="391" spans="5:6" x14ac:dyDescent="0.25">
      <c r="E391" t="e">
        <v>#N/A</v>
      </c>
      <c r="F391" t="e">
        <v>#N/A</v>
      </c>
    </row>
    <row r="392" spans="5:6" x14ac:dyDescent="0.25">
      <c r="E392" t="e">
        <v>#N/A</v>
      </c>
      <c r="F392" t="e">
        <v>#N/A</v>
      </c>
    </row>
    <row r="393" spans="5:6" x14ac:dyDescent="0.25">
      <c r="E393" t="e">
        <v>#N/A</v>
      </c>
      <c r="F393" t="e">
        <v>#N/A</v>
      </c>
    </row>
    <row r="394" spans="5:6" x14ac:dyDescent="0.25">
      <c r="E394" t="e">
        <v>#N/A</v>
      </c>
      <c r="F394" t="e">
        <v>#N/A</v>
      </c>
    </row>
    <row r="395" spans="5:6" x14ac:dyDescent="0.25">
      <c r="E395" t="e">
        <v>#N/A</v>
      </c>
      <c r="F395" t="e">
        <v>#N/A</v>
      </c>
    </row>
    <row r="396" spans="5:6" x14ac:dyDescent="0.25">
      <c r="E396" t="e">
        <v>#N/A</v>
      </c>
      <c r="F396" t="e">
        <v>#N/A</v>
      </c>
    </row>
    <row r="397" spans="5:6" x14ac:dyDescent="0.25">
      <c r="E397" t="e">
        <v>#N/A</v>
      </c>
      <c r="F397" t="e">
        <v>#N/A</v>
      </c>
    </row>
    <row r="398" spans="5:6" x14ac:dyDescent="0.25">
      <c r="E398" t="e">
        <v>#N/A</v>
      </c>
      <c r="F398" t="e">
        <v>#N/A</v>
      </c>
    </row>
    <row r="399" spans="5:6" x14ac:dyDescent="0.25">
      <c r="E399" t="e">
        <v>#N/A</v>
      </c>
      <c r="F399" t="e">
        <v>#N/A</v>
      </c>
    </row>
    <row r="400" spans="5:6" x14ac:dyDescent="0.25">
      <c r="E400" t="e">
        <v>#N/A</v>
      </c>
      <c r="F400" t="e">
        <v>#N/A</v>
      </c>
    </row>
    <row r="401" spans="5:6" x14ac:dyDescent="0.25">
      <c r="E401" t="e">
        <v>#N/A</v>
      </c>
      <c r="F401" t="e">
        <v>#N/A</v>
      </c>
    </row>
    <row r="402" spans="5:6" x14ac:dyDescent="0.25">
      <c r="E402" t="e">
        <v>#N/A</v>
      </c>
      <c r="F402" t="e">
        <v>#N/A</v>
      </c>
    </row>
    <row r="403" spans="5:6" x14ac:dyDescent="0.25">
      <c r="E403" t="e">
        <v>#N/A</v>
      </c>
      <c r="F403" t="e">
        <v>#N/A</v>
      </c>
    </row>
    <row r="404" spans="5:6" x14ac:dyDescent="0.25">
      <c r="E404" t="e">
        <v>#N/A</v>
      </c>
      <c r="F404" t="e">
        <v>#N/A</v>
      </c>
    </row>
    <row r="405" spans="5:6" x14ac:dyDescent="0.25">
      <c r="E405" t="e">
        <v>#N/A</v>
      </c>
      <c r="F405" t="e">
        <v>#N/A</v>
      </c>
    </row>
    <row r="406" spans="5:6" x14ac:dyDescent="0.25">
      <c r="E406" t="e">
        <v>#N/A</v>
      </c>
      <c r="F406" t="e">
        <v>#N/A</v>
      </c>
    </row>
    <row r="407" spans="5:6" x14ac:dyDescent="0.25">
      <c r="E407" t="e">
        <v>#N/A</v>
      </c>
      <c r="F407" t="e">
        <v>#N/A</v>
      </c>
    </row>
    <row r="408" spans="5:6" x14ac:dyDescent="0.25">
      <c r="E408" t="e">
        <v>#N/A</v>
      </c>
      <c r="F408" t="e">
        <v>#N/A</v>
      </c>
    </row>
    <row r="409" spans="5:6" x14ac:dyDescent="0.25">
      <c r="E409" t="e">
        <v>#N/A</v>
      </c>
      <c r="F409" s="28" t="e">
        <v>#N/A</v>
      </c>
    </row>
    <row r="410" spans="5:6" x14ac:dyDescent="0.25">
      <c r="E410" t="e">
        <v>#N/A</v>
      </c>
      <c r="F410" t="e">
        <v>#N/A</v>
      </c>
    </row>
    <row r="411" spans="5:6" x14ac:dyDescent="0.25">
      <c r="E411" t="e">
        <v>#N/A</v>
      </c>
      <c r="F411" t="e">
        <v>#N/A</v>
      </c>
    </row>
    <row r="412" spans="5:6" x14ac:dyDescent="0.25">
      <c r="E412" t="e">
        <v>#N/A</v>
      </c>
      <c r="F412" t="e">
        <v>#N/A</v>
      </c>
    </row>
    <row r="413" spans="5:6" x14ac:dyDescent="0.25">
      <c r="E413" t="e">
        <v>#N/A</v>
      </c>
      <c r="F413" t="e">
        <v>#N/A</v>
      </c>
    </row>
    <row r="414" spans="5:6" x14ac:dyDescent="0.25">
      <c r="E414" t="e">
        <v>#N/A</v>
      </c>
      <c r="F414" t="e">
        <v>#N/A</v>
      </c>
    </row>
    <row r="415" spans="5:6" x14ac:dyDescent="0.25">
      <c r="E415" t="e">
        <v>#N/A</v>
      </c>
      <c r="F415" t="e">
        <v>#N/A</v>
      </c>
    </row>
    <row r="416" spans="5:6" x14ac:dyDescent="0.25">
      <c r="E416" t="e">
        <v>#N/A</v>
      </c>
      <c r="F416" t="e">
        <v>#N/A</v>
      </c>
    </row>
    <row r="417" spans="5:6" x14ac:dyDescent="0.25">
      <c r="E417" t="e">
        <v>#N/A</v>
      </c>
      <c r="F417" t="e">
        <v>#N/A</v>
      </c>
    </row>
    <row r="418" spans="5:6" x14ac:dyDescent="0.25">
      <c r="E418" t="e">
        <v>#N/A</v>
      </c>
      <c r="F418" t="e">
        <v>#N/A</v>
      </c>
    </row>
    <row r="419" spans="5:6" x14ac:dyDescent="0.25">
      <c r="E419" t="e">
        <v>#N/A</v>
      </c>
      <c r="F419" t="e">
        <v>#N/A</v>
      </c>
    </row>
    <row r="420" spans="5:6" x14ac:dyDescent="0.25">
      <c r="E420" t="e">
        <v>#N/A</v>
      </c>
      <c r="F420" t="e">
        <v>#N/A</v>
      </c>
    </row>
    <row r="421" spans="5:6" x14ac:dyDescent="0.25">
      <c r="E421" t="e">
        <v>#N/A</v>
      </c>
      <c r="F421" t="e">
        <v>#N/A</v>
      </c>
    </row>
    <row r="422" spans="5:6" x14ac:dyDescent="0.25">
      <c r="E422" t="e">
        <v>#N/A</v>
      </c>
      <c r="F422" t="e">
        <v>#N/A</v>
      </c>
    </row>
    <row r="423" spans="5:6" x14ac:dyDescent="0.25">
      <c r="E423" t="e">
        <v>#N/A</v>
      </c>
      <c r="F423" t="e">
        <v>#N/A</v>
      </c>
    </row>
    <row r="424" spans="5:6" x14ac:dyDescent="0.25">
      <c r="E424" t="e">
        <v>#N/A</v>
      </c>
      <c r="F424" t="e">
        <v>#N/A</v>
      </c>
    </row>
    <row r="425" spans="5:6" x14ac:dyDescent="0.25">
      <c r="E425" t="e">
        <v>#N/A</v>
      </c>
      <c r="F425" t="e">
        <v>#N/A</v>
      </c>
    </row>
    <row r="426" spans="5:6" x14ac:dyDescent="0.25">
      <c r="E426" t="e">
        <v>#N/A</v>
      </c>
      <c r="F426" t="e">
        <v>#N/A</v>
      </c>
    </row>
    <row r="427" spans="5:6" x14ac:dyDescent="0.25">
      <c r="E427" t="e">
        <v>#N/A</v>
      </c>
      <c r="F427" t="e">
        <v>#N/A</v>
      </c>
    </row>
    <row r="428" spans="5:6" x14ac:dyDescent="0.25">
      <c r="E428" t="e">
        <v>#N/A</v>
      </c>
      <c r="F428" t="e">
        <v>#N/A</v>
      </c>
    </row>
    <row r="429" spans="5:6" x14ac:dyDescent="0.25">
      <c r="E429" t="e">
        <v>#N/A</v>
      </c>
      <c r="F429" t="e">
        <v>#N/A</v>
      </c>
    </row>
    <row r="430" spans="5:6" x14ac:dyDescent="0.25">
      <c r="E430" t="e">
        <v>#N/A</v>
      </c>
      <c r="F430" t="e">
        <v>#N/A</v>
      </c>
    </row>
    <row r="431" spans="5:6" x14ac:dyDescent="0.25">
      <c r="E431" t="e">
        <v>#N/A</v>
      </c>
      <c r="F431" t="e">
        <v>#N/A</v>
      </c>
    </row>
    <row r="432" spans="5:6" x14ac:dyDescent="0.25">
      <c r="E432" t="e">
        <v>#N/A</v>
      </c>
      <c r="F432" t="e">
        <v>#N/A</v>
      </c>
    </row>
    <row r="433" spans="5:6" x14ac:dyDescent="0.25">
      <c r="E433" t="e">
        <v>#N/A</v>
      </c>
      <c r="F433" t="e">
        <v>#N/A</v>
      </c>
    </row>
    <row r="434" spans="5:6" x14ac:dyDescent="0.25">
      <c r="E434" t="e">
        <v>#N/A</v>
      </c>
      <c r="F434" t="e">
        <v>#N/A</v>
      </c>
    </row>
    <row r="435" spans="5:6" x14ac:dyDescent="0.25">
      <c r="E435" t="e">
        <v>#N/A</v>
      </c>
      <c r="F435" t="e">
        <v>#N/A</v>
      </c>
    </row>
    <row r="436" spans="5:6" x14ac:dyDescent="0.25">
      <c r="E436" t="e">
        <v>#N/A</v>
      </c>
      <c r="F436" t="e">
        <v>#N/A</v>
      </c>
    </row>
    <row r="437" spans="5:6" x14ac:dyDescent="0.25">
      <c r="E437" t="e">
        <v>#N/A</v>
      </c>
      <c r="F437" t="e">
        <v>#N/A</v>
      </c>
    </row>
    <row r="438" spans="5:6" x14ac:dyDescent="0.25">
      <c r="E438" t="e">
        <v>#N/A</v>
      </c>
      <c r="F438" t="e">
        <v>#N/A</v>
      </c>
    </row>
    <row r="439" spans="5:6" x14ac:dyDescent="0.25">
      <c r="E439" t="e">
        <v>#N/A</v>
      </c>
      <c r="F439" t="e">
        <v>#N/A</v>
      </c>
    </row>
    <row r="440" spans="5:6" x14ac:dyDescent="0.25">
      <c r="E440" t="e">
        <v>#N/A</v>
      </c>
      <c r="F440" t="e">
        <v>#N/A</v>
      </c>
    </row>
    <row r="441" spans="5:6" x14ac:dyDescent="0.25">
      <c r="E441" t="e">
        <v>#N/A</v>
      </c>
      <c r="F441" t="e">
        <v>#N/A</v>
      </c>
    </row>
    <row r="442" spans="5:6" x14ac:dyDescent="0.25">
      <c r="E442" t="e">
        <v>#N/A</v>
      </c>
      <c r="F442" t="e">
        <v>#N/A</v>
      </c>
    </row>
    <row r="443" spans="5:6" x14ac:dyDescent="0.25">
      <c r="E443" t="e">
        <v>#N/A</v>
      </c>
      <c r="F443" t="e">
        <v>#N/A</v>
      </c>
    </row>
    <row r="444" spans="5:6" x14ac:dyDescent="0.25">
      <c r="E444" t="e">
        <v>#N/A</v>
      </c>
      <c r="F444" t="e">
        <v>#N/A</v>
      </c>
    </row>
    <row r="445" spans="5:6" x14ac:dyDescent="0.25">
      <c r="E445" t="e">
        <v>#N/A</v>
      </c>
      <c r="F445" t="e">
        <v>#N/A</v>
      </c>
    </row>
    <row r="446" spans="5:6" x14ac:dyDescent="0.25">
      <c r="E446" t="e">
        <v>#N/A</v>
      </c>
      <c r="F446" t="e">
        <v>#N/A</v>
      </c>
    </row>
    <row r="447" spans="5:6" x14ac:dyDescent="0.25">
      <c r="E447" t="e">
        <v>#N/A</v>
      </c>
      <c r="F447" t="e">
        <v>#N/A</v>
      </c>
    </row>
    <row r="448" spans="5:6" x14ac:dyDescent="0.25">
      <c r="E448" t="e">
        <v>#N/A</v>
      </c>
      <c r="F448" t="e">
        <v>#N/A</v>
      </c>
    </row>
    <row r="449" spans="5:6" x14ac:dyDescent="0.25">
      <c r="E449" t="e">
        <v>#N/A</v>
      </c>
      <c r="F449" t="e">
        <v>#N/A</v>
      </c>
    </row>
    <row r="450" spans="5:6" x14ac:dyDescent="0.25">
      <c r="E450" t="e">
        <v>#N/A</v>
      </c>
      <c r="F450" t="e">
        <v>#N/A</v>
      </c>
    </row>
    <row r="451" spans="5:6" x14ac:dyDescent="0.25">
      <c r="E451" t="e">
        <v>#N/A</v>
      </c>
      <c r="F451" t="e">
        <v>#N/A</v>
      </c>
    </row>
    <row r="452" spans="5:6" x14ac:dyDescent="0.25">
      <c r="E452" t="e">
        <v>#N/A</v>
      </c>
      <c r="F452" t="e">
        <v>#N/A</v>
      </c>
    </row>
    <row r="453" spans="5:6" x14ac:dyDescent="0.25">
      <c r="E453" t="e">
        <v>#N/A</v>
      </c>
      <c r="F453" t="e">
        <v>#N/A</v>
      </c>
    </row>
    <row r="454" spans="5:6" x14ac:dyDescent="0.25">
      <c r="E454" t="e">
        <v>#N/A</v>
      </c>
      <c r="F454" t="e">
        <v>#N/A</v>
      </c>
    </row>
    <row r="455" spans="5:6" x14ac:dyDescent="0.25">
      <c r="E455" t="e">
        <v>#N/A</v>
      </c>
      <c r="F455" t="e">
        <v>#N/A</v>
      </c>
    </row>
    <row r="456" spans="5:6" x14ac:dyDescent="0.25">
      <c r="E456" t="e">
        <v>#N/A</v>
      </c>
      <c r="F456" t="e">
        <v>#N/A</v>
      </c>
    </row>
    <row r="457" spans="5:6" x14ac:dyDescent="0.25">
      <c r="E457" t="e">
        <v>#N/A</v>
      </c>
      <c r="F457" t="e">
        <v>#N/A</v>
      </c>
    </row>
    <row r="458" spans="5:6" x14ac:dyDescent="0.25">
      <c r="E458" t="e">
        <v>#N/A</v>
      </c>
      <c r="F458" t="e">
        <v>#N/A</v>
      </c>
    </row>
    <row r="459" spans="5:6" x14ac:dyDescent="0.25">
      <c r="E459" t="e">
        <v>#N/A</v>
      </c>
      <c r="F459" t="e">
        <v>#N/A</v>
      </c>
    </row>
    <row r="460" spans="5:6" x14ac:dyDescent="0.25">
      <c r="E460" t="e">
        <v>#N/A</v>
      </c>
      <c r="F460" t="e">
        <v>#N/A</v>
      </c>
    </row>
    <row r="461" spans="5:6" x14ac:dyDescent="0.25">
      <c r="E461" t="e">
        <v>#N/A</v>
      </c>
      <c r="F461" t="e">
        <v>#N/A</v>
      </c>
    </row>
    <row r="462" spans="5:6" x14ac:dyDescent="0.25">
      <c r="E462" t="e">
        <v>#N/A</v>
      </c>
      <c r="F462" t="e">
        <v>#N/A</v>
      </c>
    </row>
    <row r="463" spans="5:6" x14ac:dyDescent="0.25">
      <c r="E463" t="e">
        <v>#N/A</v>
      </c>
      <c r="F463" t="e">
        <v>#N/A</v>
      </c>
    </row>
    <row r="464" spans="5:6" x14ac:dyDescent="0.25">
      <c r="E464" t="e">
        <v>#N/A</v>
      </c>
      <c r="F464" t="e">
        <v>#N/A</v>
      </c>
    </row>
    <row r="465" spans="5:6" x14ac:dyDescent="0.25">
      <c r="E465" t="e">
        <v>#N/A</v>
      </c>
      <c r="F465" t="e">
        <v>#N/A</v>
      </c>
    </row>
    <row r="466" spans="5:6" x14ac:dyDescent="0.25">
      <c r="E466" t="e">
        <v>#N/A</v>
      </c>
      <c r="F466" t="e">
        <v>#N/A</v>
      </c>
    </row>
    <row r="467" spans="5:6" x14ac:dyDescent="0.25">
      <c r="E467" t="e">
        <v>#N/A</v>
      </c>
      <c r="F467" t="e">
        <v>#N/A</v>
      </c>
    </row>
    <row r="468" spans="5:6" x14ac:dyDescent="0.25">
      <c r="E468" t="e">
        <v>#N/A</v>
      </c>
      <c r="F468" t="e">
        <v>#N/A</v>
      </c>
    </row>
    <row r="469" spans="5:6" x14ac:dyDescent="0.25">
      <c r="E469" t="e">
        <v>#N/A</v>
      </c>
      <c r="F469" t="e">
        <v>#N/A</v>
      </c>
    </row>
    <row r="470" spans="5:6" x14ac:dyDescent="0.25">
      <c r="E470" t="e">
        <v>#N/A</v>
      </c>
      <c r="F470" t="e">
        <v>#N/A</v>
      </c>
    </row>
    <row r="471" spans="5:6" x14ac:dyDescent="0.25">
      <c r="E471" t="e">
        <v>#N/A</v>
      </c>
      <c r="F471" t="e">
        <v>#N/A</v>
      </c>
    </row>
    <row r="472" spans="5:6" x14ac:dyDescent="0.25">
      <c r="E472" t="e">
        <v>#N/A</v>
      </c>
      <c r="F472" t="e">
        <v>#N/A</v>
      </c>
    </row>
    <row r="473" spans="5:6" x14ac:dyDescent="0.25">
      <c r="E473" t="e">
        <v>#N/A</v>
      </c>
      <c r="F473" t="e">
        <v>#N/A</v>
      </c>
    </row>
    <row r="474" spans="5:6" x14ac:dyDescent="0.25">
      <c r="E474" t="e">
        <v>#N/A</v>
      </c>
      <c r="F474" t="e">
        <v>#N/A</v>
      </c>
    </row>
    <row r="475" spans="5:6" x14ac:dyDescent="0.25">
      <c r="E475" t="e">
        <v>#N/A</v>
      </c>
      <c r="F475" t="e">
        <v>#N/A</v>
      </c>
    </row>
    <row r="476" spans="5:6" x14ac:dyDescent="0.25">
      <c r="E476" t="e">
        <v>#N/A</v>
      </c>
      <c r="F476" t="e">
        <v>#N/A</v>
      </c>
    </row>
    <row r="477" spans="5:6" x14ac:dyDescent="0.25">
      <c r="E477" t="e">
        <v>#N/A</v>
      </c>
      <c r="F477" t="e">
        <v>#N/A</v>
      </c>
    </row>
    <row r="478" spans="5:6" x14ac:dyDescent="0.25">
      <c r="E478" t="e">
        <v>#N/A</v>
      </c>
      <c r="F478" t="e">
        <v>#N/A</v>
      </c>
    </row>
    <row r="479" spans="5:6" x14ac:dyDescent="0.25">
      <c r="E479" t="e">
        <v>#N/A</v>
      </c>
      <c r="F479" t="e">
        <v>#N/A</v>
      </c>
    </row>
    <row r="480" spans="5:6" x14ac:dyDescent="0.25">
      <c r="E480" t="e">
        <v>#N/A</v>
      </c>
      <c r="F480" t="e">
        <v>#N/A</v>
      </c>
    </row>
    <row r="481" spans="5:6" x14ac:dyDescent="0.25">
      <c r="E481" t="e">
        <v>#N/A</v>
      </c>
      <c r="F481" t="e">
        <v>#N/A</v>
      </c>
    </row>
    <row r="482" spans="5:6" x14ac:dyDescent="0.25">
      <c r="E482" t="e">
        <v>#N/A</v>
      </c>
      <c r="F482" t="e">
        <v>#N/A</v>
      </c>
    </row>
    <row r="483" spans="5:6" x14ac:dyDescent="0.25">
      <c r="E483" t="e">
        <v>#N/A</v>
      </c>
      <c r="F483" t="e">
        <v>#N/A</v>
      </c>
    </row>
    <row r="484" spans="5:6" x14ac:dyDescent="0.25">
      <c r="E484" t="e">
        <v>#N/A</v>
      </c>
      <c r="F484" t="e">
        <v>#N/A</v>
      </c>
    </row>
    <row r="485" spans="5:6" x14ac:dyDescent="0.25">
      <c r="E485" t="e">
        <v>#N/A</v>
      </c>
      <c r="F485" t="e">
        <v>#N/A</v>
      </c>
    </row>
    <row r="486" spans="5:6" x14ac:dyDescent="0.25">
      <c r="E486" t="e">
        <v>#N/A</v>
      </c>
      <c r="F486" t="e">
        <v>#N/A</v>
      </c>
    </row>
    <row r="487" spans="5:6" x14ac:dyDescent="0.25">
      <c r="E487" t="e">
        <v>#N/A</v>
      </c>
      <c r="F487" t="e">
        <v>#N/A</v>
      </c>
    </row>
    <row r="488" spans="5:6" x14ac:dyDescent="0.25">
      <c r="E488" t="e">
        <v>#N/A</v>
      </c>
      <c r="F488" t="e">
        <v>#N/A</v>
      </c>
    </row>
    <row r="489" spans="5:6" x14ac:dyDescent="0.25">
      <c r="E489" t="e">
        <v>#N/A</v>
      </c>
      <c r="F489" t="e">
        <v>#N/A</v>
      </c>
    </row>
    <row r="490" spans="5:6" x14ac:dyDescent="0.25">
      <c r="E490" t="e">
        <v>#N/A</v>
      </c>
      <c r="F490" t="e">
        <v>#N/A</v>
      </c>
    </row>
    <row r="491" spans="5:6" x14ac:dyDescent="0.25">
      <c r="E491" t="e">
        <v>#N/A</v>
      </c>
      <c r="F491" t="e">
        <v>#N/A</v>
      </c>
    </row>
    <row r="492" spans="5:6" x14ac:dyDescent="0.25">
      <c r="E492" t="e">
        <v>#N/A</v>
      </c>
      <c r="F492" t="e">
        <v>#N/A</v>
      </c>
    </row>
    <row r="493" spans="5:6" x14ac:dyDescent="0.25">
      <c r="E493" t="e">
        <v>#N/A</v>
      </c>
      <c r="F493" t="e">
        <v>#N/A</v>
      </c>
    </row>
    <row r="494" spans="5:6" x14ac:dyDescent="0.25">
      <c r="E494" t="e">
        <v>#N/A</v>
      </c>
      <c r="F494" t="e">
        <v>#N/A</v>
      </c>
    </row>
    <row r="495" spans="5:6" x14ac:dyDescent="0.25">
      <c r="E495" t="e">
        <v>#N/A</v>
      </c>
      <c r="F495" t="e">
        <v>#N/A</v>
      </c>
    </row>
    <row r="496" spans="5:6" x14ac:dyDescent="0.25">
      <c r="E496" t="e">
        <v>#N/A</v>
      </c>
      <c r="F496" t="e">
        <v>#N/A</v>
      </c>
    </row>
    <row r="497" spans="5:6" x14ac:dyDescent="0.25">
      <c r="E497" t="e">
        <v>#N/A</v>
      </c>
      <c r="F497" t="e">
        <v>#N/A</v>
      </c>
    </row>
    <row r="498" spans="5:6" x14ac:dyDescent="0.25">
      <c r="E498" t="e">
        <v>#N/A</v>
      </c>
      <c r="F498" t="e">
        <v>#N/A</v>
      </c>
    </row>
    <row r="499" spans="5:6" x14ac:dyDescent="0.25">
      <c r="E499" t="e">
        <v>#N/A</v>
      </c>
      <c r="F499" t="e">
        <v>#N/A</v>
      </c>
    </row>
    <row r="500" spans="5:6" x14ac:dyDescent="0.25">
      <c r="E500" t="e">
        <v>#N/A</v>
      </c>
      <c r="F500" t="e">
        <v>#N/A</v>
      </c>
    </row>
    <row r="501" spans="5:6" x14ac:dyDescent="0.25">
      <c r="E501" t="e">
        <v>#N/A</v>
      </c>
      <c r="F501" t="e">
        <v>#N/A</v>
      </c>
    </row>
    <row r="502" spans="5:6" x14ac:dyDescent="0.25">
      <c r="E502" t="e">
        <v>#N/A</v>
      </c>
      <c r="F502" t="e">
        <v>#N/A</v>
      </c>
    </row>
    <row r="503" spans="5:6" x14ac:dyDescent="0.25">
      <c r="E503" t="e">
        <v>#N/A</v>
      </c>
      <c r="F503" t="e">
        <v>#N/A</v>
      </c>
    </row>
    <row r="504" spans="5:6" x14ac:dyDescent="0.25">
      <c r="E504" t="e">
        <v>#N/A</v>
      </c>
      <c r="F504" t="e">
        <v>#N/A</v>
      </c>
    </row>
    <row r="505" spans="5:6" x14ac:dyDescent="0.25">
      <c r="E505" t="e">
        <v>#N/A</v>
      </c>
      <c r="F505" t="e">
        <v>#N/A</v>
      </c>
    </row>
    <row r="506" spans="5:6" x14ac:dyDescent="0.25">
      <c r="E506" t="e">
        <v>#N/A</v>
      </c>
      <c r="F506" t="e">
        <v>#N/A</v>
      </c>
    </row>
    <row r="507" spans="5:6" x14ac:dyDescent="0.25">
      <c r="E507" t="e">
        <v>#N/A</v>
      </c>
      <c r="F507" t="e">
        <v>#N/A</v>
      </c>
    </row>
    <row r="508" spans="5:6" x14ac:dyDescent="0.25">
      <c r="E508" t="e">
        <v>#N/A</v>
      </c>
      <c r="F508" t="e">
        <v>#N/A</v>
      </c>
    </row>
    <row r="509" spans="5:6" x14ac:dyDescent="0.25">
      <c r="E509" t="e">
        <v>#N/A</v>
      </c>
      <c r="F509" t="e">
        <v>#N/A</v>
      </c>
    </row>
    <row r="510" spans="5:6" x14ac:dyDescent="0.25">
      <c r="E510" t="e">
        <v>#N/A</v>
      </c>
      <c r="F510" t="e">
        <v>#N/A</v>
      </c>
    </row>
    <row r="511" spans="5:6" x14ac:dyDescent="0.25">
      <c r="E511" t="e">
        <v>#N/A</v>
      </c>
      <c r="F511" t="e">
        <v>#N/A</v>
      </c>
    </row>
    <row r="512" spans="5:6" x14ac:dyDescent="0.25">
      <c r="E512" t="e">
        <v>#N/A</v>
      </c>
      <c r="F512" t="e">
        <v>#N/A</v>
      </c>
    </row>
    <row r="513" spans="5:6" x14ac:dyDescent="0.25">
      <c r="E513" t="e">
        <v>#N/A</v>
      </c>
      <c r="F513" t="e">
        <v>#N/A</v>
      </c>
    </row>
    <row r="514" spans="5:6" x14ac:dyDescent="0.25">
      <c r="E514" t="e">
        <v>#N/A</v>
      </c>
      <c r="F514" t="e">
        <v>#N/A</v>
      </c>
    </row>
    <row r="515" spans="5:6" x14ac:dyDescent="0.25">
      <c r="E515" t="e">
        <v>#N/A</v>
      </c>
      <c r="F515" t="e">
        <v>#N/A</v>
      </c>
    </row>
    <row r="516" spans="5:6" x14ac:dyDescent="0.25">
      <c r="E516" t="e">
        <v>#N/A</v>
      </c>
      <c r="F516" t="e">
        <v>#N/A</v>
      </c>
    </row>
    <row r="517" spans="5:6" x14ac:dyDescent="0.25">
      <c r="E517" t="e">
        <v>#N/A</v>
      </c>
      <c r="F517" t="e">
        <v>#N/A</v>
      </c>
    </row>
    <row r="518" spans="5:6" x14ac:dyDescent="0.25">
      <c r="E518" t="e">
        <v>#N/A</v>
      </c>
      <c r="F518" t="e">
        <v>#N/A</v>
      </c>
    </row>
    <row r="519" spans="5:6" x14ac:dyDescent="0.25">
      <c r="E519" t="e">
        <v>#N/A</v>
      </c>
      <c r="F519" t="e">
        <v>#N/A</v>
      </c>
    </row>
    <row r="520" spans="5:6" x14ac:dyDescent="0.25">
      <c r="E520" t="e">
        <v>#N/A</v>
      </c>
      <c r="F520" t="e">
        <v>#N/A</v>
      </c>
    </row>
    <row r="521" spans="5:6" x14ac:dyDescent="0.25">
      <c r="E521" t="e">
        <v>#N/A</v>
      </c>
      <c r="F521" t="e">
        <v>#N/A</v>
      </c>
    </row>
    <row r="522" spans="5:6" x14ac:dyDescent="0.25">
      <c r="E522" t="e">
        <v>#N/A</v>
      </c>
      <c r="F522" t="e">
        <v>#N/A</v>
      </c>
    </row>
    <row r="523" spans="5:6" x14ac:dyDescent="0.25">
      <c r="E523" t="e">
        <v>#N/A</v>
      </c>
      <c r="F523" t="e">
        <v>#N/A</v>
      </c>
    </row>
    <row r="524" spans="5:6" x14ac:dyDescent="0.25">
      <c r="E524" t="e">
        <v>#N/A</v>
      </c>
      <c r="F524" t="e">
        <v>#N/A</v>
      </c>
    </row>
    <row r="525" spans="5:6" x14ac:dyDescent="0.25">
      <c r="E525" t="e">
        <v>#N/A</v>
      </c>
      <c r="F525" t="e">
        <v>#N/A</v>
      </c>
    </row>
    <row r="526" spans="5:6" x14ac:dyDescent="0.25">
      <c r="E526" t="e">
        <v>#N/A</v>
      </c>
      <c r="F526" t="e">
        <v>#N/A</v>
      </c>
    </row>
    <row r="527" spans="5:6" x14ac:dyDescent="0.25">
      <c r="E527" t="e">
        <v>#N/A</v>
      </c>
      <c r="F527" t="e">
        <v>#N/A</v>
      </c>
    </row>
    <row r="528" spans="5:6" x14ac:dyDescent="0.25">
      <c r="E528" t="e">
        <v>#N/A</v>
      </c>
      <c r="F528" t="e">
        <v>#N/A</v>
      </c>
    </row>
    <row r="529" spans="5:6" x14ac:dyDescent="0.25">
      <c r="E529" t="e">
        <v>#N/A</v>
      </c>
      <c r="F529" t="e">
        <v>#N/A</v>
      </c>
    </row>
    <row r="530" spans="5:6" x14ac:dyDescent="0.25">
      <c r="E530" t="e">
        <v>#N/A</v>
      </c>
      <c r="F530" t="e">
        <v>#N/A</v>
      </c>
    </row>
    <row r="531" spans="5:6" x14ac:dyDescent="0.25">
      <c r="E531" t="e">
        <v>#N/A</v>
      </c>
      <c r="F531" t="e">
        <v>#N/A</v>
      </c>
    </row>
    <row r="532" spans="5:6" x14ac:dyDescent="0.25">
      <c r="E532" t="e">
        <v>#N/A</v>
      </c>
      <c r="F532" t="e">
        <v>#N/A</v>
      </c>
    </row>
    <row r="533" spans="5:6" x14ac:dyDescent="0.25">
      <c r="E533" t="e">
        <v>#N/A</v>
      </c>
      <c r="F533" t="e">
        <v>#N/A</v>
      </c>
    </row>
    <row r="534" spans="5:6" x14ac:dyDescent="0.25">
      <c r="E534" t="e">
        <v>#N/A</v>
      </c>
      <c r="F534" t="e">
        <v>#N/A</v>
      </c>
    </row>
    <row r="535" spans="5:6" x14ac:dyDescent="0.25">
      <c r="E535" t="e">
        <v>#N/A</v>
      </c>
      <c r="F535" t="e">
        <v>#N/A</v>
      </c>
    </row>
    <row r="536" spans="5:6" x14ac:dyDescent="0.25">
      <c r="E536" t="e">
        <v>#N/A</v>
      </c>
      <c r="F536" s="28" t="e">
        <v>#N/A</v>
      </c>
    </row>
    <row r="537" spans="5:6" x14ac:dyDescent="0.25">
      <c r="E537" t="e">
        <v>#N/A</v>
      </c>
      <c r="F537" t="e">
        <v>#N/A</v>
      </c>
    </row>
    <row r="538" spans="5:6" x14ac:dyDescent="0.25">
      <c r="E538" t="e">
        <v>#N/A</v>
      </c>
      <c r="F538" t="e">
        <v>#N/A</v>
      </c>
    </row>
    <row r="539" spans="5:6" x14ac:dyDescent="0.25">
      <c r="E539" t="e">
        <v>#N/A</v>
      </c>
      <c r="F539" t="e">
        <v>#N/A</v>
      </c>
    </row>
    <row r="540" spans="5:6" x14ac:dyDescent="0.25">
      <c r="E540" t="e">
        <v>#N/A</v>
      </c>
      <c r="F540" t="e">
        <v>#N/A</v>
      </c>
    </row>
    <row r="541" spans="5:6" x14ac:dyDescent="0.25">
      <c r="E541" t="e">
        <v>#N/A</v>
      </c>
      <c r="F541" t="e">
        <v>#N/A</v>
      </c>
    </row>
    <row r="542" spans="5:6" x14ac:dyDescent="0.25">
      <c r="E542" t="e">
        <v>#N/A</v>
      </c>
      <c r="F542" t="e">
        <v>#N/A</v>
      </c>
    </row>
    <row r="543" spans="5:6" x14ac:dyDescent="0.25">
      <c r="E543" t="e">
        <v>#N/A</v>
      </c>
      <c r="F543" t="e">
        <v>#N/A</v>
      </c>
    </row>
    <row r="544" spans="5:6" x14ac:dyDescent="0.25">
      <c r="E544" t="e">
        <v>#N/A</v>
      </c>
      <c r="F544" t="e">
        <v>#N/A</v>
      </c>
    </row>
    <row r="545" spans="5:6" x14ac:dyDescent="0.25">
      <c r="E545" t="e">
        <v>#N/A</v>
      </c>
      <c r="F545" t="e">
        <v>#N/A</v>
      </c>
    </row>
    <row r="546" spans="5:6" x14ac:dyDescent="0.25">
      <c r="E546" t="e">
        <v>#N/A</v>
      </c>
      <c r="F546" t="e">
        <v>#N/A</v>
      </c>
    </row>
    <row r="547" spans="5:6" x14ac:dyDescent="0.25">
      <c r="E547" t="e">
        <v>#N/A</v>
      </c>
      <c r="F547" t="e">
        <v>#N/A</v>
      </c>
    </row>
    <row r="548" spans="5:6" x14ac:dyDescent="0.25">
      <c r="E548" t="e">
        <v>#N/A</v>
      </c>
      <c r="F548" t="e">
        <v>#N/A</v>
      </c>
    </row>
    <row r="549" spans="5:6" x14ac:dyDescent="0.25">
      <c r="E549" t="e">
        <v>#N/A</v>
      </c>
      <c r="F549" t="e">
        <v>#N/A</v>
      </c>
    </row>
    <row r="550" spans="5:6" x14ac:dyDescent="0.25">
      <c r="E550" t="e">
        <v>#N/A</v>
      </c>
      <c r="F550" t="e">
        <v>#N/A</v>
      </c>
    </row>
    <row r="551" spans="5:6" x14ac:dyDescent="0.25">
      <c r="E551" t="e">
        <v>#N/A</v>
      </c>
      <c r="F551" t="e">
        <v>#N/A</v>
      </c>
    </row>
    <row r="552" spans="5:6" x14ac:dyDescent="0.25">
      <c r="E552" t="e">
        <v>#N/A</v>
      </c>
      <c r="F552" t="e">
        <v>#N/A</v>
      </c>
    </row>
    <row r="553" spans="5:6" x14ac:dyDescent="0.25">
      <c r="E553" t="e">
        <v>#N/A</v>
      </c>
      <c r="F553" t="e">
        <v>#N/A</v>
      </c>
    </row>
    <row r="554" spans="5:6" x14ac:dyDescent="0.25">
      <c r="E554" t="e">
        <v>#N/A</v>
      </c>
      <c r="F554" t="e">
        <v>#N/A</v>
      </c>
    </row>
    <row r="555" spans="5:6" x14ac:dyDescent="0.25">
      <c r="E555" t="e">
        <v>#N/A</v>
      </c>
      <c r="F555" t="e">
        <v>#N/A</v>
      </c>
    </row>
    <row r="556" spans="5:6" x14ac:dyDescent="0.25">
      <c r="E556" t="e">
        <v>#N/A</v>
      </c>
      <c r="F556" t="e">
        <v>#N/A</v>
      </c>
    </row>
    <row r="557" spans="5:6" x14ac:dyDescent="0.25">
      <c r="E557" t="e">
        <v>#N/A</v>
      </c>
      <c r="F557" t="e">
        <v>#N/A</v>
      </c>
    </row>
    <row r="558" spans="5:6" x14ac:dyDescent="0.25">
      <c r="E558" t="e">
        <v>#N/A</v>
      </c>
      <c r="F558" t="e">
        <v>#N/A</v>
      </c>
    </row>
    <row r="559" spans="5:6" x14ac:dyDescent="0.25">
      <c r="E559" t="e">
        <v>#N/A</v>
      </c>
      <c r="F559" t="e">
        <v>#N/A</v>
      </c>
    </row>
    <row r="560" spans="5:6" x14ac:dyDescent="0.25">
      <c r="E560" t="e">
        <v>#N/A</v>
      </c>
      <c r="F560" t="e">
        <v>#N/A</v>
      </c>
    </row>
    <row r="561" spans="5:6" x14ac:dyDescent="0.25">
      <c r="E561" t="e">
        <v>#N/A</v>
      </c>
      <c r="F561" t="e">
        <v>#N/A</v>
      </c>
    </row>
    <row r="562" spans="5:6" x14ac:dyDescent="0.25">
      <c r="E562" t="e">
        <v>#N/A</v>
      </c>
      <c r="F562" t="e">
        <v>#N/A</v>
      </c>
    </row>
    <row r="563" spans="5:6" x14ac:dyDescent="0.25">
      <c r="E563" t="e">
        <v>#N/A</v>
      </c>
      <c r="F563" t="e">
        <v>#N/A</v>
      </c>
    </row>
    <row r="564" spans="5:6" x14ac:dyDescent="0.25">
      <c r="E564" t="e">
        <v>#N/A</v>
      </c>
      <c r="F564" t="e">
        <v>#N/A</v>
      </c>
    </row>
    <row r="565" spans="5:6" x14ac:dyDescent="0.25">
      <c r="E565" t="e">
        <v>#N/A</v>
      </c>
      <c r="F565" t="e">
        <v>#N/A</v>
      </c>
    </row>
    <row r="566" spans="5:6" x14ac:dyDescent="0.25">
      <c r="E566" t="e">
        <v>#N/A</v>
      </c>
      <c r="F566" t="e">
        <v>#N/A</v>
      </c>
    </row>
    <row r="567" spans="5:6" x14ac:dyDescent="0.25">
      <c r="E567" t="e">
        <v>#N/A</v>
      </c>
      <c r="F567" t="e">
        <v>#N/A</v>
      </c>
    </row>
    <row r="568" spans="5:6" x14ac:dyDescent="0.25">
      <c r="E568" t="e">
        <v>#N/A</v>
      </c>
      <c r="F568" t="e">
        <v>#N/A</v>
      </c>
    </row>
    <row r="569" spans="5:6" x14ac:dyDescent="0.25">
      <c r="E569" t="e">
        <v>#N/A</v>
      </c>
      <c r="F569" t="e">
        <v>#N/A</v>
      </c>
    </row>
    <row r="570" spans="5:6" x14ac:dyDescent="0.25">
      <c r="E570" t="e">
        <v>#N/A</v>
      </c>
      <c r="F570" t="e">
        <v>#N/A</v>
      </c>
    </row>
    <row r="571" spans="5:6" x14ac:dyDescent="0.25">
      <c r="E571" t="e">
        <v>#N/A</v>
      </c>
      <c r="F571" t="e">
        <v>#N/A</v>
      </c>
    </row>
    <row r="572" spans="5:6" x14ac:dyDescent="0.25">
      <c r="E572" t="e">
        <v>#N/A</v>
      </c>
      <c r="F572" t="e">
        <v>#N/A</v>
      </c>
    </row>
    <row r="573" spans="5:6" x14ac:dyDescent="0.25">
      <c r="E573" t="e">
        <v>#N/A</v>
      </c>
      <c r="F573" t="e">
        <v>#N/A</v>
      </c>
    </row>
    <row r="574" spans="5:6" x14ac:dyDescent="0.25">
      <c r="E574" t="e">
        <v>#N/A</v>
      </c>
      <c r="F574" t="e">
        <v>#N/A</v>
      </c>
    </row>
    <row r="575" spans="5:6" x14ac:dyDescent="0.25">
      <c r="E575" t="e">
        <v>#N/A</v>
      </c>
      <c r="F575" t="e">
        <v>#N/A</v>
      </c>
    </row>
    <row r="576" spans="5:6" x14ac:dyDescent="0.25">
      <c r="E576" t="e">
        <v>#N/A</v>
      </c>
      <c r="F576" t="e">
        <v>#N/A</v>
      </c>
    </row>
    <row r="577" spans="5:6" x14ac:dyDescent="0.25">
      <c r="E577" t="e">
        <v>#N/A</v>
      </c>
      <c r="F577" t="e">
        <v>#N/A</v>
      </c>
    </row>
    <row r="578" spans="5:6" x14ac:dyDescent="0.25">
      <c r="E578" t="e">
        <v>#N/A</v>
      </c>
      <c r="F578" t="e">
        <v>#N/A</v>
      </c>
    </row>
    <row r="579" spans="5:6" x14ac:dyDescent="0.25">
      <c r="E579" t="e">
        <v>#N/A</v>
      </c>
      <c r="F579" t="e">
        <v>#N/A</v>
      </c>
    </row>
    <row r="580" spans="5:6" x14ac:dyDescent="0.25">
      <c r="E580" t="e">
        <v>#N/A</v>
      </c>
      <c r="F580" t="e">
        <v>#N/A</v>
      </c>
    </row>
    <row r="581" spans="5:6" x14ac:dyDescent="0.25">
      <c r="E581" t="e">
        <v>#N/A</v>
      </c>
      <c r="F581" t="e">
        <v>#N/A</v>
      </c>
    </row>
    <row r="582" spans="5:6" x14ac:dyDescent="0.25">
      <c r="E582" t="e">
        <v>#N/A</v>
      </c>
      <c r="F582" t="e">
        <v>#N/A</v>
      </c>
    </row>
    <row r="583" spans="5:6" x14ac:dyDescent="0.25">
      <c r="E583" t="e">
        <v>#N/A</v>
      </c>
      <c r="F583" t="e">
        <v>#N/A</v>
      </c>
    </row>
    <row r="584" spans="5:6" x14ac:dyDescent="0.25">
      <c r="E584" t="e">
        <v>#N/A</v>
      </c>
      <c r="F584" t="e">
        <v>#N/A</v>
      </c>
    </row>
    <row r="585" spans="5:6" x14ac:dyDescent="0.25">
      <c r="E585" t="e">
        <v>#N/A</v>
      </c>
      <c r="F585" t="e">
        <v>#N/A</v>
      </c>
    </row>
    <row r="586" spans="5:6" x14ac:dyDescent="0.25">
      <c r="E586" t="e">
        <v>#N/A</v>
      </c>
      <c r="F586" t="e">
        <v>#N/A</v>
      </c>
    </row>
    <row r="587" spans="5:6" x14ac:dyDescent="0.25">
      <c r="E587" t="e">
        <v>#N/A</v>
      </c>
      <c r="F587" t="e">
        <v>#N/A</v>
      </c>
    </row>
    <row r="588" spans="5:6" x14ac:dyDescent="0.25">
      <c r="E588" t="e">
        <v>#N/A</v>
      </c>
      <c r="F588" t="e">
        <v>#N/A</v>
      </c>
    </row>
    <row r="589" spans="5:6" x14ac:dyDescent="0.25">
      <c r="E589" t="e">
        <v>#N/A</v>
      </c>
      <c r="F589" t="e">
        <v>#N/A</v>
      </c>
    </row>
    <row r="590" spans="5:6" x14ac:dyDescent="0.25">
      <c r="E590" t="e">
        <v>#N/A</v>
      </c>
      <c r="F590" t="e">
        <v>#N/A</v>
      </c>
    </row>
    <row r="591" spans="5:6" x14ac:dyDescent="0.25">
      <c r="E591" t="e">
        <v>#N/A</v>
      </c>
      <c r="F591" t="e">
        <v>#N/A</v>
      </c>
    </row>
    <row r="592" spans="5:6" x14ac:dyDescent="0.25">
      <c r="E592" t="e">
        <v>#N/A</v>
      </c>
      <c r="F592" t="e">
        <v>#N/A</v>
      </c>
    </row>
    <row r="593" spans="5:6" x14ac:dyDescent="0.25">
      <c r="E593" t="e">
        <v>#N/A</v>
      </c>
      <c r="F593" t="e">
        <v>#N/A</v>
      </c>
    </row>
    <row r="594" spans="5:6" x14ac:dyDescent="0.25">
      <c r="E594" t="e">
        <v>#N/A</v>
      </c>
      <c r="F594" t="e">
        <v>#N/A</v>
      </c>
    </row>
    <row r="595" spans="5:6" x14ac:dyDescent="0.25">
      <c r="E595" t="e">
        <v>#N/A</v>
      </c>
      <c r="F595" t="e">
        <v>#N/A</v>
      </c>
    </row>
    <row r="596" spans="5:6" x14ac:dyDescent="0.25">
      <c r="E596" t="e">
        <v>#N/A</v>
      </c>
      <c r="F596" t="e">
        <v>#N/A</v>
      </c>
    </row>
    <row r="597" spans="5:6" x14ac:dyDescent="0.25">
      <c r="E597" t="e">
        <v>#N/A</v>
      </c>
      <c r="F597" t="e">
        <v>#N/A</v>
      </c>
    </row>
    <row r="598" spans="5:6" x14ac:dyDescent="0.25">
      <c r="E598" t="e">
        <v>#N/A</v>
      </c>
      <c r="F598" t="e">
        <v>#N/A</v>
      </c>
    </row>
    <row r="599" spans="5:6" x14ac:dyDescent="0.25">
      <c r="E599" t="e">
        <v>#N/A</v>
      </c>
      <c r="F599" t="e">
        <v>#N/A</v>
      </c>
    </row>
    <row r="600" spans="5:6" x14ac:dyDescent="0.25">
      <c r="E600" t="e">
        <v>#N/A</v>
      </c>
      <c r="F600" t="e">
        <v>#N/A</v>
      </c>
    </row>
    <row r="601" spans="5:6" x14ac:dyDescent="0.25">
      <c r="E601" t="e">
        <v>#N/A</v>
      </c>
      <c r="F601" t="e">
        <v>#N/A</v>
      </c>
    </row>
    <row r="602" spans="5:6" x14ac:dyDescent="0.25">
      <c r="E602" t="e">
        <v>#N/A</v>
      </c>
      <c r="F602" t="e">
        <v>#N/A</v>
      </c>
    </row>
    <row r="603" spans="5:6" x14ac:dyDescent="0.25">
      <c r="E603" t="e">
        <v>#N/A</v>
      </c>
      <c r="F603" t="e">
        <v>#N/A</v>
      </c>
    </row>
    <row r="604" spans="5:6" x14ac:dyDescent="0.25">
      <c r="E604" t="e">
        <v>#N/A</v>
      </c>
      <c r="F604" t="e">
        <v>#N/A</v>
      </c>
    </row>
    <row r="605" spans="5:6" x14ac:dyDescent="0.25">
      <c r="E605" t="e">
        <v>#N/A</v>
      </c>
      <c r="F605" t="e">
        <v>#N/A</v>
      </c>
    </row>
    <row r="606" spans="5:6" x14ac:dyDescent="0.25">
      <c r="E606" t="e">
        <v>#N/A</v>
      </c>
      <c r="F606" t="e">
        <v>#N/A</v>
      </c>
    </row>
    <row r="607" spans="5:6" x14ac:dyDescent="0.25">
      <c r="E607" t="e">
        <v>#N/A</v>
      </c>
      <c r="F607" t="e">
        <v>#N/A</v>
      </c>
    </row>
    <row r="608" spans="5:6" x14ac:dyDescent="0.25">
      <c r="E608" t="e">
        <v>#N/A</v>
      </c>
      <c r="F608" t="e">
        <v>#N/A</v>
      </c>
    </row>
    <row r="609" spans="5:6" x14ac:dyDescent="0.25">
      <c r="E609" t="e">
        <v>#N/A</v>
      </c>
      <c r="F609" t="e">
        <v>#N/A</v>
      </c>
    </row>
    <row r="610" spans="5:6" x14ac:dyDescent="0.25">
      <c r="E610" t="e">
        <v>#N/A</v>
      </c>
      <c r="F610" t="e">
        <v>#N/A</v>
      </c>
    </row>
    <row r="611" spans="5:6" x14ac:dyDescent="0.25">
      <c r="E611" t="e">
        <v>#N/A</v>
      </c>
      <c r="F611" t="e">
        <v>#N/A</v>
      </c>
    </row>
    <row r="612" spans="5:6" x14ac:dyDescent="0.25">
      <c r="E612" t="e">
        <v>#N/A</v>
      </c>
      <c r="F612" t="e">
        <v>#N/A</v>
      </c>
    </row>
    <row r="613" spans="5:6" x14ac:dyDescent="0.25">
      <c r="E613" t="e">
        <v>#N/A</v>
      </c>
      <c r="F613" t="e">
        <v>#N/A</v>
      </c>
    </row>
    <row r="614" spans="5:6" x14ac:dyDescent="0.25">
      <c r="E614" t="e">
        <v>#N/A</v>
      </c>
      <c r="F614" t="e">
        <v>#N/A</v>
      </c>
    </row>
    <row r="615" spans="5:6" x14ac:dyDescent="0.25">
      <c r="E615" t="e">
        <v>#N/A</v>
      </c>
      <c r="F615" t="e">
        <v>#N/A</v>
      </c>
    </row>
    <row r="616" spans="5:6" x14ac:dyDescent="0.25">
      <c r="E616" t="e">
        <v>#N/A</v>
      </c>
      <c r="F616" t="e">
        <v>#N/A</v>
      </c>
    </row>
    <row r="617" spans="5:6" x14ac:dyDescent="0.25">
      <c r="E617" t="e">
        <v>#N/A</v>
      </c>
      <c r="F617" t="e">
        <v>#N/A</v>
      </c>
    </row>
    <row r="618" spans="5:6" x14ac:dyDescent="0.25">
      <c r="E618" t="e">
        <v>#N/A</v>
      </c>
      <c r="F618" t="e">
        <v>#N/A</v>
      </c>
    </row>
    <row r="619" spans="5:6" x14ac:dyDescent="0.25">
      <c r="E619" t="e">
        <v>#N/A</v>
      </c>
      <c r="F619" t="e">
        <v>#N/A</v>
      </c>
    </row>
    <row r="620" spans="5:6" x14ac:dyDescent="0.25">
      <c r="E620" t="e">
        <v>#N/A</v>
      </c>
      <c r="F620" t="e">
        <v>#N/A</v>
      </c>
    </row>
    <row r="621" spans="5:6" x14ac:dyDescent="0.25">
      <c r="E621" t="e">
        <v>#N/A</v>
      </c>
      <c r="F621" t="e">
        <v>#N/A</v>
      </c>
    </row>
    <row r="622" spans="5:6" x14ac:dyDescent="0.25">
      <c r="E622" t="e">
        <v>#N/A</v>
      </c>
      <c r="F622" t="e">
        <v>#N/A</v>
      </c>
    </row>
    <row r="623" spans="5:6" x14ac:dyDescent="0.25">
      <c r="E623" t="e">
        <v>#N/A</v>
      </c>
      <c r="F623" t="e">
        <v>#N/A</v>
      </c>
    </row>
    <row r="624" spans="5:6" x14ac:dyDescent="0.25">
      <c r="E624" t="e">
        <v>#N/A</v>
      </c>
      <c r="F624" t="e">
        <v>#N/A</v>
      </c>
    </row>
    <row r="625" spans="5:6" x14ac:dyDescent="0.25">
      <c r="E625" t="e">
        <v>#N/A</v>
      </c>
      <c r="F625" t="e">
        <v>#N/A</v>
      </c>
    </row>
    <row r="626" spans="5:6" x14ac:dyDescent="0.25">
      <c r="E626" t="e">
        <v>#N/A</v>
      </c>
      <c r="F626" t="e">
        <v>#N/A</v>
      </c>
    </row>
    <row r="627" spans="5:6" x14ac:dyDescent="0.25">
      <c r="E627" t="e">
        <v>#N/A</v>
      </c>
      <c r="F627" t="e">
        <v>#N/A</v>
      </c>
    </row>
    <row r="628" spans="5:6" x14ac:dyDescent="0.25">
      <c r="E628" t="e">
        <v>#N/A</v>
      </c>
      <c r="F628" t="e">
        <v>#N/A</v>
      </c>
    </row>
    <row r="629" spans="5:6" x14ac:dyDescent="0.25">
      <c r="E629" t="e">
        <v>#N/A</v>
      </c>
      <c r="F629" t="e">
        <v>#N/A</v>
      </c>
    </row>
    <row r="630" spans="5:6" x14ac:dyDescent="0.25">
      <c r="E630" t="e">
        <v>#N/A</v>
      </c>
      <c r="F630" t="e">
        <v>#N/A</v>
      </c>
    </row>
    <row r="631" spans="5:6" x14ac:dyDescent="0.25">
      <c r="E631" t="e">
        <v>#N/A</v>
      </c>
      <c r="F631" t="e">
        <v>#N/A</v>
      </c>
    </row>
    <row r="632" spans="5:6" x14ac:dyDescent="0.25">
      <c r="E632" t="e">
        <v>#N/A</v>
      </c>
      <c r="F632" t="e">
        <v>#N/A</v>
      </c>
    </row>
    <row r="633" spans="5:6" x14ac:dyDescent="0.25">
      <c r="E633" t="e">
        <v>#N/A</v>
      </c>
      <c r="F633" t="e">
        <v>#N/A</v>
      </c>
    </row>
    <row r="634" spans="5:6" x14ac:dyDescent="0.25">
      <c r="E634" t="e">
        <v>#N/A</v>
      </c>
      <c r="F634" t="e">
        <v>#N/A</v>
      </c>
    </row>
    <row r="635" spans="5:6" x14ac:dyDescent="0.25">
      <c r="E635" t="e">
        <v>#N/A</v>
      </c>
      <c r="F635" t="e">
        <v>#N/A</v>
      </c>
    </row>
    <row r="636" spans="5:6" x14ac:dyDescent="0.25">
      <c r="E636" t="e">
        <v>#N/A</v>
      </c>
      <c r="F636" t="e">
        <v>#N/A</v>
      </c>
    </row>
    <row r="637" spans="5:6" x14ac:dyDescent="0.25">
      <c r="E637" t="e">
        <v>#N/A</v>
      </c>
      <c r="F637" t="e">
        <v>#N/A</v>
      </c>
    </row>
    <row r="638" spans="5:6" x14ac:dyDescent="0.25">
      <c r="E638" t="e">
        <v>#N/A</v>
      </c>
      <c r="F638" t="e">
        <v>#N/A</v>
      </c>
    </row>
    <row r="639" spans="5:6" x14ac:dyDescent="0.25">
      <c r="E639" t="e">
        <v>#N/A</v>
      </c>
      <c r="F639" t="e">
        <v>#N/A</v>
      </c>
    </row>
    <row r="640" spans="5:6" x14ac:dyDescent="0.25">
      <c r="E640" t="e">
        <v>#N/A</v>
      </c>
      <c r="F640" t="e">
        <v>#N/A</v>
      </c>
    </row>
    <row r="641" spans="5:6" x14ac:dyDescent="0.25">
      <c r="E641" t="e">
        <v>#N/A</v>
      </c>
      <c r="F641" t="e">
        <v>#N/A</v>
      </c>
    </row>
    <row r="642" spans="5:6" x14ac:dyDescent="0.25">
      <c r="E642" t="e">
        <v>#N/A</v>
      </c>
      <c r="F642" t="e">
        <v>#N/A</v>
      </c>
    </row>
    <row r="643" spans="5:6" x14ac:dyDescent="0.25">
      <c r="E643" t="e">
        <v>#N/A</v>
      </c>
      <c r="F643" t="e">
        <v>#N/A</v>
      </c>
    </row>
    <row r="644" spans="5:6" x14ac:dyDescent="0.25">
      <c r="E644" t="e">
        <v>#N/A</v>
      </c>
      <c r="F644" t="e">
        <v>#N/A</v>
      </c>
    </row>
    <row r="645" spans="5:6" x14ac:dyDescent="0.25">
      <c r="E645" t="e">
        <v>#N/A</v>
      </c>
      <c r="F645" t="e">
        <v>#N/A</v>
      </c>
    </row>
    <row r="646" spans="5:6" x14ac:dyDescent="0.25">
      <c r="E646" t="e">
        <v>#N/A</v>
      </c>
      <c r="F646" t="e">
        <v>#N/A</v>
      </c>
    </row>
    <row r="647" spans="5:6" x14ac:dyDescent="0.25">
      <c r="E647" t="e">
        <v>#N/A</v>
      </c>
      <c r="F647" t="e">
        <v>#N/A</v>
      </c>
    </row>
    <row r="648" spans="5:6" x14ac:dyDescent="0.25">
      <c r="E648" t="e">
        <v>#N/A</v>
      </c>
      <c r="F648" t="e">
        <v>#N/A</v>
      </c>
    </row>
    <row r="649" spans="5:6" x14ac:dyDescent="0.25">
      <c r="E649" t="e">
        <v>#N/A</v>
      </c>
      <c r="F649" t="e">
        <v>#N/A</v>
      </c>
    </row>
    <row r="650" spans="5:6" x14ac:dyDescent="0.25">
      <c r="E650" t="e">
        <v>#N/A</v>
      </c>
      <c r="F650" t="e">
        <v>#N/A</v>
      </c>
    </row>
    <row r="651" spans="5:6" x14ac:dyDescent="0.25">
      <c r="E651" t="e">
        <v>#N/A</v>
      </c>
      <c r="F651" t="e">
        <v>#N/A</v>
      </c>
    </row>
    <row r="652" spans="5:6" x14ac:dyDescent="0.25">
      <c r="E652" t="e">
        <v>#N/A</v>
      </c>
      <c r="F652" t="e">
        <v>#N/A</v>
      </c>
    </row>
    <row r="653" spans="5:6" x14ac:dyDescent="0.25">
      <c r="E653" t="e">
        <v>#N/A</v>
      </c>
      <c r="F653" t="e">
        <v>#N/A</v>
      </c>
    </row>
    <row r="654" spans="5:6" x14ac:dyDescent="0.25">
      <c r="E654" t="e">
        <v>#N/A</v>
      </c>
      <c r="F654" t="e">
        <v>#N/A</v>
      </c>
    </row>
    <row r="655" spans="5:6" x14ac:dyDescent="0.25">
      <c r="E655" t="e">
        <v>#N/A</v>
      </c>
      <c r="F655" t="e">
        <v>#N/A</v>
      </c>
    </row>
    <row r="656" spans="5:6" x14ac:dyDescent="0.25">
      <c r="E656" t="e">
        <v>#N/A</v>
      </c>
      <c r="F656" t="e">
        <v>#N/A</v>
      </c>
    </row>
    <row r="657" spans="5:6" x14ac:dyDescent="0.25">
      <c r="E657" t="e">
        <v>#N/A</v>
      </c>
      <c r="F657" t="e">
        <v>#N/A</v>
      </c>
    </row>
    <row r="658" spans="5:6" x14ac:dyDescent="0.25">
      <c r="E658" t="e">
        <v>#N/A</v>
      </c>
      <c r="F658" t="e">
        <v>#N/A</v>
      </c>
    </row>
    <row r="659" spans="5:6" x14ac:dyDescent="0.25">
      <c r="E659" t="e">
        <v>#N/A</v>
      </c>
      <c r="F659" t="e">
        <v>#N/A</v>
      </c>
    </row>
    <row r="660" spans="5:6" x14ac:dyDescent="0.25">
      <c r="E660" t="e">
        <v>#N/A</v>
      </c>
      <c r="F660" t="e">
        <v>#N/A</v>
      </c>
    </row>
    <row r="661" spans="5:6" x14ac:dyDescent="0.25">
      <c r="E661" t="e">
        <v>#N/A</v>
      </c>
      <c r="F661" t="e">
        <v>#N/A</v>
      </c>
    </row>
    <row r="662" spans="5:6" x14ac:dyDescent="0.25">
      <c r="E662" t="e">
        <v>#N/A</v>
      </c>
      <c r="F662" t="e">
        <v>#N/A</v>
      </c>
    </row>
    <row r="663" spans="5:6" x14ac:dyDescent="0.25">
      <c r="E663" t="e">
        <v>#N/A</v>
      </c>
      <c r="F663" s="28" t="e">
        <v>#N/A</v>
      </c>
    </row>
    <row r="664" spans="5:6" x14ac:dyDescent="0.25">
      <c r="E664" t="e">
        <v>#N/A</v>
      </c>
      <c r="F664" t="e">
        <v>#N/A</v>
      </c>
    </row>
    <row r="665" spans="5:6" x14ac:dyDescent="0.25">
      <c r="E665" t="e">
        <v>#N/A</v>
      </c>
      <c r="F665" t="e">
        <v>#N/A</v>
      </c>
    </row>
    <row r="666" spans="5:6" x14ac:dyDescent="0.25">
      <c r="E666" t="e">
        <v>#N/A</v>
      </c>
      <c r="F666" t="e">
        <v>#N/A</v>
      </c>
    </row>
    <row r="667" spans="5:6" x14ac:dyDescent="0.25">
      <c r="E667" t="e">
        <v>#N/A</v>
      </c>
      <c r="F667" t="e">
        <v>#N/A</v>
      </c>
    </row>
    <row r="668" spans="5:6" x14ac:dyDescent="0.25">
      <c r="E668" t="e">
        <v>#N/A</v>
      </c>
      <c r="F668" t="e">
        <v>#N/A</v>
      </c>
    </row>
    <row r="669" spans="5:6" x14ac:dyDescent="0.25">
      <c r="E669" t="e">
        <v>#N/A</v>
      </c>
      <c r="F669" t="e">
        <v>#N/A</v>
      </c>
    </row>
    <row r="670" spans="5:6" x14ac:dyDescent="0.25">
      <c r="E670" t="e">
        <v>#N/A</v>
      </c>
      <c r="F670" t="e">
        <v>#N/A</v>
      </c>
    </row>
    <row r="671" spans="5:6" x14ac:dyDescent="0.25">
      <c r="E671" t="e">
        <v>#N/A</v>
      </c>
      <c r="F671" t="e">
        <v>#N/A</v>
      </c>
    </row>
    <row r="672" spans="5:6" x14ac:dyDescent="0.25">
      <c r="E672" t="e">
        <v>#N/A</v>
      </c>
      <c r="F672" t="e">
        <v>#N/A</v>
      </c>
    </row>
    <row r="673" spans="5:6" x14ac:dyDescent="0.25">
      <c r="E673" t="e">
        <v>#N/A</v>
      </c>
      <c r="F673" t="e">
        <v>#N/A</v>
      </c>
    </row>
    <row r="674" spans="5:6" x14ac:dyDescent="0.25">
      <c r="E674" t="e">
        <v>#N/A</v>
      </c>
      <c r="F674" t="e">
        <v>#N/A</v>
      </c>
    </row>
    <row r="675" spans="5:6" x14ac:dyDescent="0.25">
      <c r="E675" t="e">
        <v>#N/A</v>
      </c>
      <c r="F675" t="e">
        <v>#N/A</v>
      </c>
    </row>
    <row r="676" spans="5:6" x14ac:dyDescent="0.25">
      <c r="E676" t="e">
        <v>#N/A</v>
      </c>
      <c r="F676" t="e">
        <v>#N/A</v>
      </c>
    </row>
    <row r="677" spans="5:6" x14ac:dyDescent="0.25">
      <c r="E677" t="e">
        <v>#N/A</v>
      </c>
      <c r="F677" t="e">
        <v>#N/A</v>
      </c>
    </row>
    <row r="678" spans="5:6" x14ac:dyDescent="0.25">
      <c r="E678" t="e">
        <v>#N/A</v>
      </c>
      <c r="F678" t="e">
        <v>#N/A</v>
      </c>
    </row>
    <row r="679" spans="5:6" x14ac:dyDescent="0.25">
      <c r="E679" t="e">
        <v>#N/A</v>
      </c>
      <c r="F679" t="e">
        <v>#N/A</v>
      </c>
    </row>
    <row r="680" spans="5:6" x14ac:dyDescent="0.25">
      <c r="E680" t="e">
        <v>#N/A</v>
      </c>
      <c r="F680" t="e">
        <v>#N/A</v>
      </c>
    </row>
    <row r="681" spans="5:6" x14ac:dyDescent="0.25">
      <c r="E681" t="e">
        <v>#N/A</v>
      </c>
      <c r="F681" t="e">
        <v>#N/A</v>
      </c>
    </row>
    <row r="682" spans="5:6" x14ac:dyDescent="0.25">
      <c r="E682" t="e">
        <v>#N/A</v>
      </c>
      <c r="F682" t="e">
        <v>#N/A</v>
      </c>
    </row>
    <row r="683" spans="5:6" x14ac:dyDescent="0.25">
      <c r="E683" t="e">
        <v>#N/A</v>
      </c>
      <c r="F683" t="e">
        <v>#N/A</v>
      </c>
    </row>
    <row r="684" spans="5:6" x14ac:dyDescent="0.25">
      <c r="E684" t="e">
        <v>#N/A</v>
      </c>
      <c r="F684" t="e">
        <v>#N/A</v>
      </c>
    </row>
    <row r="685" spans="5:6" x14ac:dyDescent="0.25">
      <c r="E685" t="e">
        <v>#N/A</v>
      </c>
      <c r="F685" t="e">
        <v>#N/A</v>
      </c>
    </row>
    <row r="686" spans="5:6" x14ac:dyDescent="0.25">
      <c r="E686" t="e">
        <v>#N/A</v>
      </c>
      <c r="F686" t="e">
        <v>#N/A</v>
      </c>
    </row>
    <row r="687" spans="5:6" x14ac:dyDescent="0.25">
      <c r="E687" t="e">
        <v>#N/A</v>
      </c>
      <c r="F687" t="e">
        <v>#N/A</v>
      </c>
    </row>
    <row r="688" spans="5:6" x14ac:dyDescent="0.25">
      <c r="E688" t="e">
        <v>#N/A</v>
      </c>
      <c r="F688" t="e">
        <v>#N/A</v>
      </c>
    </row>
    <row r="689" spans="5:6" x14ac:dyDescent="0.25">
      <c r="E689" t="e">
        <v>#N/A</v>
      </c>
      <c r="F689" t="e">
        <v>#N/A</v>
      </c>
    </row>
    <row r="690" spans="5:6" x14ac:dyDescent="0.25">
      <c r="E690" t="e">
        <v>#N/A</v>
      </c>
      <c r="F690" t="e">
        <v>#N/A</v>
      </c>
    </row>
    <row r="691" spans="5:6" x14ac:dyDescent="0.25">
      <c r="E691" t="e">
        <v>#N/A</v>
      </c>
      <c r="F691" t="e">
        <v>#N/A</v>
      </c>
    </row>
    <row r="692" spans="5:6" x14ac:dyDescent="0.25">
      <c r="E692" t="e">
        <v>#N/A</v>
      </c>
      <c r="F692" t="e">
        <v>#N/A</v>
      </c>
    </row>
    <row r="693" spans="5:6" x14ac:dyDescent="0.25">
      <c r="E693" t="e">
        <v>#N/A</v>
      </c>
      <c r="F693" t="e">
        <v>#N/A</v>
      </c>
    </row>
    <row r="694" spans="5:6" x14ac:dyDescent="0.25">
      <c r="E694" t="e">
        <v>#N/A</v>
      </c>
      <c r="F694" t="e">
        <v>#N/A</v>
      </c>
    </row>
    <row r="695" spans="5:6" x14ac:dyDescent="0.25">
      <c r="E695" t="e">
        <v>#N/A</v>
      </c>
      <c r="F695" t="e">
        <v>#N/A</v>
      </c>
    </row>
    <row r="696" spans="5:6" x14ac:dyDescent="0.25">
      <c r="E696" t="e">
        <v>#N/A</v>
      </c>
      <c r="F696" t="e">
        <v>#N/A</v>
      </c>
    </row>
    <row r="697" spans="5:6" x14ac:dyDescent="0.25">
      <c r="E697" t="e">
        <v>#N/A</v>
      </c>
      <c r="F697" t="e">
        <v>#N/A</v>
      </c>
    </row>
    <row r="698" spans="5:6" x14ac:dyDescent="0.25">
      <c r="E698" t="e">
        <v>#N/A</v>
      </c>
      <c r="F698" t="e">
        <v>#N/A</v>
      </c>
    </row>
    <row r="699" spans="5:6" x14ac:dyDescent="0.25">
      <c r="E699" t="e">
        <v>#N/A</v>
      </c>
      <c r="F699" t="e">
        <v>#N/A</v>
      </c>
    </row>
    <row r="700" spans="5:6" x14ac:dyDescent="0.25">
      <c r="E700" t="e">
        <v>#N/A</v>
      </c>
      <c r="F700" t="e">
        <v>#N/A</v>
      </c>
    </row>
    <row r="701" spans="5:6" x14ac:dyDescent="0.25">
      <c r="E701" t="e">
        <v>#N/A</v>
      </c>
      <c r="F701" t="e">
        <v>#N/A</v>
      </c>
    </row>
    <row r="702" spans="5:6" x14ac:dyDescent="0.25">
      <c r="E702" t="e">
        <v>#N/A</v>
      </c>
      <c r="F702" t="e">
        <v>#N/A</v>
      </c>
    </row>
    <row r="703" spans="5:6" x14ac:dyDescent="0.25">
      <c r="E703" t="e">
        <v>#N/A</v>
      </c>
      <c r="F703" t="e">
        <v>#N/A</v>
      </c>
    </row>
    <row r="704" spans="5:6" x14ac:dyDescent="0.25">
      <c r="E704" t="e">
        <v>#N/A</v>
      </c>
      <c r="F704" t="e">
        <v>#N/A</v>
      </c>
    </row>
    <row r="705" spans="5:6" x14ac:dyDescent="0.25">
      <c r="E705" t="e">
        <v>#N/A</v>
      </c>
      <c r="F705" t="e">
        <v>#N/A</v>
      </c>
    </row>
    <row r="706" spans="5:6" x14ac:dyDescent="0.25">
      <c r="E706" t="e">
        <v>#N/A</v>
      </c>
      <c r="F706" t="e">
        <v>#N/A</v>
      </c>
    </row>
    <row r="707" spans="5:6" x14ac:dyDescent="0.25">
      <c r="E707" t="e">
        <v>#N/A</v>
      </c>
      <c r="F707" t="e">
        <v>#N/A</v>
      </c>
    </row>
    <row r="708" spans="5:6" x14ac:dyDescent="0.25">
      <c r="E708" t="e">
        <v>#N/A</v>
      </c>
      <c r="F708" t="e">
        <v>#N/A</v>
      </c>
    </row>
    <row r="709" spans="5:6" x14ac:dyDescent="0.25">
      <c r="E709" t="e">
        <v>#N/A</v>
      </c>
      <c r="F709" t="e">
        <v>#N/A</v>
      </c>
    </row>
    <row r="710" spans="5:6" x14ac:dyDescent="0.25">
      <c r="E710" t="e">
        <v>#N/A</v>
      </c>
      <c r="F710" t="e">
        <v>#N/A</v>
      </c>
    </row>
    <row r="711" spans="5:6" x14ac:dyDescent="0.25">
      <c r="E711" t="e">
        <v>#N/A</v>
      </c>
      <c r="F711" t="e">
        <v>#N/A</v>
      </c>
    </row>
    <row r="712" spans="5:6" x14ac:dyDescent="0.25">
      <c r="E712" t="e">
        <v>#N/A</v>
      </c>
      <c r="F712" t="e">
        <v>#N/A</v>
      </c>
    </row>
    <row r="713" spans="5:6" x14ac:dyDescent="0.25">
      <c r="E713" t="e">
        <v>#N/A</v>
      </c>
      <c r="F713" t="e">
        <v>#N/A</v>
      </c>
    </row>
    <row r="714" spans="5:6" x14ac:dyDescent="0.25">
      <c r="E714" t="e">
        <v>#N/A</v>
      </c>
      <c r="F714" t="e">
        <v>#N/A</v>
      </c>
    </row>
    <row r="715" spans="5:6" x14ac:dyDescent="0.25">
      <c r="E715" t="e">
        <v>#N/A</v>
      </c>
      <c r="F715" t="e">
        <v>#N/A</v>
      </c>
    </row>
    <row r="716" spans="5:6" x14ac:dyDescent="0.25">
      <c r="E716" t="e">
        <v>#N/A</v>
      </c>
      <c r="F716" t="e">
        <v>#N/A</v>
      </c>
    </row>
    <row r="717" spans="5:6" x14ac:dyDescent="0.25">
      <c r="E717" t="e">
        <v>#N/A</v>
      </c>
      <c r="F717" t="e">
        <v>#N/A</v>
      </c>
    </row>
    <row r="718" spans="5:6" x14ac:dyDescent="0.25">
      <c r="E718" t="e">
        <v>#N/A</v>
      </c>
      <c r="F718" t="e">
        <v>#N/A</v>
      </c>
    </row>
    <row r="719" spans="5:6" x14ac:dyDescent="0.25">
      <c r="E719" t="e">
        <v>#N/A</v>
      </c>
      <c r="F719" t="e">
        <v>#N/A</v>
      </c>
    </row>
    <row r="720" spans="5:6" x14ac:dyDescent="0.25">
      <c r="E720" t="e">
        <v>#N/A</v>
      </c>
      <c r="F720" t="e">
        <v>#N/A</v>
      </c>
    </row>
    <row r="721" spans="5:6" x14ac:dyDescent="0.25">
      <c r="E721" t="e">
        <v>#N/A</v>
      </c>
      <c r="F721" t="e">
        <v>#N/A</v>
      </c>
    </row>
    <row r="722" spans="5:6" x14ac:dyDescent="0.25">
      <c r="E722" t="e">
        <v>#N/A</v>
      </c>
      <c r="F722" t="e">
        <v>#N/A</v>
      </c>
    </row>
    <row r="723" spans="5:6" x14ac:dyDescent="0.25">
      <c r="E723" t="e">
        <v>#N/A</v>
      </c>
      <c r="F723" t="e">
        <v>#N/A</v>
      </c>
    </row>
    <row r="724" spans="5:6" x14ac:dyDescent="0.25">
      <c r="E724" t="e">
        <v>#N/A</v>
      </c>
      <c r="F724" t="e">
        <v>#N/A</v>
      </c>
    </row>
    <row r="725" spans="5:6" x14ac:dyDescent="0.25">
      <c r="E725" t="e">
        <v>#N/A</v>
      </c>
      <c r="F725" t="e">
        <v>#N/A</v>
      </c>
    </row>
    <row r="726" spans="5:6" x14ac:dyDescent="0.25">
      <c r="E726" t="e">
        <v>#N/A</v>
      </c>
      <c r="F726" t="e">
        <v>#N/A</v>
      </c>
    </row>
    <row r="727" spans="5:6" x14ac:dyDescent="0.25">
      <c r="E727" t="e">
        <v>#N/A</v>
      </c>
      <c r="F727" t="e">
        <v>#N/A</v>
      </c>
    </row>
    <row r="728" spans="5:6" x14ac:dyDescent="0.25">
      <c r="E728" t="e">
        <v>#N/A</v>
      </c>
      <c r="F728" t="e">
        <v>#N/A</v>
      </c>
    </row>
    <row r="729" spans="5:6" x14ac:dyDescent="0.25">
      <c r="E729" t="e">
        <v>#N/A</v>
      </c>
      <c r="F729" t="e">
        <v>#N/A</v>
      </c>
    </row>
    <row r="730" spans="5:6" x14ac:dyDescent="0.25">
      <c r="E730" t="e">
        <v>#N/A</v>
      </c>
      <c r="F730" t="e">
        <v>#N/A</v>
      </c>
    </row>
    <row r="731" spans="5:6" x14ac:dyDescent="0.25">
      <c r="E731" t="e">
        <v>#N/A</v>
      </c>
      <c r="F731" t="e">
        <v>#N/A</v>
      </c>
    </row>
    <row r="732" spans="5:6" x14ac:dyDescent="0.25">
      <c r="E732" t="e">
        <v>#N/A</v>
      </c>
      <c r="F732" t="e">
        <v>#N/A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P168"/>
  <sheetViews>
    <sheetView workbookViewId="0">
      <selection activeCell="G9" sqref="G9"/>
    </sheetView>
  </sheetViews>
  <sheetFormatPr defaultRowHeight="15" x14ac:dyDescent="0.25"/>
  <cols>
    <col min="1" max="1" width="15.42578125" bestFit="1" customWidth="1"/>
    <col min="3" max="3" width="10.42578125" bestFit="1" customWidth="1"/>
    <col min="6" max="6" width="23.85546875" bestFit="1" customWidth="1"/>
    <col min="7" max="7" width="19.5703125" bestFit="1" customWidth="1"/>
    <col min="8" max="8" width="26.28515625" customWidth="1"/>
    <col min="9" max="9" width="28.42578125" customWidth="1"/>
    <col min="10" max="10" width="24.7109375" customWidth="1"/>
    <col min="11" max="11" width="22.85546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1</v>
      </c>
    </row>
    <row r="16" spans="2:3" x14ac:dyDescent="0.25">
      <c r="B16" t="s">
        <v>39</v>
      </c>
    </row>
    <row r="17" spans="1:16" x14ac:dyDescent="0.25">
      <c r="B17" t="s">
        <v>1</v>
      </c>
      <c r="C17">
        <v>0</v>
      </c>
      <c r="G17" s="3" t="s">
        <v>75</v>
      </c>
      <c r="H17" s="3" t="s">
        <v>76</v>
      </c>
      <c r="I17" s="3" t="s">
        <v>77</v>
      </c>
    </row>
    <row r="18" spans="1:16" x14ac:dyDescent="0.25">
      <c r="B18" t="s">
        <v>4</v>
      </c>
      <c r="C18">
        <v>0</v>
      </c>
      <c r="F18" t="s">
        <v>78</v>
      </c>
      <c r="G18" s="17">
        <f>3.64/(10000*400)</f>
        <v>9.1000000000000008E-7</v>
      </c>
      <c r="H18" s="17">
        <f>8.37/(400*10000)</f>
        <v>2.0924999999999999E-6</v>
      </c>
      <c r="I18" s="17">
        <f>11.98/(400*10000)</f>
        <v>2.9950000000000001E-6</v>
      </c>
    </row>
    <row r="19" spans="1:16" x14ac:dyDescent="0.25">
      <c r="B19" t="s">
        <v>9</v>
      </c>
      <c r="C19">
        <v>5</v>
      </c>
      <c r="F19" t="s">
        <v>79</v>
      </c>
      <c r="G19" s="17">
        <f>12.45/(400*10000)</f>
        <v>3.1124999999999998E-6</v>
      </c>
      <c r="H19" s="17">
        <f>15.98/(400*10000)</f>
        <v>3.9949999999999999E-6</v>
      </c>
      <c r="I19" s="17">
        <f>(27.2/(400*10000))</f>
        <v>6.8000000000000001E-6</v>
      </c>
    </row>
    <row r="20" spans="1:16" x14ac:dyDescent="0.25">
      <c r="B20" t="s">
        <v>0</v>
      </c>
      <c r="C20" s="13">
        <v>400</v>
      </c>
      <c r="F20" t="s">
        <v>80</v>
      </c>
      <c r="G20" s="17">
        <f>400*G18</f>
        <v>3.6400000000000001E-4</v>
      </c>
      <c r="H20" s="17">
        <f>H18*100</f>
        <v>2.0924999999999999E-4</v>
      </c>
      <c r="I20" s="17">
        <f>I18*100</f>
        <v>2.9950000000000002E-4</v>
      </c>
    </row>
    <row r="21" spans="1:16" x14ac:dyDescent="0.25">
      <c r="B21" t="s">
        <v>10</v>
      </c>
      <c r="C21">
        <v>200</v>
      </c>
      <c r="G21" s="25"/>
      <c r="H21" s="12"/>
      <c r="I21" s="12"/>
    </row>
    <row r="22" spans="1:16" x14ac:dyDescent="0.25">
      <c r="B22" t="s">
        <v>46</v>
      </c>
      <c r="C22">
        <v>1</v>
      </c>
      <c r="G22" s="3">
        <v>1</v>
      </c>
      <c r="H22" s="12">
        <f>H20/G20</f>
        <v>0.57486263736263732</v>
      </c>
      <c r="I22" s="12">
        <f>I20/G20</f>
        <v>0.82280219780219777</v>
      </c>
    </row>
    <row r="23" spans="1:16" x14ac:dyDescent="0.25">
      <c r="B23" t="s">
        <v>40</v>
      </c>
      <c r="C23">
        <v>1</v>
      </c>
    </row>
    <row r="25" spans="1:16" x14ac:dyDescent="0.25">
      <c r="A25" s="10">
        <f ca="1">NOW()</f>
        <v>44932.441240046297</v>
      </c>
      <c r="B25" t="s">
        <v>41</v>
      </c>
      <c r="C25" s="11">
        <f ca="1">IF(B28&lt;&gt;"",NOW()-A25)</f>
        <v>0</v>
      </c>
    </row>
    <row r="27" spans="1:16" x14ac:dyDescent="0.25">
      <c r="B27" t="s">
        <v>42</v>
      </c>
      <c r="E27" t="s">
        <v>33</v>
      </c>
      <c r="F27">
        <f>EXP(-C4*C9)</f>
        <v>0.97044553354850815</v>
      </c>
    </row>
    <row r="28" spans="1:16" x14ac:dyDescent="0.25">
      <c r="B28" s="7" t="str">
        <f t="array" ref="B28:C168">_xll.xBachelierFd(C3:C6,C9:C14,C17:C23)</f>
        <v>res 0</v>
      </c>
      <c r="C28" s="7">
        <v>1.2747222389887503E-2</v>
      </c>
      <c r="E28" t="s">
        <v>44</v>
      </c>
      <c r="F28">
        <f>C3+C5*C9</f>
        <v>-0.03</v>
      </c>
    </row>
    <row r="29" spans="1:16" x14ac:dyDescent="0.25">
      <c r="B29" s="7" t="str">
        <v/>
      </c>
      <c r="C29" s="7" t="str">
        <v/>
      </c>
      <c r="E29" t="s">
        <v>45</v>
      </c>
      <c r="F29" s="9">
        <f>_xll.xBachelierCall(C9,C10,F28,C6)*F27</f>
        <v>1.2729034959835531E-2</v>
      </c>
      <c r="I29" s="12"/>
      <c r="J29" s="12"/>
      <c r="K29" s="12"/>
      <c r="N29" s="12"/>
      <c r="O29" s="12"/>
      <c r="P29" s="12"/>
    </row>
    <row r="30" spans="1:16" x14ac:dyDescent="0.25">
      <c r="B30" s="7" t="str">
        <v>s</v>
      </c>
      <c r="C30" s="7" t="str">
        <v>res</v>
      </c>
      <c r="H30" s="18"/>
      <c r="I30" s="3"/>
      <c r="J30" s="14"/>
      <c r="K30" s="15"/>
    </row>
    <row r="31" spans="1:16" x14ac:dyDescent="0.25">
      <c r="B31" s="7">
        <v>-0.5</v>
      </c>
      <c r="C31" s="7">
        <v>-1.2913163151120129E-11</v>
      </c>
      <c r="E31" t="s">
        <v>29</v>
      </c>
      <c r="F31">
        <f>_xll.xBachelierImplied(C9,C10,C28/F27,F28)</f>
        <v>0.10006222422107525</v>
      </c>
      <c r="H31" s="18"/>
      <c r="I31" s="3"/>
      <c r="J31" s="14"/>
      <c r="K31" s="15"/>
    </row>
    <row r="32" spans="1:16" x14ac:dyDescent="0.25">
      <c r="B32" s="7">
        <v>-0.495</v>
      </c>
      <c r="C32" s="7">
        <v>2.5731430394212288E-11</v>
      </c>
      <c r="H32" s="18" t="s">
        <v>1</v>
      </c>
      <c r="I32" s="3"/>
      <c r="J32" s="14"/>
      <c r="K32" s="15"/>
      <c r="M32" t="s">
        <v>70</v>
      </c>
    </row>
    <row r="33" spans="2:14" x14ac:dyDescent="0.25">
      <c r="B33" s="7">
        <v>-0.49</v>
      </c>
      <c r="C33" s="7">
        <v>6.9199126618228422E-11</v>
      </c>
      <c r="G33" s="3" t="s">
        <v>72</v>
      </c>
      <c r="H33" s="24" t="s">
        <v>73</v>
      </c>
      <c r="I33" s="3" t="s">
        <v>74</v>
      </c>
      <c r="J33" s="14"/>
      <c r="K33" s="15"/>
      <c r="L33" t="s">
        <v>69</v>
      </c>
      <c r="M33" s="7" t="s">
        <v>51</v>
      </c>
      <c r="N33" s="7" t="s">
        <v>71</v>
      </c>
    </row>
    <row r="34" spans="2:14" x14ac:dyDescent="0.25">
      <c r="B34" s="7">
        <v>-0.48499999999999999</v>
      </c>
      <c r="C34" s="7">
        <v>1.1591530525541719E-10</v>
      </c>
      <c r="G34" s="3" t="s">
        <v>56</v>
      </c>
      <c r="H34" s="21">
        <v>0.10096008628539521</v>
      </c>
      <c r="I34" s="21">
        <v>9.969945501157336E-2</v>
      </c>
      <c r="J34" s="14"/>
      <c r="K34" s="3">
        <v>10</v>
      </c>
      <c r="L34">
        <f>LN(K34)</f>
        <v>2.3025850929940459</v>
      </c>
      <c r="M34">
        <f>LN(ABS(H34-H$46))</f>
        <v>-6.9442545556201161</v>
      </c>
      <c r="N34">
        <f t="shared" ref="N34:N45" si="0">LN(ABS(I34-I$46))</f>
        <v>-8.1099235847632087</v>
      </c>
    </row>
    <row r="35" spans="2:14" x14ac:dyDescent="0.25">
      <c r="B35" s="7">
        <v>-0.48</v>
      </c>
      <c r="C35" s="7">
        <v>1.7895119107796956E-10</v>
      </c>
      <c r="G35" s="3" t="s">
        <v>57</v>
      </c>
      <c r="H35" s="22">
        <v>0.10057241380376088</v>
      </c>
      <c r="I35" s="21">
        <v>9.992665856322494E-2</v>
      </c>
      <c r="J35" s="14"/>
      <c r="K35" s="3">
        <v>20</v>
      </c>
      <c r="L35">
        <f t="shared" ref="L35:L46" si="1">LN(K35)</f>
        <v>2.9957322735539909</v>
      </c>
      <c r="M35">
        <f t="shared" ref="M35:M45" si="2">LN(ABS(H35-H$46))</f>
        <v>-7.4585589658093117</v>
      </c>
      <c r="N35">
        <f t="shared" si="0"/>
        <v>-9.5204277574967318</v>
      </c>
    </row>
    <row r="36" spans="2:14" x14ac:dyDescent="0.25">
      <c r="B36" s="7">
        <v>-0.47499999999999998</v>
      </c>
      <c r="C36" s="7">
        <v>2.4961949561835492E-10</v>
      </c>
      <c r="G36" s="3" t="s">
        <v>58</v>
      </c>
      <c r="H36" s="22">
        <v>9.9533860812057381E-2</v>
      </c>
      <c r="I36" s="22">
        <v>9.9966813835791243E-2</v>
      </c>
      <c r="J36" s="14"/>
      <c r="K36" s="3">
        <v>30</v>
      </c>
      <c r="L36">
        <f t="shared" si="1"/>
        <v>3.4011973816621555</v>
      </c>
      <c r="M36">
        <f t="shared" si="2"/>
        <v>-7.6798013439514712</v>
      </c>
      <c r="N36">
        <f t="shared" si="0"/>
        <v>-10.313472437311109</v>
      </c>
    </row>
    <row r="37" spans="2:14" x14ac:dyDescent="0.25">
      <c r="B37" s="7">
        <v>-0.47</v>
      </c>
      <c r="C37" s="7">
        <v>3.5350035263431845E-10</v>
      </c>
      <c r="G37" s="3" t="s">
        <v>59</v>
      </c>
      <c r="H37" s="22">
        <v>9.9655524930708561E-2</v>
      </c>
      <c r="I37" s="22">
        <v>9.9980693927816749E-2</v>
      </c>
      <c r="J37" s="14"/>
      <c r="K37" s="3">
        <v>40</v>
      </c>
      <c r="L37">
        <f t="shared" si="1"/>
        <v>3.6888794541139363</v>
      </c>
      <c r="M37">
        <f t="shared" si="2"/>
        <v>-7.985381630874115</v>
      </c>
      <c r="N37">
        <f t="shared" si="0"/>
        <v>-10.855254072153684</v>
      </c>
    </row>
    <row r="38" spans="2:14" x14ac:dyDescent="0.25">
      <c r="B38" s="7">
        <v>-0.46499999999999997</v>
      </c>
      <c r="C38" s="7">
        <v>4.7181850593554395E-10</v>
      </c>
      <c r="G38" s="3" t="s">
        <v>60</v>
      </c>
      <c r="H38" s="22">
        <v>9.9726798032734834E-2</v>
      </c>
      <c r="I38" s="22">
        <v>9.9987087662795363E-2</v>
      </c>
      <c r="J38" s="14"/>
      <c r="K38" s="3">
        <v>50</v>
      </c>
      <c r="L38">
        <f t="shared" si="1"/>
        <v>3.912023005428146</v>
      </c>
      <c r="M38">
        <f t="shared" si="2"/>
        <v>-8.2203180252561445</v>
      </c>
      <c r="N38">
        <f t="shared" si="0"/>
        <v>-11.257571324288159</v>
      </c>
    </row>
    <row r="39" spans="2:14" x14ac:dyDescent="0.25">
      <c r="B39" s="7">
        <v>-0.45999999999999996</v>
      </c>
      <c r="C39" s="7">
        <v>6.5056986326324484E-10</v>
      </c>
      <c r="G39" s="3" t="s">
        <v>61</v>
      </c>
      <c r="H39" s="22">
        <v>9.982083360127661E-2</v>
      </c>
      <c r="I39" s="22">
        <v>9.9994433458371598E-2</v>
      </c>
      <c r="J39" s="14"/>
      <c r="K39" s="3">
        <v>75</v>
      </c>
      <c r="L39">
        <f t="shared" si="1"/>
        <v>4.3174881135363101</v>
      </c>
      <c r="M39">
        <f t="shared" si="2"/>
        <v>-8.650188197712037</v>
      </c>
      <c r="N39">
        <f t="shared" si="0"/>
        <v>-12.099302655197532</v>
      </c>
    </row>
    <row r="40" spans="2:14" x14ac:dyDescent="0.25">
      <c r="B40" s="7">
        <v>-0.45499999999999996</v>
      </c>
      <c r="C40" s="7">
        <v>8.5492537856631873E-10</v>
      </c>
      <c r="G40" s="3" t="s">
        <v>62</v>
      </c>
      <c r="H40" s="22">
        <v>9.9866553161481561E-2</v>
      </c>
      <c r="I40" s="22">
        <v>9.9996771256273598E-2</v>
      </c>
      <c r="J40" s="14"/>
      <c r="K40" s="3">
        <v>100</v>
      </c>
      <c r="L40">
        <f t="shared" si="1"/>
        <v>4.6051701859880918</v>
      </c>
      <c r="M40">
        <f t="shared" si="2"/>
        <v>-8.9528005527465258</v>
      </c>
      <c r="N40">
        <f t="shared" si="0"/>
        <v>-12.644393565925997</v>
      </c>
    </row>
    <row r="41" spans="2:14" x14ac:dyDescent="0.25">
      <c r="B41" s="7">
        <v>-0.44999999999999996</v>
      </c>
      <c r="C41" s="7">
        <v>1.1649274594694136E-9</v>
      </c>
      <c r="G41" s="3" t="s">
        <v>63</v>
      </c>
      <c r="H41" s="22">
        <v>9.9911748730157846E-2</v>
      </c>
      <c r="I41" s="22">
        <v>9.9998566074501263E-2</v>
      </c>
      <c r="J41" s="14"/>
      <c r="K41" s="3">
        <v>150</v>
      </c>
      <c r="L41">
        <f t="shared" si="1"/>
        <v>5.0106352940962555</v>
      </c>
      <c r="M41">
        <f t="shared" si="2"/>
        <v>-9.3825678786754541</v>
      </c>
      <c r="N41">
        <f t="shared" si="0"/>
        <v>-13.457294049635824</v>
      </c>
    </row>
    <row r="42" spans="2:14" x14ac:dyDescent="0.25">
      <c r="B42" s="7">
        <v>-0.44499999999999995</v>
      </c>
      <c r="C42" s="7">
        <v>1.5191207589381432E-9</v>
      </c>
      <c r="G42" s="3" t="s">
        <v>64</v>
      </c>
      <c r="H42" s="22">
        <v>9.9934079801077907E-2</v>
      </c>
      <c r="I42" s="22">
        <v>9.9999193307314216E-2</v>
      </c>
      <c r="J42" s="14"/>
      <c r="K42" s="3">
        <v>200</v>
      </c>
      <c r="L42">
        <f t="shared" si="1"/>
        <v>5.2983173665480363</v>
      </c>
      <c r="M42">
        <f t="shared" si="2"/>
        <v>-9.690835759976963</v>
      </c>
      <c r="N42">
        <f t="shared" si="0"/>
        <v>-14.034235698874237</v>
      </c>
    </row>
    <row r="43" spans="2:14" x14ac:dyDescent="0.25">
      <c r="B43" s="7">
        <v>-0.43999999999999995</v>
      </c>
      <c r="C43" s="7">
        <v>2.0543590837965116E-9</v>
      </c>
      <c r="G43" s="3" t="s">
        <v>65</v>
      </c>
      <c r="H43" s="22">
        <v>9.9967242146275309E-2</v>
      </c>
      <c r="I43" s="22">
        <v>9.9999798357616951E-2</v>
      </c>
      <c r="J43" s="14"/>
      <c r="K43" s="3">
        <v>400</v>
      </c>
      <c r="L43">
        <f t="shared" si="1"/>
        <v>5.9914645471079817</v>
      </c>
      <c r="M43">
        <f t="shared" si="2"/>
        <v>-10.459124095599087</v>
      </c>
      <c r="N43">
        <f t="shared" si="0"/>
        <v>-15.432515800340809</v>
      </c>
    </row>
    <row r="44" spans="2:14" x14ac:dyDescent="0.25">
      <c r="B44" s="7">
        <v>-0.43499999999999994</v>
      </c>
      <c r="C44" s="7">
        <v>2.6646643335024232E-9</v>
      </c>
      <c r="G44" s="3" t="s">
        <v>66</v>
      </c>
      <c r="H44" s="22">
        <v>9.998367182447282E-2</v>
      </c>
      <c r="I44" s="22">
        <v>9.9999949591373233E-2</v>
      </c>
      <c r="J44" s="14"/>
      <c r="K44" s="3">
        <v>800</v>
      </c>
      <c r="L44">
        <f t="shared" si="1"/>
        <v>6.6846117276679271</v>
      </c>
      <c r="M44">
        <f t="shared" si="2"/>
        <v>-11.309521904331636</v>
      </c>
      <c r="N44">
        <f t="shared" si="0"/>
        <v>-16.86763352167808</v>
      </c>
    </row>
    <row r="45" spans="2:14" x14ac:dyDescent="0.25">
      <c r="B45" s="7">
        <v>-0.42999999999999994</v>
      </c>
      <c r="C45" s="7">
        <v>3.5810290703614363E-9</v>
      </c>
      <c r="G45" s="3" t="s">
        <v>67</v>
      </c>
      <c r="H45" s="22">
        <v>9.9991848624581811E-2</v>
      </c>
      <c r="I45" s="21">
        <v>9.9999987397974693E-2</v>
      </c>
      <c r="J45" s="14"/>
      <c r="K45" s="3">
        <v>1600</v>
      </c>
      <c r="L45">
        <f t="shared" si="1"/>
        <v>7.3777589082278725</v>
      </c>
      <c r="M45">
        <f t="shared" si="2"/>
        <v>-12.4096906958173</v>
      </c>
      <c r="N45">
        <f t="shared" si="0"/>
        <v>-18.477051295315757</v>
      </c>
    </row>
    <row r="46" spans="2:14" x14ac:dyDescent="0.25">
      <c r="B46" s="7">
        <v>-0.42499999999999993</v>
      </c>
      <c r="C46" s="7">
        <v>4.6233498207202408E-9</v>
      </c>
      <c r="G46" s="3" t="s">
        <v>68</v>
      </c>
      <c r="H46" s="22">
        <v>9.9995927494063289E-2</v>
      </c>
      <c r="I46" s="21">
        <v>9.9999996849862993E-2</v>
      </c>
      <c r="K46" s="3">
        <v>3200</v>
      </c>
      <c r="L46">
        <f t="shared" si="1"/>
        <v>8.0709060887878188</v>
      </c>
    </row>
    <row r="47" spans="2:14" x14ac:dyDescent="0.25">
      <c r="B47" s="7">
        <v>-0.41999999999999993</v>
      </c>
      <c r="C47" s="7">
        <v>6.1771212653885466E-9</v>
      </c>
      <c r="I47" s="17"/>
      <c r="J47" s="17"/>
      <c r="K47" s="17"/>
      <c r="M47">
        <f>(M45-M34)/(L45-L34)</f>
        <v>-1.0768963466417509</v>
      </c>
      <c r="N47">
        <f>(N45-N34)/(M45-M34)</f>
        <v>1.8968527752624182</v>
      </c>
    </row>
    <row r="48" spans="2:14" x14ac:dyDescent="0.25">
      <c r="B48">
        <v>-0.41499999999999992</v>
      </c>
      <c r="C48">
        <v>7.93990234994664E-9</v>
      </c>
      <c r="I48" s="17"/>
      <c r="J48" s="17"/>
      <c r="K48" s="17"/>
    </row>
    <row r="49" spans="2:3" x14ac:dyDescent="0.25">
      <c r="B49">
        <v>-0.40999999999999992</v>
      </c>
      <c r="C49">
        <v>1.0548114830221738E-8</v>
      </c>
    </row>
    <row r="50" spans="2:3" x14ac:dyDescent="0.25">
      <c r="B50">
        <v>-0.40499999999999992</v>
      </c>
      <c r="C50">
        <v>1.3499465173481536E-8</v>
      </c>
    </row>
    <row r="51" spans="2:3" x14ac:dyDescent="0.25">
      <c r="B51">
        <v>-0.39999999999999991</v>
      </c>
      <c r="C51">
        <v>1.7833536466112705E-8</v>
      </c>
    </row>
    <row r="52" spans="2:3" x14ac:dyDescent="0.25">
      <c r="B52">
        <v>-0.39499999999999991</v>
      </c>
      <c r="C52">
        <v>2.2725039298725891E-8</v>
      </c>
    </row>
    <row r="53" spans="2:3" x14ac:dyDescent="0.25">
      <c r="B53">
        <v>-0.3899999999999999</v>
      </c>
      <c r="C53">
        <v>2.985430394976073E-8</v>
      </c>
    </row>
    <row r="54" spans="2:3" x14ac:dyDescent="0.25">
      <c r="B54">
        <v>-0.3849999999999999</v>
      </c>
      <c r="C54">
        <v>3.7879683389768769E-8</v>
      </c>
    </row>
    <row r="55" spans="2:3" x14ac:dyDescent="0.25">
      <c r="B55">
        <v>-0.37999999999999989</v>
      </c>
      <c r="C55">
        <v>4.9488806778504221E-8</v>
      </c>
    </row>
    <row r="56" spans="2:3" x14ac:dyDescent="0.25">
      <c r="B56">
        <v>-0.37499999999999989</v>
      </c>
      <c r="C56">
        <v>6.2523541868912775E-8</v>
      </c>
    </row>
    <row r="57" spans="2:3" x14ac:dyDescent="0.25">
      <c r="B57">
        <v>-0.36999999999999988</v>
      </c>
      <c r="C57">
        <v>8.1237873585169382E-8</v>
      </c>
    </row>
    <row r="58" spans="2:3" x14ac:dyDescent="0.25">
      <c r="B58">
        <v>-0.36499999999999988</v>
      </c>
      <c r="C58">
        <v>1.0219668871524929E-7</v>
      </c>
    </row>
    <row r="59" spans="2:3" x14ac:dyDescent="0.25">
      <c r="B59">
        <v>-0.35999999999999988</v>
      </c>
      <c r="C59">
        <v>1.3206322340928412E-7</v>
      </c>
    </row>
    <row r="60" spans="2:3" x14ac:dyDescent="0.25">
      <c r="B60">
        <v>-0.35499999999999987</v>
      </c>
      <c r="C60">
        <v>1.6542695072585474E-7</v>
      </c>
    </row>
    <row r="61" spans="2:3" x14ac:dyDescent="0.25">
      <c r="B61">
        <v>-0.34999999999999987</v>
      </c>
      <c r="C61">
        <v>2.1261660370511503E-7</v>
      </c>
    </row>
    <row r="62" spans="2:3" x14ac:dyDescent="0.25">
      <c r="B62">
        <v>-0.34499999999999986</v>
      </c>
      <c r="C62">
        <v>2.6519913313000987E-7</v>
      </c>
    </row>
    <row r="63" spans="2:3" x14ac:dyDescent="0.25">
      <c r="B63">
        <v>-0.33999999999999986</v>
      </c>
      <c r="C63">
        <v>3.390194925178006E-7</v>
      </c>
    </row>
    <row r="64" spans="2:3" x14ac:dyDescent="0.25">
      <c r="B64">
        <v>-0.33499999999999985</v>
      </c>
      <c r="C64">
        <v>4.2107039510187885E-7</v>
      </c>
    </row>
    <row r="65" spans="2:16" x14ac:dyDescent="0.25">
      <c r="B65">
        <v>-0.32999999999999985</v>
      </c>
      <c r="C65">
        <v>5.3540798992808189E-7</v>
      </c>
    </row>
    <row r="66" spans="2:16" x14ac:dyDescent="0.25">
      <c r="B66">
        <v>-0.32499999999999984</v>
      </c>
      <c r="C66">
        <v>6.6217791880272511E-7</v>
      </c>
      <c r="G66" s="18"/>
      <c r="I66" s="12"/>
      <c r="J66" s="12"/>
      <c r="K66" s="12"/>
      <c r="N66" s="12"/>
      <c r="O66" s="12"/>
      <c r="P66" s="12"/>
    </row>
    <row r="67" spans="2:16" x14ac:dyDescent="0.25">
      <c r="B67">
        <v>-0.31999999999999984</v>
      </c>
      <c r="C67">
        <v>8.375262714542764E-7</v>
      </c>
      <c r="G67" s="20"/>
      <c r="H67" s="23"/>
      <c r="I67" s="3"/>
      <c r="J67" s="21"/>
      <c r="K67" s="21"/>
    </row>
    <row r="68" spans="2:16" x14ac:dyDescent="0.25">
      <c r="B68">
        <v>-0.31499999999999984</v>
      </c>
      <c r="C68">
        <v>1.0314613005695848E-6</v>
      </c>
      <c r="H68" s="23"/>
      <c r="I68" s="3"/>
      <c r="J68" s="21"/>
      <c r="K68" s="21"/>
    </row>
    <row r="69" spans="2:16" x14ac:dyDescent="0.25">
      <c r="B69">
        <v>-0.30999999999999983</v>
      </c>
      <c r="C69">
        <v>1.2977363152634709E-6</v>
      </c>
      <c r="H69" s="23"/>
      <c r="I69" s="3"/>
      <c r="J69" s="21"/>
      <c r="K69" s="21"/>
    </row>
    <row r="70" spans="2:16" x14ac:dyDescent="0.25">
      <c r="B70">
        <v>-0.30499999999999983</v>
      </c>
      <c r="C70">
        <v>1.5915145908404453E-6</v>
      </c>
      <c r="H70" s="23"/>
      <c r="I70" s="3"/>
      <c r="J70" s="21"/>
      <c r="K70" s="21"/>
    </row>
    <row r="71" spans="2:16" x14ac:dyDescent="0.25">
      <c r="B71">
        <v>-0.29999999999999982</v>
      </c>
      <c r="C71">
        <v>1.9919124462866211E-6</v>
      </c>
      <c r="H71" s="23"/>
      <c r="I71" s="3"/>
      <c r="J71" s="21"/>
      <c r="K71" s="21"/>
    </row>
    <row r="72" spans="2:16" x14ac:dyDescent="0.25">
      <c r="B72">
        <v>-0.29499999999999982</v>
      </c>
      <c r="C72">
        <v>2.4325920434786543E-6</v>
      </c>
      <c r="H72" s="23"/>
      <c r="I72" s="3"/>
      <c r="J72" s="21"/>
      <c r="K72" s="21"/>
    </row>
    <row r="73" spans="2:16" x14ac:dyDescent="0.25">
      <c r="B73">
        <v>-0.28999999999999981</v>
      </c>
      <c r="C73">
        <v>3.028806313980627E-6</v>
      </c>
      <c r="H73" s="23"/>
      <c r="I73" s="22"/>
      <c r="J73" s="21"/>
      <c r="K73" s="21"/>
    </row>
    <row r="74" spans="2:16" x14ac:dyDescent="0.25">
      <c r="B74">
        <v>-0.28499999999999981</v>
      </c>
      <c r="C74">
        <v>3.6834164179629065E-6</v>
      </c>
      <c r="H74" s="23"/>
      <c r="I74" s="22"/>
      <c r="J74" s="21"/>
      <c r="K74" s="21"/>
    </row>
    <row r="75" spans="2:16" x14ac:dyDescent="0.25">
      <c r="B75">
        <v>-0.2799999999999998</v>
      </c>
      <c r="C75">
        <v>4.562599282672688E-6</v>
      </c>
      <c r="H75" s="23"/>
      <c r="I75" s="22"/>
      <c r="J75" s="21"/>
      <c r="K75" s="21"/>
    </row>
    <row r="76" spans="2:16" x14ac:dyDescent="0.25">
      <c r="B76">
        <v>-0.2749999999999998</v>
      </c>
      <c r="C76">
        <v>5.5255761161269807E-6</v>
      </c>
      <c r="H76" s="23"/>
      <c r="I76" s="22"/>
      <c r="J76" s="21"/>
      <c r="K76" s="21"/>
    </row>
    <row r="77" spans="2:16" x14ac:dyDescent="0.25">
      <c r="B77">
        <v>-0.2699999999999998</v>
      </c>
      <c r="C77">
        <v>6.8095005830111985E-6</v>
      </c>
      <c r="H77" s="23"/>
      <c r="I77" s="22"/>
      <c r="J77" s="21"/>
      <c r="K77" s="21"/>
    </row>
    <row r="78" spans="2:16" x14ac:dyDescent="0.25">
      <c r="B78">
        <v>-0.26499999999999979</v>
      </c>
      <c r="C78">
        <v>8.2124418844849715E-6</v>
      </c>
      <c r="H78" s="23"/>
      <c r="I78" s="22"/>
      <c r="J78" s="21"/>
      <c r="K78" s="21"/>
    </row>
    <row r="79" spans="2:16" x14ac:dyDescent="0.25">
      <c r="B79">
        <v>-0.25999999999999979</v>
      </c>
      <c r="C79">
        <v>1.0069393698060685E-5</v>
      </c>
      <c r="H79" s="23"/>
      <c r="I79" s="22"/>
      <c r="J79" s="21"/>
      <c r="K79" s="21"/>
    </row>
    <row r="80" spans="2:16" x14ac:dyDescent="0.25">
      <c r="B80">
        <v>-0.25499999999999978</v>
      </c>
      <c r="C80">
        <v>1.2093676345135172E-5</v>
      </c>
      <c r="H80" s="23"/>
      <c r="I80" s="22"/>
      <c r="J80" s="21"/>
      <c r="K80" s="21"/>
    </row>
    <row r="81" spans="2:11" x14ac:dyDescent="0.25">
      <c r="B81">
        <v>-0.24999999999999978</v>
      </c>
      <c r="C81">
        <v>1.475366952610312E-5</v>
      </c>
      <c r="H81" s="23"/>
      <c r="I81" s="22"/>
      <c r="J81" s="21"/>
      <c r="K81" s="21"/>
    </row>
    <row r="82" spans="2:11" x14ac:dyDescent="0.25">
      <c r="B82">
        <v>-0.24499999999999977</v>
      </c>
      <c r="C82">
        <v>1.7646537487014582E-5</v>
      </c>
      <c r="H82" s="23"/>
      <c r="I82" s="21"/>
      <c r="J82" s="21"/>
      <c r="K82" s="21"/>
    </row>
    <row r="83" spans="2:11" x14ac:dyDescent="0.25">
      <c r="B83">
        <v>-0.23999999999999977</v>
      </c>
      <c r="C83">
        <v>2.1420498069566908E-5</v>
      </c>
      <c r="H83" s="18"/>
      <c r="I83" s="21"/>
    </row>
    <row r="84" spans="2:11" x14ac:dyDescent="0.25">
      <c r="B84">
        <v>-0.23499999999999976</v>
      </c>
      <c r="C84">
        <v>2.5515273573897936E-5</v>
      </c>
    </row>
    <row r="85" spans="2:11" x14ac:dyDescent="0.25">
      <c r="B85">
        <v>-0.22999999999999976</v>
      </c>
      <c r="C85">
        <v>3.0818861797258524E-5</v>
      </c>
    </row>
    <row r="86" spans="2:11" x14ac:dyDescent="0.25">
      <c r="B86">
        <v>-0.22499999999999976</v>
      </c>
      <c r="C86">
        <v>3.655995072221226E-5</v>
      </c>
    </row>
    <row r="87" spans="2:11" x14ac:dyDescent="0.25">
      <c r="B87">
        <v>-0.21999999999999975</v>
      </c>
      <c r="C87">
        <v>4.3942680594346553E-5</v>
      </c>
    </row>
    <row r="88" spans="2:11" x14ac:dyDescent="0.25">
      <c r="B88">
        <v>-0.21499999999999975</v>
      </c>
      <c r="C88">
        <v>5.1916021110579412E-5</v>
      </c>
    </row>
    <row r="89" spans="2:11" x14ac:dyDescent="0.25">
      <c r="B89">
        <v>-0.20999999999999974</v>
      </c>
      <c r="C89">
        <v>6.2096274492233112E-5</v>
      </c>
    </row>
    <row r="90" spans="2:11" x14ac:dyDescent="0.25">
      <c r="B90">
        <v>-0.20499999999999974</v>
      </c>
      <c r="C90">
        <v>7.3065802423644003E-5</v>
      </c>
    </row>
    <row r="91" spans="2:11" x14ac:dyDescent="0.25">
      <c r="B91">
        <v>-0.19999999999999973</v>
      </c>
      <c r="C91">
        <v>8.6972208777671021E-5</v>
      </c>
    </row>
    <row r="92" spans="2:11" x14ac:dyDescent="0.25">
      <c r="B92">
        <v>-0.19499999999999973</v>
      </c>
      <c r="C92">
        <v>1.0192277019005253E-4</v>
      </c>
    </row>
    <row r="93" spans="2:11" x14ac:dyDescent="0.25">
      <c r="B93">
        <v>-0.18999999999999972</v>
      </c>
      <c r="C93">
        <v>1.2074221998530454E-4</v>
      </c>
    </row>
    <row r="94" spans="2:11" x14ac:dyDescent="0.25">
      <c r="B94">
        <v>-0.18499999999999972</v>
      </c>
      <c r="C94">
        <v>1.4092913875359898E-4</v>
      </c>
    </row>
    <row r="95" spans="2:11" x14ac:dyDescent="0.25">
      <c r="B95">
        <v>-0.17999999999999972</v>
      </c>
      <c r="C95">
        <v>1.6616140781755423E-4</v>
      </c>
    </row>
    <row r="96" spans="2:11" x14ac:dyDescent="0.25">
      <c r="B96">
        <v>-0.17499999999999971</v>
      </c>
      <c r="C96">
        <v>1.9316660381581775E-4</v>
      </c>
    </row>
    <row r="97" spans="2:3" x14ac:dyDescent="0.25">
      <c r="B97">
        <v>-0.16999999999999971</v>
      </c>
      <c r="C97">
        <v>2.2668518177819397E-4</v>
      </c>
    </row>
    <row r="98" spans="2:3" x14ac:dyDescent="0.25">
      <c r="B98">
        <v>-0.1649999999999997</v>
      </c>
      <c r="C98">
        <v>2.6247932932109674E-4</v>
      </c>
    </row>
    <row r="99" spans="2:3" x14ac:dyDescent="0.25">
      <c r="B99">
        <v>-0.1599999999999997</v>
      </c>
      <c r="C99">
        <v>3.0659756831682679E-4</v>
      </c>
    </row>
    <row r="100" spans="2:3" x14ac:dyDescent="0.25">
      <c r="B100">
        <v>-0.15499999999999969</v>
      </c>
      <c r="C100">
        <v>3.5360728702006389E-4</v>
      </c>
    </row>
    <row r="101" spans="2:3" x14ac:dyDescent="0.25">
      <c r="B101">
        <v>-0.14999999999999969</v>
      </c>
      <c r="C101">
        <v>4.1114842622942032E-4</v>
      </c>
    </row>
    <row r="102" spans="2:3" x14ac:dyDescent="0.25">
      <c r="B102">
        <v>-0.14499999999999968</v>
      </c>
      <c r="C102">
        <v>4.7232691900903133E-4</v>
      </c>
    </row>
    <row r="103" spans="2:3" x14ac:dyDescent="0.25">
      <c r="B103">
        <v>-0.13999999999999968</v>
      </c>
      <c r="C103">
        <v>5.4669591586454451E-4</v>
      </c>
    </row>
    <row r="104" spans="2:3" x14ac:dyDescent="0.25">
      <c r="B104">
        <v>-0.13499999999999968</v>
      </c>
      <c r="C104">
        <v>6.2559483337990473E-4</v>
      </c>
    </row>
    <row r="105" spans="2:3" x14ac:dyDescent="0.25">
      <c r="B105">
        <v>-0.12999999999999967</v>
      </c>
      <c r="C105">
        <v>7.2084927411866545E-4</v>
      </c>
    </row>
    <row r="106" spans="2:3" x14ac:dyDescent="0.25">
      <c r="B106">
        <v>-0.12499999999999967</v>
      </c>
      <c r="C106">
        <v>8.2168892500231411E-4</v>
      </c>
    </row>
    <row r="107" spans="2:3" x14ac:dyDescent="0.25">
      <c r="B107">
        <v>-0.11999999999999966</v>
      </c>
      <c r="C107">
        <v>9.4260563782397929E-4</v>
      </c>
    </row>
    <row r="108" spans="2:3" x14ac:dyDescent="0.25">
      <c r="B108">
        <v>-0.11499999999999966</v>
      </c>
      <c r="C108">
        <v>1.0703400241797736E-3</v>
      </c>
    </row>
    <row r="109" spans="2:3" x14ac:dyDescent="0.25">
      <c r="B109">
        <v>-0.10999999999999965</v>
      </c>
      <c r="C109">
        <v>1.2224734299555553E-3</v>
      </c>
    </row>
    <row r="110" spans="2:3" x14ac:dyDescent="0.25">
      <c r="B110">
        <v>-0.10499999999999965</v>
      </c>
      <c r="C110">
        <v>1.3828460222529606E-3</v>
      </c>
    </row>
    <row r="111" spans="2:3" x14ac:dyDescent="0.25">
      <c r="B111">
        <v>-9.9999999999999645E-2</v>
      </c>
      <c r="C111">
        <v>1.5725737905572809E-3</v>
      </c>
    </row>
    <row r="112" spans="2:3" x14ac:dyDescent="0.25">
      <c r="B112">
        <v>-9.499999999999964E-2</v>
      </c>
      <c r="C112">
        <v>1.7721595264654289E-3</v>
      </c>
    </row>
    <row r="113" spans="2:3" x14ac:dyDescent="0.25">
      <c r="B113">
        <v>-8.9999999999999636E-2</v>
      </c>
      <c r="C113">
        <v>2.0067108223364404E-3</v>
      </c>
    </row>
    <row r="114" spans="2:3" x14ac:dyDescent="0.25">
      <c r="B114">
        <v>-8.4999999999999631E-2</v>
      </c>
      <c r="C114">
        <v>2.2529395839745925E-3</v>
      </c>
    </row>
    <row r="115" spans="2:3" x14ac:dyDescent="0.25">
      <c r="B115">
        <v>-7.9999999999999627E-2</v>
      </c>
      <c r="C115">
        <v>2.5404011551635654E-3</v>
      </c>
    </row>
    <row r="116" spans="2:3" x14ac:dyDescent="0.25">
      <c r="B116">
        <v>-7.4999999999999623E-2</v>
      </c>
      <c r="C116">
        <v>2.8415580092760514E-3</v>
      </c>
    </row>
    <row r="117" spans="2:3" x14ac:dyDescent="0.25">
      <c r="B117">
        <v>-6.9999999999999618E-2</v>
      </c>
      <c r="C117">
        <v>3.1908536285769366E-3</v>
      </c>
    </row>
    <row r="118" spans="2:3" x14ac:dyDescent="0.25">
      <c r="B118">
        <v>-6.4999999999999614E-2</v>
      </c>
      <c r="C118">
        <v>3.5560514551264202E-3</v>
      </c>
    </row>
    <row r="119" spans="2:3" x14ac:dyDescent="0.25">
      <c r="B119">
        <v>-5.9999999999999616E-2</v>
      </c>
      <c r="C119">
        <v>3.9768908364162768E-3</v>
      </c>
    </row>
    <row r="120" spans="2:3" x14ac:dyDescent="0.25">
      <c r="B120">
        <v>-5.4999999999999619E-2</v>
      </c>
      <c r="C120">
        <v>4.41601165727472E-3</v>
      </c>
    </row>
    <row r="121" spans="2:3" x14ac:dyDescent="0.25">
      <c r="B121">
        <v>-4.9999999999999621E-2</v>
      </c>
      <c r="C121">
        <v>4.9188059242035679E-3</v>
      </c>
    </row>
    <row r="122" spans="2:3" x14ac:dyDescent="0.25">
      <c r="B122">
        <v>-4.4999999999999624E-2</v>
      </c>
      <c r="C122">
        <v>5.4424082861702274E-3</v>
      </c>
    </row>
    <row r="123" spans="2:3" x14ac:dyDescent="0.25">
      <c r="B123">
        <v>-3.9999999999999626E-2</v>
      </c>
      <c r="C123">
        <v>6.0381503788165553E-3</v>
      </c>
    </row>
    <row r="124" spans="2:3" x14ac:dyDescent="0.25">
      <c r="B124">
        <v>-3.4999999999999629E-2</v>
      </c>
      <c r="C124">
        <v>6.6573415269705217E-3</v>
      </c>
    </row>
    <row r="125" spans="2:3" x14ac:dyDescent="0.25">
      <c r="B125">
        <v>-2.9999999999999628E-2</v>
      </c>
      <c r="C125">
        <v>7.3574515430745273E-3</v>
      </c>
    </row>
    <row r="126" spans="2:3" x14ac:dyDescent="0.25">
      <c r="B126">
        <v>-2.4999999999999627E-2</v>
      </c>
      <c r="C126">
        <v>8.0837247928975831E-3</v>
      </c>
    </row>
    <row r="127" spans="2:3" x14ac:dyDescent="0.25">
      <c r="B127">
        <v>-1.9999999999999626E-2</v>
      </c>
      <c r="C127">
        <v>8.8998621033447127E-3</v>
      </c>
    </row>
    <row r="128" spans="2:3" x14ac:dyDescent="0.25">
      <c r="B128">
        <v>-1.4999999999999625E-2</v>
      </c>
      <c r="C128">
        <v>9.744901702759861E-3</v>
      </c>
    </row>
    <row r="129" spans="2:3" x14ac:dyDescent="0.25">
      <c r="B129">
        <v>-9.9999999999996238E-3</v>
      </c>
      <c r="C129">
        <v>1.0688747652794567E-2</v>
      </c>
    </row>
    <row r="130" spans="2:3" x14ac:dyDescent="0.25">
      <c r="B130">
        <v>-4.9999999999996237E-3</v>
      </c>
      <c r="C130">
        <v>1.1664205409015947E-2</v>
      </c>
    </row>
    <row r="131" spans="2:3" x14ac:dyDescent="0.25">
      <c r="B131">
        <v>3.7643499428696714E-16</v>
      </c>
      <c r="C131">
        <v>1.2747222389887503E-2</v>
      </c>
    </row>
    <row r="132" spans="2:3" x14ac:dyDescent="0.25">
      <c r="B132">
        <v>5.0000000000003765E-3</v>
      </c>
      <c r="C132">
        <v>1.3864472288985326E-2</v>
      </c>
    </row>
    <row r="133" spans="2:3" x14ac:dyDescent="0.25">
      <c r="B133">
        <v>1.0000000000000377E-2</v>
      </c>
      <c r="C133">
        <v>1.509764679651498E-2</v>
      </c>
    </row>
    <row r="134" spans="2:3" x14ac:dyDescent="0.25">
      <c r="B134">
        <v>1.5000000000000378E-2</v>
      </c>
      <c r="C134">
        <v>1.6367525621014987E-2</v>
      </c>
    </row>
    <row r="135" spans="2:3" x14ac:dyDescent="0.25">
      <c r="B135">
        <v>2.0000000000000379E-2</v>
      </c>
      <c r="C135">
        <v>1.7761104461015594E-2</v>
      </c>
    </row>
    <row r="136" spans="2:3" x14ac:dyDescent="0.25">
      <c r="B136">
        <v>2.500000000000038E-2</v>
      </c>
      <c r="C136">
        <v>1.9193647866698731E-2</v>
      </c>
    </row>
    <row r="137" spans="2:3" x14ac:dyDescent="0.25">
      <c r="B137">
        <v>3.0000000000000381E-2</v>
      </c>
      <c r="C137">
        <v>2.0756877784429126E-2</v>
      </c>
    </row>
    <row r="138" spans="2:3" x14ac:dyDescent="0.25">
      <c r="B138">
        <v>3.5000000000000378E-2</v>
      </c>
      <c r="C138">
        <v>2.2361062298002297E-2</v>
      </c>
    </row>
    <row r="139" spans="2:3" x14ac:dyDescent="0.25">
      <c r="B139">
        <v>4.0000000000000376E-2</v>
      </c>
      <c r="C139">
        <v>2.4101943884620291E-2</v>
      </c>
    </row>
    <row r="140" spans="2:3" x14ac:dyDescent="0.25">
      <c r="B140">
        <v>4.5000000000000373E-2</v>
      </c>
      <c r="C140">
        <v>2.5885445720904746E-2</v>
      </c>
    </row>
    <row r="141" spans="2:3" x14ac:dyDescent="0.25">
      <c r="B141">
        <v>5.0000000000000371E-2</v>
      </c>
      <c r="C141">
        <v>2.7810512403884415E-2</v>
      </c>
    </row>
    <row r="142" spans="2:3" x14ac:dyDescent="0.25">
      <c r="B142">
        <v>5.5000000000000368E-2</v>
      </c>
      <c r="C142">
        <v>2.977949380394198E-2</v>
      </c>
    </row>
    <row r="143" spans="2:3" x14ac:dyDescent="0.25">
      <c r="B143">
        <v>6.0000000000000366E-2</v>
      </c>
      <c r="C143">
        <v>3.1893626025137407E-2</v>
      </c>
    </row>
    <row r="144" spans="2:3" x14ac:dyDescent="0.25">
      <c r="B144">
        <v>6.5000000000000363E-2</v>
      </c>
      <c r="C144">
        <v>3.4052558961216582E-2</v>
      </c>
    </row>
    <row r="145" spans="2:3" x14ac:dyDescent="0.25">
      <c r="B145">
        <v>7.0000000000000367E-2</v>
      </c>
      <c r="C145">
        <v>3.6358842300977516E-2</v>
      </c>
    </row>
    <row r="146" spans="2:3" x14ac:dyDescent="0.25">
      <c r="B146">
        <v>7.5000000000000372E-2</v>
      </c>
      <c r="C146">
        <v>3.8710377907729715E-2</v>
      </c>
    </row>
    <row r="147" spans="2:3" x14ac:dyDescent="0.25">
      <c r="B147">
        <v>8.0000000000000376E-2</v>
      </c>
      <c r="C147">
        <v>4.1210011993556922E-2</v>
      </c>
    </row>
    <row r="148" spans="2:3" x14ac:dyDescent="0.25">
      <c r="B148">
        <v>8.5000000000000381E-2</v>
      </c>
      <c r="C148">
        <v>4.3754902046681851E-2</v>
      </c>
    </row>
    <row r="149" spans="2:3" x14ac:dyDescent="0.25">
      <c r="B149">
        <v>9.0000000000000385E-2</v>
      </c>
      <c r="C149">
        <v>4.6447164705899255E-2</v>
      </c>
    </row>
    <row r="150" spans="2:3" x14ac:dyDescent="0.25">
      <c r="B150">
        <v>9.500000000000039E-2</v>
      </c>
      <c r="C150">
        <v>4.9184239004841715E-2</v>
      </c>
    </row>
    <row r="151" spans="2:3" x14ac:dyDescent="0.25">
      <c r="B151">
        <v>0.10000000000000039</v>
      </c>
      <c r="C151">
        <v>5.2066507437630145E-2</v>
      </c>
    </row>
    <row r="152" spans="2:3" x14ac:dyDescent="0.25">
      <c r="B152">
        <v>0.1050000000000004</v>
      </c>
      <c r="C152">
        <v>5.4992708220550711E-2</v>
      </c>
    </row>
    <row r="153" spans="2:3" x14ac:dyDescent="0.25">
      <c r="B153">
        <v>0.1100000000000004</v>
      </c>
      <c r="C153">
        <v>5.8060536163939538E-2</v>
      </c>
    </row>
    <row r="154" spans="2:3" x14ac:dyDescent="0.25">
      <c r="B154">
        <v>0.11500000000000041</v>
      </c>
      <c r="C154">
        <v>6.1171007876394574E-2</v>
      </c>
    </row>
    <row r="155" spans="2:3" x14ac:dyDescent="0.25">
      <c r="B155">
        <v>0.12000000000000041</v>
      </c>
      <c r="C155">
        <v>6.4418254993775889E-2</v>
      </c>
    </row>
    <row r="156" spans="2:3" x14ac:dyDescent="0.25">
      <c r="B156">
        <v>0.12500000000000042</v>
      </c>
      <c r="C156">
        <v>6.7706485039812386E-2</v>
      </c>
    </row>
    <row r="157" spans="2:3" x14ac:dyDescent="0.25">
      <c r="B157">
        <v>0.13000000000000042</v>
      </c>
      <c r="C157">
        <v>7.1125492290519954E-2</v>
      </c>
    </row>
    <row r="158" spans="2:3" x14ac:dyDescent="0.25">
      <c r="B158">
        <v>0.13500000000000043</v>
      </c>
      <c r="C158">
        <v>7.458349599874517E-2</v>
      </c>
    </row>
    <row r="159" spans="2:3" x14ac:dyDescent="0.25">
      <c r="B159">
        <v>0.14000000000000043</v>
      </c>
      <c r="C159">
        <v>7.8165298682247961E-2</v>
      </c>
    </row>
    <row r="160" spans="2:3" x14ac:dyDescent="0.25">
      <c r="B160">
        <v>0.14500000000000043</v>
      </c>
      <c r="C160">
        <v>8.1783839776651518E-2</v>
      </c>
    </row>
    <row r="161" spans="2:3" x14ac:dyDescent="0.25">
      <c r="B161">
        <v>0.15000000000000044</v>
      </c>
      <c r="C161">
        <v>8.5518408433822607E-2</v>
      </c>
    </row>
    <row r="162" spans="2:3" x14ac:dyDescent="0.25">
      <c r="B162">
        <v>0.15500000000000044</v>
      </c>
      <c r="C162">
        <v>8.9287244927624007E-2</v>
      </c>
    </row>
    <row r="163" spans="2:3" x14ac:dyDescent="0.25">
      <c r="B163">
        <v>0.16000000000000045</v>
      </c>
      <c r="C163">
        <v>9.316374339899508E-2</v>
      </c>
    </row>
    <row r="164" spans="2:3" x14ac:dyDescent="0.25">
      <c r="B164">
        <v>0.16500000000000045</v>
      </c>
      <c r="C164">
        <v>9.7071888099552112E-2</v>
      </c>
    </row>
    <row r="165" spans="2:3" x14ac:dyDescent="0.25">
      <c r="B165">
        <v>0.17000000000000046</v>
      </c>
      <c r="C165">
        <v>0.10107893781750474</v>
      </c>
    </row>
    <row r="166" spans="2:3" x14ac:dyDescent="0.25">
      <c r="B166">
        <v>0.17500000000000046</v>
      </c>
      <c r="C166">
        <v>0.10511492255923993</v>
      </c>
    </row>
    <row r="167" spans="2:3" x14ac:dyDescent="0.25">
      <c r="B167">
        <v>0.18000000000000047</v>
      </c>
      <c r="C167">
        <v>0.10924086256597151</v>
      </c>
    </row>
    <row r="168" spans="2:3" x14ac:dyDescent="0.25">
      <c r="B168">
        <v>0.18500000000000047</v>
      </c>
      <c r="C168">
        <v>0.11339299584311185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  <vt:lpstr>accuracy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Victor Nemirov</cp:lastModifiedBy>
  <dcterms:created xsi:type="dcterms:W3CDTF">2022-12-06T09:00:54Z</dcterms:created>
  <dcterms:modified xsi:type="dcterms:W3CDTF">2023-01-06T09:36:57Z</dcterms:modified>
</cp:coreProperties>
</file>