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\source\repos\VNemirov\SaxoPUKCompFin\"/>
    </mc:Choice>
  </mc:AlternateContent>
  <xr:revisionPtr revIDLastSave="0" documentId="13_ncr:1_{BD705FA1-49F4-47B1-881D-FE8EADC43D55}" xr6:coauthVersionLast="47" xr6:coauthVersionMax="47" xr10:uidLastSave="{00000000-0000-0000-0000-000000000000}"/>
  <bookViews>
    <workbookView xWindow="2115" yWindow="1320" windowWidth="36285" windowHeight="19665" firstSheet="1" activeTab="5" xr2:uid="{BC0D82F4-492A-4D65-855B-6D8E48A1622B}"/>
  </bookViews>
  <sheets>
    <sheet name="Calc_opg1_crank" sheetId="1" r:id="rId1"/>
    <sheet name="Calc_opg1_imp" sheetId="3" r:id="rId2"/>
    <sheet name="Calc_opg1_exp" sheetId="4" r:id="rId3"/>
    <sheet name="Graph_opg1" sheetId="2" r:id="rId4"/>
    <sheet name="Log_graph" sheetId="6" r:id="rId5"/>
    <sheet name="Convergence" sheetId="5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5" l="1"/>
  <c r="H19" i="5"/>
  <c r="G19" i="5"/>
  <c r="G16" i="5"/>
  <c r="W14" i="6"/>
  <c r="W13" i="6"/>
  <c r="W12" i="6"/>
  <c r="W11" i="6"/>
  <c r="W10" i="6"/>
  <c r="W9" i="6"/>
  <c r="W8" i="6"/>
  <c r="W7" i="6"/>
  <c r="W6" i="6"/>
  <c r="W5" i="6"/>
  <c r="W4" i="6"/>
  <c r="W3" i="6"/>
  <c r="W2" i="6"/>
  <c r="E3" i="5"/>
  <c r="E4" i="5"/>
  <c r="E5" i="5"/>
  <c r="E2" i="5"/>
  <c r="B14" i="5"/>
  <c r="V14" i="6"/>
  <c r="E14" i="6"/>
  <c r="M14" i="6" s="1"/>
  <c r="D14" i="6"/>
  <c r="L14" i="6" s="1"/>
  <c r="C14" i="6"/>
  <c r="K14" i="6" s="1"/>
  <c r="B14" i="6"/>
  <c r="J14" i="6" s="1"/>
  <c r="H14" i="6"/>
  <c r="I14" i="6"/>
  <c r="AM16" i="4"/>
  <c r="AM19" i="4"/>
  <c r="AM16" i="3"/>
  <c r="AM19" i="3"/>
  <c r="AM19" i="1"/>
  <c r="B3" i="5"/>
  <c r="B4" i="5"/>
  <c r="B5" i="5"/>
  <c r="B6" i="5"/>
  <c r="B7" i="5"/>
  <c r="B8" i="5"/>
  <c r="B9" i="5"/>
  <c r="B10" i="5"/>
  <c r="B11" i="5"/>
  <c r="B12" i="5"/>
  <c r="B13" i="5"/>
  <c r="B2" i="5"/>
  <c r="AN2" i="3" a="1"/>
  <c r="AN2" i="1" a="1"/>
  <c r="AN2" i="4" a="1"/>
  <c r="P2" i="3" a="1"/>
  <c r="D2" i="1" a="1"/>
  <c r="P2" i="3" l="1"/>
  <c r="D2" i="1"/>
  <c r="AN2" i="3"/>
  <c r="AN2" i="1"/>
  <c r="AN2" i="4"/>
  <c r="V3" i="6" l="1"/>
  <c r="V4" i="6"/>
  <c r="V5" i="6"/>
  <c r="V6" i="6"/>
  <c r="V7" i="6"/>
  <c r="V8" i="6"/>
  <c r="V9" i="6"/>
  <c r="V10" i="6"/>
  <c r="V11" i="6"/>
  <c r="V12" i="6"/>
  <c r="V13" i="6"/>
  <c r="V2" i="6"/>
  <c r="O6" i="6"/>
  <c r="C3" i="1"/>
  <c r="C2" i="1"/>
  <c r="H3" i="6"/>
  <c r="H4" i="6"/>
  <c r="H5" i="6"/>
  <c r="H6" i="6"/>
  <c r="H7" i="6"/>
  <c r="H8" i="6"/>
  <c r="H9" i="6"/>
  <c r="H10" i="6"/>
  <c r="H11" i="6"/>
  <c r="H12" i="6"/>
  <c r="H13" i="6"/>
  <c r="H2" i="6"/>
  <c r="I3" i="6"/>
  <c r="I4" i="6"/>
  <c r="I5" i="6"/>
  <c r="I6" i="6"/>
  <c r="I7" i="6"/>
  <c r="I8" i="6"/>
  <c r="I9" i="6"/>
  <c r="I10" i="6"/>
  <c r="I11" i="6"/>
  <c r="I12" i="6"/>
  <c r="I13" i="6"/>
  <c r="I2" i="6"/>
  <c r="C2" i="4"/>
  <c r="F16" i="3"/>
  <c r="C2" i="3"/>
  <c r="B24" i="3" a="1"/>
  <c r="B24" i="4" a="1"/>
  <c r="B24" i="1" a="1"/>
  <c r="AK2" i="4" a="1"/>
  <c r="AH2" i="4" a="1"/>
  <c r="AE2" i="4" a="1"/>
  <c r="AB2" i="4" a="1"/>
  <c r="Y2" i="4" a="1"/>
  <c r="V2" i="4" a="1"/>
  <c r="S2" i="4" a="1"/>
  <c r="P2" i="4" a="1"/>
  <c r="M2" i="4" a="1"/>
  <c r="J2" i="4" a="1"/>
  <c r="G2" i="4" a="1"/>
  <c r="D2" i="4" a="1"/>
  <c r="AK2" i="3" a="1"/>
  <c r="AH2" i="3" a="1"/>
  <c r="AE2" i="3" a="1"/>
  <c r="AB2" i="3" a="1"/>
  <c r="Y2" i="3" a="1"/>
  <c r="V2" i="3" a="1"/>
  <c r="S2" i="3" a="1"/>
  <c r="M2" i="3" a="1"/>
  <c r="J2" i="3" a="1"/>
  <c r="G2" i="3" a="1"/>
  <c r="D2" i="3" a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AK2" i="4" l="1"/>
  <c r="AH2" i="4"/>
  <c r="AE2" i="4"/>
  <c r="AB2" i="4"/>
  <c r="Y2" i="4"/>
  <c r="V2" i="4"/>
  <c r="S2" i="4"/>
  <c r="P2" i="4"/>
  <c r="M2" i="4"/>
  <c r="J2" i="4"/>
  <c r="G2" i="4"/>
  <c r="D2" i="4"/>
  <c r="AK2" i="3"/>
  <c r="AH2" i="3"/>
  <c r="AE2" i="3"/>
  <c r="AB2" i="3"/>
  <c r="Y2" i="3"/>
  <c r="V2" i="3"/>
  <c r="S2" i="3"/>
  <c r="M2" i="3"/>
  <c r="J2" i="3"/>
  <c r="G2" i="3"/>
  <c r="D2" i="3"/>
  <c r="AK2" i="1"/>
  <c r="AH2" i="1"/>
  <c r="AE2" i="1"/>
  <c r="AB2" i="1"/>
  <c r="Y2" i="1"/>
  <c r="V2" i="1"/>
  <c r="S2" i="1"/>
  <c r="P2" i="1"/>
  <c r="M2" i="1"/>
  <c r="J2" i="1"/>
  <c r="G2" i="1"/>
  <c r="C9" i="6"/>
  <c r="E2" i="6"/>
  <c r="M2" i="6" s="1"/>
  <c r="E6" i="6"/>
  <c r="M6" i="6" s="1"/>
  <c r="E9" i="6"/>
  <c r="D9" i="6"/>
  <c r="E11" i="6"/>
  <c r="C7" i="6"/>
  <c r="C11" i="6"/>
  <c r="E10" i="6"/>
  <c r="D10" i="6"/>
  <c r="C13" i="6"/>
  <c r="E3" i="6"/>
  <c r="D6" i="6"/>
  <c r="C12" i="6"/>
  <c r="C8" i="6"/>
  <c r="D3" i="6"/>
  <c r="D2" i="6"/>
  <c r="C10" i="6"/>
  <c r="C4" i="6"/>
  <c r="D11" i="6"/>
  <c r="C5" i="6"/>
  <c r="C2" i="6"/>
  <c r="E12" i="6"/>
  <c r="C3" i="6"/>
  <c r="E7" i="6"/>
  <c r="D7" i="6"/>
  <c r="E8" i="6"/>
  <c r="E4" i="6"/>
  <c r="M4" i="6" s="1"/>
  <c r="E13" i="6"/>
  <c r="E5" i="6"/>
  <c r="D5" i="6"/>
  <c r="D12" i="6"/>
  <c r="D4" i="6"/>
  <c r="D13" i="6"/>
  <c r="C6" i="6"/>
  <c r="D8" i="6"/>
  <c r="B24" i="1"/>
  <c r="C10" i="2"/>
  <c r="D11" i="2"/>
  <c r="E12" i="2"/>
  <c r="D9" i="2"/>
  <c r="D12" i="2"/>
  <c r="E13" i="2"/>
  <c r="D13" i="2"/>
  <c r="E2" i="2"/>
  <c r="E11" i="2"/>
  <c r="D2" i="2"/>
  <c r="E3" i="2"/>
  <c r="C4" i="2"/>
  <c r="C5" i="2"/>
  <c r="C3" i="2"/>
  <c r="D3" i="2"/>
  <c r="E4" i="2"/>
  <c r="D4" i="2"/>
  <c r="E5" i="2"/>
  <c r="C6" i="2"/>
  <c r="E6" i="2"/>
  <c r="C7" i="2"/>
  <c r="D10" i="2"/>
  <c r="D6" i="2"/>
  <c r="C8" i="2"/>
  <c r="E7" i="2"/>
  <c r="D7" i="2"/>
  <c r="E8" i="2"/>
  <c r="C9" i="2"/>
  <c r="D5" i="2"/>
  <c r="C2" i="2"/>
  <c r="D8" i="2"/>
  <c r="E9" i="2"/>
  <c r="C11" i="2"/>
  <c r="E10" i="2"/>
  <c r="C12" i="2"/>
  <c r="C13" i="2"/>
  <c r="B24" i="4"/>
  <c r="B24" i="3"/>
  <c r="T14" i="6" a="1"/>
  <c r="S14" i="6" a="1"/>
  <c r="R14" i="6" a="1"/>
  <c r="Q14" i="6" a="1"/>
  <c r="Q14" i="6" l="1"/>
  <c r="X14" i="6" s="1"/>
  <c r="R14" i="6"/>
  <c r="S14" i="6"/>
  <c r="T14" i="6"/>
  <c r="C14" i="5"/>
  <c r="Y14" i="6"/>
  <c r="Z14" i="6"/>
  <c r="D14" i="5"/>
  <c r="AA14" i="6"/>
  <c r="E14" i="5"/>
  <c r="K8" i="6"/>
  <c r="K5" i="6"/>
  <c r="L12" i="6"/>
  <c r="K4" i="6"/>
  <c r="L6" i="6"/>
  <c r="K7" i="6"/>
  <c r="L5" i="6"/>
  <c r="M7" i="6"/>
  <c r="K9" i="6"/>
  <c r="K3" i="6"/>
  <c r="K10" i="6"/>
  <c r="L8" i="6"/>
  <c r="M10" i="6"/>
  <c r="M11" i="6"/>
  <c r="K6" i="6"/>
  <c r="L2" i="6"/>
  <c r="M13" i="6"/>
  <c r="M12" i="6"/>
  <c r="K13" i="6"/>
  <c r="L9" i="6"/>
  <c r="K2" i="6"/>
  <c r="L3" i="6"/>
  <c r="L10" i="6"/>
  <c r="L13" i="6"/>
  <c r="M9" i="6"/>
  <c r="M8" i="6"/>
  <c r="L7" i="6"/>
  <c r="L11" i="6"/>
  <c r="K12" i="6"/>
  <c r="K11" i="6"/>
  <c r="L4" i="6"/>
  <c r="B2" i="2"/>
  <c r="B2" i="6"/>
  <c r="B5" i="6"/>
  <c r="B8" i="6"/>
  <c r="B11" i="6"/>
  <c r="B3" i="6"/>
  <c r="B6" i="6"/>
  <c r="B12" i="6"/>
  <c r="B9" i="6"/>
  <c r="B7" i="6"/>
  <c r="B13" i="6"/>
  <c r="B10" i="6"/>
  <c r="B4" i="6"/>
  <c r="B6" i="2"/>
  <c r="B7" i="2"/>
  <c r="B8" i="2"/>
  <c r="B12" i="2"/>
  <c r="B13" i="2"/>
  <c r="C15" i="2" s="1"/>
  <c r="B3" i="2"/>
  <c r="B4" i="2"/>
  <c r="B5" i="2"/>
  <c r="B9" i="2"/>
  <c r="B10" i="2"/>
  <c r="B11" i="2"/>
  <c r="S2" i="6" a="1"/>
  <c r="T13" i="6" a="1"/>
  <c r="T10" i="6" a="1"/>
  <c r="S10" i="6" a="1"/>
  <c r="R10" i="6" a="1"/>
  <c r="S9" i="6" a="1"/>
  <c r="S5" i="6" a="1"/>
  <c r="S12" i="6" a="1"/>
  <c r="T12" i="6" a="1"/>
  <c r="Q2" i="6" a="1"/>
  <c r="R3" i="6" a="1"/>
  <c r="R6" i="6" a="1"/>
  <c r="R4" i="6" a="1"/>
  <c r="R12" i="6" a="1"/>
  <c r="S8" i="6" a="1"/>
  <c r="S7" i="6" a="1"/>
  <c r="T7" i="6" a="1"/>
  <c r="S3" i="6" a="1"/>
  <c r="T9" i="6" a="1"/>
  <c r="S13" i="6" a="1"/>
  <c r="R5" i="6" a="1"/>
  <c r="R11" i="6" a="1"/>
  <c r="R8" i="6" a="1"/>
  <c r="R7" i="6" a="1"/>
  <c r="S4" i="6" a="1"/>
  <c r="S11" i="6" a="1"/>
  <c r="T8" i="6" a="1"/>
  <c r="T6" i="6" a="1"/>
  <c r="R9" i="6" a="1"/>
  <c r="T11" i="6" a="1"/>
  <c r="R13" i="6" a="1"/>
  <c r="S6" i="6" a="1"/>
  <c r="R2" i="6" a="1"/>
  <c r="I3" i="5" l="1"/>
  <c r="I4" i="5"/>
  <c r="I5" i="5"/>
  <c r="I2" i="5"/>
  <c r="Q2" i="6"/>
  <c r="J9" i="6"/>
  <c r="J11" i="6"/>
  <c r="J3" i="6"/>
  <c r="J8" i="6"/>
  <c r="J12" i="6"/>
  <c r="J5" i="6"/>
  <c r="J6" i="6"/>
  <c r="J4" i="6"/>
  <c r="J10" i="6"/>
  <c r="J13" i="6"/>
  <c r="J7" i="6"/>
  <c r="R2" i="6"/>
  <c r="R11" i="6"/>
  <c r="S5" i="6"/>
  <c r="R12" i="6"/>
  <c r="T12" i="6"/>
  <c r="S10" i="6"/>
  <c r="T13" i="6"/>
  <c r="S6" i="6"/>
  <c r="S7" i="6"/>
  <c r="S3" i="6"/>
  <c r="S2" i="6"/>
  <c r="R3" i="6"/>
  <c r="R4" i="6"/>
  <c r="S12" i="6"/>
  <c r="T9" i="6"/>
  <c r="R8" i="6"/>
  <c r="S13" i="6"/>
  <c r="R7" i="6"/>
  <c r="S11" i="6"/>
  <c r="R10" i="6"/>
  <c r="T8" i="6"/>
  <c r="R6" i="6"/>
  <c r="S4" i="6"/>
  <c r="T6" i="6"/>
  <c r="S9" i="6"/>
  <c r="T11" i="6"/>
  <c r="T7" i="6"/>
  <c r="R5" i="6"/>
  <c r="R9" i="6"/>
  <c r="R13" i="6"/>
  <c r="T10" i="6"/>
  <c r="S8" i="6"/>
  <c r="J2" i="6"/>
  <c r="E15" i="2"/>
  <c r="D15" i="2"/>
  <c r="Q7" i="6" a="1"/>
  <c r="Q6" i="6" a="1"/>
  <c r="Q12" i="6" a="1"/>
  <c r="Q10" i="6" a="1"/>
  <c r="Q9" i="6" a="1"/>
  <c r="Q13" i="6" a="1"/>
  <c r="Q4" i="6" a="1"/>
  <c r="Q11" i="6" a="1"/>
  <c r="Q3" i="6" a="1"/>
  <c r="Q8" i="6" a="1"/>
  <c r="Q5" i="6" a="1"/>
  <c r="Y6" i="6" l="1"/>
  <c r="C6" i="5"/>
  <c r="G6" i="5" s="1"/>
  <c r="Z3" i="6"/>
  <c r="D3" i="5"/>
  <c r="H3" i="5" s="1"/>
  <c r="Y4" i="6"/>
  <c r="C4" i="5"/>
  <c r="G4" i="5" s="1"/>
  <c r="Y3" i="6"/>
  <c r="C3" i="5"/>
  <c r="G3" i="5" s="1"/>
  <c r="Z4" i="6"/>
  <c r="D4" i="5"/>
  <c r="H4" i="5" s="1"/>
  <c r="Y10" i="6"/>
  <c r="C10" i="5"/>
  <c r="G10" i="5" s="1"/>
  <c r="Z6" i="6"/>
  <c r="D6" i="5"/>
  <c r="H6" i="5" s="1"/>
  <c r="Z9" i="6"/>
  <c r="D9" i="5"/>
  <c r="H9" i="5" s="1"/>
  <c r="C2" i="5"/>
  <c r="G2" i="5" s="1"/>
  <c r="Y2" i="6"/>
  <c r="Z7" i="6"/>
  <c r="D7" i="5"/>
  <c r="H7" i="5" s="1"/>
  <c r="Z11" i="6"/>
  <c r="D11" i="5"/>
  <c r="H11" i="5" s="1"/>
  <c r="Y9" i="6"/>
  <c r="C9" i="5"/>
  <c r="G9" i="5" s="1"/>
  <c r="Z13" i="6"/>
  <c r="D13" i="5"/>
  <c r="H13" i="5" s="1"/>
  <c r="AA12" i="6"/>
  <c r="E12" i="5"/>
  <c r="I12" i="5" s="1"/>
  <c r="AA6" i="6"/>
  <c r="E6" i="5"/>
  <c r="I6" i="5" s="1"/>
  <c r="Z2" i="6"/>
  <c r="D2" i="5"/>
  <c r="H2" i="5" s="1"/>
  <c r="AA10" i="6"/>
  <c r="E10" i="5"/>
  <c r="I10" i="5" s="1"/>
  <c r="AA13" i="6"/>
  <c r="E13" i="5"/>
  <c r="I13" i="5" s="1"/>
  <c r="Y13" i="6"/>
  <c r="C13" i="5"/>
  <c r="G13" i="5" s="1"/>
  <c r="Y7" i="6"/>
  <c r="C7" i="5"/>
  <c r="G7" i="5" s="1"/>
  <c r="Y5" i="6"/>
  <c r="C5" i="5"/>
  <c r="G5" i="5" s="1"/>
  <c r="Y8" i="6"/>
  <c r="C8" i="5"/>
  <c r="G8" i="5" s="1"/>
  <c r="Y12" i="6"/>
  <c r="C12" i="5"/>
  <c r="G12" i="5" s="1"/>
  <c r="AA7" i="6"/>
  <c r="E7" i="5"/>
  <c r="I7" i="5" s="1"/>
  <c r="AA9" i="6"/>
  <c r="E9" i="5"/>
  <c r="I9" i="5" s="1"/>
  <c r="Z5" i="6"/>
  <c r="D5" i="5"/>
  <c r="H5" i="5" s="1"/>
  <c r="AA8" i="6"/>
  <c r="E8" i="5"/>
  <c r="I8" i="5" s="1"/>
  <c r="Z8" i="6"/>
  <c r="D8" i="5"/>
  <c r="H8" i="5" s="1"/>
  <c r="Z10" i="6"/>
  <c r="D10" i="5"/>
  <c r="H10" i="5" s="1"/>
  <c r="AA11" i="6"/>
  <c r="E11" i="5"/>
  <c r="I11" i="5" s="1"/>
  <c r="Z12" i="6"/>
  <c r="D12" i="5"/>
  <c r="H12" i="5" s="1"/>
  <c r="Y11" i="6"/>
  <c r="C11" i="5"/>
  <c r="G11" i="5" s="1"/>
  <c r="Q12" i="6"/>
  <c r="X12" i="6" s="1"/>
  <c r="Q7" i="6"/>
  <c r="X7" i="6" s="1"/>
  <c r="Q3" i="6"/>
  <c r="X3" i="6" s="1"/>
  <c r="Q6" i="6"/>
  <c r="X6" i="6" s="1"/>
  <c r="Q5" i="6"/>
  <c r="X5" i="6" s="1"/>
  <c r="Q13" i="6"/>
  <c r="X13" i="6" s="1"/>
  <c r="Q11" i="6"/>
  <c r="X11" i="6" s="1"/>
  <c r="Q9" i="6"/>
  <c r="X9" i="6" s="1"/>
  <c r="Q8" i="6"/>
  <c r="X8" i="6" s="1"/>
  <c r="Q10" i="6"/>
  <c r="X10" i="6" s="1"/>
  <c r="Q4" i="6"/>
  <c r="X4" i="6" s="1"/>
  <c r="X2" i="6"/>
  <c r="I16" i="5" l="1"/>
  <c r="H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<sst xmlns="http://schemas.openxmlformats.org/spreadsheetml/2006/main" count="155" uniqueCount="53">
  <si>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</si>
  <si>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</si>
  <si>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</si>
  <si>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</si>
  <si>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</si>
  <si>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</si>
  <si>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</si>
  <si>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</si>
  <si>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</si>
  <si>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</si>
  <si>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</si>
  <si>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</si>
  <si>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</si>
  <si>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</si>
  <si>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</si>
  <si>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</si>
  <si>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</si>
  <si>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</si>
  <si>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</si>
  <si>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</si>
  <si>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</si>
  <si>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</si>
  <si>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</si>
  <si>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</si>
  <si>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</si>
  <si>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</si>
  <si>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</si>
  <si>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</si>
  <si>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</si>
  <si>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</si>
  <si>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</si>
  <si>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</si>
  <si>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</si>
  <si>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</si>
  <si>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</si>
  <si>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</si>
  <si>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</si>
  <si>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</si>
  <si>
    <t>log:</t>
  </si>
  <si>
    <t>dt</t>
  </si>
  <si>
    <t>Crank-Nicolson</t>
  </si>
  <si>
    <t>Implicit</t>
  </si>
  <si>
    <t>Explicit</t>
  </si>
  <si>
    <t>Black-FD_Crank_Implied_vol</t>
  </si>
  <si>
    <t>Black-FD_implict_Implied_vol</t>
  </si>
  <si>
    <t>Black-FD_explicit_Implied_vol</t>
  </si>
  <si>
    <t>Black_Implied_vol</t>
  </si>
  <si>
    <t>Implied volatility</t>
  </si>
  <si>
    <t>Log:</t>
  </si>
  <si>
    <t>Diff:</t>
  </si>
  <si>
    <t>log_num</t>
  </si>
  <si>
    <t>a=</t>
  </si>
  <si>
    <t>log_numt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</si>
</sst>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"/>
    <numFmt numFmtId="165" formatCode="0.000000"/>
    <numFmt numFmtId="166" formatCode="0.0000000"/>
    <numFmt numFmtId="167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Log-Log transformed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Log_graph!$K$1</c:f>
              <c:strCache>
                <c:ptCount val="1"/>
                <c:pt idx="0">
                  <c:v>Crank-Nicolson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Log_graph!$K$2:$K$13</c:f>
              <c:numCache>
                <c:formatCode>General</c:formatCode>
                <c:ptCount val="12"/>
                <c:pt idx="0">
                  <c:v>-2.5328399474977239</c:v>
                </c:pt>
                <c:pt idx="1">
                  <c:v>-2.5328755337076565</c:v>
                </c:pt>
                <c:pt idx="2">
                  <c:v>-2.5329729068286548</c:v>
                </c:pt>
                <c:pt idx="3">
                  <c:v>-2.5329909476298789</c:v>
                </c:pt>
                <c:pt idx="4">
                  <c:v>-2.5329972625139958</c:v>
                </c:pt>
                <c:pt idx="5">
                  <c:v>-2.5330017733372419</c:v>
                </c:pt>
                <c:pt idx="6">
                  <c:v>-2.5330033521631288</c:v>
                </c:pt>
                <c:pt idx="7">
                  <c:v>-2.5330048746209486</c:v>
                </c:pt>
                <c:pt idx="8">
                  <c:v>-2.5330052552382289</c:v>
                </c:pt>
                <c:pt idx="9">
                  <c:v>-2.5330053503927514</c:v>
                </c:pt>
                <c:pt idx="10">
                  <c:v>-2.5330053741811467</c:v>
                </c:pt>
                <c:pt idx="11">
                  <c:v>-2.5330053801282575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7-4AC1-8365-CE05F1070C0A}"/>
            </c:ext>
          </c:extLst>
        </c:ser>
        <c:ser>
          <c:idx val="2"/>
          <c:order val="1"/>
          <c:tx>
            <c:strRef>
              <c:f>Log_graph!$L$1</c:f>
              <c:strCache>
                <c:ptCount val="1"/>
                <c:pt idx="0">
                  <c:v>Implicit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Log_graph!$L$2:$L$13</c:f>
              <c:numCache>
                <c:formatCode>General</c:formatCode>
                <c:ptCount val="12"/>
                <c:pt idx="0">
                  <c:v>-2.5556287925030405</c:v>
                </c:pt>
                <c:pt idx="1">
                  <c:v>-2.5420392114097554</c:v>
                </c:pt>
                <c:pt idx="2">
                  <c:v>-2.5375193229520603</c:v>
                </c:pt>
                <c:pt idx="3">
                  <c:v>-2.5360139864736069</c:v>
                </c:pt>
                <c:pt idx="4">
                  <c:v>-2.5352615727674772</c:v>
                </c:pt>
                <c:pt idx="5">
                  <c:v>-2.5345093323409436</c:v>
                </c:pt>
                <c:pt idx="6">
                  <c:v>-2.5341332779497967</c:v>
                </c:pt>
                <c:pt idx="7">
                  <c:v>-2.5335692795889337</c:v>
                </c:pt>
                <c:pt idx="8">
                  <c:v>-2.5332873181684521</c:v>
                </c:pt>
                <c:pt idx="9">
                  <c:v>-2.5331463469603461</c:v>
                </c:pt>
                <c:pt idx="10">
                  <c:v>-2.5330758637398874</c:v>
                </c:pt>
                <c:pt idx="11">
                  <c:v>-2.5330406227255327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7-4AC1-8365-CE05F1070C0A}"/>
            </c:ext>
          </c:extLst>
        </c:ser>
        <c:ser>
          <c:idx val="3"/>
          <c:order val="2"/>
          <c:tx>
            <c:strRef>
              <c:f>Log_graph!$M$1</c:f>
              <c:strCache>
                <c:ptCount val="1"/>
                <c:pt idx="0">
                  <c:v>Explicit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Log_graph!$M$2:$M$13</c:f>
              <c:numCache>
                <c:formatCode>General</c:formatCode>
                <c:ptCount val="12"/>
                <c:pt idx="0">
                  <c:v>19.883882136210843</c:v>
                </c:pt>
                <c:pt idx="2">
                  <c:v>45.331987798891056</c:v>
                </c:pt>
                <c:pt idx="4">
                  <c:v>-2.530105689406922</c:v>
                </c:pt>
                <c:pt idx="5">
                  <c:v>-2.5315021573699585</c:v>
                </c:pt>
                <c:pt idx="6">
                  <c:v>-2.5318778943590825</c:v>
                </c:pt>
                <c:pt idx="7">
                  <c:v>-2.5324415866545036</c:v>
                </c:pt>
                <c:pt idx="8">
                  <c:v>-2.5327234715588012</c:v>
                </c:pt>
                <c:pt idx="9">
                  <c:v>-2.5328644236378337</c:v>
                </c:pt>
                <c:pt idx="10">
                  <c:v>-2.5329349020760623</c:v>
                </c:pt>
                <c:pt idx="11">
                  <c:v>-2.5329701418943675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7-4AC1-8365-CE05F107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05696"/>
        <c:axId val="1130506112"/>
        <c:extLst/>
      </c:scatterChart>
      <c:valAx>
        <c:axId val="1130505696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06112"/>
        <c:crosses val="autoZero"/>
        <c:crossBetween val="midCat"/>
      </c:valAx>
      <c:valAx>
        <c:axId val="1130506112"/>
        <c:scaling>
          <c:orientation val="minMax"/>
          <c:max val="-2.528"/>
          <c:min val="-2.557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Log_graph!$R$1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Log_graph!$R$2:$R$13</c:f>
              <c:numCache>
                <c:formatCode>0.0000000000000000</c:formatCode>
                <c:ptCount val="12"/>
                <c:pt idx="0">
                  <c:v>0.20002534030348479</c:v>
                </c:pt>
                <c:pt idx="1">
                  <c:v>0.20002078060874365</c:v>
                </c:pt>
                <c:pt idx="2">
                  <c:v>0.20000830487356072</c:v>
                </c:pt>
                <c:pt idx="3">
                  <c:v>0.20000599355682783</c:v>
                </c:pt>
                <c:pt idx="4">
                  <c:v>0.20000518452783411</c:v>
                </c:pt>
                <c:pt idx="5">
                  <c:v>0.20000460662834008</c:v>
                </c:pt>
                <c:pt idx="6">
                  <c:v>0.20000440435925607</c:v>
                </c:pt>
                <c:pt idx="7">
                  <c:v>0.20000420931197127</c:v>
                </c:pt>
                <c:pt idx="8">
                  <c:v>0.20000416054983156</c:v>
                </c:pt>
                <c:pt idx="9">
                  <c:v>0.20000414835927341</c:v>
                </c:pt>
                <c:pt idx="10">
                  <c:v>0.20000414531166416</c:v>
                </c:pt>
                <c:pt idx="11">
                  <c:v>0.20000414454976045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F4-4705-B2B2-E682965CBDCE}"/>
            </c:ext>
          </c:extLst>
        </c:ser>
        <c:ser>
          <c:idx val="2"/>
          <c:order val="1"/>
          <c:tx>
            <c:strRef>
              <c:f>Log_graph!$S$1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Log_graph!$S$2:$S$13</c:f>
              <c:numCache>
                <c:formatCode>0.0000000000000000</c:formatCode>
                <c:ptCount val="12"/>
                <c:pt idx="0">
                  <c:v>0.19713616590588001</c:v>
                </c:pt>
                <c:pt idx="1">
                  <c:v>0.19885165902169083</c:v>
                </c:pt>
                <c:pt idx="2">
                  <c:v>0.1994270659979207</c:v>
                </c:pt>
                <c:pt idx="3">
                  <c:v>0.19961924327557759</c:v>
                </c:pt>
                <c:pt idx="4">
                  <c:v>0.19971540072561084</c:v>
                </c:pt>
                <c:pt idx="5">
                  <c:v>0.19981160360340386</c:v>
                </c:pt>
                <c:pt idx="6">
                  <c:v>0.19985972197266108</c:v>
                </c:pt>
                <c:pt idx="7">
                  <c:v>0.19993192057095274</c:v>
                </c:pt>
                <c:pt idx="8">
                  <c:v>0.1999680293014614</c:v>
                </c:pt>
                <c:pt idx="9">
                  <c:v>0.19998608601676174</c:v>
                </c:pt>
                <c:pt idx="10">
                  <c:v>0.19999511496091063</c:v>
                </c:pt>
                <c:pt idx="11">
                  <c:v>0.19999962957961531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F4-4705-B2B2-E682965CBDCE}"/>
            </c:ext>
          </c:extLst>
        </c:ser>
        <c:ser>
          <c:idx val="0"/>
          <c:order val="2"/>
          <c:tx>
            <c:strRef>
              <c:f>Log_graph!$T$1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Log_graph!$P$6:$P$13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Log_graph!$T$6:$T$13</c:f>
              <c:numCache>
                <c:formatCode>0.0000000000000000</c:formatCode>
                <c:ptCount val="8"/>
                <c:pt idx="0">
                  <c:v>0.20037613716077032</c:v>
                </c:pt>
                <c:pt idx="1">
                  <c:v>0.20019686264744962</c:v>
                </c:pt>
                <c:pt idx="2">
                  <c:v>0.20014866655262564</c:v>
                </c:pt>
                <c:pt idx="3">
                  <c:v>0.20007639300410038</c:v>
                </c:pt>
                <c:pt idx="4">
                  <c:v>0.20004026553593751</c:v>
                </c:pt>
                <c:pt idx="5">
                  <c:v>0.20002220413622251</c:v>
                </c:pt>
                <c:pt idx="6">
                  <c:v>0.20001317402096469</c:v>
                </c:pt>
                <c:pt idx="7">
                  <c:v>0.20000865910954596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F4-4705-B2B2-E682965CB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95471"/>
        <c:axId val="124509630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Log_graph!$Q$1</c15:sqref>
                        </c15:formulaRef>
                      </c:ext>
                    </c:extLst>
                    <c:strCache>
                      <c:ptCount val="1"/>
                      <c:pt idx="0">
                        <c:v>Black_Implied_vol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Log_graph!$P$2:$P$13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150</c:v>
                      </c:pt>
                      <c:pt idx="6">
                        <c:v>200</c:v>
                      </c:pt>
                      <c:pt idx="7">
                        <c:v>400</c:v>
                      </c:pt>
                      <c:pt idx="8">
                        <c:v>800</c:v>
                      </c:pt>
                      <c:pt idx="9">
                        <c:v>1600</c:v>
                      </c:pt>
                      <c:pt idx="10">
                        <c:v>3200</c:v>
                      </c:pt>
                      <c:pt idx="11">
                        <c:v>6400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Log_graph!$Q$2:$Q$13</c15:sqref>
                        </c15:formulaRef>
                      </c:ext>
                    </c:extLst>
                    <c:numCache>
                      <c:formatCode>0.0000000000000000</c:formatCode>
                      <c:ptCount val="12"/>
                      <c:pt idx="0">
                        <c:v>0.20000000000000012</c:v>
                      </c:pt>
                      <c:pt idx="1">
                        <c:v>0.20000000000000012</c:v>
                      </c:pt>
                      <c:pt idx="2">
                        <c:v>0.20000000000000012</c:v>
                      </c:pt>
                      <c:pt idx="3">
                        <c:v>0.20000000000000012</c:v>
                      </c:pt>
                      <c:pt idx="4">
                        <c:v>0.20000000000000012</c:v>
                      </c:pt>
                      <c:pt idx="5">
                        <c:v>0.20000000000000012</c:v>
                      </c:pt>
                      <c:pt idx="6">
                        <c:v>0.20000000000000012</c:v>
                      </c:pt>
                      <c:pt idx="7">
                        <c:v>0.20000000000000012</c:v>
                      </c:pt>
                      <c:pt idx="8">
                        <c:v>0.20000000000000012</c:v>
                      </c:pt>
                      <c:pt idx="9">
                        <c:v>0.20000000000000012</c:v>
                      </c:pt>
                      <c:pt idx="10">
                        <c:v>0.20000000000000012</c:v>
                      </c:pt>
                      <c:pt idx="11">
                        <c:v>0.20000000000000012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2F4-4705-B2B2-E682965CBDCE}"/>
                  </c:ext>
                </c:extLst>
              </c15:ser>
            </c15:filteredScatterSeries>
          </c:ext>
        </c:extLst>
      </c:scatterChart>
      <c:valAx>
        <c:axId val="1245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96303"/>
        <c:crosses val="autoZero"/>
        <c:crossBetween val="midCat"/>
      </c:valAx>
      <c:valAx>
        <c:axId val="12450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Log_graph!$Y$1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Log_graph!$Y$2:$Y$14</c:f>
              <c:numCache>
                <c:formatCode>General</c:formatCode>
                <c:ptCount val="13"/>
                <c:pt idx="0">
                  <c:v>-1.6093112189426357</c:v>
                </c:pt>
                <c:pt idx="1">
                  <c:v>-1.6093340147879296</c:v>
                </c:pt>
                <c:pt idx="2">
                  <c:v>-1.6093963889284095</c:v>
                </c:pt>
                <c:pt idx="3">
                  <c:v>-1.6094079450989862</c:v>
                </c:pt>
                <c:pt idx="4">
                  <c:v>-1.6094119901309156</c:v>
                </c:pt>
                <c:pt idx="5">
                  <c:v>-1.6094148795576588</c:v>
                </c:pt>
                <c:pt idx="6">
                  <c:v>-1.6094158908802962</c:v>
                </c:pt>
                <c:pt idx="7">
                  <c:v>-1.6094168660957198</c:v>
                </c:pt>
                <c:pt idx="8">
                  <c:v>-1.6094171099013168</c:v>
                </c:pt>
                <c:pt idx="9">
                  <c:v>-1.6094171708528413</c:v>
                </c:pt>
                <c:pt idx="10">
                  <c:v>-1.6094171860905717</c:v>
                </c:pt>
                <c:pt idx="11">
                  <c:v>-1.6094171899000114</c:v>
                </c:pt>
                <c:pt idx="12">
                  <c:v>-1.6094171911485029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95-4756-8F64-F52A2C003B3E}"/>
            </c:ext>
          </c:extLst>
        </c:ser>
        <c:ser>
          <c:idx val="2"/>
          <c:order val="1"/>
          <c:tx>
            <c:strRef>
              <c:f>Log_graph!$Z$1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Log_graph!$Z$2:$Z$14</c:f>
              <c:numCache>
                <c:formatCode>General</c:formatCode>
                <c:ptCount val="13"/>
                <c:pt idx="0">
                  <c:v>-1.6238605915193411</c:v>
                </c:pt>
                <c:pt idx="1">
                  <c:v>-1.6151961642820698</c:v>
                </c:pt>
                <c:pt idx="2">
                  <c:v>-1.6123066934646524</c:v>
                </c:pt>
                <c:pt idx="3">
                  <c:v>-1.6113435105555609</c:v>
                </c:pt>
                <c:pt idx="4">
                  <c:v>-1.6108619222268936</c:v>
                </c:pt>
                <c:pt idx="5">
                  <c:v>-1.6103803383609225</c:v>
                </c:pt>
                <c:pt idx="6">
                  <c:v>-1.6101395486599333</c:v>
                </c:pt>
                <c:pt idx="7">
                  <c:v>-1.6097783675275956</c:v>
                </c:pt>
                <c:pt idx="8">
                  <c:v>-1.6095977787047246</c:v>
                </c:pt>
                <c:pt idx="9">
                  <c:v>-1.6095074847703905</c:v>
                </c:pt>
                <c:pt idx="10">
                  <c:v>-1.6094623379278472</c:v>
                </c:pt>
                <c:pt idx="11">
                  <c:v>-1.609439764537739</c:v>
                </c:pt>
                <c:pt idx="12">
                  <c:v>-1.6094200805524264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95-4756-8F64-F52A2C003B3E}"/>
            </c:ext>
          </c:extLst>
        </c:ser>
        <c:ser>
          <c:idx val="0"/>
          <c:order val="2"/>
          <c:tx>
            <c:strRef>
              <c:f>Log_graph!$AA$1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Log_graph!$W$6:$W$14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5.0106352940962555</c:v>
                </c:pt>
                <c:pt idx="2">
                  <c:v>5.2983173665480363</c:v>
                </c:pt>
                <c:pt idx="3">
                  <c:v>5.9914645471079817</c:v>
                </c:pt>
                <c:pt idx="4">
                  <c:v>6.6846117276679271</c:v>
                </c:pt>
                <c:pt idx="5">
                  <c:v>7.3777589082278725</c:v>
                </c:pt>
                <c:pt idx="6">
                  <c:v>8.0709060887878188</c:v>
                </c:pt>
                <c:pt idx="7">
                  <c:v>8.7640532693477624</c:v>
                </c:pt>
                <c:pt idx="8">
                  <c:v>10.819778284410283</c:v>
                </c:pt>
              </c:numCache>
            </c:numRef>
          </c:xVal>
          <c:yVal>
            <c:numRef>
              <c:f>Log_graph!$AA$6:$AA$14</c:f>
              <c:numCache>
                <c:formatCode>General</c:formatCode>
                <c:ptCount val="9"/>
                <c:pt idx="0">
                  <c:v>-1.6075589929056027</c:v>
                </c:pt>
                <c:pt idx="1">
                  <c:v>-1.6084540833154699</c:v>
                </c:pt>
                <c:pt idx="2">
                  <c:v>-1.6086948558059389</c:v>
                </c:pt>
                <c:pt idx="3">
                  <c:v>-1.6090560203436663</c:v>
                </c:pt>
                <c:pt idx="4">
                  <c:v>-1.6092366050181104</c:v>
                </c:pt>
                <c:pt idx="5">
                  <c:v>-1.6093268979153275</c:v>
                </c:pt>
                <c:pt idx="6">
                  <c:v>-1.609372044498617</c:v>
                </c:pt>
                <c:pt idx="7">
                  <c:v>-1.6093946178235958</c:v>
                </c:pt>
                <c:pt idx="8">
                  <c:v>-1.6094143017813511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95-4756-8F64-F52A2C003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23967"/>
        <c:axId val="399218975"/>
      </c:scatterChart>
      <c:valAx>
        <c:axId val="39922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18975"/>
        <c:crosses val="autoZero"/>
        <c:crossBetween val="midCat"/>
      </c:valAx>
      <c:valAx>
        <c:axId val="399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15</xdr:row>
      <xdr:rowOff>47626</xdr:rowOff>
    </xdr:from>
    <xdr:to>
      <xdr:col>12</xdr:col>
      <xdr:colOff>942974</xdr:colOff>
      <xdr:row>44</xdr:row>
      <xdr:rowOff>66675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F272F110-4AA7-5B74-4FFC-07D7E3FF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217715</xdr:colOff>
      <xdr:row>15</xdr:row>
      <xdr:rowOff>102053</xdr:rowOff>
    </xdr:from>
    <xdr:to>
      <xdr:col>20</xdr:col>
      <xdr:colOff>570141</xdr:colOff>
      <xdr:row>44</xdr:row>
      <xdr:rowOff>113619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C492123-390C-594B-50AC-37BCC82F5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476249</xdr:colOff>
      <xdr:row>15</xdr:row>
      <xdr:rowOff>95250</xdr:rowOff>
    </xdr:from>
    <xdr:to>
      <xdr:col>28</xdr:col>
      <xdr:colOff>609600</xdr:colOff>
      <xdr:row>44</xdr:row>
      <xdr:rowOff>38099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AA7D7CC-BF98-A5DC-3FC2-BCCD3586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O104"/>
  <sheetViews>
    <sheetView workbookViewId="0">
      <selection activeCell="I15" sqref="I15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  <c r="AM2">
        <v>1</v>
      </c>
      <c r="AN2" t="str" cm="1">
        <f t="array" ref="AN2:AO104">_xll.xBlackFd(AM2:AM5,AM8:AM13,AM16:AM22)</f>
        <v>res 0</v>
      </c>
      <c r="AO2">
        <v>7.9419973886842604E-2</v>
      </c>
    </row>
    <row r="3" spans="1:41" x14ac:dyDescent="0.25">
      <c r="A3" t="s">
        <v>2</v>
      </c>
      <c r="B3">
        <v>0.04</v>
      </c>
      <c r="C3">
        <f>EXP(-B3*B8)</f>
        <v>0.81873075307798182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  <c r="AM5">
        <v>0.2</v>
      </c>
      <c r="AN5">
        <v>0.10687792566038574</v>
      </c>
      <c r="AO5">
        <v>-2.5971408494301126E-10</v>
      </c>
    </row>
    <row r="6" spans="1:41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  <c r="AN6">
        <v>0.1117661409430161</v>
      </c>
      <c r="AO6">
        <v>8.5397038348584285E-10</v>
      </c>
    </row>
    <row r="7" spans="1:41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  <c r="AN7">
        <v>0.11687792576539653</v>
      </c>
      <c r="AO7">
        <v>2.3119321198264118E-9</v>
      </c>
    </row>
    <row r="8" spans="1:41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  <c r="AM8">
        <v>5</v>
      </c>
      <c r="AN8">
        <v>0.12222350540121378</v>
      </c>
      <c r="AO8">
        <v>4.5227667521626177E-9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  <c r="AM9">
        <v>1.0249999999999999</v>
      </c>
      <c r="AN9">
        <v>0.12781357279171804</v>
      </c>
      <c r="AO9">
        <v>8.1090178697853032E-9</v>
      </c>
    </row>
    <row r="10" spans="1:41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  <c r="AM10">
        <v>0</v>
      </c>
      <c r="AN10">
        <v>0.13365930993517047</v>
      </c>
      <c r="AO10">
        <v>1.4059816618085614E-8</v>
      </c>
    </row>
    <row r="11" spans="1:41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  <c r="AM11">
        <v>1</v>
      </c>
      <c r="AN11">
        <v>0.13977241025456683</v>
      </c>
      <c r="AO11">
        <v>2.3966644974285133E-8</v>
      </c>
    </row>
    <row r="12" spans="1:41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  <c r="AM12">
        <v>0</v>
      </c>
      <c r="AN12">
        <v>0.1461651019883819</v>
      </c>
      <c r="AO12">
        <v>4.0388887006984831E-8</v>
      </c>
    </row>
    <row r="13" spans="1:41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  <c r="AM13">
        <v>0</v>
      </c>
      <c r="AN13">
        <v>0.15285017265112263</v>
      </c>
      <c r="AO13">
        <v>6.7418220787733725E-8</v>
      </c>
    </row>
    <row r="14" spans="1:41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  <c r="AN14">
        <v>0.15984099461261997</v>
      </c>
      <c r="AO14">
        <v>1.1154317604661066E-7</v>
      </c>
    </row>
    <row r="15" spans="1:41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  <c r="AN15">
        <v>0.16715155184722622</v>
      </c>
      <c r="AO15">
        <v>1.829609579245566E-7</v>
      </c>
    </row>
    <row r="16" spans="1:41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  <c r="AM16">
        <v>0.5</v>
      </c>
      <c r="AN16">
        <v>0.17479646790642547</v>
      </c>
      <c r="AO16">
        <v>2.9754755997006125E-7</v>
      </c>
    </row>
    <row r="17" spans="1:41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  <c r="AM17">
        <v>0</v>
      </c>
      <c r="AN17">
        <v>0.18279103517081138</v>
      </c>
      <c r="AO17">
        <v>4.7978507106481835E-7</v>
      </c>
    </row>
    <row r="18" spans="1:41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  <c r="AM18">
        <v>5</v>
      </c>
      <c r="AN18">
        <v>0.19115124543994613</v>
      </c>
      <c r="AO18">
        <v>7.6706398626007876E-7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  <c r="AM19" s="1">
        <f>AO1</f>
        <v>50000</v>
      </c>
      <c r="AN19">
        <v>0.19989382192129057</v>
      </c>
      <c r="AO19">
        <v>1.2159365686324513E-6</v>
      </c>
    </row>
    <row r="20" spans="1:41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  <c r="AM20">
        <v>98</v>
      </c>
      <c r="AN20">
        <v>0.20903625268219381</v>
      </c>
      <c r="AO20">
        <v>1.9111042625747968E-6</v>
      </c>
    </row>
    <row r="21" spans="1:41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  <c r="AM21">
        <v>0</v>
      </c>
      <c r="AN21">
        <v>0.21859682563185773</v>
      </c>
      <c r="AO21">
        <v>2.9781878963429605E-6</v>
      </c>
    </row>
    <row r="22" spans="1:41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  <c r="AM22">
        <v>1</v>
      </c>
      <c r="AN22">
        <v>0.22859466510325177</v>
      </c>
      <c r="AO22">
        <v>4.6016639881392935E-6</v>
      </c>
    </row>
    <row r="23" spans="1:41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  <c r="AN23">
        <v>0.23904977010815412</v>
      </c>
      <c r="AO23">
        <v>7.0497628491026528E-6</v>
      </c>
    </row>
    <row r="24" spans="1:41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  <c r="AN24">
        <v>0.24998305434184187</v>
      </c>
      <c r="AO24">
        <v>1.0708620704130802E-5</v>
      </c>
    </row>
    <row r="25" spans="1:41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  <c r="AN25">
        <v>0.26141638801745343</v>
      </c>
      <c r="AO25">
        <v>1.612856044433918E-5</v>
      </c>
    </row>
    <row r="26" spans="1:41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  <c r="AN26">
        <v>0.27337264161370539</v>
      </c>
      <c r="AO26">
        <v>2.4086038488381667E-5</v>
      </c>
    </row>
    <row r="27" spans="1:41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  <c r="AN27">
        <v>0.28587573162347385</v>
      </c>
      <c r="AO27">
        <v>3.5665523191459698E-5</v>
      </c>
    </row>
    <row r="28" spans="1:41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  <c r="AN28">
        <v>0.29895066839475276</v>
      </c>
      <c r="AO28">
        <v>5.2366334888286555E-5</v>
      </c>
    </row>
    <row r="29" spans="1:41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  <c r="AN29">
        <v>0.31262360615968754</v>
      </c>
      <c r="AO29">
        <v>7.6240234583401425E-5</v>
      </c>
    </row>
    <row r="30" spans="1:41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  <c r="AN30">
        <v>0.32692189535175792</v>
      </c>
      <c r="AO30">
        <v>1.1006623469646053E-4</v>
      </c>
    </row>
    <row r="31" spans="1:41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  <c r="AN31">
        <v>0.34187413731576205</v>
      </c>
      <c r="AO31">
        <v>1.5756963859341476E-4</v>
      </c>
    </row>
    <row r="32" spans="1:41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  <c r="AN32">
        <v>0.35751024152004102</v>
      </c>
      <c r="AO32">
        <v>2.2369259403950725E-4</v>
      </c>
    </row>
    <row r="33" spans="4:41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  <c r="AN33">
        <v>0.37386148538538549</v>
      </c>
      <c r="AO33">
        <v>3.1492335086220327E-4</v>
      </c>
    </row>
    <row r="34" spans="4:41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  <c r="AN34">
        <v>0.39096057685030422</v>
      </c>
      <c r="AO34">
        <v>4.3969081602856272E-4</v>
      </c>
    </row>
    <row r="35" spans="4:41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  <c r="AN35">
        <v>0.40884171979780415</v>
      </c>
      <c r="AO35">
        <v>6.0882976967978212E-4</v>
      </c>
    </row>
    <row r="36" spans="4:41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  <c r="AN36">
        <v>0.42754068247455868</v>
      </c>
      <c r="AO36">
        <v>8.3612012458303376E-4</v>
      </c>
    </row>
    <row r="37" spans="4:41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  <c r="AN37">
        <v>0.44709486903932433</v>
      </c>
      <c r="AO37">
        <v>1.1389007877164459E-3</v>
      </c>
    </row>
    <row r="38" spans="4:41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  <c r="AN38">
        <v>0.46754339438372744</v>
      </c>
      <c r="AO38">
        <v>1.53875497110929E-3</v>
      </c>
    </row>
    <row r="39" spans="4:41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  <c r="AN39">
        <v>0.48892716237508643</v>
      </c>
      <c r="AO39">
        <v>2.0622592197603331E-3</v>
      </c>
    </row>
    <row r="40" spans="4:41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  <c r="AN40">
        <v>0.51128894767778177</v>
      </c>
      <c r="AO40">
        <v>2.7417830808989028E-3</v>
      </c>
    </row>
    <row r="41" spans="4:41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  <c r="AN41">
        <v>0.53467348131684422</v>
      </c>
      <c r="AO41">
        <v>3.6163204318056452E-3</v>
      </c>
    </row>
    <row r="42" spans="4:41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  <c r="AN42">
        <v>0.55912754015491628</v>
      </c>
      <c r="AO42">
        <v>4.7323273181379549E-3</v>
      </c>
    </row>
    <row r="43" spans="4:41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  <c r="AN43">
        <v>0.58470004046157042</v>
      </c>
      <c r="AO43">
        <v>6.144535138466631E-3</v>
      </c>
    </row>
    <row r="44" spans="4:41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  <c r="AN44">
        <v>0.61144213576215489</v>
      </c>
      <c r="AO44">
        <v>7.9167026382869505E-3</v>
      </c>
    </row>
    <row r="45" spans="4:41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  <c r="AN45">
        <v>0.63940731916189708</v>
      </c>
      <c r="AO45">
        <v>1.0122266002603355E-2</v>
      </c>
    </row>
    <row r="46" spans="4:41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  <c r="AN46">
        <v>0.66865153034994573</v>
      </c>
      <c r="AO46">
        <v>1.2844843933538059E-2</v>
      </c>
    </row>
    <row r="47" spans="4:41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  <c r="AN47">
        <v>0.699233267497397</v>
      </c>
      <c r="AO47">
        <v>1.6178554508041489E-2</v>
      </c>
    </row>
    <row r="48" spans="4:41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  <c r="AN48">
        <v>0.73121370427313814</v>
      </c>
      <c r="AO48">
        <v>2.0228103277264722E-2</v>
      </c>
    </row>
    <row r="49" spans="4:41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  <c r="AN49">
        <v>0.76465681221157666</v>
      </c>
      <c r="AO49">
        <v>2.5108607785371596E-2</v>
      </c>
    </row>
    <row r="50" spans="4:41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  <c r="AN50">
        <v>0.79962948867703543</v>
      </c>
      <c r="AO50">
        <v>3.0945132532330642E-2</v>
      </c>
    </row>
    <row r="51" spans="4:41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  <c r="AN51">
        <v>0.83620169068078132</v>
      </c>
      <c r="AO51">
        <v>3.7871920208728822E-2</v>
      </c>
    </row>
    <row r="52" spans="4:41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  <c r="AN52">
        <v>0.87444657481836852</v>
      </c>
      <c r="AO52">
        <v>4.6031319339093747E-2</v>
      </c>
    </row>
    <row r="53" spans="4:41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  <c r="AN53">
        <v>0.914440643607217</v>
      </c>
      <c r="AO53">
        <v>5.5572424556573928E-2</v>
      </c>
    </row>
    <row r="54" spans="4:41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  <c r="AN54">
        <v>0.95626389851714944</v>
      </c>
      <c r="AO54">
        <v>6.6649462626277592E-2</v>
      </c>
    </row>
    <row r="55" spans="4:41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  <c r="AN55">
        <v>1</v>
      </c>
      <c r="AO55">
        <v>7.9419973886842604E-2</v>
      </c>
    </row>
    <row r="56" spans="4:41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  <c r="AN56">
        <v>1.0457364348384068</v>
      </c>
      <c r="AO56">
        <v>9.4042853747839203E-2</v>
      </c>
    </row>
    <row r="57" spans="4:41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  <c r="AN57">
        <v>1.0935646911485417</v>
      </c>
      <c r="AO57">
        <v>0.11067633103838009</v>
      </c>
    </row>
    <row r="58" spans="4:41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  <c r="AN58">
        <v>1.1435804413868396</v>
      </c>
      <c r="AO58">
        <v>0.1294759682561038</v>
      </c>
    </row>
    <row r="59" spans="4:41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  <c r="AN59">
        <v>1.1958837337268053</v>
      </c>
      <c r="AO59">
        <v>0.15059277226658119</v>
      </c>
    </row>
    <row r="60" spans="4:41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  <c r="AN60">
        <v>1.2505791921887124</v>
      </c>
      <c r="AO60">
        <v>0.17417150224198508</v>
      </c>
    </row>
    <row r="61" spans="4:41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  <c r="AN61">
        <v>1.307776225922519</v>
      </c>
      <c r="AO61">
        <v>0.20034925450157917</v>
      </c>
    </row>
    <row r="62" spans="4:41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  <c r="AN62">
        <v>1.3675892480626419</v>
      </c>
      <c r="AO62">
        <v>0.2292543917559387</v>
      </c>
    </row>
    <row r="63" spans="4:41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  <c r="AN63">
        <v>1.430137904592365</v>
      </c>
      <c r="AO63">
        <v>0.26100586781123591</v>
      </c>
    </row>
    <row r="64" spans="4:41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  <c r="AN64">
        <v>1.4955473136756894</v>
      </c>
      <c r="AO64">
        <v>0.29571297916910527</v>
      </c>
    </row>
    <row r="65" spans="4:41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  <c r="AN65">
        <v>1.5639483159353722</v>
      </c>
      <c r="AO65">
        <v>0.33347555353594138</v>
      </c>
    </row>
    <row r="66" spans="4:41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  <c r="AN66">
        <v>1.6354777361777866</v>
      </c>
      <c r="AO66">
        <v>0.37438456354872907</v>
      </c>
    </row>
    <row r="67" spans="4:41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  <c r="AN67">
        <v>1.7102786570881472</v>
      </c>
      <c r="AO67">
        <v>0.41852313355253179</v>
      </c>
    </row>
    <row r="68" spans="4:41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  <c r="AN68">
        <v>1.7885007054435775</v>
      </c>
      <c r="AO68">
        <v>0.46596788941595052</v>
      </c>
    </row>
    <row r="69" spans="4:41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  <c r="AN69">
        <v>1.8703003514165424</v>
      </c>
      <c r="AO69">
        <v>0.51679058728136118</v>
      </c>
    </row>
    <row r="70" spans="4:41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  <c r="AN70">
        <v>1.9558412215673548</v>
      </c>
      <c r="AO70">
        <v>0.57105994760994772</v>
      </c>
    </row>
    <row r="71" spans="4:41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  <c r="AN71">
        <v>2.0452944261518402</v>
      </c>
      <c r="AO71">
        <v>0.62884361629338825</v>
      </c>
    </row>
    <row r="72" spans="4:41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  <c r="AN72">
        <v>2.1388389013988909</v>
      </c>
      <c r="AO72">
        <v>0.69021017495096448</v>
      </c>
    </row>
    <row r="73" spans="4:41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  <c r="AN73">
        <v>2.2366617674425711</v>
      </c>
      <c r="AO73">
        <v>0.75523112741800691</v>
      </c>
    </row>
    <row r="74" spans="4:41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  <c r="AN74">
        <v>2.3389587026247645</v>
      </c>
      <c r="AO74">
        <v>0.82398279814492337</v>
      </c>
    </row>
    <row r="75" spans="4:41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  <c r="AN75">
        <v>2.4459343349170868</v>
      </c>
      <c r="AO75">
        <v>0.8965480898225181</v>
      </c>
    </row>
    <row r="76" spans="4:41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  <c r="AN76">
        <v>2.5578026512450442</v>
      </c>
      <c r="AO76">
        <v>0.97301806095734877</v>
      </c>
    </row>
    <row r="77" spans="4:41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  <c r="AN77">
        <v>2.6747874255332178</v>
      </c>
      <c r="AO77">
        <v>1.0534932982471168</v>
      </c>
    </row>
    <row r="78" spans="4:41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  <c r="AN78">
        <v>2.797122666327708</v>
      </c>
      <c r="AO78">
        <v>1.1380850724296849</v>
      </c>
    </row>
    <row r="79" spans="4:41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  <c r="AN79">
        <v>2.9250530848912364</v>
      </c>
      <c r="AO79">
        <v>1.2269162789297696</v>
      </c>
    </row>
    <row r="80" spans="4:41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  <c r="AN80">
        <v>3.0588345847072458</v>
      </c>
      <c r="AO80">
        <v>1.3201221754392463</v>
      </c>
    </row>
    <row r="81" spans="4:41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  <c r="AN81">
        <v>3.1987347733721743</v>
      </c>
      <c r="AO81">
        <v>1.4178509371052876</v>
      </c>
    </row>
    <row r="82" spans="4:41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  <c r="AN82">
        <v>3.3450334978998568</v>
      </c>
      <c r="AO82">
        <v>1.5202640560666791</v>
      </c>
    </row>
    <row r="83" spans="4:41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  <c r="AN83">
        <v>3.4980234045088423</v>
      </c>
      <c r="AO83">
        <v>1.6275366156853286</v>
      </c>
    </row>
    <row r="84" spans="4:41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  <c r="AN84">
        <v>3.6580105240123832</v>
      </c>
      <c r="AO84">
        <v>1.7398574711608794</v>
      </c>
    </row>
    <row r="85" spans="4:41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  <c r="AN85">
        <v>3.8253148839820823</v>
      </c>
      <c r="AO85">
        <v>1.8574293676152831</v>
      </c>
    </row>
    <row r="86" spans="4:41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  <c r="AN86">
        <v>4.0002711489097171</v>
      </c>
      <c r="AO86">
        <v>1.9804690245963485</v>
      </c>
    </row>
    <row r="87" spans="4:41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  <c r="AN87">
        <v>4.1832292896477856</v>
      </c>
      <c r="AO87">
        <v>2.1092072127142494</v>
      </c>
    </row>
    <row r="88" spans="4:41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  <c r="AN88">
        <v>4.3745552834678767</v>
      </c>
      <c r="AO88">
        <v>2.2438888442229552</v>
      </c>
    </row>
    <row r="89" spans="4:41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  <c r="AN89">
        <v>4.5746318461372146</v>
      </c>
      <c r="AO89">
        <v>2.3847730951779416</v>
      </c>
    </row>
    <row r="90" spans="4:41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  <c r="AN90">
        <v>4.7838591974777698</v>
      </c>
      <c r="AO90">
        <v>2.5321335726676293</v>
      </c>
    </row>
    <row r="91" spans="4:41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  <c r="AN91">
        <v>5.002655861939326</v>
      </c>
      <c r="AO91">
        <v>2.6862585367780962</v>
      </c>
    </row>
    <row r="92" spans="4:41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  <c r="AN92">
        <v>5.2314595057878881</v>
      </c>
      <c r="AO92">
        <v>2.8474511835800218</v>
      </c>
    </row>
    <row r="93" spans="4:41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  <c r="AN93">
        <v>5.470727812584121</v>
      </c>
      <c r="AO93">
        <v>3.0160299926204606</v>
      </c>
    </row>
    <row r="94" spans="4:41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  <c r="AN94">
        <v>5.7209393987030346</v>
      </c>
      <c r="AO94">
        <v>3.1923291401951488</v>
      </c>
    </row>
    <row r="95" spans="4:41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  <c r="AN95">
        <v>5.9825947707262914</v>
      </c>
      <c r="AO95">
        <v>3.3766989780530157</v>
      </c>
    </row>
    <row r="96" spans="4:41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  <c r="AN96">
        <v>6.2562173266222079</v>
      </c>
      <c r="AO96">
        <v>3.5695065760889482</v>
      </c>
    </row>
    <row r="97" spans="4:41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  <c r="AN97">
        <v>6.5423544027161773</v>
      </c>
      <c r="AO97">
        <v>3.771136326939851</v>
      </c>
    </row>
    <row r="98" spans="4:41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  <c r="AN98">
        <v>6.8415783685457701</v>
      </c>
      <c r="AO98">
        <v>3.9819906101203442</v>
      </c>
    </row>
    <row r="99" spans="4:41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  <c r="AN99">
        <v>7.1544877717906186</v>
      </c>
      <c r="AO99">
        <v>4.2024905133273434</v>
      </c>
    </row>
    <row r="100" spans="4:41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  <c r="AN100">
        <v>7.4817085355672992</v>
      </c>
      <c r="AO100">
        <v>4.4330766087151794</v>
      </c>
    </row>
    <row r="101" spans="4:41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  <c r="AN101">
        <v>7.8238952104842276</v>
      </c>
      <c r="AO101">
        <v>4.6742097822079103</v>
      </c>
    </row>
    <row r="102" spans="4:41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  <c r="AN102">
        <v>8.1817322839610611</v>
      </c>
      <c r="AO102">
        <v>4.9263721141888341</v>
      </c>
    </row>
    <row r="103" spans="4:41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  <c r="AN103">
        <v>8.5559355494317391</v>
      </c>
      <c r="AO103">
        <v>5.1900678101065907</v>
      </c>
    </row>
    <row r="104" spans="4:41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  <c r="AN104">
        <v>8.9472535381699316</v>
      </c>
      <c r="AO104">
        <v>5.4658241795689886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O104"/>
  <sheetViews>
    <sheetView topLeftCell="S1" workbookViewId="0">
      <selection activeCell="V5" sqref="V5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  <c r="AM2">
        <v>1</v>
      </c>
      <c r="AN2" t="str" cm="1">
        <f t="array" ref="AN2:AO104">_xll.xBlackFd(AM2:AM5,AM8:AM13,AM16:AM22)</f>
        <v>res 0</v>
      </c>
      <c r="AO2" s="4">
        <v>7.9419615640161062E-2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  <c r="AM5">
        <v>0.2</v>
      </c>
      <c r="AN5">
        <v>0.10687792566038574</v>
      </c>
      <c r="AO5">
        <v>-2.6014909567112056E-10</v>
      </c>
    </row>
    <row r="6" spans="1:41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  <c r="AN6">
        <v>0.1117661409430161</v>
      </c>
      <c r="AO6">
        <v>8.5490907197880751E-10</v>
      </c>
    </row>
    <row r="7" spans="1:41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  <c r="AN7">
        <v>0.11687792576539653</v>
      </c>
      <c r="AO7">
        <v>2.3145523325370765E-9</v>
      </c>
    </row>
    <row r="8" spans="1:41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  <c r="AM8">
        <v>5</v>
      </c>
      <c r="AN8">
        <v>0.12222350540121378</v>
      </c>
      <c r="AO8">
        <v>4.527695045744794E-9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  <c r="AM9">
        <v>1.0249999999999999</v>
      </c>
      <c r="AN9">
        <v>0.12781357279171804</v>
      </c>
      <c r="AO9">
        <v>8.1173169269078239E-9</v>
      </c>
    </row>
    <row r="10" spans="1:41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  <c r="AM10">
        <v>0</v>
      </c>
      <c r="AN10">
        <v>0.13365930993517047</v>
      </c>
      <c r="AO10">
        <v>1.4073164201903112E-8</v>
      </c>
    </row>
    <row r="11" spans="1:41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  <c r="AM11">
        <v>1</v>
      </c>
      <c r="AN11">
        <v>0.13977241025456683</v>
      </c>
      <c r="AO11">
        <v>2.3987594474805744E-8</v>
      </c>
    </row>
    <row r="12" spans="1:41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  <c r="AM12">
        <v>0</v>
      </c>
      <c r="AN12">
        <v>0.1461651019883819</v>
      </c>
      <c r="AO12">
        <v>4.042123507083597E-8</v>
      </c>
    </row>
    <row r="13" spans="1:41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  <c r="AM13">
        <v>0</v>
      </c>
      <c r="AN13">
        <v>0.15285017265112263</v>
      </c>
      <c r="AO13">
        <v>6.7467513160965786E-8</v>
      </c>
    </row>
    <row r="14" spans="1:41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  <c r="AN14">
        <v>0.15984099461261997</v>
      </c>
      <c r="AO14">
        <v>1.1161738785305762E-7</v>
      </c>
    </row>
    <row r="15" spans="1:41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  <c r="AN15">
        <v>0.16715155184722622</v>
      </c>
      <c r="AO15">
        <v>1.8307138798711752E-7</v>
      </c>
    </row>
    <row r="16" spans="1:41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  <c r="AM16">
        <f>AJ16</f>
        <v>1</v>
      </c>
      <c r="AN16">
        <v>0.17479646790642547</v>
      </c>
      <c r="AO16">
        <v>2.9770997873659765E-7</v>
      </c>
    </row>
    <row r="17" spans="1:41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  <c r="AM17">
        <v>0</v>
      </c>
      <c r="AN17">
        <v>0.18279103517081138</v>
      </c>
      <c r="AO17">
        <v>4.8002115583915188E-7</v>
      </c>
    </row>
    <row r="18" spans="1:41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  <c r="AM18">
        <v>5</v>
      </c>
      <c r="AN18">
        <v>0.19115124543994613</v>
      </c>
      <c r="AO18">
        <v>7.674030626602869E-7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  <c r="AM19" s="1">
        <f>AO1</f>
        <v>50000</v>
      </c>
      <c r="AN19">
        <v>0.19989382192129057</v>
      </c>
      <c r="AO19">
        <v>1.2164176497233317E-6</v>
      </c>
    </row>
    <row r="20" spans="1:41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  <c r="AM20">
        <v>98</v>
      </c>
      <c r="AN20">
        <v>0.20903625268219381</v>
      </c>
      <c r="AO20">
        <v>1.9117783326730967E-6</v>
      </c>
    </row>
    <row r="21" spans="1:41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  <c r="AM21">
        <v>0</v>
      </c>
      <c r="AN21">
        <v>0.21859682563185773</v>
      </c>
      <c r="AO21">
        <v>2.9791203206863563E-6</v>
      </c>
    </row>
    <row r="22" spans="1:41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  <c r="AM22">
        <v>1</v>
      </c>
      <c r="AN22">
        <v>0.22859466510325177</v>
      </c>
      <c r="AO22">
        <v>4.6029368385892999E-6</v>
      </c>
    </row>
    <row r="23" spans="1:41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  <c r="AN23">
        <v>0.23904977010815412</v>
      </c>
      <c r="AO23">
        <v>7.0514768174364975E-6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  <c r="AN24">
        <v>0.24998305434184187</v>
      </c>
      <c r="AO24">
        <v>1.0710896128596479E-5</v>
      </c>
    </row>
    <row r="25" spans="1:41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  <c r="AN25">
        <v>0.26141638801745343</v>
      </c>
      <c r="AO25">
        <v>1.6131536806530435E-5</v>
      </c>
    </row>
    <row r="26" spans="1:41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  <c r="AN26">
        <v>0.27337264161370539</v>
      </c>
      <c r="AO26">
        <v>2.4089871556466215E-5</v>
      </c>
    </row>
    <row r="27" spans="1:41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  <c r="AN27">
        <v>0.28587573162347385</v>
      </c>
      <c r="AO27">
        <v>3.5670378810007134E-5</v>
      </c>
    </row>
    <row r="28" spans="1:41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  <c r="AN28">
        <v>0.29895066839475276</v>
      </c>
      <c r="AO28">
        <v>5.2372378270420994E-5</v>
      </c>
    </row>
    <row r="29" spans="1:41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  <c r="AN29">
        <v>0.31262360615968754</v>
      </c>
      <c r="AO29">
        <v>7.6247613882425772E-5</v>
      </c>
    </row>
    <row r="30" spans="1:41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  <c r="AN30">
        <v>0.32692189535175792</v>
      </c>
      <c r="AO30">
        <v>1.1007505766374084E-4</v>
      </c>
    </row>
    <row r="31" spans="1:41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  <c r="AN31">
        <v>0.34187413731576205</v>
      </c>
      <c r="AO31">
        <v>1.5757994131432573E-4</v>
      </c>
    </row>
    <row r="32" spans="1:41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  <c r="AN32">
        <v>0.35751024152004102</v>
      </c>
      <c r="AO32">
        <v>2.2370430112681882E-4</v>
      </c>
    </row>
    <row r="33" spans="4:41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  <c r="AN33">
        <v>0.37386148538538549</v>
      </c>
      <c r="AO33">
        <v>3.1493622711670232E-4</v>
      </c>
    </row>
    <row r="34" spans="4:41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  <c r="AN34">
        <v>0.39096057685030422</v>
      </c>
      <c r="AO34">
        <v>4.397044104745502E-4</v>
      </c>
    </row>
    <row r="35" spans="4:41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  <c r="AN35">
        <v>0.40884171979780415</v>
      </c>
      <c r="AO35">
        <v>6.0884335404700306E-4</v>
      </c>
    </row>
    <row r="36" spans="4:41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  <c r="AN36">
        <v>0.42754068247455868</v>
      </c>
      <c r="AO36">
        <v>8.361326296994541E-4</v>
      </c>
    </row>
    <row r="37" spans="4:41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  <c r="AN37">
        <v>0.44709486903932433</v>
      </c>
      <c r="AO37">
        <v>1.1389107428165929E-3</v>
      </c>
    </row>
    <row r="38" spans="4:41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  <c r="AN38">
        <v>0.46754339438372744</v>
      </c>
      <c r="AO38">
        <v>1.5387604526200963E-3</v>
      </c>
    </row>
    <row r="39" spans="4:41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  <c r="AN39">
        <v>0.48892716237508643</v>
      </c>
      <c r="AO39">
        <v>2.0622578175222102E-3</v>
      </c>
    </row>
    <row r="40" spans="4:41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  <c r="AN40">
        <v>0.51128894767778177</v>
      </c>
      <c r="AO40">
        <v>2.7417718907964328E-3</v>
      </c>
    </row>
    <row r="41" spans="4:41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  <c r="AN41">
        <v>0.53467348131684422</v>
      </c>
      <c r="AO41">
        <v>3.6162960841806964E-3</v>
      </c>
    </row>
    <row r="42" spans="4:41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  <c r="AN42">
        <v>0.55912754015491628</v>
      </c>
      <c r="AO42">
        <v>4.732286050904054E-3</v>
      </c>
    </row>
    <row r="43" spans="4:41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  <c r="AN43">
        <v>0.58470004046157042</v>
      </c>
      <c r="AO43">
        <v>6.1444729223399455E-3</v>
      </c>
    </row>
    <row r="44" spans="4:41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  <c r="AN44">
        <v>0.61144213576215489</v>
      </c>
      <c r="AO44">
        <v>7.9166153588774383E-3</v>
      </c>
    </row>
    <row r="45" spans="4:41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  <c r="AN45">
        <v>0.63940731916189708</v>
      </c>
      <c r="AO45">
        <v>1.0122149700260987E-2</v>
      </c>
    </row>
    <row r="46" spans="4:41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  <c r="AN46">
        <v>0.66865153034994573</v>
      </c>
      <c r="AO46">
        <v>1.2844695096959262E-2</v>
      </c>
    </row>
    <row r="47" spans="4:41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  <c r="AN47">
        <v>0.699233267497397</v>
      </c>
      <c r="AO47">
        <v>1.6178370412004331E-2</v>
      </c>
    </row>
    <row r="48" spans="4:41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  <c r="AN48">
        <v>0.73121370427313814</v>
      </c>
      <c r="AO48">
        <v>2.0227882348931085E-2</v>
      </c>
    </row>
    <row r="49" spans="4:41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  <c r="AN49">
        <v>0.76465681221157666</v>
      </c>
      <c r="AO49">
        <v>2.5108349977951951E-2</v>
      </c>
    </row>
    <row r="50" spans="4:41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  <c r="AN50">
        <v>0.79962948867703543</v>
      </c>
      <c r="AO50">
        <v>3.0944839680221187E-2</v>
      </c>
    </row>
    <row r="51" spans="4:41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  <c r="AN51">
        <v>0.83620169068078132</v>
      </c>
      <c r="AO51">
        <v>3.7871596335178184E-2</v>
      </c>
    </row>
    <row r="52" spans="4:41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  <c r="AN52">
        <v>0.87444657481836852</v>
      </c>
      <c r="AO52">
        <v>4.6030970886639905E-2</v>
      </c>
    </row>
    <row r="53" spans="4:41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  <c r="AN53">
        <v>0.914440643607217</v>
      </c>
      <c r="AO53">
        <v>5.5572060512356518E-2</v>
      </c>
    </row>
    <row r="54" spans="4:41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  <c r="AN54">
        <v>0.95626389851714944</v>
      </c>
      <c r="AO54">
        <v>6.6649094519070903E-2</v>
      </c>
    </row>
    <row r="55" spans="4:41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  <c r="AN55">
        <v>1</v>
      </c>
      <c r="AO55">
        <v>7.9419615640161062E-2</v>
      </c>
    </row>
    <row r="56" spans="4:41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  <c r="AN56">
        <v>1.0457364348384068</v>
      </c>
      <c r="AO56">
        <v>9.4042521383302269E-2</v>
      </c>
    </row>
    <row r="57" spans="4:41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  <c r="AN57">
        <v>1.0935646911485417</v>
      </c>
      <c r="AO57">
        <v>0.11067604223493797</v>
      </c>
    </row>
    <row r="58" spans="4:41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  <c r="AN58">
        <v>1.1435804413868396</v>
      </c>
      <c r="AO58">
        <v>0.12947574178270924</v>
      </c>
    </row>
    <row r="59" spans="4:41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  <c r="AN59">
        <v>1.1958837337268053</v>
      </c>
      <c r="AO59">
        <v>0.15059262731726955</v>
      </c>
    </row>
    <row r="60" spans="4:41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  <c r="AN60">
        <v>1.2505791921887124</v>
      </c>
      <c r="AO60">
        <v>0.17417145771194734</v>
      </c>
    </row>
    <row r="61" spans="4:41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  <c r="AN61">
        <v>1.307776225922519</v>
      </c>
      <c r="AO61">
        <v>0.2003493282495456</v>
      </c>
    </row>
    <row r="62" spans="4:41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  <c r="AN62">
        <v>1.3675892480626419</v>
      </c>
      <c r="AO62">
        <v>0.22925459990128805</v>
      </c>
    </row>
    <row r="63" spans="4:41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  <c r="AN63">
        <v>1.430137904592365</v>
      </c>
      <c r="AO63">
        <v>0.26100622411319152</v>
      </c>
    </row>
    <row r="64" spans="4:41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  <c r="AN64">
        <v>1.4955473136756894</v>
      </c>
      <c r="AO64">
        <v>0.29571349453020163</v>
      </c>
    </row>
    <row r="65" spans="4:41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  <c r="AN65">
        <v>1.5639483159353722</v>
      </c>
      <c r="AO65">
        <v>0.33347623566304341</v>
      </c>
    </row>
    <row r="66" spans="4:41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  <c r="AN66">
        <v>1.6354777361777866</v>
      </c>
      <c r="AO66">
        <v>0.37438541679307386</v>
      </c>
    </row>
    <row r="67" spans="4:41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  <c r="AN67">
        <v>1.7102786570881472</v>
      </c>
      <c r="AO67">
        <v>0.41852415893673744</v>
      </c>
    </row>
    <row r="68" spans="4:41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  <c r="AN68">
        <v>1.7885007054435775</v>
      </c>
      <c r="AO68">
        <v>0.46596908484194188</v>
      </c>
    </row>
    <row r="69" spans="4:41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  <c r="AN69">
        <v>1.8703003514165424</v>
      </c>
      <c r="AO69">
        <v>0.51679194790005212</v>
      </c>
    </row>
    <row r="70" spans="4:41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  <c r="AN70">
        <v>1.9558412215673548</v>
      </c>
      <c r="AO70">
        <v>0.57106146632255617</v>
      </c>
    </row>
    <row r="71" spans="4:41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  <c r="AN71">
        <v>2.0452944261518402</v>
      </c>
      <c r="AO71">
        <v>0.62884528434623743</v>
      </c>
    </row>
    <row r="72" spans="4:41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  <c r="AN72">
        <v>2.1388389013988909</v>
      </c>
      <c r="AO72">
        <v>0.69021198258130745</v>
      </c>
    </row>
    <row r="73" spans="4:41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  <c r="AN73">
        <v>2.2366617674425711</v>
      </c>
      <c r="AO73">
        <v>0.75523306450776939</v>
      </c>
    </row>
    <row r="74" spans="4:41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  <c r="AN74">
        <v>2.3389587026247645</v>
      </c>
      <c r="AO74">
        <v>0.8239848548422859</v>
      </c>
    </row>
    <row r="75" spans="4:41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  <c r="AN75">
        <v>2.4459343349170868</v>
      </c>
      <c r="AO75">
        <v>0.89655025709716252</v>
      </c>
    </row>
    <row r="76" spans="4:41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  <c r="AN76">
        <v>2.5578026512450442</v>
      </c>
      <c r="AO76">
        <v>0.97302033106331121</v>
      </c>
    </row>
    <row r="77" spans="4:41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  <c r="AN77">
        <v>2.6747874255332178</v>
      </c>
      <c r="AO77">
        <v>1.0534956650766183</v>
      </c>
    </row>
    <row r="78" spans="4:41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  <c r="AN78">
        <v>2.797122666327708</v>
      </c>
      <c r="AO78">
        <v>1.1380875317507944</v>
      </c>
    </row>
    <row r="79" spans="4:41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  <c r="AN79">
        <v>2.9250530848912364</v>
      </c>
      <c r="AO79">
        <v>1.2269188285098185</v>
      </c>
    </row>
    <row r="80" spans="4:41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  <c r="AN80">
        <v>3.0588345847072458</v>
      </c>
      <c r="AO80">
        <v>1.320124815063469</v>
      </c>
    </row>
    <row r="81" spans="4:41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  <c r="AN81">
        <v>3.1987347733721743</v>
      </c>
      <c r="AO81">
        <v>1.4178536685060534</v>
      </c>
    </row>
    <row r="82" spans="4:41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  <c r="AN82">
        <v>3.3450334978998568</v>
      </c>
      <c r="AO82">
        <v>1.5202668827822965</v>
      </c>
    </row>
    <row r="83" spans="4:41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  <c r="AN83">
        <v>3.4980234045088423</v>
      </c>
      <c r="AO83">
        <v>1.6275395428691641</v>
      </c>
    </row>
    <row r="84" spans="4:41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  <c r="AN84">
        <v>3.6580105240123832</v>
      </c>
      <c r="AO84">
        <v>1.7398605053613792</v>
      </c>
    </row>
    <row r="85" spans="4:41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  <c r="AN85">
        <v>3.8253148839820823</v>
      </c>
      <c r="AO85">
        <v>1.8574325165456596</v>
      </c>
    </row>
    <row r="86" spans="4:41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  <c r="AN86">
        <v>4.0002711489097171</v>
      </c>
      <c r="AO86">
        <v>1.9804722969099002</v>
      </c>
    </row>
    <row r="87" spans="4:41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  <c r="AN87">
        <v>4.1832292896477856</v>
      </c>
      <c r="AO87">
        <v>2.1092106177979084</v>
      </c>
    </row>
    <row r="88" spans="4:41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  <c r="AN88">
        <v>4.3745552834678767</v>
      </c>
      <c r="AO88">
        <v>2.2438923920177904</v>
      </c>
    </row>
    <row r="89" spans="4:41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  <c r="AN89">
        <v>4.5746318461372146</v>
      </c>
      <c r="AO89">
        <v>2.3847767960318582</v>
      </c>
    </row>
    <row r="90" spans="4:41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  <c r="AN90">
        <v>4.7838591974777698</v>
      </c>
      <c r="AO90">
        <v>2.5321374372222301</v>
      </c>
    </row>
    <row r="91" spans="4:41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  <c r="AN91">
        <v>5.002655861939326</v>
      </c>
      <c r="AO91">
        <v>2.6862625758891716</v>
      </c>
    </row>
    <row r="92" spans="4:41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  <c r="AN92">
        <v>5.2314595057878881</v>
      </c>
      <c r="AO92">
        <v>2.8474554082690102</v>
      </c>
    </row>
    <row r="93" spans="4:41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  <c r="AN93">
        <v>5.470727812584121</v>
      </c>
      <c r="AO93">
        <v>3.016034414052978</v>
      </c>
    </row>
    <row r="94" spans="4:41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  <c r="AN94">
        <v>5.7209393987030346</v>
      </c>
      <c r="AO94">
        <v>3.192333769682155</v>
      </c>
    </row>
    <row r="95" spans="4:41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  <c r="AN95">
        <v>5.9825947707262914</v>
      </c>
      <c r="AO95">
        <v>3.3767038270695635</v>
      </c>
    </row>
    <row r="96" spans="4:41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  <c r="AN96">
        <v>6.2562173266222079</v>
      </c>
      <c r="AO96">
        <v>3.5695116563061564</v>
      </c>
    </row>
    <row r="97" spans="4:41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  <c r="AN97">
        <v>6.5423544027161773</v>
      </c>
      <c r="AO97">
        <v>3.771141650265776</v>
      </c>
    </row>
    <row r="98" spans="4:41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  <c r="AN98">
        <v>6.8415783685457701</v>
      </c>
      <c r="AO98">
        <v>3.9819961887461899</v>
      </c>
    </row>
    <row r="99" spans="4:41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  <c r="AN99">
        <v>7.1544877717906186</v>
      </c>
      <c r="AO99">
        <v>4.2024963597760969</v>
      </c>
    </row>
    <row r="100" spans="4:41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  <c r="AN100">
        <v>7.4817085355672992</v>
      </c>
      <c r="AO100">
        <v>4.4330827358902356</v>
      </c>
    </row>
    <row r="101" spans="4:41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  <c r="AN101">
        <v>7.8238952104842276</v>
      </c>
      <c r="AO101">
        <v>4.6742162034398724</v>
      </c>
    </row>
    <row r="102" spans="4:41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  <c r="AN102">
        <v>8.1817322839610611</v>
      </c>
      <c r="AO102">
        <v>4.9263788432786741</v>
      </c>
    </row>
    <row r="103" spans="4:41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  <c r="AN103">
        <v>8.5559355494317391</v>
      </c>
      <c r="AO103">
        <v>5.1900748613639918</v>
      </c>
    </row>
    <row r="104" spans="4:41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  <c r="AN104">
        <v>8.9472535381699316</v>
      </c>
      <c r="AO104">
        <v>5.4658315678439031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O104"/>
  <sheetViews>
    <sheetView zoomScaleNormal="100" workbookViewId="0">
      <selection activeCell="G25" sqref="G25"/>
    </sheetView>
  </sheetViews>
  <sheetFormatPr defaultRowHeight="15" x14ac:dyDescent="0.25"/>
  <cols>
    <col min="38" max="38" width="10.5703125" bestFit="1" customWidth="1"/>
    <col min="41" max="41" width="9.5703125" bestFit="1" customWidth="1"/>
  </cols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 s="6">
        <v>7.9422772710569314E-2</v>
      </c>
      <c r="AM2">
        <v>1</v>
      </c>
      <c r="AN2" t="str" cm="1">
        <f t="array" ref="AN2:AO104">_xll.xBlackFd(AM2:AM5,AM8:AM13,AM16:AM22)</f>
        <v>res 0</v>
      </c>
      <c r="AO2" s="5">
        <v>7.9420332130106228E-2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  <c r="AM5">
        <v>0.2</v>
      </c>
      <c r="AN5">
        <v>0.10687792566038574</v>
      </c>
      <c r="AO5">
        <v>-2.5927951773386002E-10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  <c r="AN6">
        <v>0.1117661409430161</v>
      </c>
      <c r="AO6">
        <v>8.5303209693348653E-10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  <c r="AN7">
        <v>0.11687792576539653</v>
      </c>
      <c r="AO7">
        <v>2.3093132557407066E-9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  <c r="AM8">
        <v>5</v>
      </c>
      <c r="AN8">
        <v>0.12222350540121378</v>
      </c>
      <c r="AO8">
        <v>4.5178409273899006E-9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  <c r="AM9">
        <v>1.0249999999999999</v>
      </c>
      <c r="AN9">
        <v>0.12781357279171804</v>
      </c>
      <c r="AO9">
        <v>8.1007226530923082E-9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  <c r="AM10">
        <v>0</v>
      </c>
      <c r="AN10">
        <v>0.13365930993517047</v>
      </c>
      <c r="AO10">
        <v>1.4046474576609133E-8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  <c r="AM11">
        <v>1</v>
      </c>
      <c r="AN11">
        <v>0.13977241025456683</v>
      </c>
      <c r="AO11">
        <v>2.3945703119597852E-8</v>
      </c>
    </row>
    <row r="12" spans="1:41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  <c r="AM12">
        <v>0</v>
      </c>
      <c r="AN12">
        <v>0.1461651019883819</v>
      </c>
      <c r="AO12">
        <v>4.0356549143954653E-8</v>
      </c>
    </row>
    <row r="13" spans="1:41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  <c r="AM13">
        <v>0</v>
      </c>
      <c r="AN13">
        <v>0.15285017265112263</v>
      </c>
      <c r="AO13">
        <v>6.7368941629578729E-8</v>
      </c>
    </row>
    <row r="14" spans="1:41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  <c r="AN14">
        <v>0.15984099461261997</v>
      </c>
      <c r="AO14">
        <v>1.1146898086522367E-7</v>
      </c>
    </row>
    <row r="15" spans="1:41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  <c r="AN15">
        <v>0.16715155184722622</v>
      </c>
      <c r="AO15">
        <v>1.8285054811946532E-7</v>
      </c>
    </row>
    <row r="16" spans="1:41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  <c r="AM16">
        <f>AJ16</f>
        <v>0</v>
      </c>
      <c r="AN16">
        <v>0.17479646790642547</v>
      </c>
      <c r="AO16">
        <v>2.9738516498531962E-7</v>
      </c>
    </row>
    <row r="17" spans="1:41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  <c r="AM17">
        <v>0</v>
      </c>
      <c r="AN17">
        <v>0.18279103517081138</v>
      </c>
      <c r="AO17">
        <v>4.795490129464376E-7</v>
      </c>
    </row>
    <row r="18" spans="1:41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  <c r="AM18">
        <v>5</v>
      </c>
      <c r="AN18">
        <v>0.19115124543994613</v>
      </c>
      <c r="AO18">
        <v>7.667249379295772E-7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  <c r="AM19" s="1">
        <f>AO1</f>
        <v>50000</v>
      </c>
      <c r="AN19">
        <v>0.19989382192129057</v>
      </c>
      <c r="AO19">
        <v>1.2154555144354669E-6</v>
      </c>
    </row>
    <row r="20" spans="1:41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  <c r="AM20">
        <v>98</v>
      </c>
      <c r="AN20">
        <v>0.20903625268219381</v>
      </c>
      <c r="AO20">
        <v>1.910430214124029E-6</v>
      </c>
    </row>
    <row r="21" spans="1:41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  <c r="AM21">
        <v>0</v>
      </c>
      <c r="AN21">
        <v>0.21859682563185773</v>
      </c>
      <c r="AO21">
        <v>2.9772554824983293E-6</v>
      </c>
    </row>
    <row r="22" spans="1:41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  <c r="AM22">
        <v>1</v>
      </c>
      <c r="AN22">
        <v>0.22859466510325177</v>
      </c>
      <c r="AO22">
        <v>4.600391129008436E-6</v>
      </c>
    </row>
    <row r="23" spans="1:41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  <c r="AN23">
        <v>0.23904977010815412</v>
      </c>
      <c r="AO23">
        <v>7.048048842581561E-6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  <c r="AN24">
        <v>0.24998305434184187</v>
      </c>
      <c r="AO24">
        <v>1.0706345199404919E-5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  <c r="AN25">
        <v>0.26141638801745343</v>
      </c>
      <c r="AO25">
        <v>1.6125583945398454E-5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  <c r="AN26">
        <v>0.27337264161370539</v>
      </c>
      <c r="AO26">
        <v>2.408220521162952E-5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  <c r="AN27">
        <v>0.28587573162347385</v>
      </c>
      <c r="AO27">
        <v>3.5660667277269654E-5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  <c r="AN28">
        <v>0.29895066839475276</v>
      </c>
      <c r="AO28">
        <v>5.2360291110844164E-5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  <c r="AN29">
        <v>0.31262360615968754</v>
      </c>
      <c r="AO29">
        <v>7.6232854781686945E-5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  <c r="AN30">
        <v>0.32692189535175792</v>
      </c>
      <c r="AO30">
        <v>1.1005741111948627E-4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  <c r="AN31">
        <v>0.34187413731576205</v>
      </c>
      <c r="AO31">
        <v>1.5755933516769765E-4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  <c r="AN32">
        <v>0.35751024152004102</v>
      </c>
      <c r="AO32">
        <v>2.2368088617906069E-4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  <c r="AN33">
        <v>0.37386148538538549</v>
      </c>
      <c r="AO33">
        <v>3.1491047381074851E-4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  <c r="AN34">
        <v>0.39096057685030422</v>
      </c>
      <c r="AO34">
        <v>4.3967722082574546E-4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  <c r="AN35">
        <v>0.40884171979780415</v>
      </c>
      <c r="AO35">
        <v>6.0881618467918523E-4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  <c r="AN36">
        <v>0.42754068247455868</v>
      </c>
      <c r="AO36">
        <v>8.3610761905693722E-4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  <c r="AN37">
        <v>0.44709486903932433</v>
      </c>
      <c r="AO37">
        <v>1.138890832542157E-3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  <c r="AN38">
        <v>0.46754339438372744</v>
      </c>
      <c r="AO38">
        <v>1.5387494899748869E-3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  <c r="AN39">
        <v>0.48892716237508643</v>
      </c>
      <c r="AO39">
        <v>2.062260622932301E-3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  <c r="AN40">
        <v>0.51128894767778177</v>
      </c>
      <c r="AO40">
        <v>2.7417942725778996E-3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  <c r="AN41">
        <v>0.53467348131684422</v>
      </c>
      <c r="AO41">
        <v>3.6163447816986729E-3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  <c r="AN42">
        <v>0.55912754015491628</v>
      </c>
      <c r="AO42">
        <v>4.7323685883301596E-3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  <c r="AN43">
        <v>0.58470004046157042</v>
      </c>
      <c r="AO43">
        <v>6.1445973581789265E-3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  <c r="AN44">
        <v>0.61144213576215489</v>
      </c>
      <c r="AO44">
        <v>7.9167899217784526E-3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  <c r="AN45">
        <v>0.63940731916189708</v>
      </c>
      <c r="AO45">
        <v>1.0122382309325611E-2</v>
      </c>
    </row>
    <row r="46" spans="4:41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  <c r="AN46">
        <v>0.66865153034994573</v>
      </c>
      <c r="AO46">
        <v>1.2844992774537611E-2</v>
      </c>
    </row>
    <row r="47" spans="4:41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  <c r="AN47">
        <v>0.699233267497397</v>
      </c>
      <c r="AO47">
        <v>1.6178738608242441E-2</v>
      </c>
    </row>
    <row r="48" spans="4:41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  <c r="AN48">
        <v>0.73121370427313814</v>
      </c>
      <c r="AO48">
        <v>2.0228324209193443E-2</v>
      </c>
    </row>
    <row r="49" spans="4:41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  <c r="AN49">
        <v>0.76465681221157666</v>
      </c>
      <c r="AO49">
        <v>2.5108865595524749E-2</v>
      </c>
    </row>
    <row r="50" spans="4:41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  <c r="AN50">
        <v>0.79962948867703543</v>
      </c>
      <c r="AO50">
        <v>3.0945425386074553E-2</v>
      </c>
    </row>
    <row r="51" spans="4:41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  <c r="AN51">
        <v>0.83620169068078132</v>
      </c>
      <c r="AO51">
        <v>3.7872244082668795E-2</v>
      </c>
    </row>
    <row r="52" spans="4:41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  <c r="AN52">
        <v>0.87444657481836852</v>
      </c>
      <c r="AO52">
        <v>4.6031667790667488E-2</v>
      </c>
    </row>
    <row r="53" spans="4:41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  <c r="AN53">
        <v>0.914440643607217</v>
      </c>
      <c r="AO53">
        <v>5.5572788598758416E-2</v>
      </c>
    </row>
    <row r="54" spans="4:41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  <c r="AN54">
        <v>0.95626389851714944</v>
      </c>
      <c r="AO54">
        <v>6.6649830730560911E-2</v>
      </c>
    </row>
    <row r="55" spans="4:41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  <c r="AN55">
        <v>1</v>
      </c>
      <c r="AO55">
        <v>7.9420332130106228E-2</v>
      </c>
    </row>
    <row r="56" spans="4:41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  <c r="AN56">
        <v>1.0457364348384068</v>
      </c>
      <c r="AO56">
        <v>9.4043186108962312E-2</v>
      </c>
    </row>
    <row r="57" spans="4:41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  <c r="AN57">
        <v>1.0935646911485417</v>
      </c>
      <c r="AO57">
        <v>0.11067661983896512</v>
      </c>
    </row>
    <row r="58" spans="4:41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  <c r="AN58">
        <v>1.1435804413868396</v>
      </c>
      <c r="AO58">
        <v>0.12947619472774977</v>
      </c>
    </row>
    <row r="59" spans="4:41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  <c r="AN59">
        <v>1.1958837337268053</v>
      </c>
      <c r="AO59">
        <v>0.15059291721573187</v>
      </c>
    </row>
    <row r="60" spans="4:41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  <c r="AN60">
        <v>1.2505791921887124</v>
      </c>
      <c r="AO60">
        <v>0.17417154677379884</v>
      </c>
    </row>
    <row r="61" spans="4:41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  <c r="AN61">
        <v>1.307776225922519</v>
      </c>
      <c r="AO61">
        <v>0.20034918075748698</v>
      </c>
    </row>
    <row r="62" spans="4:41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  <c r="AN62">
        <v>1.3675892480626419</v>
      </c>
      <c r="AO62">
        <v>0.2292541836165008</v>
      </c>
    </row>
    <row r="63" spans="4:41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  <c r="AN63">
        <v>1.430137904592365</v>
      </c>
      <c r="AO63">
        <v>0.26100551151693113</v>
      </c>
    </row>
    <row r="64" spans="4:41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  <c r="AN64">
        <v>1.4955473136756894</v>
      </c>
      <c r="AO64">
        <v>0.29571246381687344</v>
      </c>
    </row>
    <row r="65" spans="4:41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  <c r="AN65">
        <v>1.5639483159353722</v>
      </c>
      <c r="AO65">
        <v>0.33347487141820575</v>
      </c>
    </row>
    <row r="66" spans="4:41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  <c r="AN66">
        <v>1.6354777361777866</v>
      </c>
      <c r="AO66">
        <v>0.37438371031341</v>
      </c>
    </row>
    <row r="67" spans="4:41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  <c r="AN67">
        <v>1.7102786570881472</v>
      </c>
      <c r="AO67">
        <v>0.41852210817611207</v>
      </c>
    </row>
    <row r="68" spans="4:41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  <c r="AN68">
        <v>1.7885007054435775</v>
      </c>
      <c r="AO68">
        <v>0.46596669399563684</v>
      </c>
    </row>
    <row r="69" spans="4:41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  <c r="AN69">
        <v>1.8703003514165424</v>
      </c>
      <c r="AO69">
        <v>0.51678922666547344</v>
      </c>
    </row>
    <row r="70" spans="4:41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  <c r="AN70">
        <v>1.9558412215673548</v>
      </c>
      <c r="AO70">
        <v>0.57105842889668901</v>
      </c>
    </row>
    <row r="71" spans="4:41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  <c r="AN71">
        <v>2.0452944261518402</v>
      </c>
      <c r="AO71">
        <v>0.62884194823608641</v>
      </c>
    </row>
    <row r="72" spans="4:41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  <c r="AN72">
        <v>2.1388389013988909</v>
      </c>
      <c r="AO72">
        <v>0.69020836731228608</v>
      </c>
    </row>
    <row r="73" spans="4:41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  <c r="AN73">
        <v>2.2366617674425711</v>
      </c>
      <c r="AO73">
        <v>0.75522919031619928</v>
      </c>
    </row>
    <row r="74" spans="4:41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  <c r="AN74">
        <v>2.3389587026247645</v>
      </c>
      <c r="AO74">
        <v>0.82398074143223055</v>
      </c>
    </row>
    <row r="75" spans="4:41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  <c r="AN75">
        <v>2.4459343349170868</v>
      </c>
      <c r="AO75">
        <v>0.89654592252988807</v>
      </c>
    </row>
    <row r="76" spans="4:41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  <c r="AN76">
        <v>2.5578026512450442</v>
      </c>
      <c r="AO76">
        <v>0.97301579083151502</v>
      </c>
    </row>
    <row r="77" spans="4:41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  <c r="AN77">
        <v>2.6747874255332178</v>
      </c>
      <c r="AO77">
        <v>1.0534909313967209</v>
      </c>
    </row>
    <row r="78" spans="4:41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  <c r="AN78">
        <v>2.797122666327708</v>
      </c>
      <c r="AO78">
        <v>1.1380826130875172</v>
      </c>
    </row>
    <row r="79" spans="4:41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  <c r="AN79">
        <v>2.9250530848912364</v>
      </c>
      <c r="AO79">
        <v>1.2269137293293182</v>
      </c>
    </row>
    <row r="80" spans="4:41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  <c r="AN80">
        <v>3.0588345847072458</v>
      </c>
      <c r="AO80">
        <v>1.3201195357959703</v>
      </c>
    </row>
    <row r="81" spans="4:41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  <c r="AN81">
        <v>3.1987347733721743</v>
      </c>
      <c r="AO81">
        <v>1.417848205687384</v>
      </c>
    </row>
    <row r="82" spans="4:41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  <c r="AN82">
        <v>3.3450334978998568</v>
      </c>
      <c r="AO82">
        <v>1.5202612293362434</v>
      </c>
    </row>
    <row r="83" spans="4:41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  <c r="AN83">
        <v>3.4980234045088423</v>
      </c>
      <c r="AO83">
        <v>1.6275336884892015</v>
      </c>
    </row>
    <row r="84" spans="4:41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  <c r="AN84">
        <v>3.6580105240123832</v>
      </c>
      <c r="AO84">
        <v>1.7398544369506772</v>
      </c>
    </row>
    <row r="85" spans="4:41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  <c r="AN85">
        <v>3.8253148839820823</v>
      </c>
      <c r="AO85">
        <v>1.8574262186777359</v>
      </c>
    </row>
    <row r="86" spans="4:41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  <c r="AN86">
        <v>4.0002711489097171</v>
      </c>
      <c r="AO86">
        <v>1.9804657522779581</v>
      </c>
    </row>
    <row r="87" spans="4:41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  <c r="AN87">
        <v>4.1832292896477856</v>
      </c>
      <c r="AO87">
        <v>2.1092038076277952</v>
      </c>
    </row>
    <row r="88" spans="4:41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  <c r="AN88">
        <v>4.3745552834678767</v>
      </c>
      <c r="AO88">
        <v>2.2438852964270168</v>
      </c>
    </row>
    <row r="89" spans="4:41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  <c r="AN89">
        <v>4.5746318461372146</v>
      </c>
      <c r="AO89">
        <v>2.3847693943242829</v>
      </c>
    </row>
    <row r="90" spans="4:41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  <c r="AN90">
        <v>4.7838591974777698</v>
      </c>
      <c r="AO90">
        <v>2.5321297081142662</v>
      </c>
    </row>
    <row r="91" spans="4:41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  <c r="AN91">
        <v>5.002655861939326</v>
      </c>
      <c r="AO91">
        <v>2.6862544976689233</v>
      </c>
    </row>
    <row r="92" spans="4:41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  <c r="AN92">
        <v>5.2314595057878881</v>
      </c>
      <c r="AO92">
        <v>2.8474469588933422</v>
      </c>
    </row>
    <row r="93" spans="4:41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  <c r="AN93">
        <v>5.470727812584121</v>
      </c>
      <c r="AO93">
        <v>3.0160255711903745</v>
      </c>
    </row>
    <row r="94" spans="4:41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  <c r="AN94">
        <v>5.7209393987030346</v>
      </c>
      <c r="AO94">
        <v>3.1923245107105473</v>
      </c>
    </row>
    <row r="95" spans="4:41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  <c r="AN95">
        <v>5.9825947707262914</v>
      </c>
      <c r="AO95">
        <v>3.3766941290386692</v>
      </c>
    </row>
    <row r="96" spans="4:41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  <c r="AN96">
        <v>6.2562173266222079</v>
      </c>
      <c r="AO96">
        <v>3.5695014958736233</v>
      </c>
    </row>
    <row r="97" spans="4:41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  <c r="AN97">
        <v>6.5423544027161773</v>
      </c>
      <c r="AO97">
        <v>3.771131003615428</v>
      </c>
    </row>
    <row r="98" spans="4:41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  <c r="AN98">
        <v>6.8415783685457701</v>
      </c>
      <c r="AO98">
        <v>3.9819850314955771</v>
      </c>
    </row>
    <row r="99" spans="4:41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  <c r="AN99">
        <v>7.1544877717906186</v>
      </c>
      <c r="AO99">
        <v>4.202484666879176</v>
      </c>
    </row>
    <row r="100" spans="4:41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  <c r="AN100">
        <v>7.4817085355672992</v>
      </c>
      <c r="AO100">
        <v>4.4330704815401765</v>
      </c>
    </row>
    <row r="101" spans="4:41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  <c r="AN101">
        <v>7.8238952104842276</v>
      </c>
      <c r="AO101">
        <v>4.6742033609754241</v>
      </c>
    </row>
    <row r="102" spans="4:41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  <c r="AN102">
        <v>8.1817322839610611</v>
      </c>
      <c r="AO102">
        <v>4.9263653850977907</v>
      </c>
    </row>
    <row r="103" spans="4:41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  <c r="AN103">
        <v>8.5559355494317391</v>
      </c>
      <c r="AO103">
        <v>5.1900607588472649</v>
      </c>
    </row>
    <row r="104" spans="4:41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  <c r="AN104">
        <v>8.9472535381699316</v>
      </c>
      <c r="AO104">
        <v>5.4658167912912559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workbookViewId="0">
      <selection activeCell="C11" sqref="C11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9ED-C169-460C-9A7C-ADA47916E364}">
  <dimension ref="A1:AC27"/>
  <sheetViews>
    <sheetView topLeftCell="K1" zoomScaleNormal="100" workbookViewId="0">
      <selection activeCell="B26" sqref="B26"/>
    </sheetView>
  </sheetViews>
  <sheetFormatPr defaultRowHeight="15" x14ac:dyDescent="0.25"/>
  <cols>
    <col min="1" max="2" width="12" bestFit="1" customWidth="1"/>
    <col min="3" max="3" width="14.7109375" bestFit="1" customWidth="1"/>
    <col min="4" max="4" width="15.85546875" bestFit="1" customWidth="1"/>
    <col min="5" max="5" width="16.28515625" bestFit="1" customWidth="1"/>
    <col min="8" max="8" width="12" bestFit="1" customWidth="1"/>
    <col min="9" max="10" width="12.7109375" bestFit="1" customWidth="1"/>
    <col min="11" max="11" width="14.7109375" bestFit="1" customWidth="1"/>
    <col min="12" max="12" width="15.85546875" bestFit="1" customWidth="1"/>
    <col min="13" max="14" width="16.28515625" bestFit="1" customWidth="1"/>
    <col min="17" max="17" width="26.7109375" bestFit="1" customWidth="1"/>
    <col min="18" max="18" width="27.85546875" bestFit="1" customWidth="1"/>
    <col min="19" max="20" width="28.28515625" bestFit="1" customWidth="1"/>
    <col min="22" max="22" width="19.5703125" bestFit="1" customWidth="1"/>
    <col min="23" max="23" width="19.5703125" customWidth="1"/>
    <col min="24" max="24" width="17.42578125" bestFit="1" customWidth="1"/>
    <col min="25" max="25" width="26.7109375" bestFit="1" customWidth="1"/>
    <col min="26" max="26" width="27.85546875" bestFit="1" customWidth="1"/>
    <col min="27" max="27" width="28.28515625" bestFit="1" customWidth="1"/>
    <col min="29" max="29" width="12.5703125" bestFit="1" customWidth="1"/>
    <col min="30" max="30" width="26.7109375" bestFit="1" customWidth="1"/>
    <col min="31" max="31" width="27.85546875" bestFit="1" customWidth="1"/>
    <col min="32" max="32" width="28.28515625" bestFit="1" customWidth="1"/>
  </cols>
  <sheetData>
    <row r="1" spans="1:2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s="2" t="s">
        <v>38</v>
      </c>
      <c r="H1" t="s">
        <v>20</v>
      </c>
      <c r="I1" t="s">
        <v>39</v>
      </c>
      <c r="J1" t="s">
        <v>21</v>
      </c>
      <c r="K1" t="s">
        <v>40</v>
      </c>
      <c r="L1" t="s">
        <v>41</v>
      </c>
      <c r="M1" t="s">
        <v>42</v>
      </c>
      <c r="N1" s="2" t="s">
        <v>47</v>
      </c>
      <c r="O1">
        <v>5</v>
      </c>
      <c r="P1" t="s">
        <v>20</v>
      </c>
      <c r="Q1" t="s">
        <v>46</v>
      </c>
      <c r="R1" t="s">
        <v>43</v>
      </c>
      <c r="S1" t="s">
        <v>44</v>
      </c>
      <c r="T1" t="s">
        <v>45</v>
      </c>
      <c r="U1" s="2" t="s">
        <v>48</v>
      </c>
      <c r="V1" t="s">
        <v>39</v>
      </c>
      <c r="W1" t="s">
        <v>52</v>
      </c>
      <c r="X1" t="s">
        <v>46</v>
      </c>
      <c r="Y1" t="s">
        <v>43</v>
      </c>
      <c r="Z1" t="s">
        <v>44</v>
      </c>
      <c r="AA1" t="s">
        <v>45</v>
      </c>
      <c r="AC1" s="2"/>
    </row>
    <row r="2" spans="1:29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  <c r="H2">
        <f>LN(A2)</f>
        <v>2.3025850929940459</v>
      </c>
      <c r="I2">
        <f t="shared" ref="I2:I14" si="0">LN(5/A2)</f>
        <v>-0.69314718055994529</v>
      </c>
      <c r="J2">
        <f t="shared" ref="J2:J14" si="1">LN(B2)</f>
        <v>-2.5330377312836587</v>
      </c>
      <c r="K2">
        <f t="shared" ref="K2:K14" si="2">LN(C2)</f>
        <v>-2.5328399474977239</v>
      </c>
      <c r="L2">
        <f t="shared" ref="L2:L14" si="3">LN(D2)</f>
        <v>-2.5556287925030405</v>
      </c>
      <c r="M2">
        <f t="shared" ref="M2:M4" si="4">LN(E2)</f>
        <v>19.883882136210843</v>
      </c>
      <c r="O2">
        <v>1.0249999999999999</v>
      </c>
      <c r="P2">
        <v>10</v>
      </c>
      <c r="Q2" s="3" cm="1">
        <f t="array" ref="Q2">_xll.xBlackImplied($O$1,$O$2,B2/$O$6,$O$4)</f>
        <v>0.20000000000000012</v>
      </c>
      <c r="R2" s="3" cm="1">
        <f t="array" ref="R2">_xll.xBlackImplied($O$1,$O$2,C2/$O$6,$O$4)</f>
        <v>0.20002534030348479</v>
      </c>
      <c r="S2" s="3" cm="1">
        <f t="array" ref="S2">_xll.xBlackImplied($O$1,$O$2,D2/$O$6,$O$4)</f>
        <v>0.19713616590588001</v>
      </c>
      <c r="T2" s="3"/>
      <c r="V2" s="3">
        <f>LN(5/P2)</f>
        <v>-0.69314718055994529</v>
      </c>
      <c r="W2">
        <f>LN(P2)</f>
        <v>2.3025850929940459</v>
      </c>
      <c r="X2">
        <f>LN(Q2)</f>
        <v>-1.6094379124340998</v>
      </c>
      <c r="Y2">
        <f t="shared" ref="Y2:AA14" si="5">LN(R2)</f>
        <v>-1.6093112189426357</v>
      </c>
      <c r="Z2">
        <f t="shared" si="5"/>
        <v>-1.6238605915193411</v>
      </c>
    </row>
    <row r="3" spans="1:29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  <c r="H3">
        <f t="shared" ref="H3:H14" si="6">LN(A3)</f>
        <v>3.2188758248682006</v>
      </c>
      <c r="I3">
        <f t="shared" si="0"/>
        <v>-1.6094379124341003</v>
      </c>
      <c r="J3">
        <f t="shared" si="1"/>
        <v>-2.5330377312836587</v>
      </c>
      <c r="K3">
        <f t="shared" si="2"/>
        <v>-2.5328755337076565</v>
      </c>
      <c r="L3">
        <f t="shared" si="3"/>
        <v>-2.5420392114097554</v>
      </c>
      <c r="P3">
        <v>25</v>
      </c>
      <c r="Q3" s="3" cm="1">
        <f t="array" ref="Q3">_xll.xBlackImplied($O$1,$O$2,B3/$O$6,$O$4)</f>
        <v>0.20000000000000012</v>
      </c>
      <c r="R3" s="3" cm="1">
        <f t="array" ref="R3">_xll.xBlackImplied($O$1,$O$2,C3/$O$6,$O$4)</f>
        <v>0.20002078060874365</v>
      </c>
      <c r="S3" s="3" cm="1">
        <f t="array" ref="S3">_xll.xBlackImplied($O$1,$O$2,D3/$O$6,$O$4)</f>
        <v>0.19885165902169083</v>
      </c>
      <c r="T3" s="3"/>
      <c r="V3" s="3">
        <f t="shared" ref="V3:V14" si="7">LN(5/P3)</f>
        <v>-1.6094379124341003</v>
      </c>
      <c r="W3">
        <f t="shared" ref="W3:W14" si="8">LN(P3)</f>
        <v>3.2188758248682006</v>
      </c>
      <c r="X3">
        <f t="shared" ref="X3:X14" si="9">LN(Q3)</f>
        <v>-1.6094379124340998</v>
      </c>
      <c r="Y3">
        <f t="shared" si="5"/>
        <v>-1.6093340147879296</v>
      </c>
      <c r="Z3">
        <f t="shared" si="5"/>
        <v>-1.6151961642820698</v>
      </c>
    </row>
    <row r="4" spans="1:29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  <c r="H4">
        <f t="shared" si="6"/>
        <v>3.912023005428146</v>
      </c>
      <c r="I4">
        <f t="shared" si="0"/>
        <v>-2.3025850929940455</v>
      </c>
      <c r="J4">
        <f t="shared" si="1"/>
        <v>-2.5330377312836587</v>
      </c>
      <c r="K4">
        <f t="shared" si="2"/>
        <v>-2.5329729068286548</v>
      </c>
      <c r="L4">
        <f t="shared" si="3"/>
        <v>-2.5375193229520603</v>
      </c>
      <c r="M4">
        <f t="shared" si="4"/>
        <v>45.331987798891056</v>
      </c>
      <c r="O4">
        <v>0.86070797642505781</v>
      </c>
      <c r="P4">
        <v>50</v>
      </c>
      <c r="Q4" s="3" cm="1">
        <f t="array" ref="Q4">_xll.xBlackImplied($O$1,$O$2,B4/$O$6,$O$4)</f>
        <v>0.20000000000000012</v>
      </c>
      <c r="R4" s="3" cm="1">
        <f t="array" ref="R4">_xll.xBlackImplied($O$1,$O$2,C4/$O$6,$O$4)</f>
        <v>0.20000830487356072</v>
      </c>
      <c r="S4" s="3" cm="1">
        <f t="array" ref="S4">_xll.xBlackImplied($O$1,$O$2,D4/$O$6,$O$4)</f>
        <v>0.1994270659979207</v>
      </c>
      <c r="T4" s="3"/>
      <c r="V4" s="3">
        <f t="shared" si="7"/>
        <v>-2.3025850929940455</v>
      </c>
      <c r="W4">
        <f t="shared" si="8"/>
        <v>3.912023005428146</v>
      </c>
      <c r="X4">
        <f t="shared" si="9"/>
        <v>-1.6094379124340998</v>
      </c>
      <c r="Y4">
        <f t="shared" si="5"/>
        <v>-1.6093963889284095</v>
      </c>
      <c r="Z4">
        <f t="shared" si="5"/>
        <v>-1.6123066934646524</v>
      </c>
    </row>
    <row r="5" spans="1:29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  <c r="H5">
        <f t="shared" si="6"/>
        <v>4.3174881135363101</v>
      </c>
      <c r="I5">
        <f t="shared" si="0"/>
        <v>-2.7080502011022101</v>
      </c>
      <c r="J5">
        <f t="shared" si="1"/>
        <v>-2.5330377312836587</v>
      </c>
      <c r="K5">
        <f t="shared" si="2"/>
        <v>-2.5329909476298789</v>
      </c>
      <c r="L5">
        <f t="shared" si="3"/>
        <v>-2.5360139864736069</v>
      </c>
      <c r="P5">
        <v>75</v>
      </c>
      <c r="Q5" s="3" cm="1">
        <f t="array" ref="Q5">_xll.xBlackImplied($O$1,$O$2,B5/$O$6,$O$4)</f>
        <v>0.20000000000000012</v>
      </c>
      <c r="R5" s="3" cm="1">
        <f t="array" ref="R5">_xll.xBlackImplied($O$1,$O$2,C5/$O$6,$O$4)</f>
        <v>0.20000599355682783</v>
      </c>
      <c r="S5" s="3" cm="1">
        <f t="array" ref="S5">_xll.xBlackImplied($O$1,$O$2,D5/$O$6,$O$4)</f>
        <v>0.19961924327557759</v>
      </c>
      <c r="T5" s="3"/>
      <c r="V5" s="3">
        <f t="shared" si="7"/>
        <v>-2.7080502011022101</v>
      </c>
      <c r="W5">
        <f t="shared" si="8"/>
        <v>4.3174881135363101</v>
      </c>
      <c r="X5">
        <f t="shared" si="9"/>
        <v>-1.6094379124340998</v>
      </c>
      <c r="Y5">
        <f t="shared" si="5"/>
        <v>-1.6094079450989862</v>
      </c>
      <c r="Z5">
        <f t="shared" si="5"/>
        <v>-1.6113435105555609</v>
      </c>
    </row>
    <row r="6" spans="1:29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  <c r="H6">
        <f t="shared" si="6"/>
        <v>4.6051701859880918</v>
      </c>
      <c r="I6">
        <f t="shared" si="0"/>
        <v>-2.9957322735539909</v>
      </c>
      <c r="J6">
        <f t="shared" si="1"/>
        <v>-2.5330377312836587</v>
      </c>
      <c r="K6">
        <f t="shared" si="2"/>
        <v>-2.5329972625139958</v>
      </c>
      <c r="L6">
        <f t="shared" si="3"/>
        <v>-2.5352615727674772</v>
      </c>
      <c r="M6">
        <f>LN(E6)</f>
        <v>-2.530105689406922</v>
      </c>
      <c r="O6">
        <f>Calc_opg1_crank!C3</f>
        <v>0.81873075307798182</v>
      </c>
      <c r="P6">
        <v>100</v>
      </c>
      <c r="Q6" s="3" cm="1">
        <f t="array" ref="Q6">_xll.xBlackImplied($O$1,$O$2,B6/$O$6,$O$4)</f>
        <v>0.20000000000000012</v>
      </c>
      <c r="R6" s="3" cm="1">
        <f t="array" ref="R6">_xll.xBlackImplied($O$1,$O$2,C6/$O$6,$O$4)</f>
        <v>0.20000518452783411</v>
      </c>
      <c r="S6" s="3" cm="1">
        <f t="array" ref="S6">_xll.xBlackImplied($O$1,$O$2,D6/$O$6,$O$4)</f>
        <v>0.19971540072561084</v>
      </c>
      <c r="T6" s="3" cm="1">
        <f t="array" ref="T6">_xll.xBlackImplied($O$1,$O$2,E6/$O$6,$O$4)</f>
        <v>0.20037613716077032</v>
      </c>
      <c r="V6" s="3">
        <f t="shared" si="7"/>
        <v>-2.9957322735539909</v>
      </c>
      <c r="W6">
        <f t="shared" si="8"/>
        <v>4.6051701859880918</v>
      </c>
      <c r="X6">
        <f t="shared" si="9"/>
        <v>-1.6094379124340998</v>
      </c>
      <c r="Y6">
        <f t="shared" si="5"/>
        <v>-1.6094119901309156</v>
      </c>
      <c r="Z6">
        <f t="shared" si="5"/>
        <v>-1.6108619222268936</v>
      </c>
      <c r="AA6">
        <f t="shared" si="5"/>
        <v>-1.6075589929056027</v>
      </c>
    </row>
    <row r="7" spans="1:29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  <c r="H7">
        <f t="shared" si="6"/>
        <v>5.0106352940962555</v>
      </c>
      <c r="I7">
        <f t="shared" si="0"/>
        <v>-3.4011973816621555</v>
      </c>
      <c r="J7">
        <f t="shared" si="1"/>
        <v>-2.5330377312836587</v>
      </c>
      <c r="K7">
        <f t="shared" si="2"/>
        <v>-2.5330017733372419</v>
      </c>
      <c r="L7">
        <f t="shared" si="3"/>
        <v>-2.5345093323409436</v>
      </c>
      <c r="M7">
        <f t="shared" ref="M7:M14" si="10">LN(E7)</f>
        <v>-2.5315021573699585</v>
      </c>
      <c r="P7">
        <v>150</v>
      </c>
      <c r="Q7" s="3" cm="1">
        <f t="array" ref="Q7">_xll.xBlackImplied($O$1,$O$2,B7/$O$6,$O$4)</f>
        <v>0.20000000000000012</v>
      </c>
      <c r="R7" s="3" cm="1">
        <f t="array" ref="R7">_xll.xBlackImplied($O$1,$O$2,C7/$O$6,$O$4)</f>
        <v>0.20000460662834008</v>
      </c>
      <c r="S7" s="3" cm="1">
        <f t="array" ref="S7">_xll.xBlackImplied($O$1,$O$2,D7/$O$6,$O$4)</f>
        <v>0.19981160360340386</v>
      </c>
      <c r="T7" s="3" cm="1">
        <f t="array" ref="T7">_xll.xBlackImplied($O$1,$O$2,E7/$O$6,$O$4)</f>
        <v>0.20019686264744962</v>
      </c>
      <c r="V7" s="3">
        <f t="shared" si="7"/>
        <v>-3.4011973816621555</v>
      </c>
      <c r="W7">
        <f t="shared" si="8"/>
        <v>5.0106352940962555</v>
      </c>
      <c r="X7">
        <f t="shared" si="9"/>
        <v>-1.6094379124340998</v>
      </c>
      <c r="Y7">
        <f t="shared" si="5"/>
        <v>-1.6094148795576588</v>
      </c>
      <c r="Z7">
        <f t="shared" si="5"/>
        <v>-1.6103803383609225</v>
      </c>
      <c r="AA7">
        <f t="shared" si="5"/>
        <v>-1.6084540833154699</v>
      </c>
    </row>
    <row r="8" spans="1:29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  <c r="H8">
        <f t="shared" si="6"/>
        <v>5.2983173665480363</v>
      </c>
      <c r="I8">
        <f t="shared" si="0"/>
        <v>-3.6888794541139363</v>
      </c>
      <c r="J8">
        <f t="shared" si="1"/>
        <v>-2.5330377312836587</v>
      </c>
      <c r="K8">
        <f t="shared" si="2"/>
        <v>-2.5330033521631288</v>
      </c>
      <c r="L8">
        <f t="shared" si="3"/>
        <v>-2.5341332779497967</v>
      </c>
      <c r="M8">
        <f t="shared" si="10"/>
        <v>-2.5318778943590825</v>
      </c>
      <c r="P8">
        <v>200</v>
      </c>
      <c r="Q8" s="3" cm="1">
        <f t="array" ref="Q8">_xll.xBlackImplied($O$1,$O$2,B8/$O$6,$O$4)</f>
        <v>0.20000000000000012</v>
      </c>
      <c r="R8" s="3" cm="1">
        <f t="array" ref="R8">_xll.xBlackImplied($O$1,$O$2,C8/$O$6,$O$4)</f>
        <v>0.20000440435925607</v>
      </c>
      <c r="S8" s="3" cm="1">
        <f t="array" ref="S8">_xll.xBlackImplied($O$1,$O$2,D8/$O$6,$O$4)</f>
        <v>0.19985972197266108</v>
      </c>
      <c r="T8" s="3" cm="1">
        <f t="array" ref="T8">_xll.xBlackImplied($O$1,$O$2,E8/$O$6,$O$4)</f>
        <v>0.20014866655262564</v>
      </c>
      <c r="V8" s="3">
        <f t="shared" si="7"/>
        <v>-3.6888794541139363</v>
      </c>
      <c r="W8">
        <f t="shared" si="8"/>
        <v>5.2983173665480363</v>
      </c>
      <c r="X8">
        <f t="shared" si="9"/>
        <v>-1.6094379124340998</v>
      </c>
      <c r="Y8">
        <f t="shared" si="5"/>
        <v>-1.6094158908802962</v>
      </c>
      <c r="Z8">
        <f t="shared" si="5"/>
        <v>-1.6101395486599333</v>
      </c>
      <c r="AA8">
        <f t="shared" si="5"/>
        <v>-1.6086948558059389</v>
      </c>
    </row>
    <row r="9" spans="1:29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H9">
        <f t="shared" si="6"/>
        <v>5.9914645471079817</v>
      </c>
      <c r="I9">
        <f t="shared" si="0"/>
        <v>-4.3820266346738812</v>
      </c>
      <c r="J9">
        <f t="shared" si="1"/>
        <v>-2.5330377312836587</v>
      </c>
      <c r="K9">
        <f t="shared" si="2"/>
        <v>-2.5330048746209486</v>
      </c>
      <c r="L9">
        <f t="shared" si="3"/>
        <v>-2.5335692795889337</v>
      </c>
      <c r="M9">
        <f t="shared" si="10"/>
        <v>-2.5324415866545036</v>
      </c>
      <c r="P9">
        <v>400</v>
      </c>
      <c r="Q9" s="3" cm="1">
        <f t="array" ref="Q9">_xll.xBlackImplied($O$1,$O$2,B9/$O$6,$O$4)</f>
        <v>0.20000000000000012</v>
      </c>
      <c r="R9" s="3" cm="1">
        <f t="array" ref="R9">_xll.xBlackImplied($O$1,$O$2,C9/$O$6,$O$4)</f>
        <v>0.20000420931197127</v>
      </c>
      <c r="S9" s="3" cm="1">
        <f t="array" ref="S9">_xll.xBlackImplied($O$1,$O$2,D9/$O$6,$O$4)</f>
        <v>0.19993192057095274</v>
      </c>
      <c r="T9" s="3" cm="1">
        <f t="array" ref="T9">_xll.xBlackImplied($O$1,$O$2,E9/$O$6,$O$4)</f>
        <v>0.20007639300410038</v>
      </c>
      <c r="V9" s="3">
        <f t="shared" si="7"/>
        <v>-4.3820266346738812</v>
      </c>
      <c r="W9">
        <f t="shared" si="8"/>
        <v>5.9914645471079817</v>
      </c>
      <c r="X9">
        <f t="shared" si="9"/>
        <v>-1.6094379124340998</v>
      </c>
      <c r="Y9">
        <f t="shared" si="5"/>
        <v>-1.6094168660957198</v>
      </c>
      <c r="Z9">
        <f t="shared" si="5"/>
        <v>-1.6097783675275956</v>
      </c>
      <c r="AA9">
        <f t="shared" si="5"/>
        <v>-1.6090560203436663</v>
      </c>
    </row>
    <row r="10" spans="1:29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H10">
        <f t="shared" si="6"/>
        <v>6.6846117276679271</v>
      </c>
      <c r="I10">
        <f t="shared" si="0"/>
        <v>-5.0751738152338266</v>
      </c>
      <c r="J10">
        <f t="shared" si="1"/>
        <v>-2.5330377312836587</v>
      </c>
      <c r="K10">
        <f t="shared" si="2"/>
        <v>-2.5330052552382289</v>
      </c>
      <c r="L10">
        <f t="shared" si="3"/>
        <v>-2.5332873181684521</v>
      </c>
      <c r="M10">
        <f t="shared" si="10"/>
        <v>-2.5327234715588012</v>
      </c>
      <c r="P10">
        <v>800</v>
      </c>
      <c r="Q10" s="3" cm="1">
        <f t="array" ref="Q10">_xll.xBlackImplied($O$1,$O$2,B10/$O$6,$O$4)</f>
        <v>0.20000000000000012</v>
      </c>
      <c r="R10" s="3" cm="1">
        <f t="array" ref="R10">_xll.xBlackImplied($O$1,$O$2,C10/$O$6,$O$4)</f>
        <v>0.20000416054983156</v>
      </c>
      <c r="S10" s="3" cm="1">
        <f t="array" ref="S10">_xll.xBlackImplied($O$1,$O$2,D10/$O$6,$O$4)</f>
        <v>0.1999680293014614</v>
      </c>
      <c r="T10" s="3" cm="1">
        <f t="array" ref="T10">_xll.xBlackImplied($O$1,$O$2,E10/$O$6,$O$4)</f>
        <v>0.20004026553593751</v>
      </c>
      <c r="V10" s="3">
        <f t="shared" si="7"/>
        <v>-5.0751738152338266</v>
      </c>
      <c r="W10">
        <f t="shared" si="8"/>
        <v>6.6846117276679271</v>
      </c>
      <c r="X10">
        <f t="shared" si="9"/>
        <v>-1.6094379124340998</v>
      </c>
      <c r="Y10">
        <f t="shared" si="5"/>
        <v>-1.6094171099013168</v>
      </c>
      <c r="Z10">
        <f t="shared" si="5"/>
        <v>-1.6095977787047246</v>
      </c>
      <c r="AA10">
        <f t="shared" si="5"/>
        <v>-1.6092366050181104</v>
      </c>
    </row>
    <row r="11" spans="1:29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H11">
        <f t="shared" si="6"/>
        <v>7.3777589082278725</v>
      </c>
      <c r="I11">
        <f t="shared" si="0"/>
        <v>-5.768320995793772</v>
      </c>
      <c r="J11">
        <f t="shared" si="1"/>
        <v>-2.5330377312836587</v>
      </c>
      <c r="K11">
        <f t="shared" si="2"/>
        <v>-2.5330053503927514</v>
      </c>
      <c r="L11">
        <f t="shared" si="3"/>
        <v>-2.5331463469603461</v>
      </c>
      <c r="M11">
        <f t="shared" si="10"/>
        <v>-2.5328644236378337</v>
      </c>
      <c r="P11">
        <v>1600</v>
      </c>
      <c r="Q11" s="3" cm="1">
        <f t="array" ref="Q11">_xll.xBlackImplied($O$1,$O$2,B11/$O$6,$O$4)</f>
        <v>0.20000000000000012</v>
      </c>
      <c r="R11" s="3" cm="1">
        <f t="array" ref="R11">_xll.xBlackImplied($O$1,$O$2,C11/$O$6,$O$4)</f>
        <v>0.20000414835927341</v>
      </c>
      <c r="S11" s="3" cm="1">
        <f t="array" ref="S11">_xll.xBlackImplied($O$1,$O$2,D11/$O$6,$O$4)</f>
        <v>0.19998608601676174</v>
      </c>
      <c r="T11" s="3" cm="1">
        <f t="array" ref="T11">_xll.xBlackImplied($O$1,$O$2,E11/$O$6,$O$4)</f>
        <v>0.20002220413622251</v>
      </c>
      <c r="V11" s="3">
        <f t="shared" si="7"/>
        <v>-5.768320995793772</v>
      </c>
      <c r="W11">
        <f t="shared" si="8"/>
        <v>7.3777589082278725</v>
      </c>
      <c r="X11">
        <f t="shared" si="9"/>
        <v>-1.6094379124340998</v>
      </c>
      <c r="Y11">
        <f t="shared" si="5"/>
        <v>-1.6094171708528413</v>
      </c>
      <c r="Z11">
        <f t="shared" si="5"/>
        <v>-1.6095074847703905</v>
      </c>
      <c r="AA11">
        <f t="shared" si="5"/>
        <v>-1.6093268979153275</v>
      </c>
    </row>
    <row r="12" spans="1:29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H12">
        <f t="shared" si="6"/>
        <v>8.0709060887878188</v>
      </c>
      <c r="I12">
        <f t="shared" si="0"/>
        <v>-6.4614681763537174</v>
      </c>
      <c r="J12">
        <f t="shared" si="1"/>
        <v>-2.5330377312836587</v>
      </c>
      <c r="K12">
        <f t="shared" si="2"/>
        <v>-2.5330053741811467</v>
      </c>
      <c r="L12">
        <f t="shared" si="3"/>
        <v>-2.5330758637398874</v>
      </c>
      <c r="M12">
        <f t="shared" si="10"/>
        <v>-2.5329349020760623</v>
      </c>
      <c r="P12">
        <v>3200</v>
      </c>
      <c r="Q12" s="3" cm="1">
        <f t="array" ref="Q12">_xll.xBlackImplied($O$1,$O$2,B12/$O$6,$O$4)</f>
        <v>0.20000000000000012</v>
      </c>
      <c r="R12" s="3" cm="1">
        <f t="array" ref="R12">_xll.xBlackImplied($O$1,$O$2,C12/$O$6,$O$4)</f>
        <v>0.20000414531166416</v>
      </c>
      <c r="S12" s="3" cm="1">
        <f t="array" ref="S12">_xll.xBlackImplied($O$1,$O$2,D12/$O$6,$O$4)</f>
        <v>0.19999511496091063</v>
      </c>
      <c r="T12" s="3" cm="1">
        <f t="array" ref="T12">_xll.xBlackImplied($O$1,$O$2,E12/$O$6,$O$4)</f>
        <v>0.20001317402096469</v>
      </c>
      <c r="V12" s="3">
        <f t="shared" si="7"/>
        <v>-6.4614681763537174</v>
      </c>
      <c r="W12">
        <f t="shared" si="8"/>
        <v>8.0709060887878188</v>
      </c>
      <c r="X12">
        <f t="shared" si="9"/>
        <v>-1.6094379124340998</v>
      </c>
      <c r="Y12">
        <f t="shared" si="5"/>
        <v>-1.6094171860905717</v>
      </c>
      <c r="Z12">
        <f t="shared" si="5"/>
        <v>-1.6094623379278472</v>
      </c>
      <c r="AA12">
        <f t="shared" si="5"/>
        <v>-1.609372044498617</v>
      </c>
    </row>
    <row r="13" spans="1:29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H13">
        <f t="shared" si="6"/>
        <v>8.7640532693477624</v>
      </c>
      <c r="I13">
        <f t="shared" si="0"/>
        <v>-7.1546153569136628</v>
      </c>
      <c r="J13">
        <f t="shared" si="1"/>
        <v>-2.5330377312836587</v>
      </c>
      <c r="K13">
        <f t="shared" si="2"/>
        <v>-2.5330053801282575</v>
      </c>
      <c r="L13">
        <f t="shared" si="3"/>
        <v>-2.5330406227255327</v>
      </c>
      <c r="M13">
        <f t="shared" si="10"/>
        <v>-2.5329701418943675</v>
      </c>
      <c r="P13">
        <v>6400</v>
      </c>
      <c r="Q13" s="3" cm="1">
        <f t="array" ref="Q13">_xll.xBlackImplied($O$1,$O$2,B13/$O$6,$O$4)</f>
        <v>0.20000000000000012</v>
      </c>
      <c r="R13" s="3" cm="1">
        <f t="array" ref="R13">_xll.xBlackImplied($O$1,$O$2,C13/$O$6,$O$4)</f>
        <v>0.20000414454976045</v>
      </c>
      <c r="S13" s="3" cm="1">
        <f t="array" ref="S13">_xll.xBlackImplied($O$1,$O$2,D13/$O$6,$O$4)</f>
        <v>0.19999962957961531</v>
      </c>
      <c r="T13" s="3" cm="1">
        <f t="array" ref="T13">_xll.xBlackImplied($O$1,$O$2,E13/$O$6,$O$4)</f>
        <v>0.20000865910954596</v>
      </c>
      <c r="V13" s="3">
        <f t="shared" si="7"/>
        <v>-7.1546153569136628</v>
      </c>
      <c r="W13">
        <f t="shared" si="8"/>
        <v>8.7640532693477624</v>
      </c>
      <c r="X13">
        <f t="shared" si="9"/>
        <v>-1.6094379124340998</v>
      </c>
      <c r="Y13">
        <f t="shared" si="5"/>
        <v>-1.6094171899000114</v>
      </c>
      <c r="Z13">
        <f t="shared" si="5"/>
        <v>-1.609439764537739</v>
      </c>
      <c r="AA13">
        <f t="shared" si="5"/>
        <v>-1.6093946178235958</v>
      </c>
    </row>
    <row r="14" spans="1:29" x14ac:dyDescent="0.25">
      <c r="A14">
        <v>50000</v>
      </c>
      <c r="B14">
        <f>Calc_opg1_crank!$B$24</f>
        <v>7.9417404755276449E-2</v>
      </c>
      <c r="C14">
        <f>Calc_opg1_crank!AO2</f>
        <v>7.9419973886842604E-2</v>
      </c>
      <c r="D14">
        <f>Calc_opg1_imp!AO2</f>
        <v>7.9419615640161062E-2</v>
      </c>
      <c r="E14">
        <f>Calc_opg1_exp!AO2</f>
        <v>7.9420332130106228E-2</v>
      </c>
      <c r="H14">
        <f t="shared" si="6"/>
        <v>10.819778284410283</v>
      </c>
      <c r="I14">
        <f t="shared" si="0"/>
        <v>-9.2103403719761818</v>
      </c>
      <c r="J14">
        <f t="shared" si="1"/>
        <v>-2.5330377312836587</v>
      </c>
      <c r="K14">
        <f t="shared" si="2"/>
        <v>-2.5330053820773406</v>
      </c>
      <c r="L14">
        <f t="shared" si="3"/>
        <v>-2.5330098928757203</v>
      </c>
      <c r="M14">
        <f t="shared" si="10"/>
        <v>-2.5330008713423435</v>
      </c>
      <c r="P14">
        <v>50000</v>
      </c>
      <c r="Q14" s="3" cm="1">
        <f t="array" ref="Q14">_xll.xBlackImplied($O$1,$O$2,B14/$O$6,$O$4)</f>
        <v>0.20000000000000012</v>
      </c>
      <c r="R14" s="3" cm="1">
        <f t="array" ref="R14">_xll.xBlackImplied($O$1,$O$2,C14/$O$6,$O$4)</f>
        <v>0.20000414430005695</v>
      </c>
      <c r="S14" s="3" cm="1">
        <f t="array" ref="S14">_xll.xBlackImplied($O$1,$O$2,D14/$O$6,$O$4)</f>
        <v>0.20000356640813258</v>
      </c>
      <c r="T14" s="3" cm="1">
        <f t="array" ref="T14">_xll.xBlackImplied($O$1,$O$2,E14/$O$6,$O$4)</f>
        <v>0.20000472218629659</v>
      </c>
      <c r="V14" s="3">
        <f t="shared" si="7"/>
        <v>-9.2103403719761818</v>
      </c>
      <c r="W14">
        <f t="shared" si="8"/>
        <v>10.819778284410283</v>
      </c>
      <c r="X14">
        <f t="shared" si="9"/>
        <v>-1.6094379124340998</v>
      </c>
      <c r="Y14">
        <f t="shared" si="5"/>
        <v>-1.6094171911485029</v>
      </c>
      <c r="Z14">
        <f t="shared" si="5"/>
        <v>-1.6094200805524264</v>
      </c>
      <c r="AA14">
        <f t="shared" si="5"/>
        <v>-1.6094143017813511</v>
      </c>
    </row>
    <row r="16" spans="1:29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80DE-80A1-4AE5-B7E2-D89BB812F5C3}">
  <dimension ref="A1:J19"/>
  <sheetViews>
    <sheetView tabSelected="1" workbookViewId="0">
      <selection activeCell="E36" sqref="E36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  <col min="7" max="7" width="15.85546875" bestFit="1" customWidth="1"/>
    <col min="8" max="9" width="16.28515625" bestFit="1" customWidth="1"/>
    <col min="10" max="11" width="14.7109375" bestFit="1" customWidth="1"/>
    <col min="12" max="12" width="15.85546875" bestFit="1" customWidth="1"/>
    <col min="13" max="13" width="16.28515625" bestFit="1" customWidth="1"/>
  </cols>
  <sheetData>
    <row r="1" spans="1:10" x14ac:dyDescent="0.25">
      <c r="A1" t="s">
        <v>20</v>
      </c>
      <c r="B1" t="s">
        <v>50</v>
      </c>
      <c r="C1" t="s">
        <v>22</v>
      </c>
      <c r="D1" t="s">
        <v>23</v>
      </c>
      <c r="E1" t="s">
        <v>24</v>
      </c>
      <c r="F1" s="2" t="s">
        <v>49</v>
      </c>
      <c r="G1" t="s">
        <v>22</v>
      </c>
      <c r="H1" t="s">
        <v>23</v>
      </c>
      <c r="I1" t="s">
        <v>24</v>
      </c>
      <c r="J1" s="2"/>
    </row>
    <row r="2" spans="1:10" x14ac:dyDescent="0.25">
      <c r="A2">
        <v>10</v>
      </c>
      <c r="B2">
        <f t="shared" ref="B2:B14" si="0">LN(A2)</f>
        <v>2.3025850929940459</v>
      </c>
      <c r="C2">
        <f>Log_graph!R2</f>
        <v>0.20002534030348479</v>
      </c>
      <c r="D2">
        <f>Log_graph!S2</f>
        <v>0.19713616590588001</v>
      </c>
      <c r="E2">
        <f>Log_graph!T2</f>
        <v>0</v>
      </c>
      <c r="G2">
        <f>LN(ABS(C$14-C2))</f>
        <v>-10.761697911612577</v>
      </c>
      <c r="H2">
        <f>LN(ABS(D$14-D2))</f>
        <v>-5.8543494079925473</v>
      </c>
      <c r="I2">
        <f>LN(ABS(E$14-E2))</f>
        <v>-1.6094143017813511</v>
      </c>
    </row>
    <row r="3" spans="1:10" x14ac:dyDescent="0.25">
      <c r="A3">
        <v>25</v>
      </c>
      <c r="B3">
        <f t="shared" si="0"/>
        <v>3.2188758248682006</v>
      </c>
      <c r="C3">
        <f>Log_graph!R3</f>
        <v>0.20002078060874365</v>
      </c>
      <c r="D3">
        <f>Log_graph!S3</f>
        <v>0.19885165902169083</v>
      </c>
      <c r="E3">
        <f>Log_graph!T3</f>
        <v>0</v>
      </c>
      <c r="G3">
        <f t="shared" ref="G3:G13" si="1">LN(ABS(C$14-C3))</f>
        <v>-11.003922980911826</v>
      </c>
      <c r="H3">
        <f t="shared" ref="H3:H13" si="2">LN(ABS(D$14-D3))</f>
        <v>-6.7663361136539466</v>
      </c>
      <c r="I3">
        <f t="shared" ref="I3:I13" si="3">LN(ABS(E$14-E3))</f>
        <v>-1.6094143017813511</v>
      </c>
    </row>
    <row r="4" spans="1:10" x14ac:dyDescent="0.25">
      <c r="A4">
        <v>50</v>
      </c>
      <c r="B4">
        <f t="shared" si="0"/>
        <v>3.912023005428146</v>
      </c>
      <c r="C4">
        <f>Log_graph!R4</f>
        <v>0.20000830487356072</v>
      </c>
      <c r="D4">
        <f>Log_graph!S4</f>
        <v>0.1994270659979207</v>
      </c>
      <c r="E4">
        <f>Log_graph!T4</f>
        <v>0</v>
      </c>
      <c r="G4">
        <f t="shared" si="1"/>
        <v>-12.389857631708676</v>
      </c>
      <c r="H4">
        <f t="shared" si="2"/>
        <v>-7.4585345066996949</v>
      </c>
      <c r="I4">
        <f t="shared" si="3"/>
        <v>-1.6094143017813511</v>
      </c>
    </row>
    <row r="5" spans="1:10" x14ac:dyDescent="0.25">
      <c r="A5">
        <v>75</v>
      </c>
      <c r="B5">
        <f t="shared" si="0"/>
        <v>4.3174881135363101</v>
      </c>
      <c r="C5">
        <f>Log_graph!R5</f>
        <v>0.20000599355682783</v>
      </c>
      <c r="D5">
        <f>Log_graph!S5</f>
        <v>0.19961924327557759</v>
      </c>
      <c r="E5">
        <f>Log_graph!T5</f>
        <v>0</v>
      </c>
      <c r="G5">
        <f t="shared" si="1"/>
        <v>-13.200726745065346</v>
      </c>
      <c r="H5">
        <f t="shared" si="2"/>
        <v>-7.8640268682030152</v>
      </c>
      <c r="I5">
        <f t="shared" si="3"/>
        <v>-1.6094143017813511</v>
      </c>
    </row>
    <row r="6" spans="1:10" x14ac:dyDescent="0.25">
      <c r="A6">
        <v>100</v>
      </c>
      <c r="B6">
        <f t="shared" si="0"/>
        <v>4.6051701859880918</v>
      </c>
      <c r="C6">
        <f>Log_graph!R6</f>
        <v>0.20000518452783411</v>
      </c>
      <c r="D6">
        <f>Log_graph!S6</f>
        <v>0.19971540072561084</v>
      </c>
      <c r="E6">
        <f>Log_graph!T6</f>
        <v>0.20037613716077032</v>
      </c>
      <c r="G6">
        <f t="shared" si="1"/>
        <v>-13.776070852285887</v>
      </c>
      <c r="H6">
        <f t="shared" si="2"/>
        <v>-8.1519749567083686</v>
      </c>
      <c r="I6">
        <f t="shared" si="3"/>
        <v>-7.8981905908661627</v>
      </c>
    </row>
    <row r="7" spans="1:10" x14ac:dyDescent="0.25">
      <c r="A7">
        <v>150</v>
      </c>
      <c r="B7">
        <f t="shared" si="0"/>
        <v>5.0106352940962555</v>
      </c>
      <c r="C7">
        <f>Log_graph!R7</f>
        <v>0.20000460662834008</v>
      </c>
      <c r="D7">
        <f>Log_graph!S7</f>
        <v>0.19981160360340386</v>
      </c>
      <c r="E7">
        <f>Log_graph!T7</f>
        <v>0.20019686264744962</v>
      </c>
      <c r="G7">
        <f t="shared" si="1"/>
        <v>-14.586990628655244</v>
      </c>
      <c r="H7">
        <f t="shared" si="2"/>
        <v>-8.5582089300749367</v>
      </c>
      <c r="I7">
        <f t="shared" si="3"/>
        <v>-8.5572838848968775</v>
      </c>
    </row>
    <row r="8" spans="1:10" x14ac:dyDescent="0.25">
      <c r="A8">
        <v>200</v>
      </c>
      <c r="B8">
        <f t="shared" si="0"/>
        <v>5.2983173665480363</v>
      </c>
      <c r="C8">
        <f>Log_graph!R8</f>
        <v>0.20000440435925607</v>
      </c>
      <c r="D8">
        <f>Log_graph!S8</f>
        <v>0.19985972197266108</v>
      </c>
      <c r="E8">
        <f>Log_graph!T8</f>
        <v>0.20014866655262564</v>
      </c>
      <c r="G8">
        <f t="shared" si="1"/>
        <v>-15.162356542925936</v>
      </c>
      <c r="H8">
        <f t="shared" si="2"/>
        <v>-8.8467781515686106</v>
      </c>
      <c r="I8">
        <f t="shared" si="3"/>
        <v>-8.8460836779758072</v>
      </c>
    </row>
    <row r="9" spans="1:10" x14ac:dyDescent="0.25">
      <c r="A9">
        <v>400</v>
      </c>
      <c r="B9">
        <f t="shared" si="0"/>
        <v>5.9914645471079817</v>
      </c>
      <c r="C9">
        <f>Log_graph!R9</f>
        <v>0.20000420931197127</v>
      </c>
      <c r="D9">
        <f>Log_graph!S9</f>
        <v>0.19993192057095274</v>
      </c>
      <c r="E9">
        <f>Log_graph!T9</f>
        <v>0.20007639300410038</v>
      </c>
      <c r="G9">
        <f t="shared" si="1"/>
        <v>-16.548695286552661</v>
      </c>
      <c r="H9">
        <f t="shared" si="2"/>
        <v>-9.5437755047521833</v>
      </c>
      <c r="I9">
        <f t="shared" si="3"/>
        <v>-9.5434268973385628</v>
      </c>
    </row>
    <row r="10" spans="1:10" x14ac:dyDescent="0.25">
      <c r="A10">
        <v>800</v>
      </c>
      <c r="B10">
        <f t="shared" si="0"/>
        <v>6.6846117276679271</v>
      </c>
      <c r="C10">
        <f>Log_graph!R10</f>
        <v>0.20000416054983156</v>
      </c>
      <c r="D10">
        <f>Log_graph!S10</f>
        <v>0.1999680293014614</v>
      </c>
      <c r="E10">
        <f>Log_graph!T10</f>
        <v>0.20004026553593751</v>
      </c>
      <c r="G10">
        <f t="shared" si="1"/>
        <v>-17.935186798467853</v>
      </c>
      <c r="H10">
        <f t="shared" si="2"/>
        <v>-10.244933149042103</v>
      </c>
      <c r="I10">
        <f t="shared" si="3"/>
        <v>-10.244757489793633</v>
      </c>
    </row>
    <row r="11" spans="1:10" x14ac:dyDescent="0.25">
      <c r="A11">
        <v>1600</v>
      </c>
      <c r="B11">
        <f t="shared" si="0"/>
        <v>7.3777589082278725</v>
      </c>
      <c r="C11">
        <f>Log_graph!R11</f>
        <v>0.20000414835927341</v>
      </c>
      <c r="D11">
        <f>Log_graph!S11</f>
        <v>0.19998608601676174</v>
      </c>
      <c r="E11">
        <f>Log_graph!T11</f>
        <v>0.20002220413622251</v>
      </c>
      <c r="G11">
        <f t="shared" si="1"/>
        <v>-19.322275871376497</v>
      </c>
      <c r="H11">
        <f t="shared" si="2"/>
        <v>-10.954430798351442</v>
      </c>
      <c r="I11">
        <f t="shared" si="3"/>
        <v>-10.954341642131705</v>
      </c>
    </row>
    <row r="12" spans="1:10" x14ac:dyDescent="0.25">
      <c r="A12">
        <v>3200</v>
      </c>
      <c r="B12">
        <f t="shared" si="0"/>
        <v>8.0709060887878188</v>
      </c>
      <c r="C12">
        <f>Log_graph!R12</f>
        <v>0.20000414531166416</v>
      </c>
      <c r="D12">
        <f>Log_graph!S12</f>
        <v>0.19999511496091063</v>
      </c>
      <c r="E12">
        <f>Log_graph!T12</f>
        <v>0.20001317402096469</v>
      </c>
      <c r="G12">
        <f t="shared" si="1"/>
        <v>-20.711725469225939</v>
      </c>
      <c r="H12">
        <f t="shared" si="2"/>
        <v>-11.681172862390612</v>
      </c>
      <c r="I12">
        <f t="shared" si="3"/>
        <v>-11.681127019676627</v>
      </c>
    </row>
    <row r="13" spans="1:10" x14ac:dyDescent="0.25">
      <c r="A13">
        <v>6400</v>
      </c>
      <c r="B13">
        <f t="shared" si="0"/>
        <v>8.7640532693477624</v>
      </c>
      <c r="C13">
        <f>Log_graph!R13</f>
        <v>0.20000414454976045</v>
      </c>
      <c r="D13">
        <f>Log_graph!S13</f>
        <v>0.19999962957961531</v>
      </c>
      <c r="E13">
        <f>Log_graph!T13</f>
        <v>0.20000865910954596</v>
      </c>
      <c r="G13">
        <f t="shared" si="1"/>
        <v>-22.110746870400323</v>
      </c>
      <c r="H13">
        <f t="shared" si="2"/>
        <v>-12.445135103653165</v>
      </c>
      <c r="I13">
        <f t="shared" si="3"/>
        <v>-12.445111040890239</v>
      </c>
    </row>
    <row r="14" spans="1:10" x14ac:dyDescent="0.25">
      <c r="A14">
        <v>50000</v>
      </c>
      <c r="B14">
        <f t="shared" si="0"/>
        <v>10.819778284410283</v>
      </c>
      <c r="C14">
        <f>Log_graph!R14</f>
        <v>0.20000414430005695</v>
      </c>
      <c r="D14">
        <f>Log_graph!S14</f>
        <v>0.20000356640813258</v>
      </c>
      <c r="E14">
        <f>Log_graph!T14</f>
        <v>0.20000472218629659</v>
      </c>
    </row>
    <row r="16" spans="1:10" x14ac:dyDescent="0.25">
      <c r="F16" t="s">
        <v>51</v>
      </c>
      <c r="G16" s="2">
        <f>(G12-G4)/(B12-B4)</f>
        <v>-2.0009862433532528</v>
      </c>
      <c r="H16" s="2">
        <f>(H12-H2)/($B12-$B2)</f>
        <v>-1.0101420254952787</v>
      </c>
      <c r="I16" s="2">
        <f>(I12-I6)/($B12-$B6)</f>
        <v>-1.0915247251686122</v>
      </c>
    </row>
    <row r="19" spans="7:9" x14ac:dyDescent="0.25">
      <c r="G19">
        <f>SLOPE(G2:G13,B2:B13)</f>
        <v>-1.8842491298953825</v>
      </c>
      <c r="H19">
        <f>SLOPE(H2:H13,B2:B13)</f>
        <v>-1.0156003354891383</v>
      </c>
      <c r="I19">
        <f>SLOPE(I6:I13,B6:B13)</f>
        <v>-1.0571744279398998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Calc_opg1_crank</vt:lpstr>
      <vt:lpstr>Calc_opg1_imp</vt:lpstr>
      <vt:lpstr>Calc_opg1_exp</vt:lpstr>
      <vt:lpstr>Graph_opg1</vt:lpstr>
      <vt:lpstr>Log_graph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Shark</cp:lastModifiedBy>
  <dcterms:created xsi:type="dcterms:W3CDTF">2023-01-06T08:04:22Z</dcterms:created>
  <dcterms:modified xsi:type="dcterms:W3CDTF">2023-01-14T13:06:10Z</dcterms:modified>
</cp:coreProperties>
</file>