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iente\Desktop\VINICIUS\DISCIPLINAS\ANALISE_EXPERIMENTOS\aula_delineamentos_basicos\DIC\analises\excel\"/>
    </mc:Choice>
  </mc:AlternateContent>
  <bookViews>
    <workbookView xWindow="0" yWindow="0" windowWidth="23040" windowHeight="9192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15" i="1" l="1"/>
  <c r="H20" i="1"/>
  <c r="J15" i="1"/>
  <c r="L14" i="1"/>
  <c r="L5" i="1"/>
  <c r="L6" i="1"/>
  <c r="L7" i="1"/>
  <c r="L8" i="1"/>
  <c r="L9" i="1"/>
  <c r="L10" i="1"/>
  <c r="L11" i="1"/>
  <c r="L12" i="1"/>
  <c r="L13" i="1"/>
  <c r="L4" i="1"/>
  <c r="K5" i="1" l="1"/>
  <c r="K6" i="1"/>
  <c r="K7" i="1"/>
  <c r="K8" i="1"/>
  <c r="K9" i="1"/>
  <c r="K10" i="1"/>
  <c r="K11" i="1"/>
  <c r="K12" i="1"/>
  <c r="K13" i="1"/>
  <c r="K4" i="1"/>
  <c r="U5" i="1"/>
  <c r="U6" i="1"/>
  <c r="U7" i="1"/>
  <c r="U8" i="1"/>
  <c r="U9" i="1"/>
  <c r="U10" i="1"/>
  <c r="U11" i="1"/>
  <c r="U12" i="1"/>
  <c r="U13" i="1"/>
  <c r="U4" i="1"/>
  <c r="K14" i="1" l="1"/>
  <c r="K23" i="1"/>
  <c r="O5" i="1"/>
  <c r="P5" i="1"/>
  <c r="Q5" i="1"/>
  <c r="O6" i="1"/>
  <c r="P6" i="1"/>
  <c r="Q6" i="1"/>
  <c r="O7" i="1"/>
  <c r="P7" i="1"/>
  <c r="Q7" i="1"/>
  <c r="O8" i="1"/>
  <c r="P8" i="1"/>
  <c r="Q8" i="1"/>
  <c r="O9" i="1"/>
  <c r="P9" i="1"/>
  <c r="Q9" i="1"/>
  <c r="O10" i="1"/>
  <c r="P10" i="1"/>
  <c r="Q10" i="1"/>
  <c r="O11" i="1"/>
  <c r="P11" i="1"/>
  <c r="Q11" i="1"/>
  <c r="O12" i="1"/>
  <c r="P12" i="1"/>
  <c r="Q12" i="1"/>
  <c r="O13" i="1"/>
  <c r="P13" i="1"/>
  <c r="Q13" i="1"/>
  <c r="P4" i="1"/>
  <c r="Q4" i="1"/>
  <c r="O4" i="1"/>
  <c r="K22" i="1"/>
  <c r="K20" i="1"/>
  <c r="I5" i="1"/>
  <c r="J5" i="1" s="1"/>
  <c r="I6" i="1"/>
  <c r="J6" i="1" s="1"/>
  <c r="I7" i="1"/>
  <c r="J7" i="1" s="1"/>
  <c r="I8" i="1"/>
  <c r="J8" i="1" s="1"/>
  <c r="I9" i="1"/>
  <c r="J9" i="1" s="1"/>
  <c r="I10" i="1"/>
  <c r="J10" i="1" s="1"/>
  <c r="I11" i="1"/>
  <c r="J11" i="1" s="1"/>
  <c r="I12" i="1"/>
  <c r="J12" i="1" s="1"/>
  <c r="I13" i="1"/>
  <c r="J13" i="1" s="1"/>
  <c r="I4" i="1"/>
  <c r="J4" i="1" s="1"/>
  <c r="G14" i="1"/>
  <c r="H14" i="1"/>
  <c r="F14" i="1"/>
  <c r="K21" i="1" l="1"/>
  <c r="I14" i="1"/>
  <c r="F21" i="1" s="1"/>
  <c r="F20" i="1" l="1"/>
  <c r="L22" i="1" l="1"/>
  <c r="L20" i="1"/>
  <c r="M20" i="1" s="1"/>
  <c r="L21" i="1" l="1"/>
  <c r="M21" i="1" s="1"/>
  <c r="K24" i="1" l="1"/>
  <c r="K25" i="1"/>
  <c r="N20" i="1"/>
  <c r="V9" i="1" l="1"/>
  <c r="V10" i="1"/>
  <c r="V11" i="1"/>
  <c r="V6" i="1"/>
  <c r="V12" i="1"/>
  <c r="V4" i="1"/>
  <c r="V7" i="1"/>
  <c r="V5" i="1"/>
  <c r="V13" i="1"/>
  <c r="V8" i="1"/>
  <c r="W8" i="1" l="1"/>
  <c r="X8" i="1"/>
  <c r="X10" i="1"/>
  <c r="W10" i="1"/>
  <c r="X13" i="1"/>
  <c r="W13" i="1"/>
  <c r="W9" i="1"/>
  <c r="X9" i="1"/>
  <c r="W5" i="1"/>
  <c r="X5" i="1"/>
  <c r="W7" i="1"/>
  <c r="X7" i="1"/>
  <c r="X4" i="1"/>
  <c r="W4" i="1"/>
  <c r="W12" i="1"/>
  <c r="X12" i="1"/>
  <c r="X6" i="1"/>
  <c r="W6" i="1"/>
  <c r="X11" i="1"/>
  <c r="W11" i="1"/>
</calcChain>
</file>

<file path=xl/sharedStrings.xml><?xml version="1.0" encoding="utf-8"?>
<sst xmlns="http://schemas.openxmlformats.org/spreadsheetml/2006/main" count="58" uniqueCount="40">
  <si>
    <t>Cultivares</t>
  </si>
  <si>
    <t>Y.j</t>
  </si>
  <si>
    <t>Repetições</t>
  </si>
  <si>
    <t>Yi.</t>
  </si>
  <si>
    <t>Cultivar</t>
  </si>
  <si>
    <t>Correcao</t>
  </si>
  <si>
    <t>t</t>
  </si>
  <si>
    <t>r</t>
  </si>
  <si>
    <t>ANOVA</t>
  </si>
  <si>
    <t>FV</t>
  </si>
  <si>
    <t>GL</t>
  </si>
  <si>
    <t>Tratamento</t>
  </si>
  <si>
    <t>Resíduo</t>
  </si>
  <si>
    <t>Total</t>
  </si>
  <si>
    <t>Yi.²</t>
  </si>
  <si>
    <t>QM</t>
  </si>
  <si>
    <t>Média</t>
  </si>
  <si>
    <t>CV(%)</t>
  </si>
  <si>
    <t>F(Calc)</t>
  </si>
  <si>
    <t>F(5%)</t>
  </si>
  <si>
    <t>F(1%)</t>
  </si>
  <si>
    <t>p-valor</t>
  </si>
  <si>
    <t>IC (5%) Sup</t>
  </si>
  <si>
    <t>Yij²</t>
  </si>
  <si>
    <t>Y..</t>
  </si>
  <si>
    <t>Tabela de Dupla Entrada</t>
  </si>
  <si>
    <t>Planilha de Dados</t>
  </si>
  <si>
    <t>Intervalo de Confiança</t>
  </si>
  <si>
    <t>t(5%)</t>
  </si>
  <si>
    <t>t(5%)*EPM</t>
  </si>
  <si>
    <t>Erro Padrão Média (EPM)</t>
  </si>
  <si>
    <t>IC (5%) Inf</t>
  </si>
  <si>
    <t>SQ</t>
  </si>
  <si>
    <t>**</t>
  </si>
  <si>
    <t>Significância</t>
  </si>
  <si>
    <t>F</t>
  </si>
  <si>
    <t>Variâncias</t>
  </si>
  <si>
    <t>Variância Média</t>
  </si>
  <si>
    <t>Repetição</t>
  </si>
  <si>
    <t>Absorção de Água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</si>
</sst>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70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/>
    <xf numFmtId="0" fontId="0" fillId="0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0" borderId="1" xfId="0" applyFill="1" applyBorder="1"/>
    <xf numFmtId="0" fontId="0" fillId="0" borderId="0" xfId="0" applyBorder="1"/>
    <xf numFmtId="0" fontId="0" fillId="0" borderId="0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2" fontId="0" fillId="0" borderId="1" xfId="0" applyNumberFormat="1" applyFill="1" applyBorder="1"/>
    <xf numFmtId="0" fontId="0" fillId="6" borderId="1" xfId="0" applyFill="1" applyBorder="1" applyAlignment="1">
      <alignment horizontal="left"/>
    </xf>
    <xf numFmtId="0" fontId="0" fillId="5" borderId="1" xfId="0" applyFill="1" applyBorder="1" applyAlignment="1">
      <alignment horizontal="left"/>
    </xf>
    <xf numFmtId="2" fontId="0" fillId="5" borderId="1" xfId="0" applyNumberFormat="1" applyFill="1" applyBorder="1" applyAlignment="1">
      <alignment horizontal="left"/>
    </xf>
    <xf numFmtId="2" fontId="0" fillId="5" borderId="1" xfId="0" applyNumberFormat="1" applyFill="1" applyBorder="1" applyAlignment="1">
      <alignment horizontal="center"/>
    </xf>
    <xf numFmtId="164" fontId="0" fillId="5" borderId="1" xfId="0" applyNumberFormat="1" applyFill="1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5" xfId="0" applyBorder="1"/>
    <xf numFmtId="0" fontId="0" fillId="0" borderId="6" xfId="0" applyBorder="1"/>
    <xf numFmtId="0" fontId="0" fillId="0" borderId="8" xfId="0" applyFill="1" applyBorder="1"/>
    <xf numFmtId="0" fontId="0" fillId="0" borderId="2" xfId="0" applyFill="1" applyBorder="1"/>
    <xf numFmtId="0" fontId="1" fillId="0" borderId="0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2" fontId="0" fillId="8" borderId="1" xfId="0" applyNumberFormat="1" applyFill="1" applyBorder="1"/>
    <xf numFmtId="0" fontId="0" fillId="3" borderId="0" xfId="0" applyFill="1"/>
    <xf numFmtId="0" fontId="1" fillId="5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6" borderId="0" xfId="0" applyFill="1" applyBorder="1" applyAlignment="1">
      <alignment horizontal="center"/>
    </xf>
    <xf numFmtId="170" fontId="0" fillId="6" borderId="1" xfId="0" applyNumberFormat="1" applyFill="1" applyBorder="1" applyAlignment="1">
      <alignment horizontal="center"/>
    </xf>
    <xf numFmtId="170" fontId="0" fillId="6" borderId="0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13</xdr:row>
      <xdr:rowOff>156210</xdr:rowOff>
    </xdr:from>
    <xdr:ext cx="65" cy="172227"/>
    <xdr:sp macro="" textlink="">
      <xdr:nvSpPr>
        <xdr:cNvPr id="2" name="CaixaDeTexto 1"/>
        <xdr:cNvSpPr txBox="1"/>
      </xdr:nvSpPr>
      <xdr:spPr>
        <a:xfrm>
          <a:off x="6758940" y="235077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pt-BR" sz="1100"/>
        </a:p>
      </xdr:txBody>
    </xdr:sp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tabSelected="1" topLeftCell="G1" zoomScale="95" workbookViewId="0">
      <selection activeCell="T1" sqref="T1:X13"/>
    </sheetView>
  </sheetViews>
  <sheetFormatPr defaultRowHeight="14.4" x14ac:dyDescent="0.3"/>
  <cols>
    <col min="3" max="3" width="15.77734375" bestFit="1" customWidth="1"/>
    <col min="5" max="5" width="8.88671875" style="4"/>
    <col min="6" max="6" width="12" bestFit="1" customWidth="1"/>
    <col min="7" max="8" width="11.5546875" bestFit="1" customWidth="1"/>
    <col min="10" max="10" width="24.77734375" bestFit="1" customWidth="1"/>
    <col min="12" max="12" width="13.109375" style="10" bestFit="1" customWidth="1"/>
    <col min="13" max="13" width="12.44140625" style="10" customWidth="1"/>
    <col min="14" max="14" width="9.44140625" bestFit="1" customWidth="1"/>
    <col min="15" max="15" width="11" bestFit="1" customWidth="1"/>
    <col min="16" max="17" width="9.44140625" bestFit="1" customWidth="1"/>
    <col min="18" max="18" width="11" bestFit="1" customWidth="1"/>
    <col min="19" max="19" width="12.6640625" bestFit="1" customWidth="1"/>
    <col min="20" max="20" width="9.33203125" bestFit="1" customWidth="1"/>
    <col min="21" max="21" width="12.6640625" bestFit="1" customWidth="1"/>
    <col min="22" max="22" width="12.6640625" customWidth="1"/>
    <col min="23" max="23" width="11.21875" customWidth="1"/>
    <col min="24" max="24" width="10.21875" bestFit="1" customWidth="1"/>
  </cols>
  <sheetData>
    <row r="1" spans="1:24" x14ac:dyDescent="0.3">
      <c r="A1" s="44" t="s">
        <v>26</v>
      </c>
      <c r="B1" s="44"/>
      <c r="C1" s="44"/>
      <c r="E1" s="43" t="s">
        <v>25</v>
      </c>
      <c r="F1" s="43"/>
      <c r="G1" s="43"/>
      <c r="H1" s="43"/>
      <c r="I1" s="43"/>
      <c r="J1" s="43"/>
      <c r="K1" s="43"/>
      <c r="L1" s="46"/>
      <c r="N1" s="45" t="s">
        <v>23</v>
      </c>
      <c r="O1" s="45"/>
      <c r="P1" s="45"/>
      <c r="Q1" s="45"/>
      <c r="R1" s="34"/>
      <c r="S1" s="34"/>
      <c r="T1" s="35"/>
      <c r="U1" s="40" t="s">
        <v>27</v>
      </c>
      <c r="V1" s="40"/>
      <c r="W1" s="40"/>
      <c r="X1" s="40"/>
    </row>
    <row r="2" spans="1:24" x14ac:dyDescent="0.3">
      <c r="A2" t="s">
        <v>4</v>
      </c>
      <c r="B2" t="s">
        <v>38</v>
      </c>
      <c r="C2" t="s">
        <v>39</v>
      </c>
      <c r="E2" s="2"/>
      <c r="F2" s="41" t="s">
        <v>2</v>
      </c>
      <c r="G2" s="41"/>
      <c r="H2" s="41"/>
      <c r="I2" s="5"/>
      <c r="J2" s="5"/>
      <c r="K2" s="5"/>
      <c r="L2" s="47"/>
      <c r="M2" s="9"/>
      <c r="N2" s="22"/>
      <c r="O2" s="42" t="s">
        <v>2</v>
      </c>
      <c r="P2" s="42"/>
      <c r="Q2" s="42"/>
      <c r="R2" s="9"/>
      <c r="S2" s="9"/>
      <c r="T2" s="35"/>
      <c r="U2" s="23" t="s">
        <v>28</v>
      </c>
      <c r="V2" s="12">
        <v>2.09</v>
      </c>
      <c r="W2" s="12"/>
      <c r="X2" s="12"/>
    </row>
    <row r="3" spans="1:24" x14ac:dyDescent="0.3">
      <c r="A3">
        <v>1</v>
      </c>
      <c r="B3">
        <v>1</v>
      </c>
      <c r="C3">
        <v>92.3</v>
      </c>
      <c r="E3" s="2" t="s">
        <v>0</v>
      </c>
      <c r="F3" s="5">
        <v>1</v>
      </c>
      <c r="G3" s="5">
        <v>2</v>
      </c>
      <c r="H3" s="5">
        <v>3</v>
      </c>
      <c r="I3" s="14" t="s">
        <v>3</v>
      </c>
      <c r="J3" s="14" t="s">
        <v>14</v>
      </c>
      <c r="K3" s="6" t="s">
        <v>36</v>
      </c>
      <c r="L3" s="36" t="s">
        <v>16</v>
      </c>
      <c r="M3" s="9"/>
      <c r="N3" s="22" t="s">
        <v>0</v>
      </c>
      <c r="O3" s="13">
        <v>1</v>
      </c>
      <c r="P3" s="13">
        <v>2</v>
      </c>
      <c r="Q3" s="13">
        <v>3</v>
      </c>
      <c r="R3" s="9"/>
      <c r="S3" s="9"/>
      <c r="T3" s="35" t="s">
        <v>0</v>
      </c>
      <c r="U3" s="23" t="s">
        <v>16</v>
      </c>
      <c r="V3" s="12" t="s">
        <v>29</v>
      </c>
      <c r="W3" s="12" t="s">
        <v>31</v>
      </c>
      <c r="X3" s="12" t="s">
        <v>22</v>
      </c>
    </row>
    <row r="4" spans="1:24" x14ac:dyDescent="0.3">
      <c r="A4">
        <v>1</v>
      </c>
      <c r="B4">
        <v>2</v>
      </c>
      <c r="C4">
        <v>96.7</v>
      </c>
      <c r="E4" s="2">
        <v>1</v>
      </c>
      <c r="F4" s="1">
        <v>92.3</v>
      </c>
      <c r="G4" s="1">
        <v>96.7</v>
      </c>
      <c r="H4" s="1">
        <v>97.4</v>
      </c>
      <c r="I4" s="14">
        <f>SUM(F4:H4)</f>
        <v>286.39999999999998</v>
      </c>
      <c r="J4" s="14">
        <f>I4^2</f>
        <v>82024.959999999992</v>
      </c>
      <c r="K4" s="6">
        <f>_xlfn.VAR.S(F4:H4)</f>
        <v>7.6433333333333566</v>
      </c>
      <c r="L4" s="49">
        <f>AVERAGE(F4:H4)</f>
        <v>95.466666666666654</v>
      </c>
      <c r="M4" s="9"/>
      <c r="N4" s="22">
        <v>1</v>
      </c>
      <c r="O4" s="13">
        <f>F4^2</f>
        <v>8519.2899999999991</v>
      </c>
      <c r="P4" s="13">
        <f>G4^2</f>
        <v>9350.8900000000012</v>
      </c>
      <c r="Q4" s="13">
        <f>H4^2</f>
        <v>9486.76</v>
      </c>
      <c r="R4" s="9"/>
      <c r="S4" s="9"/>
      <c r="T4" s="35">
        <v>1</v>
      </c>
      <c r="U4" s="24">
        <f>AVERAGE(F4:H4)</f>
        <v>95.466666666666654</v>
      </c>
      <c r="V4" s="25">
        <f>$V$2*$K$25</f>
        <v>2.3409451343897612</v>
      </c>
      <c r="W4" s="26">
        <f>U4-V4</f>
        <v>93.125721532276899</v>
      </c>
      <c r="X4" s="25">
        <f>U4+V4</f>
        <v>97.80761180105641</v>
      </c>
    </row>
    <row r="5" spans="1:24" x14ac:dyDescent="0.3">
      <c r="A5">
        <v>1</v>
      </c>
      <c r="B5">
        <v>3</v>
      </c>
      <c r="C5">
        <v>97.4</v>
      </c>
      <c r="E5" s="2">
        <v>2</v>
      </c>
      <c r="F5" s="1">
        <v>86.8</v>
      </c>
      <c r="G5" s="1">
        <v>88.8</v>
      </c>
      <c r="H5" s="1">
        <v>87.8</v>
      </c>
      <c r="I5" s="14">
        <f t="shared" ref="I5:I13" si="0">SUM(F5:H5)</f>
        <v>263.39999999999998</v>
      </c>
      <c r="J5" s="14">
        <f t="shared" ref="J5:J13" si="1">I5^2</f>
        <v>69379.559999999983</v>
      </c>
      <c r="K5" s="6">
        <f>_xlfn.VAR.S(F5:H5)</f>
        <v>1</v>
      </c>
      <c r="L5" s="49">
        <f t="shared" ref="L5:L13" si="2">AVERAGE(F5:H5)</f>
        <v>87.8</v>
      </c>
      <c r="M5" s="9"/>
      <c r="N5" s="22">
        <v>2</v>
      </c>
      <c r="O5" s="13">
        <f>F5^2</f>
        <v>7534.24</v>
      </c>
      <c r="P5" s="13">
        <f>G5^2</f>
        <v>7885.44</v>
      </c>
      <c r="Q5" s="13">
        <f>H5^2</f>
        <v>7708.8399999999992</v>
      </c>
      <c r="R5" s="9"/>
      <c r="S5" s="9"/>
      <c r="T5" s="35">
        <v>2</v>
      </c>
      <c r="U5" s="24">
        <f>AVERAGE(F5:H5)</f>
        <v>87.8</v>
      </c>
      <c r="V5" s="25">
        <f>$V$2*$K$25</f>
        <v>2.3409451343897612</v>
      </c>
      <c r="W5" s="26">
        <f t="shared" ref="W5:W13" si="3">U5-V5</f>
        <v>85.459054865610241</v>
      </c>
      <c r="X5" s="25">
        <f t="shared" ref="X5:X13" si="4">U5+V5</f>
        <v>90.140945134389753</v>
      </c>
    </row>
    <row r="6" spans="1:24" x14ac:dyDescent="0.3">
      <c r="A6">
        <v>2</v>
      </c>
      <c r="B6">
        <v>1</v>
      </c>
      <c r="C6">
        <v>86.8</v>
      </c>
      <c r="E6" s="2">
        <v>3</v>
      </c>
      <c r="F6" s="1">
        <v>72.400000000000006</v>
      </c>
      <c r="G6" s="1">
        <v>70.099999999999994</v>
      </c>
      <c r="H6" s="1">
        <v>68.599999999999994</v>
      </c>
      <c r="I6" s="14">
        <f t="shared" si="0"/>
        <v>211.1</v>
      </c>
      <c r="J6" s="14">
        <f t="shared" si="1"/>
        <v>44563.21</v>
      </c>
      <c r="K6" s="6">
        <f>_xlfn.VAR.S(F6:H6)</f>
        <v>3.6633333333333566</v>
      </c>
      <c r="L6" s="49">
        <f t="shared" si="2"/>
        <v>70.36666666666666</v>
      </c>
      <c r="M6" s="9"/>
      <c r="N6" s="22">
        <v>3</v>
      </c>
      <c r="O6" s="13">
        <f>F6^2</f>
        <v>5241.7600000000011</v>
      </c>
      <c r="P6" s="13">
        <f>G6^2</f>
        <v>4914.0099999999993</v>
      </c>
      <c r="Q6" s="13">
        <f>H6^2</f>
        <v>4705.9599999999991</v>
      </c>
      <c r="R6" s="9"/>
      <c r="S6" s="9"/>
      <c r="T6" s="35">
        <v>3</v>
      </c>
      <c r="U6" s="24">
        <f>AVERAGE(F6:H6)</f>
        <v>70.36666666666666</v>
      </c>
      <c r="V6" s="25">
        <f>$V$2*$K$25</f>
        <v>2.3409451343897612</v>
      </c>
      <c r="W6" s="26">
        <f t="shared" si="3"/>
        <v>68.025721532276904</v>
      </c>
      <c r="X6" s="25">
        <f t="shared" si="4"/>
        <v>72.707611801056416</v>
      </c>
    </row>
    <row r="7" spans="1:24" x14ac:dyDescent="0.3">
      <c r="A7">
        <v>2</v>
      </c>
      <c r="B7">
        <v>2</v>
      </c>
      <c r="C7">
        <v>88.8</v>
      </c>
      <c r="E7" s="2">
        <v>4</v>
      </c>
      <c r="F7" s="1">
        <v>26.4</v>
      </c>
      <c r="G7" s="1">
        <v>24</v>
      </c>
      <c r="H7" s="1">
        <v>28.4</v>
      </c>
      <c r="I7" s="14">
        <f t="shared" si="0"/>
        <v>78.8</v>
      </c>
      <c r="J7" s="14">
        <f t="shared" si="1"/>
        <v>6209.44</v>
      </c>
      <c r="K7" s="6">
        <f>_xlfn.VAR.S(F7:H7)</f>
        <v>4.8533333333333299</v>
      </c>
      <c r="L7" s="49">
        <f t="shared" si="2"/>
        <v>26.266666666666666</v>
      </c>
      <c r="M7" s="9"/>
      <c r="N7" s="22">
        <v>4</v>
      </c>
      <c r="O7" s="13">
        <f>F7^2</f>
        <v>696.95999999999992</v>
      </c>
      <c r="P7" s="13">
        <f>G7^2</f>
        <v>576</v>
      </c>
      <c r="Q7" s="13">
        <f>H7^2</f>
        <v>806.56</v>
      </c>
      <c r="R7" s="9"/>
      <c r="S7" s="9"/>
      <c r="T7" s="35">
        <v>4</v>
      </c>
      <c r="U7" s="24">
        <f>AVERAGE(F7:H7)</f>
        <v>26.266666666666666</v>
      </c>
      <c r="V7" s="25">
        <f>$V$2*$K$25</f>
        <v>2.3409451343897612</v>
      </c>
      <c r="W7" s="26">
        <f t="shared" si="3"/>
        <v>23.925721532276903</v>
      </c>
      <c r="X7" s="25">
        <f t="shared" si="4"/>
        <v>28.607611801056429</v>
      </c>
    </row>
    <row r="8" spans="1:24" x14ac:dyDescent="0.3">
      <c r="A8">
        <v>2</v>
      </c>
      <c r="B8">
        <v>3</v>
      </c>
      <c r="C8">
        <v>87.8</v>
      </c>
      <c r="E8" s="2">
        <v>5</v>
      </c>
      <c r="F8" s="1">
        <v>108.9</v>
      </c>
      <c r="G8" s="1">
        <v>107.5</v>
      </c>
      <c r="H8" s="1">
        <v>108.3</v>
      </c>
      <c r="I8" s="14">
        <f t="shared" si="0"/>
        <v>324.7</v>
      </c>
      <c r="J8" s="14">
        <f t="shared" si="1"/>
        <v>105430.09</v>
      </c>
      <c r="K8" s="6">
        <f>_xlfn.VAR.S(F8:H8)</f>
        <v>0.4933333333333369</v>
      </c>
      <c r="L8" s="49">
        <f t="shared" si="2"/>
        <v>108.23333333333333</v>
      </c>
      <c r="M8" s="9"/>
      <c r="N8" s="22">
        <v>5</v>
      </c>
      <c r="O8" s="13">
        <f>F8^2</f>
        <v>11859.210000000001</v>
      </c>
      <c r="P8" s="13">
        <f>G8^2</f>
        <v>11556.25</v>
      </c>
      <c r="Q8" s="13">
        <f>H8^2</f>
        <v>11728.89</v>
      </c>
      <c r="R8" s="9"/>
      <c r="S8" s="9"/>
      <c r="T8" s="35">
        <v>5</v>
      </c>
      <c r="U8" s="24">
        <f>AVERAGE(F8:H8)</f>
        <v>108.23333333333333</v>
      </c>
      <c r="V8" s="25">
        <f>$V$2*$K$25</f>
        <v>2.3409451343897612</v>
      </c>
      <c r="W8" s="26">
        <f t="shared" si="3"/>
        <v>105.89238819894358</v>
      </c>
      <c r="X8" s="25">
        <f t="shared" si="4"/>
        <v>110.57427846772309</v>
      </c>
    </row>
    <row r="9" spans="1:24" x14ac:dyDescent="0.3">
      <c r="A9">
        <v>3</v>
      </c>
      <c r="B9">
        <v>1</v>
      </c>
      <c r="C9">
        <v>72.400000000000006</v>
      </c>
      <c r="E9" s="2">
        <v>6</v>
      </c>
      <c r="F9" s="1">
        <v>92.2</v>
      </c>
      <c r="G9" s="1">
        <v>90.7</v>
      </c>
      <c r="H9" s="1">
        <v>87.4</v>
      </c>
      <c r="I9" s="14">
        <f t="shared" si="0"/>
        <v>270.3</v>
      </c>
      <c r="J9" s="14">
        <f t="shared" si="1"/>
        <v>73062.090000000011</v>
      </c>
      <c r="K9" s="6">
        <f>_xlfn.VAR.S(F9:H9)</f>
        <v>6.0299999999999923</v>
      </c>
      <c r="L9" s="49">
        <f t="shared" si="2"/>
        <v>90.100000000000009</v>
      </c>
      <c r="M9" s="9"/>
      <c r="N9" s="22">
        <v>6</v>
      </c>
      <c r="O9" s="13">
        <f>F9^2</f>
        <v>8500.84</v>
      </c>
      <c r="P9" s="13">
        <f>G9^2</f>
        <v>8226.49</v>
      </c>
      <c r="Q9" s="13">
        <f>H9^2</f>
        <v>7638.7600000000011</v>
      </c>
      <c r="R9" s="9"/>
      <c r="S9" s="9"/>
      <c r="T9" s="35">
        <v>6</v>
      </c>
      <c r="U9" s="24">
        <f>AVERAGE(F9:H9)</f>
        <v>90.100000000000009</v>
      </c>
      <c r="V9" s="25">
        <f>$V$2*$K$25</f>
        <v>2.3409451343897612</v>
      </c>
      <c r="W9" s="26">
        <f t="shared" si="3"/>
        <v>87.759054865610253</v>
      </c>
      <c r="X9" s="25">
        <f t="shared" si="4"/>
        <v>92.440945134389764</v>
      </c>
    </row>
    <row r="10" spans="1:24" x14ac:dyDescent="0.3">
      <c r="A10">
        <v>3</v>
      </c>
      <c r="B10">
        <v>2</v>
      </c>
      <c r="C10">
        <v>70.099999999999994</v>
      </c>
      <c r="E10" s="2">
        <v>7</v>
      </c>
      <c r="F10" s="1">
        <v>101.3</v>
      </c>
      <c r="G10" s="1">
        <v>98.7</v>
      </c>
      <c r="H10" s="1">
        <v>104</v>
      </c>
      <c r="I10" s="14">
        <f t="shared" si="0"/>
        <v>304</v>
      </c>
      <c r="J10" s="14">
        <f t="shared" si="1"/>
        <v>92416</v>
      </c>
      <c r="K10" s="6">
        <f>_xlfn.VAR.S(F10:H10)</f>
        <v>7.0233333333333263</v>
      </c>
      <c r="L10" s="49">
        <f t="shared" si="2"/>
        <v>101.33333333333333</v>
      </c>
      <c r="M10" s="9"/>
      <c r="N10" s="22">
        <v>7</v>
      </c>
      <c r="O10" s="13">
        <f>F10^2</f>
        <v>10261.689999999999</v>
      </c>
      <c r="P10" s="13">
        <f>G10^2</f>
        <v>9741.69</v>
      </c>
      <c r="Q10" s="13">
        <f>H10^2</f>
        <v>10816</v>
      </c>
      <c r="R10" s="9"/>
      <c r="S10" s="9"/>
      <c r="T10" s="35">
        <v>7</v>
      </c>
      <c r="U10" s="24">
        <f>AVERAGE(F10:H10)</f>
        <v>101.33333333333333</v>
      </c>
      <c r="V10" s="25">
        <f>$V$2*$K$25</f>
        <v>2.3409451343897612</v>
      </c>
      <c r="W10" s="26">
        <f t="shared" si="3"/>
        <v>98.992388198943573</v>
      </c>
      <c r="X10" s="25">
        <f t="shared" si="4"/>
        <v>103.67427846772308</v>
      </c>
    </row>
    <row r="11" spans="1:24" x14ac:dyDescent="0.3">
      <c r="A11">
        <v>3</v>
      </c>
      <c r="B11">
        <v>3</v>
      </c>
      <c r="C11">
        <v>68.599999999999994</v>
      </c>
      <c r="E11" s="2">
        <v>8</v>
      </c>
      <c r="F11" s="1">
        <v>50.3</v>
      </c>
      <c r="G11" s="1">
        <v>47.4</v>
      </c>
      <c r="H11" s="1">
        <v>51.9</v>
      </c>
      <c r="I11" s="14">
        <f t="shared" si="0"/>
        <v>149.6</v>
      </c>
      <c r="J11" s="14">
        <f t="shared" si="1"/>
        <v>22380.16</v>
      </c>
      <c r="K11" s="6">
        <f>_xlfn.VAR.S(F11:H11)</f>
        <v>5.2033333333333331</v>
      </c>
      <c r="L11" s="49">
        <f t="shared" si="2"/>
        <v>49.866666666666667</v>
      </c>
      <c r="M11" s="9"/>
      <c r="N11" s="22">
        <v>8</v>
      </c>
      <c r="O11" s="13">
        <f>F11^2</f>
        <v>2530.0899999999997</v>
      </c>
      <c r="P11" s="13">
        <f>G11^2</f>
        <v>2246.7599999999998</v>
      </c>
      <c r="Q11" s="13">
        <f>H11^2</f>
        <v>2693.6099999999997</v>
      </c>
      <c r="R11" s="9"/>
      <c r="S11" s="9"/>
      <c r="T11" s="35">
        <v>8</v>
      </c>
      <c r="U11" s="24">
        <f>AVERAGE(F11:H11)</f>
        <v>49.866666666666667</v>
      </c>
      <c r="V11" s="25">
        <f>$V$2*$K$25</f>
        <v>2.3409451343897612</v>
      </c>
      <c r="W11" s="26">
        <f t="shared" si="3"/>
        <v>47.525721532276904</v>
      </c>
      <c r="X11" s="25">
        <f t="shared" si="4"/>
        <v>52.20761180105643</v>
      </c>
    </row>
    <row r="12" spans="1:24" x14ac:dyDescent="0.3">
      <c r="A12">
        <v>4</v>
      </c>
      <c r="B12">
        <v>1</v>
      </c>
      <c r="C12">
        <v>26.4</v>
      </c>
      <c r="E12" s="2">
        <v>9</v>
      </c>
      <c r="F12" s="1">
        <v>89</v>
      </c>
      <c r="G12" s="1">
        <v>90.4</v>
      </c>
      <c r="H12" s="1">
        <v>89.9</v>
      </c>
      <c r="I12" s="14">
        <f t="shared" si="0"/>
        <v>269.3</v>
      </c>
      <c r="J12" s="14">
        <f t="shared" si="1"/>
        <v>72522.490000000005</v>
      </c>
      <c r="K12" s="6">
        <f>_xlfn.VAR.S(F12:H12)</f>
        <v>0.50333333333333763</v>
      </c>
      <c r="L12" s="49">
        <f t="shared" si="2"/>
        <v>89.766666666666666</v>
      </c>
      <c r="M12" s="9"/>
      <c r="N12" s="22">
        <v>9</v>
      </c>
      <c r="O12" s="13">
        <f>F12^2</f>
        <v>7921</v>
      </c>
      <c r="P12" s="13">
        <f>G12^2</f>
        <v>8172.1600000000008</v>
      </c>
      <c r="Q12" s="13">
        <f>H12^2</f>
        <v>8082.0100000000011</v>
      </c>
      <c r="R12" s="9"/>
      <c r="S12" s="9"/>
      <c r="T12" s="35">
        <v>9</v>
      </c>
      <c r="U12" s="24">
        <f>AVERAGE(F12:H12)</f>
        <v>89.766666666666666</v>
      </c>
      <c r="V12" s="25">
        <f>$V$2*$K$25</f>
        <v>2.3409451343897612</v>
      </c>
      <c r="W12" s="26">
        <f t="shared" si="3"/>
        <v>87.42572153227691</v>
      </c>
      <c r="X12" s="25">
        <f t="shared" si="4"/>
        <v>92.107611801056422</v>
      </c>
    </row>
    <row r="13" spans="1:24" x14ac:dyDescent="0.3">
      <c r="A13">
        <v>4</v>
      </c>
      <c r="B13">
        <v>2</v>
      </c>
      <c r="C13">
        <v>24</v>
      </c>
      <c r="E13" s="2">
        <v>10</v>
      </c>
      <c r="F13" s="1">
        <v>101.7</v>
      </c>
      <c r="G13" s="1">
        <v>100.4</v>
      </c>
      <c r="H13" s="1">
        <v>99.5</v>
      </c>
      <c r="I13" s="14">
        <f t="shared" si="0"/>
        <v>301.60000000000002</v>
      </c>
      <c r="J13" s="14">
        <f t="shared" si="1"/>
        <v>90962.560000000012</v>
      </c>
      <c r="K13" s="6">
        <f>_xlfn.VAR.S(F13:H13)</f>
        <v>1.2233333333333358</v>
      </c>
      <c r="L13" s="49">
        <f t="shared" si="2"/>
        <v>100.53333333333335</v>
      </c>
      <c r="M13" s="9"/>
      <c r="N13" s="22">
        <v>10</v>
      </c>
      <c r="O13" s="13">
        <f>F13^2</f>
        <v>10342.890000000001</v>
      </c>
      <c r="P13" s="13">
        <f>G13^2</f>
        <v>10080.160000000002</v>
      </c>
      <c r="Q13" s="13">
        <f>H13^2</f>
        <v>9900.25</v>
      </c>
      <c r="R13" s="9"/>
      <c r="S13" s="9"/>
      <c r="T13" s="35">
        <v>10</v>
      </c>
      <c r="U13" s="24">
        <f>AVERAGE(F13:H13)</f>
        <v>100.53333333333335</v>
      </c>
      <c r="V13" s="25">
        <f>$V$2*$K$25</f>
        <v>2.3409451343897612</v>
      </c>
      <c r="W13" s="26">
        <f t="shared" si="3"/>
        <v>98.19238819894359</v>
      </c>
      <c r="X13" s="25">
        <f t="shared" si="4"/>
        <v>102.8742784677231</v>
      </c>
    </row>
    <row r="14" spans="1:24" x14ac:dyDescent="0.3">
      <c r="A14">
        <v>4</v>
      </c>
      <c r="B14">
        <v>3</v>
      </c>
      <c r="C14">
        <v>28.4</v>
      </c>
      <c r="E14" s="3" t="s">
        <v>1</v>
      </c>
      <c r="F14" s="7">
        <f>SUM(F4:F13)</f>
        <v>821.3</v>
      </c>
      <c r="G14" s="7">
        <f t="shared" ref="G14:H14" si="5">SUM(G4:G13)</f>
        <v>814.69999999999993</v>
      </c>
      <c r="H14" s="7">
        <f t="shared" si="5"/>
        <v>823.19999999999993</v>
      </c>
      <c r="I14" s="8">
        <f>SUM(F14:H14)</f>
        <v>2459.1999999999998</v>
      </c>
      <c r="J14" s="37" t="s">
        <v>37</v>
      </c>
      <c r="K14" s="37">
        <f>AVERAGE(K4:K13)</f>
        <v>3.7636666666666705</v>
      </c>
      <c r="L14" s="50">
        <f>AVERAGE(L4:L13)</f>
        <v>81.973333333333329</v>
      </c>
      <c r="M14"/>
    </row>
    <row r="15" spans="1:24" x14ac:dyDescent="0.3">
      <c r="A15">
        <v>5</v>
      </c>
      <c r="B15">
        <v>1</v>
      </c>
      <c r="C15">
        <v>108.9</v>
      </c>
      <c r="I15" s="1"/>
      <c r="J15" s="11">
        <f>SUM(J4:J13)</f>
        <v>658950.56000000006</v>
      </c>
      <c r="K15" s="1"/>
      <c r="M15"/>
      <c r="O15" s="48">
        <f>SUM(O4:Q13)</f>
        <v>219725.46000000002</v>
      </c>
    </row>
    <row r="16" spans="1:24" x14ac:dyDescent="0.3">
      <c r="A16">
        <v>5</v>
      </c>
      <c r="B16">
        <v>2</v>
      </c>
      <c r="C16">
        <v>107.5</v>
      </c>
    </row>
    <row r="17" spans="1:19" x14ac:dyDescent="0.3">
      <c r="A17">
        <v>5</v>
      </c>
      <c r="B17">
        <v>3</v>
      </c>
      <c r="C17">
        <v>108.3</v>
      </c>
      <c r="L17"/>
    </row>
    <row r="18" spans="1:19" x14ac:dyDescent="0.3">
      <c r="A18">
        <v>6</v>
      </c>
      <c r="B18">
        <v>1</v>
      </c>
      <c r="C18">
        <v>92.2</v>
      </c>
      <c r="E18" s="4" t="s">
        <v>6</v>
      </c>
      <c r="F18" s="9">
        <v>10</v>
      </c>
      <c r="J18" s="1" t="s">
        <v>8</v>
      </c>
      <c r="K18" s="1"/>
      <c r="L18" s="1"/>
      <c r="M18" s="15"/>
      <c r="N18" s="1"/>
      <c r="O18" s="1"/>
      <c r="P18" s="1"/>
      <c r="Q18" s="1"/>
      <c r="R18" s="1"/>
      <c r="S18" s="16"/>
    </row>
    <row r="19" spans="1:19" x14ac:dyDescent="0.3">
      <c r="A19">
        <v>6</v>
      </c>
      <c r="B19">
        <v>2</v>
      </c>
      <c r="C19">
        <v>90.7</v>
      </c>
      <c r="E19" s="4" t="s">
        <v>7</v>
      </c>
      <c r="F19" s="9">
        <v>3</v>
      </c>
      <c r="J19" s="1" t="s">
        <v>9</v>
      </c>
      <c r="K19" s="1" t="s">
        <v>10</v>
      </c>
      <c r="L19" s="1" t="s">
        <v>32</v>
      </c>
      <c r="M19" s="15" t="s">
        <v>15</v>
      </c>
      <c r="N19" s="15" t="s">
        <v>18</v>
      </c>
      <c r="O19" s="15" t="s">
        <v>19</v>
      </c>
      <c r="P19" s="15" t="s">
        <v>20</v>
      </c>
      <c r="Q19" s="15" t="s">
        <v>21</v>
      </c>
      <c r="R19" s="15" t="s">
        <v>34</v>
      </c>
      <c r="S19" s="17"/>
    </row>
    <row r="20" spans="1:19" x14ac:dyDescent="0.3">
      <c r="A20">
        <v>6</v>
      </c>
      <c r="B20">
        <v>3</v>
      </c>
      <c r="C20">
        <v>87.4</v>
      </c>
      <c r="E20" s="4" t="s">
        <v>5</v>
      </c>
      <c r="F20">
        <f>(I14^2)/(F18*F19)</f>
        <v>201588.8213333333</v>
      </c>
      <c r="H20">
        <f>I14^2</f>
        <v>6047664.6399999987</v>
      </c>
      <c r="J20" s="1" t="s">
        <v>11</v>
      </c>
      <c r="K20" s="1">
        <f>F18-1</f>
        <v>9</v>
      </c>
      <c r="L20" s="1">
        <f>((SUM(J4:J13))/F19) -F20</f>
        <v>18061.365333333379</v>
      </c>
      <c r="M20" s="21">
        <f>L20/K20</f>
        <v>2006.8183703703753</v>
      </c>
      <c r="N20" s="1">
        <f>M20/M21</f>
        <v>533.20831734214539</v>
      </c>
      <c r="O20" s="1">
        <v>2.3927999999999998</v>
      </c>
      <c r="P20" s="1">
        <v>3.46</v>
      </c>
      <c r="Q20" s="1">
        <v>8.1799999999999996E-22</v>
      </c>
      <c r="R20" s="1" t="s">
        <v>33</v>
      </c>
      <c r="S20" s="16"/>
    </row>
    <row r="21" spans="1:19" x14ac:dyDescent="0.3">
      <c r="A21">
        <v>7</v>
      </c>
      <c r="B21">
        <v>1</v>
      </c>
      <c r="C21">
        <v>101.3</v>
      </c>
      <c r="E21" s="4" t="s">
        <v>24</v>
      </c>
      <c r="F21" s="39">
        <f>I14</f>
        <v>2459.1999999999998</v>
      </c>
      <c r="J21" s="1" t="s">
        <v>12</v>
      </c>
      <c r="K21" s="1">
        <f>K22-K20</f>
        <v>20</v>
      </c>
      <c r="L21" s="1">
        <f>L22-L20</f>
        <v>75.273333333345363</v>
      </c>
      <c r="M21" s="38">
        <f>L21/K21</f>
        <v>3.7636666666672682</v>
      </c>
      <c r="N21" s="1"/>
      <c r="O21" s="1"/>
      <c r="P21" s="1"/>
      <c r="Q21" s="1"/>
      <c r="R21" s="1"/>
      <c r="S21" s="16"/>
    </row>
    <row r="22" spans="1:19" x14ac:dyDescent="0.3">
      <c r="A22">
        <v>7</v>
      </c>
      <c r="B22">
        <v>2</v>
      </c>
      <c r="C22">
        <v>98.7</v>
      </c>
      <c r="J22" s="1" t="s">
        <v>13</v>
      </c>
      <c r="K22" s="1">
        <f>F18*F19-1</f>
        <v>29</v>
      </c>
      <c r="L22" s="1">
        <f>(SUM(O4:Q13))-F20</f>
        <v>18136.638666666724</v>
      </c>
      <c r="M22" s="15"/>
      <c r="N22" s="1"/>
      <c r="O22" s="1"/>
      <c r="P22" s="1"/>
      <c r="Q22" s="1"/>
      <c r="R22" s="1"/>
      <c r="S22" s="16"/>
    </row>
    <row r="23" spans="1:19" x14ac:dyDescent="0.3">
      <c r="A23">
        <v>7</v>
      </c>
      <c r="B23">
        <v>3</v>
      </c>
      <c r="C23">
        <v>104</v>
      </c>
      <c r="J23" s="27" t="s">
        <v>16</v>
      </c>
      <c r="K23" s="28">
        <f>AVERAGE(F4:H13)</f>
        <v>81.973333333333343</v>
      </c>
      <c r="L23" s="32"/>
      <c r="M23" s="28"/>
      <c r="N23" s="28"/>
      <c r="O23" s="28"/>
      <c r="P23" s="28"/>
      <c r="Q23" s="28"/>
      <c r="R23" s="29"/>
    </row>
    <row r="24" spans="1:19" x14ac:dyDescent="0.3">
      <c r="A24">
        <v>8</v>
      </c>
      <c r="B24">
        <v>1</v>
      </c>
      <c r="C24">
        <v>50.3</v>
      </c>
      <c r="J24" s="19" t="s">
        <v>17</v>
      </c>
      <c r="K24" s="16">
        <f>100*(SQRT(M21))/K23</f>
        <v>2.3666442526691407</v>
      </c>
      <c r="L24" s="17"/>
      <c r="M24" s="16"/>
      <c r="N24" s="16"/>
      <c r="O24" s="16"/>
      <c r="P24" s="16"/>
      <c r="Q24" s="16"/>
      <c r="R24" s="30"/>
    </row>
    <row r="25" spans="1:19" x14ac:dyDescent="0.3">
      <c r="A25">
        <v>8</v>
      </c>
      <c r="B25">
        <v>2</v>
      </c>
      <c r="C25">
        <v>47.4</v>
      </c>
      <c r="J25" s="20" t="s">
        <v>30</v>
      </c>
      <c r="K25" s="18">
        <f>SQRT(M21/F19)</f>
        <v>1.1200694422917519</v>
      </c>
      <c r="L25" s="33"/>
      <c r="M25" s="18"/>
      <c r="N25" s="18"/>
      <c r="O25" s="18"/>
      <c r="P25" s="18"/>
      <c r="Q25" s="18"/>
      <c r="R25" s="31"/>
    </row>
    <row r="26" spans="1:19" x14ac:dyDescent="0.3">
      <c r="A26">
        <v>8</v>
      </c>
      <c r="B26">
        <v>3</v>
      </c>
      <c r="C26">
        <v>51.9</v>
      </c>
    </row>
    <row r="27" spans="1:19" x14ac:dyDescent="0.3">
      <c r="A27">
        <v>9</v>
      </c>
      <c r="B27">
        <v>1</v>
      </c>
      <c r="C27">
        <v>89</v>
      </c>
    </row>
    <row r="28" spans="1:19" x14ac:dyDescent="0.3">
      <c r="A28">
        <v>9</v>
      </c>
      <c r="B28">
        <v>2</v>
      </c>
      <c r="C28">
        <v>90.4</v>
      </c>
      <c r="L28"/>
      <c r="M28"/>
    </row>
    <row r="29" spans="1:19" x14ac:dyDescent="0.3">
      <c r="A29">
        <v>9</v>
      </c>
      <c r="B29">
        <v>3</v>
      </c>
      <c r="C29">
        <v>89.9</v>
      </c>
      <c r="J29" s="1" t="s">
        <v>8</v>
      </c>
      <c r="K29" s="1"/>
      <c r="L29" s="1"/>
      <c r="M29" s="1"/>
      <c r="N29" s="1"/>
      <c r="O29" s="1"/>
    </row>
    <row r="30" spans="1:19" x14ac:dyDescent="0.3">
      <c r="A30">
        <v>10</v>
      </c>
      <c r="B30">
        <v>1</v>
      </c>
      <c r="C30">
        <v>101.7</v>
      </c>
      <c r="J30" s="1" t="s">
        <v>9</v>
      </c>
      <c r="K30" s="1" t="s">
        <v>10</v>
      </c>
      <c r="L30" s="1" t="s">
        <v>32</v>
      </c>
      <c r="M30" s="1" t="s">
        <v>15</v>
      </c>
      <c r="N30" s="1" t="s">
        <v>35</v>
      </c>
      <c r="O30" s="1" t="s">
        <v>34</v>
      </c>
    </row>
    <row r="31" spans="1:19" x14ac:dyDescent="0.3">
      <c r="A31">
        <v>10</v>
      </c>
      <c r="B31">
        <v>2</v>
      </c>
      <c r="C31">
        <v>100.4</v>
      </c>
      <c r="J31" s="1" t="s">
        <v>11</v>
      </c>
      <c r="K31" s="1">
        <v>9</v>
      </c>
      <c r="L31" s="1">
        <v>18061.365333333379</v>
      </c>
      <c r="M31" s="1">
        <v>2006.8183703703753</v>
      </c>
      <c r="N31" s="1">
        <v>533.20831734214539</v>
      </c>
      <c r="O31" s="1" t="s">
        <v>33</v>
      </c>
    </row>
    <row r="32" spans="1:19" x14ac:dyDescent="0.3">
      <c r="A32">
        <v>10</v>
      </c>
      <c r="B32">
        <v>3</v>
      </c>
      <c r="C32">
        <v>99.5</v>
      </c>
      <c r="J32" s="1" t="s">
        <v>12</v>
      </c>
      <c r="K32" s="1">
        <v>20</v>
      </c>
      <c r="L32" s="1">
        <v>75.273333333345363</v>
      </c>
      <c r="M32" s="1">
        <v>3.7636666666672682</v>
      </c>
      <c r="N32" s="1"/>
      <c r="O32" s="1"/>
    </row>
    <row r="33" spans="10:15" x14ac:dyDescent="0.3">
      <c r="J33" s="1" t="s">
        <v>13</v>
      </c>
      <c r="K33" s="1">
        <v>29</v>
      </c>
      <c r="L33" s="1">
        <v>18136.638666666724</v>
      </c>
      <c r="M33" s="1"/>
      <c r="N33" s="1"/>
      <c r="O33" s="1"/>
    </row>
    <row r="34" spans="10:15" x14ac:dyDescent="0.3">
      <c r="J34" s="19" t="s">
        <v>16</v>
      </c>
      <c r="K34" s="16">
        <v>81.973333333333343</v>
      </c>
      <c r="L34" s="16"/>
      <c r="M34" s="16"/>
      <c r="N34" s="16"/>
      <c r="O34" s="30"/>
    </row>
    <row r="35" spans="10:15" x14ac:dyDescent="0.3">
      <c r="J35" s="19" t="s">
        <v>17</v>
      </c>
      <c r="K35" s="16">
        <v>2.3666442526691407</v>
      </c>
      <c r="L35" s="16"/>
      <c r="M35" s="16"/>
      <c r="N35" s="16"/>
      <c r="O35" s="30"/>
    </row>
    <row r="36" spans="10:15" x14ac:dyDescent="0.3">
      <c r="J36" s="20" t="s">
        <v>30</v>
      </c>
      <c r="K36" s="18">
        <v>1.1200694422917519</v>
      </c>
      <c r="L36" s="33"/>
      <c r="M36" s="33"/>
      <c r="N36" s="18"/>
      <c r="O36" s="31"/>
    </row>
  </sheetData>
  <sortState ref="A3:C32">
    <sortCondition ref="A3"/>
  </sortState>
  <mergeCells count="6">
    <mergeCell ref="U1:X1"/>
    <mergeCell ref="F2:H2"/>
    <mergeCell ref="O2:Q2"/>
    <mergeCell ref="E1:K1"/>
    <mergeCell ref="A1:C1"/>
    <mergeCell ref="N1:Q1"/>
  </mergeCells>
  <pageMargins left="0.511811024" right="0.511811024" top="0.78740157499999996" bottom="0.78740157499999996" header="0.31496062000000002" footer="0.31496062000000002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Cliente</dc:creator>
  <cp:lastModifiedBy>Cliente</cp:lastModifiedBy>
  <dcterms:created xsi:type="dcterms:W3CDTF">2019-07-03T11:03:55Z</dcterms:created>
  <dcterms:modified xsi:type="dcterms:W3CDTF">2019-07-16T14:16:06Z</dcterms:modified>
</cp:coreProperties>
</file>