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autoCompressPictures="0"/>
  <mc:AlternateContent xmlns:mc="http://schemas.openxmlformats.org/markup-compatibility/2006">
    <mc:Choice Requires="x15">
      <x15ac:absPath xmlns:x15ac="http://schemas.microsoft.com/office/spreadsheetml/2010/11/ac" url="S:\Dropbox (ITProTV)\ITProTV Central Share\Show Notes\amazon-acsaa\"/>
    </mc:Choice>
  </mc:AlternateContent>
  <bookViews>
    <workbookView xWindow="0" yWindow="465" windowWidth="20475" windowHeight="14820"/>
  </bookViews>
  <sheets>
    <sheet name="Comparison" sheetId="1" r:id="rId1"/>
    <sheet name="Economy Graph" sheetId="2" r:id="rId2"/>
    <sheet name="On-Demand Instance" sheetId="3" r:id="rId3"/>
    <sheet name="Reserved Instance (1YR)" sheetId="4" r:id="rId4"/>
    <sheet name="Reserved Instance (3YR)" sheetId="5" r:id="rId5"/>
    <sheet name="Instance Types" sheetId="6" r:id="rId6"/>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5" i="5" l="1"/>
  <c r="F15" i="5"/>
  <c r="D15" i="5"/>
  <c r="E13" i="5"/>
  <c r="F13" i="5"/>
  <c r="D13" i="5"/>
  <c r="E11" i="5"/>
  <c r="F11" i="5"/>
  <c r="D11" i="5"/>
  <c r="E10" i="5"/>
  <c r="F10" i="5"/>
  <c r="D10" i="5"/>
  <c r="E9" i="5"/>
  <c r="F9" i="5"/>
  <c r="D9" i="5"/>
  <c r="E7" i="5"/>
  <c r="F7" i="5"/>
  <c r="D7" i="5"/>
  <c r="E6" i="5"/>
  <c r="F6" i="5"/>
  <c r="D6" i="5"/>
  <c r="E5" i="5"/>
  <c r="F5" i="5"/>
  <c r="D5" i="5"/>
  <c r="E4" i="5"/>
  <c r="F4" i="5"/>
  <c r="D4" i="5"/>
  <c r="E15" i="4"/>
  <c r="D15" i="4"/>
  <c r="E13" i="4"/>
  <c r="D13" i="4"/>
  <c r="E11" i="4"/>
  <c r="D11" i="4"/>
  <c r="E10" i="4"/>
  <c r="D10" i="4"/>
  <c r="E9" i="4"/>
  <c r="D9" i="4"/>
  <c r="E7" i="4"/>
  <c r="D7" i="4"/>
  <c r="E6" i="4"/>
  <c r="D6" i="4"/>
  <c r="E5" i="4"/>
  <c r="D5" i="4"/>
  <c r="E4" i="4"/>
  <c r="D4" i="4"/>
  <c r="D15" i="3"/>
  <c r="C15" i="3"/>
  <c r="D13" i="3"/>
  <c r="C13" i="3"/>
  <c r="D11" i="3"/>
  <c r="C11" i="3"/>
  <c r="D10" i="3"/>
  <c r="C10" i="3"/>
  <c r="D9" i="3"/>
  <c r="C9" i="3"/>
  <c r="D7" i="3"/>
  <c r="C7" i="3"/>
  <c r="D6" i="3"/>
  <c r="C6" i="3"/>
  <c r="D5" i="3"/>
  <c r="C5" i="3"/>
  <c r="D4" i="3"/>
  <c r="C4" i="3"/>
  <c r="J29" i="1"/>
  <c r="J64" i="1"/>
  <c r="G29" i="1"/>
  <c r="G63" i="1"/>
  <c r="J28" i="1"/>
  <c r="K28" i="1"/>
  <c r="G28" i="1"/>
  <c r="H28" i="1"/>
  <c r="D28" i="1"/>
  <c r="D13" i="1"/>
  <c r="D11" i="1"/>
  <c r="D10" i="1"/>
  <c r="D9" i="1"/>
  <c r="D8" i="1"/>
  <c r="K7" i="1"/>
  <c r="K6" i="1"/>
  <c r="K29" i="1"/>
  <c r="K13" i="1"/>
  <c r="K14" i="1"/>
  <c r="G54" i="1"/>
  <c r="G41" i="1"/>
  <c r="D62" i="1"/>
  <c r="D58" i="1"/>
  <c r="D54" i="1"/>
  <c r="D49" i="1"/>
  <c r="D45" i="1"/>
  <c r="D41" i="1"/>
  <c r="D36" i="1"/>
  <c r="D32" i="1"/>
  <c r="D65" i="1"/>
  <c r="D61" i="1"/>
  <c r="D57" i="1"/>
  <c r="D52" i="1"/>
  <c r="D48" i="1"/>
  <c r="D44" i="1"/>
  <c r="D39" i="1"/>
  <c r="D35" i="1"/>
  <c r="D31" i="1"/>
  <c r="D64" i="1"/>
  <c r="D60" i="1"/>
  <c r="D56" i="1"/>
  <c r="D51" i="1"/>
  <c r="D47" i="1"/>
  <c r="D43" i="1"/>
  <c r="D38" i="1"/>
  <c r="D34" i="1"/>
  <c r="D30" i="1"/>
  <c r="D63" i="1"/>
  <c r="D59" i="1"/>
  <c r="D55" i="1"/>
  <c r="D50" i="1"/>
  <c r="D46" i="1"/>
  <c r="D42" i="1"/>
  <c r="D37" i="1"/>
  <c r="D33" i="1"/>
  <c r="D29" i="1"/>
  <c r="H29" i="1"/>
  <c r="K12" i="1"/>
  <c r="E28" i="1"/>
  <c r="G30" i="1"/>
  <c r="J31" i="1"/>
  <c r="G34" i="1"/>
  <c r="J35" i="1"/>
  <c r="G38" i="1"/>
  <c r="J39" i="1"/>
  <c r="G43" i="1"/>
  <c r="J44" i="1"/>
  <c r="G47" i="1"/>
  <c r="J48" i="1"/>
  <c r="G51" i="1"/>
  <c r="J52" i="1"/>
  <c r="G56" i="1"/>
  <c r="J57" i="1"/>
  <c r="G60" i="1"/>
  <c r="J61" i="1"/>
  <c r="G64" i="1"/>
  <c r="J65" i="1"/>
  <c r="G31" i="1"/>
  <c r="J32" i="1"/>
  <c r="G35" i="1"/>
  <c r="J36" i="1"/>
  <c r="G39" i="1"/>
  <c r="J41" i="1"/>
  <c r="G44" i="1"/>
  <c r="J45" i="1"/>
  <c r="G48" i="1"/>
  <c r="J49" i="1"/>
  <c r="G52" i="1"/>
  <c r="J54" i="1"/>
  <c r="G57" i="1"/>
  <c r="J58" i="1"/>
  <c r="G61" i="1"/>
  <c r="J62" i="1"/>
  <c r="G65" i="1"/>
  <c r="G32" i="1"/>
  <c r="J33" i="1"/>
  <c r="G36" i="1"/>
  <c r="J37" i="1"/>
  <c r="J42" i="1"/>
  <c r="G45" i="1"/>
  <c r="J46" i="1"/>
  <c r="G49" i="1"/>
  <c r="J50" i="1"/>
  <c r="J55" i="1"/>
  <c r="G58" i="1"/>
  <c r="J59" i="1"/>
  <c r="G62" i="1"/>
  <c r="J63" i="1"/>
  <c r="J30" i="1"/>
  <c r="K30" i="1"/>
  <c r="G33" i="1"/>
  <c r="J34" i="1"/>
  <c r="G37" i="1"/>
  <c r="J38" i="1"/>
  <c r="G42" i="1"/>
  <c r="J43" i="1"/>
  <c r="G46" i="1"/>
  <c r="J47" i="1"/>
  <c r="G50" i="1"/>
  <c r="J51" i="1"/>
  <c r="G55" i="1"/>
  <c r="J56" i="1"/>
  <c r="G59" i="1"/>
  <c r="J60" i="1"/>
  <c r="K31" i="1"/>
  <c r="E29" i="1"/>
  <c r="I29" i="1"/>
  <c r="F28" i="1"/>
  <c r="I28" i="1"/>
  <c r="H30" i="1"/>
  <c r="L28" i="1"/>
  <c r="E30" i="1"/>
  <c r="I30" i="1"/>
  <c r="F29" i="1"/>
  <c r="L29" i="1"/>
  <c r="H31" i="1"/>
  <c r="K32" i="1"/>
  <c r="K33" i="1"/>
  <c r="H32" i="1"/>
  <c r="E31" i="1"/>
  <c r="F30" i="1"/>
  <c r="L30" i="1"/>
  <c r="E32" i="1"/>
  <c r="I32" i="1"/>
  <c r="F31" i="1"/>
  <c r="L31" i="1"/>
  <c r="I31" i="1"/>
  <c r="H33" i="1"/>
  <c r="K34" i="1"/>
  <c r="K35" i="1"/>
  <c r="H34" i="1"/>
  <c r="E33" i="1"/>
  <c r="I33" i="1"/>
  <c r="F32" i="1"/>
  <c r="L32" i="1"/>
  <c r="H35" i="1"/>
  <c r="E34" i="1"/>
  <c r="F33" i="1"/>
  <c r="L33" i="1"/>
  <c r="K36" i="1"/>
  <c r="E35" i="1"/>
  <c r="F34" i="1"/>
  <c r="L34" i="1"/>
  <c r="K37" i="1"/>
  <c r="I34" i="1"/>
  <c r="H36" i="1"/>
  <c r="I35" i="1"/>
  <c r="K38" i="1"/>
  <c r="H37" i="1"/>
  <c r="E36" i="1"/>
  <c r="F35" i="1"/>
  <c r="L35" i="1"/>
  <c r="E37" i="1"/>
  <c r="I37" i="1"/>
  <c r="F36" i="1"/>
  <c r="L36" i="1"/>
  <c r="I36" i="1"/>
  <c r="H38" i="1"/>
  <c r="K39" i="1"/>
  <c r="K41" i="1"/>
  <c r="H39" i="1"/>
  <c r="E38" i="1"/>
  <c r="F37" i="1"/>
  <c r="L37" i="1"/>
  <c r="E39" i="1"/>
  <c r="I39" i="1"/>
  <c r="F38" i="1"/>
  <c r="L38" i="1"/>
  <c r="I38" i="1"/>
  <c r="H41" i="1"/>
  <c r="K42" i="1"/>
  <c r="K43" i="1"/>
  <c r="H42" i="1"/>
  <c r="E41" i="1"/>
  <c r="F39" i="1"/>
  <c r="L39" i="1"/>
  <c r="E42" i="1"/>
  <c r="F41" i="1"/>
  <c r="L41" i="1"/>
  <c r="I41" i="1"/>
  <c r="H43" i="1"/>
  <c r="I42" i="1"/>
  <c r="K44" i="1"/>
  <c r="K45" i="1"/>
  <c r="H44" i="1"/>
  <c r="E43" i="1"/>
  <c r="F42" i="1"/>
  <c r="L42" i="1"/>
  <c r="E44" i="1"/>
  <c r="I44" i="1"/>
  <c r="F43" i="1"/>
  <c r="L43" i="1"/>
  <c r="I43" i="1"/>
  <c r="H45" i="1"/>
  <c r="K46" i="1"/>
  <c r="K47" i="1"/>
  <c r="H46" i="1"/>
  <c r="E45" i="1"/>
  <c r="F44" i="1"/>
  <c r="L44" i="1"/>
  <c r="E46" i="1"/>
  <c r="I46" i="1"/>
  <c r="F45" i="1"/>
  <c r="L45" i="1"/>
  <c r="I45" i="1"/>
  <c r="H47" i="1"/>
  <c r="K48" i="1"/>
  <c r="K49" i="1"/>
  <c r="H48" i="1"/>
  <c r="E47" i="1"/>
  <c r="F46" i="1"/>
  <c r="L46" i="1"/>
  <c r="E48" i="1"/>
  <c r="I48" i="1"/>
  <c r="F47" i="1"/>
  <c r="L47" i="1"/>
  <c r="I47" i="1"/>
  <c r="H49" i="1"/>
  <c r="K50" i="1"/>
  <c r="K51" i="1"/>
  <c r="H50" i="1"/>
  <c r="E49" i="1"/>
  <c r="F48" i="1"/>
  <c r="L48" i="1"/>
  <c r="E50" i="1"/>
  <c r="F49" i="1"/>
  <c r="L49" i="1"/>
  <c r="I49" i="1"/>
  <c r="H51" i="1"/>
  <c r="I50" i="1"/>
  <c r="K52" i="1"/>
  <c r="K54" i="1"/>
  <c r="H52" i="1"/>
  <c r="E51" i="1"/>
  <c r="I51" i="1"/>
  <c r="F50" i="1"/>
  <c r="L50" i="1"/>
  <c r="H54" i="1"/>
  <c r="E52" i="1"/>
  <c r="F51" i="1"/>
  <c r="L51" i="1"/>
  <c r="K55" i="1"/>
  <c r="E54" i="1"/>
  <c r="I54" i="1"/>
  <c r="F52" i="1"/>
  <c r="L52" i="1"/>
  <c r="K56" i="1"/>
  <c r="I52" i="1"/>
  <c r="H55" i="1"/>
  <c r="K57" i="1"/>
  <c r="H56" i="1"/>
  <c r="E55" i="1"/>
  <c r="I55" i="1"/>
  <c r="F54" i="1"/>
  <c r="L54" i="1"/>
  <c r="H57" i="1"/>
  <c r="E56" i="1"/>
  <c r="F55" i="1"/>
  <c r="L55" i="1"/>
  <c r="K58" i="1"/>
  <c r="E57" i="1"/>
  <c r="I57" i="1"/>
  <c r="F56" i="1"/>
  <c r="L56" i="1"/>
  <c r="K59" i="1"/>
  <c r="I56" i="1"/>
  <c r="H58" i="1"/>
  <c r="K60" i="1"/>
  <c r="H59" i="1"/>
  <c r="E58" i="1"/>
  <c r="I58" i="1"/>
  <c r="F57" i="1"/>
  <c r="L57" i="1"/>
  <c r="H60" i="1"/>
  <c r="E59" i="1"/>
  <c r="F58" i="1"/>
  <c r="L58" i="1"/>
  <c r="K61" i="1"/>
  <c r="E60" i="1"/>
  <c r="F59" i="1"/>
  <c r="L59" i="1"/>
  <c r="K62" i="1"/>
  <c r="I59" i="1"/>
  <c r="H61" i="1"/>
  <c r="I60" i="1"/>
  <c r="K63" i="1"/>
  <c r="H62" i="1"/>
  <c r="E61" i="1"/>
  <c r="F60" i="1"/>
  <c r="L60" i="1"/>
  <c r="H63" i="1"/>
  <c r="E62" i="1"/>
  <c r="F61" i="1"/>
  <c r="L61" i="1"/>
  <c r="I61" i="1"/>
  <c r="K64" i="1"/>
  <c r="E63" i="1"/>
  <c r="F62" i="1"/>
  <c r="L62" i="1"/>
  <c r="I62" i="1"/>
  <c r="K65" i="1"/>
  <c r="H64" i="1"/>
  <c r="I63" i="1"/>
  <c r="H65" i="1"/>
  <c r="K67" i="1"/>
  <c r="K21" i="1"/>
  <c r="E64" i="1"/>
  <c r="I64" i="1"/>
  <c r="F63" i="1"/>
  <c r="L63" i="1"/>
  <c r="E65" i="1"/>
  <c r="I65" i="1"/>
  <c r="H68" i="1"/>
  <c r="F64" i="1"/>
  <c r="L64" i="1"/>
  <c r="H67" i="1"/>
  <c r="K20" i="1"/>
  <c r="E67" i="1"/>
  <c r="K19" i="1"/>
  <c r="F65" i="1"/>
  <c r="E68" i="1"/>
  <c r="L65" i="1"/>
  <c r="K68" i="1"/>
</calcChain>
</file>

<file path=xl/sharedStrings.xml><?xml version="1.0" encoding="utf-8"?>
<sst xmlns="http://schemas.openxmlformats.org/spreadsheetml/2006/main" count="205" uniqueCount="118">
  <si>
    <t>Up-Front</t>
  </si>
  <si>
    <t>Month 31</t>
  </si>
  <si>
    <t>Month 32</t>
  </si>
  <si>
    <t>Month 10</t>
  </si>
  <si>
    <t>Month 30</t>
  </si>
  <si>
    <t>Three-Year</t>
  </si>
  <si>
    <t>Month 29</t>
  </si>
  <si>
    <t>Month 28</t>
  </si>
  <si>
    <t>Month 27</t>
  </si>
  <si>
    <t>Month 26</t>
  </si>
  <si>
    <t>Month 25</t>
  </si>
  <si>
    <t>Month 24</t>
  </si>
  <si>
    <t>Month 23</t>
  </si>
  <si>
    <t>Month 22</t>
  </si>
  <si>
    <t>API Name</t>
  </si>
  <si>
    <t>Platform</t>
  </si>
  <si>
    <t>On-Demand</t>
  </si>
  <si>
    <t>Amazon EC2 Linux AMI
On-Demand Instance Pricing
Month-to-Month
US East (Virginia)</t>
  </si>
  <si>
    <t>Month 20</t>
  </si>
  <si>
    <t>Month 21</t>
  </si>
  <si>
    <t>Month 18</t>
  </si>
  <si>
    <t>Month 17</t>
  </si>
  <si>
    <t>Month 16</t>
  </si>
  <si>
    <t>Month 15</t>
  </si>
  <si>
    <t>Month 14</t>
  </si>
  <si>
    <t>Month 34</t>
  </si>
  <si>
    <t>Month 13</t>
  </si>
  <si>
    <t>Month 33</t>
  </si>
  <si>
    <t>Month 12</t>
  </si>
  <si>
    <t>Month 36</t>
  </si>
  <si>
    <t>Month 11</t>
  </si>
  <si>
    <t>Month 35</t>
  </si>
  <si>
    <t>Negative ROI</t>
  </si>
  <si>
    <t xml:space="preserve">Total 3 Year Cost: </t>
  </si>
  <si>
    <t>Per Year</t>
  </si>
  <si>
    <t>ROI:</t>
  </si>
  <si>
    <t>Monthly</t>
  </si>
  <si>
    <t>Month 19</t>
  </si>
  <si>
    <t>&lt;== Change This</t>
  </si>
  <si>
    <t>Instance Quantity</t>
  </si>
  <si>
    <t>Note:
* Pricing assumes the instances will be running 24 hours per-day.</t>
  </si>
  <si>
    <t>Month 8</t>
  </si>
  <si>
    <t>Month 9</t>
  </si>
  <si>
    <t>Month 6</t>
  </si>
  <si>
    <t>Month 7</t>
  </si>
  <si>
    <t>Month 4</t>
  </si>
  <si>
    <t>Month 5</t>
  </si>
  <si>
    <t>Month 2</t>
  </si>
  <si>
    <t>Month 3</t>
  </si>
  <si>
    <t>Month 1</t>
  </si>
  <si>
    <t>This spreadsheet allows you to compare the total cost of ownership of an Amazon EC2 instance over an extended period of time. The graph on the next tab pinpoints the time at which one licensing model becomes the most cost effective. This is highlighted here by the green and red bars.</t>
  </si>
  <si>
    <t>3-Year Total Cost</t>
  </si>
  <si>
    <t>Per Hour</t>
  </si>
  <si>
    <t>Legend:</t>
  </si>
  <si>
    <t>Instance Type</t>
  </si>
  <si>
    <t>Amazon EC2 Linux AMI
Reserved Instance Pricing
Heavy Utilization 3 Year Term
US East (Virginia)</t>
  </si>
  <si>
    <t>Positive ROI</t>
  </si>
  <si>
    <t>Reserved (1YR)</t>
  </si>
  <si>
    <t>Note:
* Pricing assumes the instances will be running 24 hours per-day.
* Monthly pricing is for run-time only. The up-front cost is not included.
* Per-year pricing includes up-front fee.</t>
  </si>
  <si>
    <t>To-Date Expense</t>
  </si>
  <si>
    <t>Typical Monthly Cost</t>
  </si>
  <si>
    <t>3 Year Term</t>
  </si>
  <si>
    <t>Memory</t>
  </si>
  <si>
    <t>Note:
* Pricing assumes the instances will be running 24 hours per-day.
* Monthly pricing is for run-time only. The up-front cost is not included.
* Per-year pricing is for run-time only. The up-front fee is not included.
* Three-year pricing includes the up-front fee.</t>
  </si>
  <si>
    <t>Up-Front Cost</t>
  </si>
  <si>
    <t>Storage</t>
  </si>
  <si>
    <t>Cost</t>
  </si>
  <si>
    <t>Amazon EC2 Linux AMI
Standard Large Instance Pricing Comparison</t>
  </si>
  <si>
    <t>Amazon EC2 Linux AMI
Reserved Instance Pricing
Heavy Utilization 1 Year Term
US East (Virginia)</t>
  </si>
  <si>
    <t>1 Year Term</t>
  </si>
  <si>
    <t>Processor</t>
  </si>
  <si>
    <t>64-bit</t>
  </si>
  <si>
    <t>Year 3</t>
  </si>
  <si>
    <t>Year 2</t>
  </si>
  <si>
    <t>Year 1</t>
  </si>
  <si>
    <t>Reserved (3YR)</t>
  </si>
  <si>
    <t>General Purpose</t>
  </si>
  <si>
    <t>General Purpose - Extra Large</t>
  </si>
  <si>
    <t>Memory Optimized</t>
  </si>
  <si>
    <t>Memory Optimized - Extra Large</t>
  </si>
  <si>
    <t>Memory Optimized - Double Extra Large</t>
  </si>
  <si>
    <t>Memory Optimized - Quadruple Extra Large</t>
  </si>
  <si>
    <t>CPU Optimized</t>
  </si>
  <si>
    <t>CPU Optimized - Extra Large</t>
  </si>
  <si>
    <t>Storage Optimized</t>
  </si>
  <si>
    <t>General Purpose - Large (Default)</t>
  </si>
  <si>
    <t>General Purpose - Double Extra Large</t>
  </si>
  <si>
    <t>General Purpose - Quadruple Extra Large</t>
  </si>
  <si>
    <t>Storage Optimized - Extra Large</t>
  </si>
  <si>
    <t>8 GB</t>
  </si>
  <si>
    <t>16 GB</t>
  </si>
  <si>
    <t>32 GB</t>
  </si>
  <si>
    <t>64 GB</t>
  </si>
  <si>
    <t>2 vCPU / 6.5 ECU</t>
  </si>
  <si>
    <t>4 vCPU / 13 ECU</t>
  </si>
  <si>
    <t>8 vCPU / 26 ECU</t>
  </si>
  <si>
    <t>16 vCPU / 53.5 ECU</t>
  </si>
  <si>
    <t>EBS Only</t>
  </si>
  <si>
    <t>m4.large</t>
  </si>
  <si>
    <t>m4.xlarge</t>
  </si>
  <si>
    <t>m4.2xlarge</t>
  </si>
  <si>
    <t>r3.xlarge</t>
  </si>
  <si>
    <t>r3.2xlarge</t>
  </si>
  <si>
    <t>r3.4xlarge</t>
  </si>
  <si>
    <t>m4.4xlarge</t>
  </si>
  <si>
    <t>c3.xlarge</t>
  </si>
  <si>
    <t>i3.xlarge</t>
  </si>
  <si>
    <t>30.5 GB</t>
  </si>
  <si>
    <t>61 GB</t>
  </si>
  <si>
    <t>122 GB</t>
  </si>
  <si>
    <t>16 vCPU / 52 ECU</t>
  </si>
  <si>
    <t>7.5 GB</t>
  </si>
  <si>
    <t>4 vCPU / 14 ECU</t>
  </si>
  <si>
    <t>2 x 40 SSD</t>
  </si>
  <si>
    <t>1 x 80 SSD</t>
  </si>
  <si>
    <t>1 x 160 SSD</t>
  </si>
  <si>
    <t>1 x 320 SSD</t>
  </si>
  <si>
    <t>1 x 950 NVMe SSD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</si>
</sst>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 numFmtId="165" formatCode="#,##0.###############"/>
  </numFmts>
  <fonts count="9" x14ac:knownFonts="1">
    <font>
      <sz val="10"/>
      <name val="Arial"/>
      <family val="2"/>
    </font>
    <font>
      <b/>
      <sz val="14"/>
      <name val="Arial"/>
      <family val="2"/>
    </font>
    <font>
      <b/>
      <sz val="10"/>
      <name val="Arial"/>
      <family val="2"/>
    </font>
    <font>
      <sz val="10"/>
      <color rgb="FFFFFFFF"/>
      <name val="Arial"/>
      <family val="2"/>
    </font>
    <font>
      <b/>
      <sz val="10"/>
      <color rgb="FFFFFFFF"/>
      <name val="Arial"/>
      <family val="2"/>
    </font>
    <font>
      <b/>
      <sz val="11"/>
      <color rgb="FFFFFFFF"/>
      <name val="Arial"/>
      <family val="2"/>
    </font>
    <font>
      <sz val="10"/>
      <color rgb="FF000000"/>
      <name val="Arial"/>
      <family val="2"/>
    </font>
    <font>
      <b/>
      <sz val="10"/>
      <color rgb="FF000000"/>
      <name val="Arial"/>
      <family val="2"/>
    </font>
    <font>
      <sz val="10"/>
      <name val="Arial"/>
      <family val="2"/>
    </font>
  </fonts>
  <fills count="11">
    <fill>
      <patternFill patternType="none"/>
    </fill>
    <fill>
      <patternFill patternType="gray125"/>
    </fill>
    <fill>
      <patternFill patternType="solid">
        <fgColor rgb="FF0000FF"/>
        <bgColor indexed="64"/>
      </patternFill>
    </fill>
    <fill>
      <patternFill patternType="solid">
        <fgColor rgb="FFFFFF00"/>
        <bgColor indexed="64"/>
      </patternFill>
    </fill>
    <fill>
      <patternFill patternType="solid">
        <fgColor rgb="FFD9EAD3"/>
        <bgColor indexed="64"/>
      </patternFill>
    </fill>
    <fill>
      <patternFill patternType="solid">
        <fgColor rgb="FFFFF2CC"/>
        <bgColor indexed="64"/>
      </patternFill>
    </fill>
    <fill>
      <patternFill patternType="solid">
        <fgColor rgb="FFF4CCCC"/>
        <bgColor indexed="64"/>
      </patternFill>
    </fill>
    <fill>
      <patternFill patternType="solid">
        <fgColor rgb="FFCCCCCC"/>
        <bgColor indexed="64"/>
      </patternFill>
    </fill>
    <fill>
      <patternFill patternType="solid">
        <fgColor rgb="FF00FF00"/>
        <bgColor indexed="64"/>
      </patternFill>
    </fill>
    <fill>
      <patternFill patternType="solid">
        <fgColor rgb="FFFF0000"/>
        <bgColor indexed="64"/>
      </patternFill>
    </fill>
    <fill>
      <patternFill patternType="solid">
        <fgColor rgb="FFEFEFEF"/>
        <bgColor indexed="64"/>
      </patternFill>
    </fill>
  </fills>
  <borders count="11">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alignment vertical="center"/>
    </xf>
    <xf numFmtId="9" fontId="8" fillId="0" borderId="0" applyFont="0" applyFill="0" applyBorder="0" applyAlignment="0" applyProtection="0">
      <alignment vertical="center"/>
    </xf>
    <xf numFmtId="44" fontId="8" fillId="0" borderId="0" applyFont="0" applyFill="0" applyBorder="0" applyAlignment="0" applyProtection="0">
      <alignment vertical="center"/>
    </xf>
    <xf numFmtId="42" fontId="8" fillId="0" borderId="0" applyFont="0" applyFill="0" applyBorder="0" applyAlignment="0" applyProtection="0">
      <alignment vertical="center"/>
    </xf>
    <xf numFmtId="43" fontId="8" fillId="0" borderId="0" applyFont="0" applyFill="0" applyBorder="0" applyAlignment="0" applyProtection="0">
      <alignment vertical="center"/>
    </xf>
    <xf numFmtId="41" fontId="8" fillId="0" borderId="0" applyFont="0" applyFill="0" applyBorder="0" applyAlignment="0" applyProtection="0">
      <alignment vertical="center"/>
    </xf>
  </cellStyleXfs>
  <cellXfs count="84">
    <xf numFmtId="0" fontId="0" fillId="0" borderId="0" xfId="0">
      <alignment vertical="center"/>
    </xf>
    <xf numFmtId="164" fontId="0" fillId="0" borderId="0" xfId="0" applyNumberFormat="1" applyFont="1" applyFill="1" applyAlignment="1">
      <alignment wrapText="1"/>
    </xf>
    <xf numFmtId="0" fontId="2" fillId="0" borderId="0" xfId="0" applyNumberFormat="1" applyFont="1" applyFill="1" applyAlignment="1">
      <alignment wrapText="1"/>
    </xf>
    <xf numFmtId="164" fontId="2" fillId="0" borderId="0" xfId="0" applyNumberFormat="1" applyFont="1" applyFill="1" applyAlignment="1">
      <alignment wrapText="1"/>
    </xf>
    <xf numFmtId="0" fontId="3" fillId="2" borderId="0" xfId="0" applyNumberFormat="1" applyFont="1" applyFill="1" applyAlignment="1">
      <alignment wrapText="1"/>
    </xf>
    <xf numFmtId="0" fontId="4" fillId="2" borderId="0" xfId="0" applyNumberFormat="1" applyFont="1" applyFill="1" applyAlignment="1">
      <alignment wrapText="1"/>
    </xf>
    <xf numFmtId="164" fontId="4" fillId="2" borderId="0" xfId="0" applyNumberFormat="1" applyFont="1" applyFill="1" applyAlignment="1">
      <alignment wrapText="1"/>
    </xf>
    <xf numFmtId="164" fontId="0" fillId="3" borderId="0" xfId="0" applyNumberFormat="1" applyFont="1" applyFill="1" applyAlignment="1">
      <alignment wrapText="1"/>
    </xf>
    <xf numFmtId="164" fontId="3" fillId="2" borderId="0" xfId="0" applyNumberFormat="1" applyFont="1" applyFill="1" applyAlignment="1">
      <alignment horizontal="right" wrapText="1"/>
    </xf>
    <xf numFmtId="164" fontId="6" fillId="0" borderId="0" xfId="0" applyNumberFormat="1" applyFont="1" applyFill="1" applyAlignment="1">
      <alignment wrapText="1"/>
    </xf>
    <xf numFmtId="165" fontId="0" fillId="0" borderId="0" xfId="0" applyNumberFormat="1" applyFont="1" applyFill="1" applyAlignment="1">
      <alignment wrapText="1"/>
    </xf>
    <xf numFmtId="0" fontId="4" fillId="2" borderId="0" xfId="0" applyNumberFormat="1" applyFont="1" applyFill="1" applyAlignment="1">
      <alignment vertical="top" wrapText="1"/>
    </xf>
    <xf numFmtId="164" fontId="4" fillId="2" borderId="0" xfId="0" applyNumberFormat="1" applyFont="1" applyFill="1" applyAlignment="1">
      <alignment horizontal="right" wrapText="1"/>
    </xf>
    <xf numFmtId="164" fontId="4" fillId="2" borderId="0" xfId="0" applyNumberFormat="1" applyFont="1" applyFill="1" applyAlignment="1">
      <alignment horizontal="center" wrapText="1"/>
    </xf>
    <xf numFmtId="0" fontId="0" fillId="0" borderId="0" xfId="0" applyNumberFormat="1" applyFont="1" applyFill="1" applyAlignment="1">
      <alignment wrapText="1"/>
    </xf>
    <xf numFmtId="164" fontId="0" fillId="4" borderId="0" xfId="0" applyNumberFormat="1" applyFont="1" applyFill="1" applyAlignment="1">
      <alignment wrapText="1"/>
    </xf>
    <xf numFmtId="164" fontId="0" fillId="5" borderId="0" xfId="0" applyNumberFormat="1" applyFont="1" applyFill="1" applyAlignment="1">
      <alignment wrapText="1"/>
    </xf>
    <xf numFmtId="164" fontId="0" fillId="6" borderId="0" xfId="0" applyNumberFormat="1" applyFont="1" applyFill="1" applyAlignment="1">
      <alignment wrapText="1"/>
    </xf>
    <xf numFmtId="0" fontId="0" fillId="0" borderId="1" xfId="0" applyNumberFormat="1" applyFont="1" applyFill="1" applyBorder="1" applyAlignment="1">
      <alignment wrapText="1"/>
    </xf>
    <xf numFmtId="164" fontId="0" fillId="4" borderId="1" xfId="0" applyNumberFormat="1" applyFont="1" applyFill="1" applyBorder="1" applyAlignment="1">
      <alignment wrapText="1"/>
    </xf>
    <xf numFmtId="164" fontId="0" fillId="5" borderId="1" xfId="0" applyNumberFormat="1" applyFont="1" applyFill="1" applyBorder="1" applyAlignment="1">
      <alignment wrapText="1"/>
    </xf>
    <xf numFmtId="164" fontId="0" fillId="6" borderId="1" xfId="0" applyNumberFormat="1" applyFont="1" applyFill="1" applyBorder="1" applyAlignment="1">
      <alignment wrapText="1"/>
    </xf>
    <xf numFmtId="0" fontId="0" fillId="0" borderId="2" xfId="0" applyNumberFormat="1" applyFont="1" applyFill="1" applyBorder="1" applyAlignment="1">
      <alignment wrapText="1"/>
    </xf>
    <xf numFmtId="164" fontId="0" fillId="0" borderId="3" xfId="0" applyNumberFormat="1" applyFont="1" applyFill="1" applyBorder="1" applyAlignment="1">
      <alignment wrapText="1"/>
    </xf>
    <xf numFmtId="164" fontId="0" fillId="0" borderId="2" xfId="0" applyNumberFormat="1" applyFont="1" applyFill="1" applyBorder="1" applyAlignment="1">
      <alignment wrapText="1"/>
    </xf>
    <xf numFmtId="0" fontId="0" fillId="0" borderId="4" xfId="0" applyNumberFormat="1" applyFont="1" applyFill="1" applyBorder="1" applyAlignment="1">
      <alignment wrapText="1"/>
    </xf>
    <xf numFmtId="164" fontId="2" fillId="4" borderId="5" xfId="0" applyNumberFormat="1" applyFont="1" applyFill="1" applyBorder="1" applyAlignment="1">
      <alignment horizontal="right" wrapText="1"/>
    </xf>
    <xf numFmtId="164" fontId="2" fillId="4" borderId="6" xfId="0" applyNumberFormat="1" applyFont="1" applyFill="1" applyBorder="1" applyAlignment="1">
      <alignment wrapText="1"/>
    </xf>
    <xf numFmtId="0" fontId="0" fillId="0" borderId="7" xfId="0" applyNumberFormat="1" applyFont="1" applyFill="1" applyBorder="1" applyAlignment="1">
      <alignment wrapText="1"/>
    </xf>
    <xf numFmtId="165" fontId="2" fillId="5" borderId="5" xfId="0" applyNumberFormat="1" applyFont="1" applyFill="1" applyBorder="1" applyAlignment="1">
      <alignment horizontal="right" wrapText="1"/>
    </xf>
    <xf numFmtId="164" fontId="2" fillId="5" borderId="6" xfId="0" applyNumberFormat="1" applyFont="1" applyFill="1" applyBorder="1" applyAlignment="1">
      <alignment wrapText="1"/>
    </xf>
    <xf numFmtId="165" fontId="2" fillId="6" borderId="5" xfId="0" applyNumberFormat="1" applyFont="1" applyFill="1" applyBorder="1" applyAlignment="1">
      <alignment horizontal="right" wrapText="1"/>
    </xf>
    <xf numFmtId="164" fontId="2" fillId="6" borderId="6" xfId="0" applyNumberFormat="1" applyFont="1" applyFill="1" applyBorder="1" applyAlignment="1">
      <alignment wrapText="1"/>
    </xf>
    <xf numFmtId="0" fontId="0" fillId="0" borderId="8" xfId="0" applyNumberFormat="1" applyFont="1" applyFill="1" applyBorder="1" applyAlignment="1">
      <alignment wrapText="1"/>
    </xf>
    <xf numFmtId="164" fontId="2" fillId="4" borderId="9" xfId="0" applyNumberFormat="1" applyFont="1" applyFill="1" applyBorder="1" applyAlignment="1">
      <alignment horizontal="right" wrapText="1"/>
    </xf>
    <xf numFmtId="164" fontId="2" fillId="4" borderId="10" xfId="0" applyNumberFormat="1" applyFont="1" applyFill="1" applyBorder="1" applyAlignment="1">
      <alignment horizontal="right" wrapText="1"/>
    </xf>
    <xf numFmtId="165" fontId="2" fillId="5" borderId="9" xfId="0" applyNumberFormat="1" applyFont="1" applyFill="1" applyBorder="1" applyAlignment="1">
      <alignment horizontal="right" wrapText="1"/>
    </xf>
    <xf numFmtId="165" fontId="2" fillId="5" borderId="10" xfId="0" applyNumberFormat="1" applyFont="1" applyFill="1" applyBorder="1" applyAlignment="1">
      <alignment horizontal="right" wrapText="1"/>
    </xf>
    <xf numFmtId="165" fontId="2" fillId="6" borderId="9" xfId="0" applyNumberFormat="1" applyFont="1" applyFill="1" applyBorder="1" applyAlignment="1">
      <alignment horizontal="right" wrapText="1"/>
    </xf>
    <xf numFmtId="165" fontId="2" fillId="6" borderId="10" xfId="0" applyNumberFormat="1" applyFont="1" applyFill="1" applyBorder="1" applyAlignment="1">
      <alignment horizontal="right" wrapText="1"/>
    </xf>
    <xf numFmtId="0" fontId="0" fillId="0" borderId="3" xfId="0" applyNumberFormat="1" applyFont="1" applyFill="1" applyBorder="1" applyAlignment="1">
      <alignment wrapText="1"/>
    </xf>
    <xf numFmtId="0" fontId="2" fillId="0" borderId="0" xfId="0" applyNumberFormat="1" applyFont="1" applyFill="1" applyAlignment="1">
      <alignment horizontal="right" wrapText="1"/>
    </xf>
    <xf numFmtId="0" fontId="0" fillId="8" borderId="0" xfId="0" applyNumberFormat="1" applyFont="1" applyFill="1" applyAlignment="1">
      <alignment horizontal="center" wrapText="1"/>
    </xf>
    <xf numFmtId="0" fontId="4" fillId="2" borderId="0" xfId="0" applyNumberFormat="1" applyFont="1" applyFill="1" applyAlignment="1">
      <alignment horizontal="center" wrapText="1"/>
    </xf>
    <xf numFmtId="0" fontId="0" fillId="10" borderId="0" xfId="0" applyNumberFormat="1" applyFont="1" applyFill="1" applyAlignment="1">
      <alignment wrapText="1"/>
    </xf>
    <xf numFmtId="164" fontId="0" fillId="10" borderId="0" xfId="0" applyNumberFormat="1" applyFont="1" applyFill="1" applyAlignment="1">
      <alignment wrapText="1"/>
    </xf>
    <xf numFmtId="164" fontId="4" fillId="2" borderId="4" xfId="0" applyNumberFormat="1" applyFont="1" applyFill="1" applyBorder="1" applyAlignment="1">
      <alignment horizontal="center" wrapText="1"/>
    </xf>
    <xf numFmtId="0" fontId="5" fillId="2" borderId="0" xfId="0" applyNumberFormat="1" applyFont="1" applyFill="1" applyAlignment="1">
      <alignment wrapText="1"/>
    </xf>
    <xf numFmtId="164" fontId="0" fillId="0" borderId="0" xfId="0" applyNumberFormat="1" applyFont="1" applyFill="1" applyAlignment="1">
      <alignment wrapText="1"/>
    </xf>
    <xf numFmtId="0" fontId="3" fillId="2" borderId="0" xfId="0" applyNumberFormat="1" applyFont="1" applyFill="1" applyAlignment="1">
      <alignment wrapText="1"/>
    </xf>
    <xf numFmtId="0" fontId="2" fillId="7" borderId="0" xfId="0" applyNumberFormat="1" applyFont="1" applyFill="1" applyAlignment="1">
      <alignment horizontal="center" wrapText="1"/>
    </xf>
    <xf numFmtId="164" fontId="0" fillId="7" borderId="0" xfId="0" applyNumberFormat="1" applyFont="1" applyFill="1" applyAlignment="1">
      <alignment horizontal="center" wrapText="1"/>
    </xf>
    <xf numFmtId="164" fontId="0" fillId="0" borderId="0" xfId="0" applyNumberFormat="1" applyFont="1" applyFill="1" applyAlignment="1">
      <alignment horizontal="center" wrapText="1"/>
    </xf>
    <xf numFmtId="0" fontId="0" fillId="0" borderId="0" xfId="0">
      <alignment vertical="center"/>
    </xf>
    <xf numFmtId="0" fontId="0" fillId="9" borderId="0" xfId="0" applyNumberFormat="1" applyFont="1" applyFill="1" applyAlignment="1">
      <alignment horizontal="center" wrapText="1"/>
    </xf>
    <xf numFmtId="0" fontId="2" fillId="0" borderId="0" xfId="0" applyNumberFormat="1" applyFont="1" applyFill="1" applyAlignment="1">
      <alignment wrapText="1"/>
    </xf>
    <xf numFmtId="164" fontId="0" fillId="0" borderId="0" xfId="0" applyNumberFormat="1" applyFont="1" applyFill="1" applyAlignment="1">
      <alignment wrapText="1"/>
    </xf>
    <xf numFmtId="164" fontId="2" fillId="4" borderId="0" xfId="0" applyNumberFormat="1" applyFont="1" applyFill="1" applyAlignment="1">
      <alignment horizontal="center" wrapText="1"/>
    </xf>
    <xf numFmtId="164" fontId="2" fillId="5" borderId="0" xfId="0" applyNumberFormat="1" applyFont="1" applyFill="1" applyAlignment="1">
      <alignment horizontal="center" wrapText="1"/>
    </xf>
    <xf numFmtId="164" fontId="0" fillId="5" borderId="0" xfId="0" applyNumberFormat="1" applyFont="1" applyFill="1" applyAlignment="1">
      <alignment horizontal="center" wrapText="1"/>
    </xf>
    <xf numFmtId="164" fontId="2" fillId="6" borderId="0" xfId="0" applyNumberFormat="1" applyFont="1" applyFill="1" applyAlignment="1">
      <alignment horizontal="center" wrapText="1"/>
    </xf>
    <xf numFmtId="164" fontId="0" fillId="6" borderId="0" xfId="0" applyNumberFormat="1" applyFont="1" applyFill="1" applyAlignment="1">
      <alignment horizontal="center" wrapText="1"/>
    </xf>
    <xf numFmtId="164" fontId="4" fillId="2" borderId="0" xfId="0" applyNumberFormat="1" applyFont="1" applyFill="1" applyAlignment="1">
      <alignment horizontal="center" wrapText="1"/>
    </xf>
    <xf numFmtId="164" fontId="7" fillId="0" borderId="0" xfId="0" applyNumberFormat="1" applyFont="1" applyFill="1" applyAlignment="1">
      <alignment wrapText="1"/>
    </xf>
    <xf numFmtId="0" fontId="4" fillId="2" borderId="0" xfId="0" applyNumberFormat="1" applyFont="1" applyFill="1" applyAlignment="1">
      <alignment wrapText="1"/>
    </xf>
    <xf numFmtId="164" fontId="4" fillId="2" borderId="0" xfId="0" applyNumberFormat="1" applyFont="1" applyFill="1" applyAlignment="1">
      <alignment wrapText="1"/>
    </xf>
    <xf numFmtId="164" fontId="3" fillId="2" borderId="0" xfId="0" applyNumberFormat="1" applyFont="1" applyFill="1" applyAlignment="1">
      <alignment wrapText="1"/>
    </xf>
    <xf numFmtId="164" fontId="3" fillId="2" borderId="0" xfId="0" applyNumberFormat="1" applyFont="1" applyFill="1" applyAlignment="1">
      <alignment horizontal="right" wrapText="1"/>
    </xf>
    <xf numFmtId="0" fontId="0" fillId="2" borderId="0" xfId="0" applyNumberFormat="1" applyFont="1" applyFill="1" applyAlignment="1">
      <alignment wrapText="1"/>
    </xf>
    <xf numFmtId="164" fontId="2" fillId="2" borderId="0" xfId="0" applyNumberFormat="1" applyFont="1" applyFill="1" applyAlignment="1">
      <alignment wrapText="1"/>
    </xf>
    <xf numFmtId="0" fontId="2" fillId="0" borderId="0" xfId="0" applyNumberFormat="1" applyFont="1" applyFill="1" applyAlignment="1">
      <alignment horizontal="left" vertical="center" wrapText="1"/>
    </xf>
    <xf numFmtId="164" fontId="2" fillId="0" borderId="0" xfId="0" applyNumberFormat="1" applyFont="1" applyFill="1" applyAlignment="1">
      <alignment horizontal="left" vertical="center" wrapText="1"/>
    </xf>
    <xf numFmtId="164" fontId="5" fillId="2" borderId="0" xfId="0" applyNumberFormat="1" applyFont="1" applyFill="1" applyAlignment="1">
      <alignment horizontal="center" vertical="center" wrapText="1"/>
    </xf>
    <xf numFmtId="0" fontId="3" fillId="2" borderId="0" xfId="0" applyNumberFormat="1" applyFont="1" applyFill="1" applyAlignment="1">
      <alignment horizontal="center" vertical="center" wrapText="1"/>
    </xf>
    <xf numFmtId="0" fontId="2" fillId="2" borderId="0" xfId="0" applyNumberFormat="1" applyFont="1" applyFill="1" applyAlignment="1">
      <alignment wrapText="1"/>
    </xf>
    <xf numFmtId="0" fontId="1" fillId="0" borderId="0" xfId="0" applyNumberFormat="1" applyFont="1" applyFill="1" applyAlignment="1">
      <alignment horizontal="center" wrapText="1"/>
    </xf>
    <xf numFmtId="164" fontId="1" fillId="0" borderId="0" xfId="0" applyNumberFormat="1" applyFont="1" applyFill="1" applyAlignment="1">
      <alignment horizontal="center" wrapText="1"/>
    </xf>
    <xf numFmtId="164" fontId="2" fillId="0" borderId="0" xfId="0" applyNumberFormat="1" applyFont="1" applyFill="1" applyAlignment="1">
      <alignment wrapText="1"/>
    </xf>
    <xf numFmtId="1" fontId="6" fillId="0" borderId="0" xfId="0" applyNumberFormat="1" applyFont="1" applyFill="1" applyAlignment="1">
      <alignment horizontal="center" wrapText="1"/>
    </xf>
    <xf numFmtId="1" fontId="7" fillId="0" borderId="0" xfId="0" applyNumberFormat="1" applyFont="1" applyFill="1" applyAlignment="1">
      <alignment horizontal="center" wrapText="1"/>
    </xf>
    <xf numFmtId="164" fontId="7" fillId="0" borderId="0" xfId="0" applyNumberFormat="1" applyFont="1" applyFill="1" applyAlignment="1">
      <alignment horizontal="center" wrapText="1"/>
    </xf>
    <xf numFmtId="0" fontId="6" fillId="0" borderId="0" xfId="0" applyNumberFormat="1" applyFont="1" applyFill="1" applyAlignment="1">
      <alignment horizontal="center" wrapText="1"/>
    </xf>
    <xf numFmtId="0" fontId="2" fillId="7" borderId="0" xfId="0" applyNumberFormat="1" applyFont="1" applyFill="1" applyAlignment="1">
      <alignment wrapText="1"/>
    </xf>
    <xf numFmtId="164" fontId="0" fillId="7" borderId="0" xfId="0" applyNumberFormat="1" applyFont="1" applyFill="1" applyAlignment="1">
      <alignment wrapText="1"/>
    </xf>
  </cellXfs>
  <cellStyles count="6">
    <cellStyle name="Comma" xfId="4"/>
    <cellStyle name="Comma[0]" xfId="5"/>
    <cellStyle name="Currency" xfId="2"/>
    <cellStyle name="Currency[0]" xfId="3"/>
    <cellStyle name="Normal" xfId="0" builtinId="0"/>
    <cellStyle name="Percent" xfId="1"/>
  </cellStyles>
  <dxfs count="2">
    <dxf>
      <font>
        <sz val="10"/>
        <color auto="1"/>
        <name val="Arial"/>
      </font>
      <fill>
        <patternFill patternType="solid">
          <bgColor rgb="FFFF0000"/>
        </patternFill>
      </fill>
    </dxf>
    <dxf>
      <font>
        <sz val="10"/>
        <color auto="1"/>
        <name val="Arial"/>
      </font>
      <fill>
        <patternFill patternType="solid">
          <bgColor rgb="FF00FF00"/>
        </patternFill>
      </fill>
    </dxf>
  </dxfs>
  <tableStyles count="0" defaultPivotStyle="PivotStyleLight16"/>
  <colors>
    <indexedColors>
      <rgbColor rgb="00000000"/>
      <rgbColor rgb="00FFFFFF"/>
      <rgbColor rgb="00FF0000"/>
      <rgbColor rgb="00008000"/>
      <rgbColor rgb="000000FF"/>
      <rgbColor rgb="00FFFF00"/>
      <rgbColor rgb="00FF00FF"/>
      <rgbColor rgb="0000FFFF"/>
      <rgbColor rgb="00F4CCCC"/>
      <rgbColor rgb="000000FF"/>
      <rgbColor rgb="00FFF2CC"/>
      <rgbColor rgb="0099CCFF"/>
      <rgbColor rgb="00D9EAD3"/>
      <rgbColor rgb="00FFFF00"/>
      <rgbColor rgb="00FF0000"/>
      <rgbColor rgb="00000000"/>
      <rgbColor rgb="0000FF00"/>
      <rgbColor rgb="00EFEFEF"/>
      <rgbColor rgb="00CCCCCC"/>
      <rgbColor rgb="00E69999"/>
      <rgbColor rgb="00FFFFFF"/>
      <rgbColor rgb="00FFFF99"/>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0</xdr:colOff>
      <xdr:row>21</xdr:row>
      <xdr:rowOff>133350</xdr:rowOff>
    </xdr:to>
    <xdr:pic>
      <xdr:nvPicPr>
        <xdr:cNvPr id="2" name="shape10159279">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540500" cy="3333750"/>
        </a:xfrm>
        <a:prstGeom prst="rect">
          <a:avLst/>
        </a:prstGeom>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M74"/>
  <sheetViews>
    <sheetView showGridLines="0" tabSelected="1" zoomScaleNormal="100" zoomScalePageLayoutView="150" workbookViewId="0">
      <selection activeCell="D6" sqref="D6:E6"/>
    </sheetView>
  </sheetViews>
  <sheetFormatPr defaultColWidth="17.140625" defaultRowHeight="12.75" customHeight="1" x14ac:dyDescent="0.2"/>
  <cols>
    <col min="1" max="1" width="2.85546875" customWidth="1"/>
    <col min="2" max="2" width="4.140625" customWidth="1"/>
    <col min="3" max="3" width="22.140625" customWidth="1"/>
    <col min="4" max="4" width="17" customWidth="1"/>
    <col min="5" max="5" width="22.140625" customWidth="1"/>
    <col min="6" max="6" width="4.42578125" customWidth="1"/>
    <col min="7" max="7" width="16.85546875" customWidth="1"/>
    <col min="8" max="8" width="17.140625" customWidth="1"/>
    <col min="9" max="9" width="4.42578125" customWidth="1"/>
    <col min="10" max="11" width="17.140625" customWidth="1"/>
    <col min="12" max="12" width="4.42578125" customWidth="1"/>
    <col min="13" max="13" width="4.28515625" customWidth="1"/>
    <col min="14" max="14" width="2.7109375" customWidth="1"/>
  </cols>
  <sheetData>
    <row r="1" spans="2:13" ht="18" x14ac:dyDescent="0.25">
      <c r="C1" s="75" t="s">
        <v>67</v>
      </c>
      <c r="D1" s="76"/>
      <c r="E1" s="76"/>
      <c r="F1" s="76"/>
      <c r="G1" s="76"/>
      <c r="H1" s="56"/>
      <c r="I1" s="56"/>
      <c r="J1" s="56"/>
      <c r="K1" s="56"/>
    </row>
    <row r="2" spans="2:13" x14ac:dyDescent="0.2">
      <c r="C2" s="2"/>
      <c r="D2" s="3"/>
      <c r="E2" s="3"/>
      <c r="F2" s="3"/>
      <c r="G2" s="3"/>
      <c r="H2" s="1"/>
    </row>
    <row r="3" spans="2:13" x14ac:dyDescent="0.2">
      <c r="B3" s="49"/>
      <c r="C3" s="64"/>
      <c r="D3" s="65"/>
      <c r="E3" s="65"/>
      <c r="F3" s="65"/>
      <c r="G3" s="1"/>
      <c r="H3" s="1"/>
      <c r="I3" s="1"/>
      <c r="J3" s="72" t="s">
        <v>64</v>
      </c>
      <c r="K3" s="72"/>
      <c r="L3" s="73"/>
      <c r="M3" s="73"/>
    </row>
    <row r="4" spans="2:13" x14ac:dyDescent="0.2">
      <c r="B4" s="49"/>
      <c r="C4" s="5" t="s">
        <v>39</v>
      </c>
      <c r="D4" s="78">
        <v>1</v>
      </c>
      <c r="E4" s="79"/>
      <c r="F4" s="77"/>
      <c r="G4" s="7" t="s">
        <v>38</v>
      </c>
      <c r="H4" s="1"/>
      <c r="I4" s="1"/>
      <c r="J4" s="72"/>
      <c r="K4" s="72"/>
      <c r="L4" s="73"/>
      <c r="M4" s="73"/>
    </row>
    <row r="5" spans="2:13" x14ac:dyDescent="0.2">
      <c r="B5" s="49"/>
      <c r="C5" s="5"/>
      <c r="D5" s="4"/>
      <c r="E5" s="4"/>
      <c r="F5" s="49"/>
      <c r="G5" s="1"/>
      <c r="J5" s="8" t="s">
        <v>16</v>
      </c>
      <c r="K5" s="9">
        <v>0</v>
      </c>
      <c r="L5" s="1"/>
      <c r="M5" s="67"/>
    </row>
    <row r="6" spans="2:13" x14ac:dyDescent="0.2">
      <c r="B6" s="49"/>
      <c r="C6" s="5" t="s">
        <v>54</v>
      </c>
      <c r="D6" s="80" t="s">
        <v>88</v>
      </c>
      <c r="E6" s="81"/>
      <c r="F6" s="53"/>
      <c r="G6" s="7" t="s">
        <v>38</v>
      </c>
      <c r="H6" s="10"/>
      <c r="J6" s="8" t="s">
        <v>69</v>
      </c>
      <c r="K6" s="9">
        <f>(VLOOKUP($D$6,'Reserved Instance (1YR)'!$A$1:$D$15,2,FALSE))*$D$4</f>
        <v>1741</v>
      </c>
      <c r="L6" s="1"/>
      <c r="M6" s="67"/>
    </row>
    <row r="7" spans="2:13" x14ac:dyDescent="0.2">
      <c r="B7" s="49"/>
      <c r="C7" s="5"/>
      <c r="D7" s="6"/>
      <c r="E7" s="6"/>
      <c r="F7" s="65"/>
      <c r="G7" s="1"/>
      <c r="H7" s="1"/>
      <c r="I7" s="1"/>
      <c r="J7" s="8" t="s">
        <v>61</v>
      </c>
      <c r="K7" s="9">
        <f>(VLOOKUP($D$6,'Reserved Instance (3YR)'!$A$1:$D$15,2,FALSE))*$D$4</f>
        <v>3468</v>
      </c>
      <c r="L7" s="1"/>
      <c r="M7" s="67"/>
    </row>
    <row r="8" spans="2:13" x14ac:dyDescent="0.2">
      <c r="B8" s="49"/>
      <c r="C8" s="5" t="s">
        <v>62</v>
      </c>
      <c r="D8" s="63" t="str">
        <f>VLOOKUP($D$6,'Instance Types'!$A$2:$G$10,2,FALSE)</f>
        <v>30.5 GB</v>
      </c>
      <c r="E8" s="63"/>
      <c r="F8" s="77"/>
      <c r="G8" s="1"/>
      <c r="H8" s="1"/>
      <c r="I8" s="1"/>
      <c r="J8" s="66"/>
      <c r="K8" s="66"/>
      <c r="L8" s="66"/>
      <c r="M8" s="67"/>
    </row>
    <row r="9" spans="2:13" x14ac:dyDescent="0.2">
      <c r="B9" s="49"/>
      <c r="C9" s="11" t="s">
        <v>70</v>
      </c>
      <c r="D9" s="63" t="str">
        <f>VLOOKUP($D$6,'Instance Types'!$A$2:$G$10,3,FALSE)</f>
        <v>4 vCPU / 13 ECU</v>
      </c>
      <c r="E9" s="63"/>
      <c r="F9" s="77"/>
      <c r="G9" s="1"/>
      <c r="H9" s="1"/>
    </row>
    <row r="10" spans="2:13" x14ac:dyDescent="0.2">
      <c r="B10" s="49"/>
      <c r="C10" s="5" t="s">
        <v>65</v>
      </c>
      <c r="D10" s="63" t="str">
        <f>VLOOKUP($D$6,'Instance Types'!$A$2:$G$10,4,FALSE)</f>
        <v>1 x 950 NVMe SSD</v>
      </c>
      <c r="E10" s="63"/>
      <c r="F10" s="77"/>
      <c r="G10" s="1"/>
      <c r="H10" s="1"/>
      <c r="I10" s="1"/>
      <c r="J10" s="72" t="s">
        <v>60</v>
      </c>
      <c r="K10" s="72"/>
      <c r="L10" s="73"/>
      <c r="M10" s="73"/>
    </row>
    <row r="11" spans="2:13" x14ac:dyDescent="0.2">
      <c r="B11" s="49"/>
      <c r="C11" s="5" t="s">
        <v>15</v>
      </c>
      <c r="D11" s="63" t="str">
        <f>VLOOKUP($D$6,'Instance Types'!$A$2:$G$10,5,FALSE)</f>
        <v>64-bit</v>
      </c>
      <c r="E11" s="63"/>
      <c r="F11" s="77"/>
      <c r="G11" s="1"/>
      <c r="H11" s="1"/>
      <c r="I11" s="1"/>
      <c r="J11" s="72"/>
      <c r="K11" s="72"/>
      <c r="L11" s="73"/>
      <c r="M11" s="73"/>
    </row>
    <row r="12" spans="2:13" x14ac:dyDescent="0.2">
      <c r="B12" s="49"/>
      <c r="C12" s="5"/>
      <c r="D12" s="63"/>
      <c r="E12" s="63"/>
      <c r="F12" s="77"/>
      <c r="G12" s="1"/>
      <c r="H12" s="1"/>
      <c r="I12" s="1"/>
      <c r="J12" s="8" t="s">
        <v>16</v>
      </c>
      <c r="K12" s="9">
        <f>D$28</f>
        <v>227.76</v>
      </c>
      <c r="L12" s="1"/>
      <c r="M12" s="67"/>
    </row>
    <row r="13" spans="2:13" x14ac:dyDescent="0.2">
      <c r="B13" s="49"/>
      <c r="C13" s="5" t="s">
        <v>14</v>
      </c>
      <c r="D13" s="63" t="str">
        <f>VLOOKUP($D$6,'Instance Types'!$A$2:$G$10,7,FALSE)</f>
        <v>i3.xlarge</v>
      </c>
      <c r="E13" s="63"/>
      <c r="F13" s="77"/>
      <c r="G13" s="1"/>
      <c r="H13" s="1"/>
      <c r="I13" s="1"/>
      <c r="J13" s="8" t="s">
        <v>69</v>
      </c>
      <c r="K13" s="9">
        <f>G$29</f>
        <v>0</v>
      </c>
      <c r="L13" s="1"/>
      <c r="M13" s="67"/>
    </row>
    <row r="14" spans="2:13" x14ac:dyDescent="0.2">
      <c r="B14" s="49"/>
      <c r="C14" s="64"/>
      <c r="D14" s="65"/>
      <c r="E14" s="65"/>
      <c r="F14" s="65"/>
      <c r="G14" s="1"/>
      <c r="H14" s="1"/>
      <c r="I14" s="1"/>
      <c r="J14" s="8" t="s">
        <v>61</v>
      </c>
      <c r="K14" s="9">
        <f>J$29</f>
        <v>0</v>
      </c>
      <c r="L14" s="1"/>
      <c r="M14" s="67"/>
    </row>
    <row r="15" spans="2:13" x14ac:dyDescent="0.2">
      <c r="C15" s="2"/>
      <c r="D15" s="3"/>
      <c r="E15" s="3"/>
      <c r="F15" s="3"/>
      <c r="G15" s="1"/>
      <c r="H15" s="1"/>
      <c r="I15" s="1"/>
      <c r="J15" s="66"/>
      <c r="K15" s="66"/>
      <c r="L15" s="66"/>
      <c r="M15" s="67"/>
    </row>
    <row r="16" spans="2:13" x14ac:dyDescent="0.2">
      <c r="B16" s="68"/>
      <c r="C16" s="64"/>
      <c r="D16" s="65"/>
      <c r="E16" s="65"/>
      <c r="F16" s="69"/>
      <c r="G16" s="1"/>
      <c r="H16" s="1"/>
      <c r="I16" s="1"/>
      <c r="J16" s="1"/>
      <c r="K16" s="1"/>
    </row>
    <row r="17" spans="2:13" x14ac:dyDescent="0.2">
      <c r="B17" s="68"/>
      <c r="C17" s="70" t="s">
        <v>50</v>
      </c>
      <c r="D17" s="71"/>
      <c r="E17" s="71"/>
      <c r="F17" s="69"/>
      <c r="G17" s="1"/>
      <c r="H17" s="1"/>
      <c r="I17" s="1"/>
      <c r="J17" s="72" t="s">
        <v>51</v>
      </c>
      <c r="K17" s="72"/>
      <c r="L17" s="73"/>
      <c r="M17" s="73"/>
    </row>
    <row r="18" spans="2:13" x14ac:dyDescent="0.2">
      <c r="B18" s="68"/>
      <c r="C18" s="70"/>
      <c r="D18" s="71"/>
      <c r="E18" s="71"/>
      <c r="F18" s="69"/>
      <c r="G18" s="1"/>
      <c r="H18" s="1"/>
      <c r="I18" s="1"/>
      <c r="J18" s="72"/>
      <c r="K18" s="72"/>
      <c r="L18" s="73"/>
      <c r="M18" s="73"/>
    </row>
    <row r="19" spans="2:13" x14ac:dyDescent="0.2">
      <c r="B19" s="68"/>
      <c r="C19" s="70"/>
      <c r="D19" s="71"/>
      <c r="E19" s="71"/>
      <c r="F19" s="69"/>
      <c r="G19" s="1"/>
      <c r="H19" s="1"/>
      <c r="I19" s="1"/>
      <c r="J19" s="8" t="s">
        <v>16</v>
      </c>
      <c r="K19" s="9">
        <f>E67</f>
        <v>8199.360000000006</v>
      </c>
      <c r="L19" s="1"/>
      <c r="M19" s="67"/>
    </row>
    <row r="20" spans="2:13" x14ac:dyDescent="0.2">
      <c r="B20" s="68"/>
      <c r="C20" s="70"/>
      <c r="D20" s="71"/>
      <c r="E20" s="71"/>
      <c r="F20" s="69"/>
      <c r="G20" s="1"/>
      <c r="H20" s="1"/>
      <c r="I20" s="1"/>
      <c r="J20" s="8" t="s">
        <v>69</v>
      </c>
      <c r="K20" s="9">
        <f>H67</f>
        <v>5223</v>
      </c>
      <c r="L20" s="1"/>
      <c r="M20" s="67"/>
    </row>
    <row r="21" spans="2:13" x14ac:dyDescent="0.2">
      <c r="B21" s="68"/>
      <c r="C21" s="70"/>
      <c r="D21" s="71"/>
      <c r="E21" s="71"/>
      <c r="F21" s="69"/>
      <c r="G21" s="1"/>
      <c r="H21" s="1"/>
      <c r="I21" s="1"/>
      <c r="J21" s="8" t="s">
        <v>61</v>
      </c>
      <c r="K21" s="9">
        <f>K67</f>
        <v>3468</v>
      </c>
      <c r="L21" s="1"/>
      <c r="M21" s="67"/>
    </row>
    <row r="22" spans="2:13" x14ac:dyDescent="0.2">
      <c r="B22" s="68"/>
      <c r="C22" s="74"/>
      <c r="D22" s="69"/>
      <c r="E22" s="69"/>
      <c r="F22" s="69"/>
      <c r="G22" s="1"/>
      <c r="H22" s="1"/>
      <c r="I22" s="1"/>
      <c r="J22" s="66"/>
      <c r="K22" s="66"/>
      <c r="L22" s="66"/>
      <c r="M22" s="67"/>
    </row>
    <row r="23" spans="2:13" x14ac:dyDescent="0.2">
      <c r="C23" s="2"/>
      <c r="D23" s="3"/>
      <c r="E23" s="3"/>
      <c r="F23" s="3"/>
      <c r="J23" s="1"/>
      <c r="K23" s="1"/>
    </row>
    <row r="24" spans="2:13" x14ac:dyDescent="0.2">
      <c r="C24" s="2"/>
      <c r="D24" s="57" t="s">
        <v>16</v>
      </c>
      <c r="E24" s="57"/>
      <c r="F24" s="56"/>
      <c r="G24" s="58" t="s">
        <v>57</v>
      </c>
      <c r="H24" s="58"/>
      <c r="I24" s="59"/>
      <c r="J24" s="60" t="s">
        <v>75</v>
      </c>
      <c r="K24" s="60"/>
      <c r="L24" s="61"/>
      <c r="M24" s="1"/>
    </row>
    <row r="25" spans="2:13" x14ac:dyDescent="0.2">
      <c r="B25" s="49"/>
      <c r="C25" s="5"/>
      <c r="D25" s="12" t="s">
        <v>66</v>
      </c>
      <c r="E25" s="13" t="s">
        <v>59</v>
      </c>
      <c r="F25" s="62" t="s">
        <v>66</v>
      </c>
      <c r="G25" s="62"/>
      <c r="H25" s="13" t="s">
        <v>59</v>
      </c>
      <c r="I25" s="13"/>
      <c r="J25" s="13" t="s">
        <v>66</v>
      </c>
      <c r="K25" s="13" t="s">
        <v>59</v>
      </c>
      <c r="L25" s="4"/>
      <c r="M25" s="49"/>
    </row>
    <row r="26" spans="2:13" x14ac:dyDescent="0.2">
      <c r="B26" s="49"/>
      <c r="C26" s="50" t="s">
        <v>74</v>
      </c>
      <c r="D26" s="51"/>
      <c r="E26" s="51"/>
      <c r="F26" s="51"/>
      <c r="G26" s="51"/>
      <c r="H26" s="52"/>
      <c r="I26" s="52"/>
      <c r="J26" s="52"/>
      <c r="K26" s="52"/>
      <c r="L26" s="53"/>
      <c r="M26" s="49"/>
    </row>
    <row r="27" spans="2:13" hidden="1" x14ac:dyDescent="0.2">
      <c r="B27" s="49"/>
      <c r="D27" s="1"/>
      <c r="E27" s="1" t="s">
        <v>16</v>
      </c>
      <c r="F27" s="1"/>
      <c r="H27" s="1" t="s">
        <v>57</v>
      </c>
      <c r="I27" s="1"/>
      <c r="J27" s="1"/>
      <c r="K27" s="1" t="s">
        <v>75</v>
      </c>
      <c r="M27" s="49"/>
    </row>
    <row r="28" spans="2:13" x14ac:dyDescent="0.2">
      <c r="B28" s="49"/>
      <c r="C28" s="14" t="s">
        <v>49</v>
      </c>
      <c r="D28" s="15">
        <f>(VLOOKUP($D$6,'On-Demand Instance'!$A$1:$C$15,3,FALSE))*$D$4</f>
        <v>227.76</v>
      </c>
      <c r="E28" s="15">
        <f>D28</f>
        <v>227.76</v>
      </c>
      <c r="F28" s="14" t="str">
        <f t="shared" ref="F28:F39" si="0">IF(AND((E28&lt;H28),(E28&lt;K28)),"Y","N")</f>
        <v>Y</v>
      </c>
      <c r="G28" s="16">
        <f>(((VLOOKUP($D$6,'Reserved Instance (1YR)'!$A$1:$D$15,4,FALSE))+(VLOOKUP($D$6,'Reserved Instance (1YR)'!$A$1:$D$15,2,FALSE))))*$D$4</f>
        <v>1741</v>
      </c>
      <c r="H28" s="16">
        <f>G28</f>
        <v>1741</v>
      </c>
      <c r="I28" s="14" t="str">
        <f t="shared" ref="I28:I39" si="1">IF(AND((H28&lt;E28),(H28&lt;K28)),"Y","N")</f>
        <v>N</v>
      </c>
      <c r="J28" s="17">
        <f>(((VLOOKUP($D$6,'Reserved Instance (3YR)'!$A$1:$D$15,4,FALSE))+(VLOOKUP($D$6,'Reserved Instance (3YR)'!$A$1:$D$15,2,FALSE))))*$D$4</f>
        <v>3468</v>
      </c>
      <c r="K28" s="17">
        <f>J28</f>
        <v>3468</v>
      </c>
      <c r="L28" s="14" t="str">
        <f t="shared" ref="L28:L39" si="2">IF(AND((K28&lt;E28),(K28&lt;H28)),"Y","N")</f>
        <v>N</v>
      </c>
      <c r="M28" s="49"/>
    </row>
    <row r="29" spans="2:13" x14ac:dyDescent="0.2">
      <c r="B29" s="49"/>
      <c r="C29" s="14" t="s">
        <v>47</v>
      </c>
      <c r="D29" s="15">
        <f t="shared" ref="D29:D39" si="3">D$28</f>
        <v>227.76</v>
      </c>
      <c r="E29" s="15">
        <f t="shared" ref="E29:E39" si="4">E28+D29</f>
        <v>455.52</v>
      </c>
      <c r="F29" s="14" t="str">
        <f t="shared" si="0"/>
        <v>Y</v>
      </c>
      <c r="G29" s="16">
        <f>(VLOOKUP($D$6,'Reserved Instance (1YR)'!$A$1:$D$15,4,FALSE))*$D$4</f>
        <v>0</v>
      </c>
      <c r="H29" s="16">
        <f t="shared" ref="H29:H39" si="5">H28+G29</f>
        <v>1741</v>
      </c>
      <c r="I29" s="14" t="str">
        <f t="shared" si="1"/>
        <v>N</v>
      </c>
      <c r="J29" s="17">
        <f>(((VLOOKUP($D$6,'Reserved Instance (3YR)'!$A$1:$D$15,4,FALSE))))*$D$4</f>
        <v>0</v>
      </c>
      <c r="K29" s="17">
        <f t="shared" ref="K29:K39" si="6">K28+J29</f>
        <v>3468</v>
      </c>
      <c r="L29" s="14" t="str">
        <f t="shared" si="2"/>
        <v>N</v>
      </c>
      <c r="M29" s="49"/>
    </row>
    <row r="30" spans="2:13" x14ac:dyDescent="0.2">
      <c r="B30" s="49"/>
      <c r="C30" s="14" t="s">
        <v>48</v>
      </c>
      <c r="D30" s="15">
        <f t="shared" si="3"/>
        <v>227.76</v>
      </c>
      <c r="E30" s="15">
        <f t="shared" si="4"/>
        <v>683.28</v>
      </c>
      <c r="F30" s="14" t="str">
        <f t="shared" si="0"/>
        <v>Y</v>
      </c>
      <c r="G30" s="16">
        <f t="shared" ref="G30:G39" si="7">G$29</f>
        <v>0</v>
      </c>
      <c r="H30" s="16">
        <f t="shared" si="5"/>
        <v>1741</v>
      </c>
      <c r="I30" s="14" t="str">
        <f t="shared" si="1"/>
        <v>N</v>
      </c>
      <c r="J30" s="17">
        <f t="shared" ref="J30:J39" si="8">J$29</f>
        <v>0</v>
      </c>
      <c r="K30" s="17">
        <f t="shared" si="6"/>
        <v>3468</v>
      </c>
      <c r="L30" s="14" t="str">
        <f t="shared" si="2"/>
        <v>N</v>
      </c>
      <c r="M30" s="49"/>
    </row>
    <row r="31" spans="2:13" x14ac:dyDescent="0.2">
      <c r="B31" s="49"/>
      <c r="C31" s="14" t="s">
        <v>45</v>
      </c>
      <c r="D31" s="15">
        <f t="shared" si="3"/>
        <v>227.76</v>
      </c>
      <c r="E31" s="15">
        <f t="shared" si="4"/>
        <v>911.04</v>
      </c>
      <c r="F31" s="14" t="str">
        <f t="shared" si="0"/>
        <v>Y</v>
      </c>
      <c r="G31" s="16">
        <f t="shared" si="7"/>
        <v>0</v>
      </c>
      <c r="H31" s="16">
        <f t="shared" si="5"/>
        <v>1741</v>
      </c>
      <c r="I31" s="14" t="str">
        <f t="shared" si="1"/>
        <v>N</v>
      </c>
      <c r="J31" s="17">
        <f t="shared" si="8"/>
        <v>0</v>
      </c>
      <c r="K31" s="17">
        <f t="shared" si="6"/>
        <v>3468</v>
      </c>
      <c r="L31" s="14" t="str">
        <f t="shared" si="2"/>
        <v>N</v>
      </c>
      <c r="M31" s="49"/>
    </row>
    <row r="32" spans="2:13" x14ac:dyDescent="0.2">
      <c r="B32" s="49"/>
      <c r="C32" s="14" t="s">
        <v>46</v>
      </c>
      <c r="D32" s="15">
        <f t="shared" si="3"/>
        <v>227.76</v>
      </c>
      <c r="E32" s="15">
        <f t="shared" si="4"/>
        <v>1138.8</v>
      </c>
      <c r="F32" s="14" t="str">
        <f t="shared" si="0"/>
        <v>Y</v>
      </c>
      <c r="G32" s="16">
        <f t="shared" si="7"/>
        <v>0</v>
      </c>
      <c r="H32" s="16">
        <f t="shared" si="5"/>
        <v>1741</v>
      </c>
      <c r="I32" s="14" t="str">
        <f t="shared" si="1"/>
        <v>N</v>
      </c>
      <c r="J32" s="17">
        <f t="shared" si="8"/>
        <v>0</v>
      </c>
      <c r="K32" s="17">
        <f t="shared" si="6"/>
        <v>3468</v>
      </c>
      <c r="L32" s="14" t="str">
        <f t="shared" si="2"/>
        <v>N</v>
      </c>
      <c r="M32" s="49"/>
    </row>
    <row r="33" spans="2:13" x14ac:dyDescent="0.2">
      <c r="B33" s="49"/>
      <c r="C33" s="14" t="s">
        <v>43</v>
      </c>
      <c r="D33" s="15">
        <f t="shared" si="3"/>
        <v>227.76</v>
      </c>
      <c r="E33" s="15">
        <f t="shared" si="4"/>
        <v>1366.56</v>
      </c>
      <c r="F33" s="14" t="str">
        <f t="shared" si="0"/>
        <v>Y</v>
      </c>
      <c r="G33" s="16">
        <f t="shared" si="7"/>
        <v>0</v>
      </c>
      <c r="H33" s="16">
        <f t="shared" si="5"/>
        <v>1741</v>
      </c>
      <c r="I33" s="14" t="str">
        <f t="shared" si="1"/>
        <v>N</v>
      </c>
      <c r="J33" s="17">
        <f t="shared" si="8"/>
        <v>0</v>
      </c>
      <c r="K33" s="17">
        <f t="shared" si="6"/>
        <v>3468</v>
      </c>
      <c r="L33" s="14" t="str">
        <f t="shared" si="2"/>
        <v>N</v>
      </c>
      <c r="M33" s="49"/>
    </row>
    <row r="34" spans="2:13" x14ac:dyDescent="0.2">
      <c r="B34" s="49"/>
      <c r="C34" s="14" t="s">
        <v>44</v>
      </c>
      <c r="D34" s="15">
        <f t="shared" si="3"/>
        <v>227.76</v>
      </c>
      <c r="E34" s="15">
        <f t="shared" si="4"/>
        <v>1594.32</v>
      </c>
      <c r="F34" s="14" t="str">
        <f t="shared" si="0"/>
        <v>Y</v>
      </c>
      <c r="G34" s="16">
        <f t="shared" si="7"/>
        <v>0</v>
      </c>
      <c r="H34" s="16">
        <f t="shared" si="5"/>
        <v>1741</v>
      </c>
      <c r="I34" s="14" t="str">
        <f t="shared" si="1"/>
        <v>N</v>
      </c>
      <c r="J34" s="17">
        <f t="shared" si="8"/>
        <v>0</v>
      </c>
      <c r="K34" s="17">
        <f t="shared" si="6"/>
        <v>3468</v>
      </c>
      <c r="L34" s="14" t="str">
        <f t="shared" si="2"/>
        <v>N</v>
      </c>
      <c r="M34" s="49"/>
    </row>
    <row r="35" spans="2:13" x14ac:dyDescent="0.2">
      <c r="B35" s="49"/>
      <c r="C35" s="14" t="s">
        <v>41</v>
      </c>
      <c r="D35" s="15">
        <f t="shared" si="3"/>
        <v>227.76</v>
      </c>
      <c r="E35" s="15">
        <f t="shared" si="4"/>
        <v>1822.08</v>
      </c>
      <c r="F35" s="14" t="str">
        <f t="shared" si="0"/>
        <v>N</v>
      </c>
      <c r="G35" s="16">
        <f t="shared" si="7"/>
        <v>0</v>
      </c>
      <c r="H35" s="16">
        <f t="shared" si="5"/>
        <v>1741</v>
      </c>
      <c r="I35" s="14" t="str">
        <f t="shared" si="1"/>
        <v>Y</v>
      </c>
      <c r="J35" s="17">
        <f t="shared" si="8"/>
        <v>0</v>
      </c>
      <c r="K35" s="17">
        <f t="shared" si="6"/>
        <v>3468</v>
      </c>
      <c r="L35" s="14" t="str">
        <f t="shared" si="2"/>
        <v>N</v>
      </c>
      <c r="M35" s="49"/>
    </row>
    <row r="36" spans="2:13" x14ac:dyDescent="0.2">
      <c r="B36" s="49"/>
      <c r="C36" s="14" t="s">
        <v>42</v>
      </c>
      <c r="D36" s="15">
        <f t="shared" si="3"/>
        <v>227.76</v>
      </c>
      <c r="E36" s="15">
        <f t="shared" si="4"/>
        <v>2049.84</v>
      </c>
      <c r="F36" s="14" t="str">
        <f t="shared" si="0"/>
        <v>N</v>
      </c>
      <c r="G36" s="16">
        <f t="shared" si="7"/>
        <v>0</v>
      </c>
      <c r="H36" s="16">
        <f t="shared" si="5"/>
        <v>1741</v>
      </c>
      <c r="I36" s="14" t="str">
        <f t="shared" si="1"/>
        <v>Y</v>
      </c>
      <c r="J36" s="17">
        <f t="shared" si="8"/>
        <v>0</v>
      </c>
      <c r="K36" s="17">
        <f t="shared" si="6"/>
        <v>3468</v>
      </c>
      <c r="L36" s="14" t="str">
        <f t="shared" si="2"/>
        <v>N</v>
      </c>
      <c r="M36" s="49"/>
    </row>
    <row r="37" spans="2:13" x14ac:dyDescent="0.2">
      <c r="B37" s="49"/>
      <c r="C37" s="14" t="s">
        <v>3</v>
      </c>
      <c r="D37" s="15">
        <f t="shared" si="3"/>
        <v>227.76</v>
      </c>
      <c r="E37" s="15">
        <f t="shared" si="4"/>
        <v>2277.6000000000004</v>
      </c>
      <c r="F37" s="14" t="str">
        <f t="shared" si="0"/>
        <v>N</v>
      </c>
      <c r="G37" s="16">
        <f t="shared" si="7"/>
        <v>0</v>
      </c>
      <c r="H37" s="16">
        <f t="shared" si="5"/>
        <v>1741</v>
      </c>
      <c r="I37" s="14" t="str">
        <f t="shared" si="1"/>
        <v>Y</v>
      </c>
      <c r="J37" s="17">
        <f t="shared" si="8"/>
        <v>0</v>
      </c>
      <c r="K37" s="17">
        <f t="shared" si="6"/>
        <v>3468</v>
      </c>
      <c r="L37" s="14" t="str">
        <f t="shared" si="2"/>
        <v>N</v>
      </c>
      <c r="M37" s="49"/>
    </row>
    <row r="38" spans="2:13" x14ac:dyDescent="0.2">
      <c r="B38" s="49"/>
      <c r="C38" s="14" t="s">
        <v>30</v>
      </c>
      <c r="D38" s="15">
        <f t="shared" si="3"/>
        <v>227.76</v>
      </c>
      <c r="E38" s="15">
        <f t="shared" si="4"/>
        <v>2505.3600000000006</v>
      </c>
      <c r="F38" s="14" t="str">
        <f t="shared" si="0"/>
        <v>N</v>
      </c>
      <c r="G38" s="16">
        <f t="shared" si="7"/>
        <v>0</v>
      </c>
      <c r="H38" s="16">
        <f t="shared" si="5"/>
        <v>1741</v>
      </c>
      <c r="I38" s="14" t="str">
        <f t="shared" si="1"/>
        <v>Y</v>
      </c>
      <c r="J38" s="17">
        <f t="shared" si="8"/>
        <v>0</v>
      </c>
      <c r="K38" s="17">
        <f t="shared" si="6"/>
        <v>3468</v>
      </c>
      <c r="L38" s="14" t="str">
        <f t="shared" si="2"/>
        <v>N</v>
      </c>
      <c r="M38" s="49"/>
    </row>
    <row r="39" spans="2:13" x14ac:dyDescent="0.2">
      <c r="B39" s="49"/>
      <c r="C39" s="14" t="s">
        <v>28</v>
      </c>
      <c r="D39" s="15">
        <f t="shared" si="3"/>
        <v>227.76</v>
      </c>
      <c r="E39" s="15">
        <f t="shared" si="4"/>
        <v>2733.1200000000008</v>
      </c>
      <c r="F39" s="14" t="str">
        <f t="shared" si="0"/>
        <v>N</v>
      </c>
      <c r="G39" s="16">
        <f t="shared" si="7"/>
        <v>0</v>
      </c>
      <c r="H39" s="16">
        <f t="shared" si="5"/>
        <v>1741</v>
      </c>
      <c r="I39" s="14" t="str">
        <f t="shared" si="1"/>
        <v>Y</v>
      </c>
      <c r="J39" s="17">
        <f t="shared" si="8"/>
        <v>0</v>
      </c>
      <c r="K39" s="17">
        <f t="shared" si="6"/>
        <v>3468</v>
      </c>
      <c r="L39" s="14" t="str">
        <f t="shared" si="2"/>
        <v>N</v>
      </c>
      <c r="M39" s="49"/>
    </row>
    <row r="40" spans="2:13" x14ac:dyDescent="0.2">
      <c r="B40" s="49"/>
      <c r="C40" s="50" t="s">
        <v>73</v>
      </c>
      <c r="D40" s="52"/>
      <c r="E40" s="52"/>
      <c r="F40" s="52"/>
      <c r="G40" s="52"/>
      <c r="H40" s="52"/>
      <c r="I40" s="52"/>
      <c r="J40" s="52"/>
      <c r="K40" s="52"/>
      <c r="L40" s="53"/>
      <c r="M40" s="49"/>
    </row>
    <row r="41" spans="2:13" x14ac:dyDescent="0.2">
      <c r="B41" s="49"/>
      <c r="C41" s="14" t="s">
        <v>26</v>
      </c>
      <c r="D41" s="15">
        <f t="shared" ref="D41:D52" si="9">D$28</f>
        <v>227.76</v>
      </c>
      <c r="E41" s="15">
        <f>E39+D41</f>
        <v>2960.880000000001</v>
      </c>
      <c r="F41" s="14" t="str">
        <f t="shared" ref="F41:F52" si="10">IF(AND((E41&lt;H41),(E41&lt;K41)),"Y","N")</f>
        <v>Y</v>
      </c>
      <c r="G41" s="16">
        <f>G$28</f>
        <v>1741</v>
      </c>
      <c r="H41" s="16">
        <f>H39+G41</f>
        <v>3482</v>
      </c>
      <c r="I41" s="14" t="str">
        <f t="shared" ref="I41:I52" si="11">IF(AND((H41&lt;E41),(H41&lt;K41)),"Y","N")</f>
        <v>N</v>
      </c>
      <c r="J41" s="17">
        <f t="shared" ref="J41:J52" si="12">J$29</f>
        <v>0</v>
      </c>
      <c r="K41" s="17">
        <f>K39+J41</f>
        <v>3468</v>
      </c>
      <c r="L41" s="14" t="str">
        <f t="shared" ref="L41:L52" si="13">IF(AND((K41&lt;E41),(K41&lt;H41)),"Y","N")</f>
        <v>N</v>
      </c>
      <c r="M41" s="49"/>
    </row>
    <row r="42" spans="2:13" x14ac:dyDescent="0.2">
      <c r="B42" s="49"/>
      <c r="C42" s="14" t="s">
        <v>24</v>
      </c>
      <c r="D42" s="15">
        <f t="shared" si="9"/>
        <v>227.76</v>
      </c>
      <c r="E42" s="15">
        <f t="shared" ref="E42:E52" si="14">E41+D42</f>
        <v>3188.6400000000012</v>
      </c>
      <c r="F42" s="14" t="str">
        <f t="shared" si="10"/>
        <v>Y</v>
      </c>
      <c r="G42" s="16">
        <f t="shared" ref="G42:G52" si="15">G$29</f>
        <v>0</v>
      </c>
      <c r="H42" s="16">
        <f t="shared" ref="H42:H52" si="16">H41+G42</f>
        <v>3482</v>
      </c>
      <c r="I42" s="14" t="str">
        <f t="shared" si="11"/>
        <v>N</v>
      </c>
      <c r="J42" s="17">
        <f t="shared" si="12"/>
        <v>0</v>
      </c>
      <c r="K42" s="17">
        <f t="shared" ref="K42:K52" si="17">K41+J42</f>
        <v>3468</v>
      </c>
      <c r="L42" s="14" t="str">
        <f t="shared" si="13"/>
        <v>N</v>
      </c>
      <c r="M42" s="49"/>
    </row>
    <row r="43" spans="2:13" x14ac:dyDescent="0.2">
      <c r="B43" s="49"/>
      <c r="C43" s="14" t="s">
        <v>23</v>
      </c>
      <c r="D43" s="15">
        <f t="shared" si="9"/>
        <v>227.76</v>
      </c>
      <c r="E43" s="15">
        <f t="shared" si="14"/>
        <v>3416.4000000000015</v>
      </c>
      <c r="F43" s="14" t="str">
        <f t="shared" si="10"/>
        <v>Y</v>
      </c>
      <c r="G43" s="16">
        <f t="shared" si="15"/>
        <v>0</v>
      </c>
      <c r="H43" s="16">
        <f t="shared" si="16"/>
        <v>3482</v>
      </c>
      <c r="I43" s="14" t="str">
        <f t="shared" si="11"/>
        <v>N</v>
      </c>
      <c r="J43" s="17">
        <f t="shared" si="12"/>
        <v>0</v>
      </c>
      <c r="K43" s="17">
        <f t="shared" si="17"/>
        <v>3468</v>
      </c>
      <c r="L43" s="14" t="str">
        <f t="shared" si="13"/>
        <v>N</v>
      </c>
      <c r="M43" s="49"/>
    </row>
    <row r="44" spans="2:13" x14ac:dyDescent="0.2">
      <c r="B44" s="49"/>
      <c r="C44" s="14" t="s">
        <v>22</v>
      </c>
      <c r="D44" s="15">
        <f t="shared" si="9"/>
        <v>227.76</v>
      </c>
      <c r="E44" s="15">
        <f t="shared" si="14"/>
        <v>3644.1600000000017</v>
      </c>
      <c r="F44" s="14" t="str">
        <f t="shared" si="10"/>
        <v>N</v>
      </c>
      <c r="G44" s="16">
        <f t="shared" si="15"/>
        <v>0</v>
      </c>
      <c r="H44" s="16">
        <f t="shared" si="16"/>
        <v>3482</v>
      </c>
      <c r="I44" s="14" t="str">
        <f t="shared" si="11"/>
        <v>N</v>
      </c>
      <c r="J44" s="17">
        <f t="shared" si="12"/>
        <v>0</v>
      </c>
      <c r="K44" s="17">
        <f t="shared" si="17"/>
        <v>3468</v>
      </c>
      <c r="L44" s="14" t="str">
        <f t="shared" si="13"/>
        <v>Y</v>
      </c>
      <c r="M44" s="49"/>
    </row>
    <row r="45" spans="2:13" x14ac:dyDescent="0.2">
      <c r="B45" s="49"/>
      <c r="C45" s="14" t="s">
        <v>21</v>
      </c>
      <c r="D45" s="15">
        <f t="shared" si="9"/>
        <v>227.76</v>
      </c>
      <c r="E45" s="15">
        <f t="shared" si="14"/>
        <v>3871.9200000000019</v>
      </c>
      <c r="F45" s="14" t="str">
        <f t="shared" si="10"/>
        <v>N</v>
      </c>
      <c r="G45" s="16">
        <f t="shared" si="15"/>
        <v>0</v>
      </c>
      <c r="H45" s="16">
        <f t="shared" si="16"/>
        <v>3482</v>
      </c>
      <c r="I45" s="14" t="str">
        <f t="shared" si="11"/>
        <v>N</v>
      </c>
      <c r="J45" s="17">
        <f t="shared" si="12"/>
        <v>0</v>
      </c>
      <c r="K45" s="17">
        <f t="shared" si="17"/>
        <v>3468</v>
      </c>
      <c r="L45" s="14" t="str">
        <f t="shared" si="13"/>
        <v>Y</v>
      </c>
      <c r="M45" s="49"/>
    </row>
    <row r="46" spans="2:13" x14ac:dyDescent="0.2">
      <c r="B46" s="49"/>
      <c r="C46" s="14" t="s">
        <v>20</v>
      </c>
      <c r="D46" s="15">
        <f t="shared" si="9"/>
        <v>227.76</v>
      </c>
      <c r="E46" s="15">
        <f t="shared" si="14"/>
        <v>4099.6800000000021</v>
      </c>
      <c r="F46" s="14" t="str">
        <f t="shared" si="10"/>
        <v>N</v>
      </c>
      <c r="G46" s="16">
        <f t="shared" si="15"/>
        <v>0</v>
      </c>
      <c r="H46" s="16">
        <f t="shared" si="16"/>
        <v>3482</v>
      </c>
      <c r="I46" s="14" t="str">
        <f t="shared" si="11"/>
        <v>N</v>
      </c>
      <c r="J46" s="17">
        <f t="shared" si="12"/>
        <v>0</v>
      </c>
      <c r="K46" s="17">
        <f t="shared" si="17"/>
        <v>3468</v>
      </c>
      <c r="L46" s="14" t="str">
        <f t="shared" si="13"/>
        <v>Y</v>
      </c>
      <c r="M46" s="49"/>
    </row>
    <row r="47" spans="2:13" x14ac:dyDescent="0.2">
      <c r="B47" s="49"/>
      <c r="C47" s="14" t="s">
        <v>37</v>
      </c>
      <c r="D47" s="15">
        <f t="shared" si="9"/>
        <v>227.76</v>
      </c>
      <c r="E47" s="15">
        <f t="shared" si="14"/>
        <v>4327.4400000000023</v>
      </c>
      <c r="F47" s="14" t="str">
        <f t="shared" si="10"/>
        <v>N</v>
      </c>
      <c r="G47" s="16">
        <f t="shared" si="15"/>
        <v>0</v>
      </c>
      <c r="H47" s="16">
        <f t="shared" si="16"/>
        <v>3482</v>
      </c>
      <c r="I47" s="14" t="str">
        <f t="shared" si="11"/>
        <v>N</v>
      </c>
      <c r="J47" s="17">
        <f t="shared" si="12"/>
        <v>0</v>
      </c>
      <c r="K47" s="17">
        <f t="shared" si="17"/>
        <v>3468</v>
      </c>
      <c r="L47" s="14" t="str">
        <f t="shared" si="13"/>
        <v>Y</v>
      </c>
      <c r="M47" s="49"/>
    </row>
    <row r="48" spans="2:13" x14ac:dyDescent="0.2">
      <c r="B48" s="49"/>
      <c r="C48" s="14" t="s">
        <v>18</v>
      </c>
      <c r="D48" s="15">
        <f t="shared" si="9"/>
        <v>227.76</v>
      </c>
      <c r="E48" s="15">
        <f t="shared" si="14"/>
        <v>4555.2000000000025</v>
      </c>
      <c r="F48" s="14" t="str">
        <f t="shared" si="10"/>
        <v>N</v>
      </c>
      <c r="G48" s="16">
        <f t="shared" si="15"/>
        <v>0</v>
      </c>
      <c r="H48" s="16">
        <f t="shared" si="16"/>
        <v>3482</v>
      </c>
      <c r="I48" s="14" t="str">
        <f t="shared" si="11"/>
        <v>N</v>
      </c>
      <c r="J48" s="17">
        <f t="shared" si="12"/>
        <v>0</v>
      </c>
      <c r="K48" s="17">
        <f t="shared" si="17"/>
        <v>3468</v>
      </c>
      <c r="L48" s="14" t="str">
        <f t="shared" si="13"/>
        <v>Y</v>
      </c>
      <c r="M48" s="49"/>
    </row>
    <row r="49" spans="2:13" x14ac:dyDescent="0.2">
      <c r="B49" s="49"/>
      <c r="C49" s="14" t="s">
        <v>19</v>
      </c>
      <c r="D49" s="15">
        <f t="shared" si="9"/>
        <v>227.76</v>
      </c>
      <c r="E49" s="15">
        <f t="shared" si="14"/>
        <v>4782.9600000000028</v>
      </c>
      <c r="F49" s="14" t="str">
        <f t="shared" si="10"/>
        <v>N</v>
      </c>
      <c r="G49" s="16">
        <f t="shared" si="15"/>
        <v>0</v>
      </c>
      <c r="H49" s="16">
        <f t="shared" si="16"/>
        <v>3482</v>
      </c>
      <c r="I49" s="14" t="str">
        <f t="shared" si="11"/>
        <v>N</v>
      </c>
      <c r="J49" s="17">
        <f t="shared" si="12"/>
        <v>0</v>
      </c>
      <c r="K49" s="17">
        <f t="shared" si="17"/>
        <v>3468</v>
      </c>
      <c r="L49" s="14" t="str">
        <f t="shared" si="13"/>
        <v>Y</v>
      </c>
      <c r="M49" s="49"/>
    </row>
    <row r="50" spans="2:13" x14ac:dyDescent="0.2">
      <c r="B50" s="49"/>
      <c r="C50" s="14" t="s">
        <v>13</v>
      </c>
      <c r="D50" s="15">
        <f t="shared" si="9"/>
        <v>227.76</v>
      </c>
      <c r="E50" s="15">
        <f t="shared" si="14"/>
        <v>5010.720000000003</v>
      </c>
      <c r="F50" s="14" t="str">
        <f t="shared" si="10"/>
        <v>N</v>
      </c>
      <c r="G50" s="16">
        <f t="shared" si="15"/>
        <v>0</v>
      </c>
      <c r="H50" s="16">
        <f t="shared" si="16"/>
        <v>3482</v>
      </c>
      <c r="I50" s="14" t="str">
        <f t="shared" si="11"/>
        <v>N</v>
      </c>
      <c r="J50" s="17">
        <f t="shared" si="12"/>
        <v>0</v>
      </c>
      <c r="K50" s="17">
        <f t="shared" si="17"/>
        <v>3468</v>
      </c>
      <c r="L50" s="14" t="str">
        <f t="shared" si="13"/>
        <v>Y</v>
      </c>
      <c r="M50" s="49"/>
    </row>
    <row r="51" spans="2:13" x14ac:dyDescent="0.2">
      <c r="B51" s="49"/>
      <c r="C51" s="14" t="s">
        <v>12</v>
      </c>
      <c r="D51" s="15">
        <f t="shared" si="9"/>
        <v>227.76</v>
      </c>
      <c r="E51" s="15">
        <f t="shared" si="14"/>
        <v>5238.4800000000032</v>
      </c>
      <c r="F51" s="14" t="str">
        <f t="shared" si="10"/>
        <v>N</v>
      </c>
      <c r="G51" s="16">
        <f t="shared" si="15"/>
        <v>0</v>
      </c>
      <c r="H51" s="16">
        <f t="shared" si="16"/>
        <v>3482</v>
      </c>
      <c r="I51" s="14" t="str">
        <f t="shared" si="11"/>
        <v>N</v>
      </c>
      <c r="J51" s="17">
        <f t="shared" si="12"/>
        <v>0</v>
      </c>
      <c r="K51" s="17">
        <f t="shared" si="17"/>
        <v>3468</v>
      </c>
      <c r="L51" s="14" t="str">
        <f t="shared" si="13"/>
        <v>Y</v>
      </c>
      <c r="M51" s="49"/>
    </row>
    <row r="52" spans="2:13" x14ac:dyDescent="0.2">
      <c r="B52" s="49"/>
      <c r="C52" s="14" t="s">
        <v>11</v>
      </c>
      <c r="D52" s="15">
        <f t="shared" si="9"/>
        <v>227.76</v>
      </c>
      <c r="E52" s="15">
        <f t="shared" si="14"/>
        <v>5466.2400000000034</v>
      </c>
      <c r="F52" s="14" t="str">
        <f t="shared" si="10"/>
        <v>N</v>
      </c>
      <c r="G52" s="16">
        <f t="shared" si="15"/>
        <v>0</v>
      </c>
      <c r="H52" s="16">
        <f t="shared" si="16"/>
        <v>3482</v>
      </c>
      <c r="I52" s="14" t="str">
        <f t="shared" si="11"/>
        <v>N</v>
      </c>
      <c r="J52" s="17">
        <f t="shared" si="12"/>
        <v>0</v>
      </c>
      <c r="K52" s="17">
        <f t="shared" si="17"/>
        <v>3468</v>
      </c>
      <c r="L52" s="14" t="str">
        <f t="shared" si="13"/>
        <v>Y</v>
      </c>
      <c r="M52" s="49"/>
    </row>
    <row r="53" spans="2:13" x14ac:dyDescent="0.2">
      <c r="B53" s="49"/>
      <c r="C53" s="50" t="s">
        <v>72</v>
      </c>
      <c r="D53" s="52"/>
      <c r="E53" s="52"/>
      <c r="F53" s="52"/>
      <c r="G53" s="52"/>
      <c r="H53" s="52"/>
      <c r="I53" s="52"/>
      <c r="J53" s="52"/>
      <c r="K53" s="52"/>
      <c r="L53" s="53"/>
      <c r="M53" s="49"/>
    </row>
    <row r="54" spans="2:13" x14ac:dyDescent="0.2">
      <c r="B54" s="49"/>
      <c r="C54" s="14" t="s">
        <v>10</v>
      </c>
      <c r="D54" s="15">
        <f t="shared" ref="D54:D65" si="18">D$28</f>
        <v>227.76</v>
      </c>
      <c r="E54" s="15">
        <f>E52+D54</f>
        <v>5694.0000000000036</v>
      </c>
      <c r="F54" s="14" t="str">
        <f t="shared" ref="F54:F65" si="19">IF(AND((E54&lt;H54),(E54&lt;K54)),"Y","N")</f>
        <v>N</v>
      </c>
      <c r="G54" s="16">
        <f>G$28</f>
        <v>1741</v>
      </c>
      <c r="H54" s="16">
        <f>H52+G54</f>
        <v>5223</v>
      </c>
      <c r="I54" s="14" t="str">
        <f t="shared" ref="I54:I65" si="20">IF(AND((H54&lt;E54),(H54&lt;K54)),"Y","N")</f>
        <v>N</v>
      </c>
      <c r="J54" s="17">
        <f t="shared" ref="J54:J65" si="21">J$29</f>
        <v>0</v>
      </c>
      <c r="K54" s="17">
        <f>K52+J54</f>
        <v>3468</v>
      </c>
      <c r="L54" s="14" t="str">
        <f t="shared" ref="L54:L65" si="22">IF(AND((K54&lt;E54),(K54&lt;H54)),"Y","N")</f>
        <v>Y</v>
      </c>
      <c r="M54" s="49"/>
    </row>
    <row r="55" spans="2:13" x14ac:dyDescent="0.2">
      <c r="B55" s="49"/>
      <c r="C55" s="14" t="s">
        <v>9</v>
      </c>
      <c r="D55" s="15">
        <f t="shared" si="18"/>
        <v>227.76</v>
      </c>
      <c r="E55" s="15">
        <f t="shared" ref="E55:E65" si="23">E54+D55</f>
        <v>5921.7600000000039</v>
      </c>
      <c r="F55" s="14" t="str">
        <f t="shared" si="19"/>
        <v>N</v>
      </c>
      <c r="G55" s="16">
        <f t="shared" ref="G55:G65" si="24">G$29</f>
        <v>0</v>
      </c>
      <c r="H55" s="16">
        <f t="shared" ref="H55:H65" si="25">H54+G55</f>
        <v>5223</v>
      </c>
      <c r="I55" s="14" t="str">
        <f t="shared" si="20"/>
        <v>N</v>
      </c>
      <c r="J55" s="17">
        <f t="shared" si="21"/>
        <v>0</v>
      </c>
      <c r="K55" s="17">
        <f t="shared" ref="K55:K65" si="26">K54+J55</f>
        <v>3468</v>
      </c>
      <c r="L55" s="14" t="str">
        <f t="shared" si="22"/>
        <v>Y</v>
      </c>
      <c r="M55" s="49"/>
    </row>
    <row r="56" spans="2:13" x14ac:dyDescent="0.2">
      <c r="B56" s="49"/>
      <c r="C56" s="14" t="s">
        <v>8</v>
      </c>
      <c r="D56" s="15">
        <f t="shared" si="18"/>
        <v>227.76</v>
      </c>
      <c r="E56" s="15">
        <f t="shared" si="23"/>
        <v>6149.5200000000041</v>
      </c>
      <c r="F56" s="14" t="str">
        <f t="shared" si="19"/>
        <v>N</v>
      </c>
      <c r="G56" s="16">
        <f t="shared" si="24"/>
        <v>0</v>
      </c>
      <c r="H56" s="16">
        <f t="shared" si="25"/>
        <v>5223</v>
      </c>
      <c r="I56" s="14" t="str">
        <f t="shared" si="20"/>
        <v>N</v>
      </c>
      <c r="J56" s="17">
        <f t="shared" si="21"/>
        <v>0</v>
      </c>
      <c r="K56" s="17">
        <f t="shared" si="26"/>
        <v>3468</v>
      </c>
      <c r="L56" s="14" t="str">
        <f t="shared" si="22"/>
        <v>Y</v>
      </c>
      <c r="M56" s="49"/>
    </row>
    <row r="57" spans="2:13" x14ac:dyDescent="0.2">
      <c r="B57" s="49"/>
      <c r="C57" s="14" t="s">
        <v>7</v>
      </c>
      <c r="D57" s="15">
        <f t="shared" si="18"/>
        <v>227.76</v>
      </c>
      <c r="E57" s="15">
        <f t="shared" si="23"/>
        <v>6377.2800000000043</v>
      </c>
      <c r="F57" s="14" t="str">
        <f t="shared" si="19"/>
        <v>N</v>
      </c>
      <c r="G57" s="16">
        <f t="shared" si="24"/>
        <v>0</v>
      </c>
      <c r="H57" s="16">
        <f t="shared" si="25"/>
        <v>5223</v>
      </c>
      <c r="I57" s="14" t="str">
        <f t="shared" si="20"/>
        <v>N</v>
      </c>
      <c r="J57" s="17">
        <f t="shared" si="21"/>
        <v>0</v>
      </c>
      <c r="K57" s="17">
        <f t="shared" si="26"/>
        <v>3468</v>
      </c>
      <c r="L57" s="14" t="str">
        <f t="shared" si="22"/>
        <v>Y</v>
      </c>
      <c r="M57" s="49"/>
    </row>
    <row r="58" spans="2:13" x14ac:dyDescent="0.2">
      <c r="B58" s="49"/>
      <c r="C58" s="14" t="s">
        <v>6</v>
      </c>
      <c r="D58" s="15">
        <f t="shared" si="18"/>
        <v>227.76</v>
      </c>
      <c r="E58" s="15">
        <f t="shared" si="23"/>
        <v>6605.0400000000045</v>
      </c>
      <c r="F58" s="14" t="str">
        <f t="shared" si="19"/>
        <v>N</v>
      </c>
      <c r="G58" s="16">
        <f t="shared" si="24"/>
        <v>0</v>
      </c>
      <c r="H58" s="16">
        <f t="shared" si="25"/>
        <v>5223</v>
      </c>
      <c r="I58" s="14" t="str">
        <f t="shared" si="20"/>
        <v>N</v>
      </c>
      <c r="J58" s="17">
        <f t="shared" si="21"/>
        <v>0</v>
      </c>
      <c r="K58" s="17">
        <f t="shared" si="26"/>
        <v>3468</v>
      </c>
      <c r="L58" s="14" t="str">
        <f t="shared" si="22"/>
        <v>Y</v>
      </c>
      <c r="M58" s="49"/>
    </row>
    <row r="59" spans="2:13" x14ac:dyDescent="0.2">
      <c r="B59" s="49"/>
      <c r="C59" s="14" t="s">
        <v>4</v>
      </c>
      <c r="D59" s="15">
        <f t="shared" si="18"/>
        <v>227.76</v>
      </c>
      <c r="E59" s="15">
        <f t="shared" si="23"/>
        <v>6832.8000000000047</v>
      </c>
      <c r="F59" s="14" t="str">
        <f t="shared" si="19"/>
        <v>N</v>
      </c>
      <c r="G59" s="16">
        <f t="shared" si="24"/>
        <v>0</v>
      </c>
      <c r="H59" s="16">
        <f t="shared" si="25"/>
        <v>5223</v>
      </c>
      <c r="I59" s="14" t="str">
        <f t="shared" si="20"/>
        <v>N</v>
      </c>
      <c r="J59" s="17">
        <f t="shared" si="21"/>
        <v>0</v>
      </c>
      <c r="K59" s="17">
        <f t="shared" si="26"/>
        <v>3468</v>
      </c>
      <c r="L59" s="14" t="str">
        <f t="shared" si="22"/>
        <v>Y</v>
      </c>
      <c r="M59" s="49"/>
    </row>
    <row r="60" spans="2:13" x14ac:dyDescent="0.2">
      <c r="B60" s="49"/>
      <c r="C60" s="14" t="s">
        <v>1</v>
      </c>
      <c r="D60" s="15">
        <f t="shared" si="18"/>
        <v>227.76</v>
      </c>
      <c r="E60" s="15">
        <f t="shared" si="23"/>
        <v>7060.5600000000049</v>
      </c>
      <c r="F60" s="14" t="str">
        <f t="shared" si="19"/>
        <v>N</v>
      </c>
      <c r="G60" s="16">
        <f t="shared" si="24"/>
        <v>0</v>
      </c>
      <c r="H60" s="16">
        <f t="shared" si="25"/>
        <v>5223</v>
      </c>
      <c r="I60" s="14" t="str">
        <f t="shared" si="20"/>
        <v>N</v>
      </c>
      <c r="J60" s="17">
        <f t="shared" si="21"/>
        <v>0</v>
      </c>
      <c r="K60" s="17">
        <f t="shared" si="26"/>
        <v>3468</v>
      </c>
      <c r="L60" s="14" t="str">
        <f t="shared" si="22"/>
        <v>Y</v>
      </c>
      <c r="M60" s="49"/>
    </row>
    <row r="61" spans="2:13" x14ac:dyDescent="0.2">
      <c r="B61" s="49"/>
      <c r="C61" s="14" t="s">
        <v>2</v>
      </c>
      <c r="D61" s="15">
        <f t="shared" si="18"/>
        <v>227.76</v>
      </c>
      <c r="E61" s="15">
        <f t="shared" si="23"/>
        <v>7288.3200000000052</v>
      </c>
      <c r="F61" s="14" t="str">
        <f t="shared" si="19"/>
        <v>N</v>
      </c>
      <c r="G61" s="16">
        <f t="shared" si="24"/>
        <v>0</v>
      </c>
      <c r="H61" s="16">
        <f t="shared" si="25"/>
        <v>5223</v>
      </c>
      <c r="I61" s="14" t="str">
        <f t="shared" si="20"/>
        <v>N</v>
      </c>
      <c r="J61" s="17">
        <f t="shared" si="21"/>
        <v>0</v>
      </c>
      <c r="K61" s="17">
        <f t="shared" si="26"/>
        <v>3468</v>
      </c>
      <c r="L61" s="14" t="str">
        <f t="shared" si="22"/>
        <v>Y</v>
      </c>
      <c r="M61" s="49"/>
    </row>
    <row r="62" spans="2:13" x14ac:dyDescent="0.2">
      <c r="B62" s="49"/>
      <c r="C62" s="14" t="s">
        <v>27</v>
      </c>
      <c r="D62" s="15">
        <f t="shared" si="18"/>
        <v>227.76</v>
      </c>
      <c r="E62" s="15">
        <f t="shared" si="23"/>
        <v>7516.0800000000054</v>
      </c>
      <c r="F62" s="14" t="str">
        <f t="shared" si="19"/>
        <v>N</v>
      </c>
      <c r="G62" s="16">
        <f t="shared" si="24"/>
        <v>0</v>
      </c>
      <c r="H62" s="16">
        <f t="shared" si="25"/>
        <v>5223</v>
      </c>
      <c r="I62" s="14" t="str">
        <f t="shared" si="20"/>
        <v>N</v>
      </c>
      <c r="J62" s="17">
        <f t="shared" si="21"/>
        <v>0</v>
      </c>
      <c r="K62" s="17">
        <f t="shared" si="26"/>
        <v>3468</v>
      </c>
      <c r="L62" s="14" t="str">
        <f t="shared" si="22"/>
        <v>Y</v>
      </c>
      <c r="M62" s="49"/>
    </row>
    <row r="63" spans="2:13" x14ac:dyDescent="0.2">
      <c r="B63" s="49"/>
      <c r="C63" s="14" t="s">
        <v>25</v>
      </c>
      <c r="D63" s="15">
        <f t="shared" si="18"/>
        <v>227.76</v>
      </c>
      <c r="E63" s="15">
        <f t="shared" si="23"/>
        <v>7743.8400000000056</v>
      </c>
      <c r="F63" s="14" t="str">
        <f t="shared" si="19"/>
        <v>N</v>
      </c>
      <c r="G63" s="16">
        <f t="shared" si="24"/>
        <v>0</v>
      </c>
      <c r="H63" s="16">
        <f t="shared" si="25"/>
        <v>5223</v>
      </c>
      <c r="I63" s="14" t="str">
        <f t="shared" si="20"/>
        <v>N</v>
      </c>
      <c r="J63" s="17">
        <f t="shared" si="21"/>
        <v>0</v>
      </c>
      <c r="K63" s="17">
        <f t="shared" si="26"/>
        <v>3468</v>
      </c>
      <c r="L63" s="14" t="str">
        <f t="shared" si="22"/>
        <v>Y</v>
      </c>
      <c r="M63" s="49"/>
    </row>
    <row r="64" spans="2:13" x14ac:dyDescent="0.2">
      <c r="B64" s="49"/>
      <c r="C64" s="14" t="s">
        <v>31</v>
      </c>
      <c r="D64" s="15">
        <f t="shared" si="18"/>
        <v>227.76</v>
      </c>
      <c r="E64" s="15">
        <f t="shared" si="23"/>
        <v>7971.6000000000058</v>
      </c>
      <c r="F64" s="14" t="str">
        <f t="shared" si="19"/>
        <v>N</v>
      </c>
      <c r="G64" s="16">
        <f t="shared" si="24"/>
        <v>0</v>
      </c>
      <c r="H64" s="16">
        <f t="shared" si="25"/>
        <v>5223</v>
      </c>
      <c r="I64" s="14" t="str">
        <f t="shared" si="20"/>
        <v>N</v>
      </c>
      <c r="J64" s="17">
        <f t="shared" si="21"/>
        <v>0</v>
      </c>
      <c r="K64" s="17">
        <f t="shared" si="26"/>
        <v>3468</v>
      </c>
      <c r="L64" s="14" t="str">
        <f t="shared" si="22"/>
        <v>Y</v>
      </c>
      <c r="M64" s="49"/>
    </row>
    <row r="65" spans="2:13" x14ac:dyDescent="0.2">
      <c r="B65" s="49"/>
      <c r="C65" s="18" t="s">
        <v>29</v>
      </c>
      <c r="D65" s="19">
        <f t="shared" si="18"/>
        <v>227.76</v>
      </c>
      <c r="E65" s="19">
        <f t="shared" si="23"/>
        <v>8199.360000000006</v>
      </c>
      <c r="F65" s="18" t="str">
        <f t="shared" si="19"/>
        <v>N</v>
      </c>
      <c r="G65" s="20">
        <f t="shared" si="24"/>
        <v>0</v>
      </c>
      <c r="H65" s="20">
        <f t="shared" si="25"/>
        <v>5223</v>
      </c>
      <c r="I65" s="18" t="str">
        <f t="shared" si="20"/>
        <v>N</v>
      </c>
      <c r="J65" s="21">
        <f t="shared" si="21"/>
        <v>0</v>
      </c>
      <c r="K65" s="21">
        <f t="shared" si="26"/>
        <v>3468</v>
      </c>
      <c r="L65" s="18" t="str">
        <f t="shared" si="22"/>
        <v>Y</v>
      </c>
      <c r="M65" s="49"/>
    </row>
    <row r="66" spans="2:13" x14ac:dyDescent="0.2">
      <c r="B66" s="49"/>
      <c r="C66" s="22"/>
      <c r="D66" s="23"/>
      <c r="E66" s="23"/>
      <c r="F66" s="24"/>
      <c r="G66" s="23"/>
      <c r="H66" s="23"/>
      <c r="I66" s="24"/>
      <c r="J66" s="23"/>
      <c r="K66" s="23"/>
      <c r="L66" s="22"/>
      <c r="M66" s="49"/>
    </row>
    <row r="67" spans="2:13" ht="25.5" x14ac:dyDescent="0.2">
      <c r="B67" s="49"/>
      <c r="C67" s="25"/>
      <c r="D67" s="26" t="s">
        <v>33</v>
      </c>
      <c r="E67" s="27">
        <f>E65</f>
        <v>8199.360000000006</v>
      </c>
      <c r="F67" s="28"/>
      <c r="G67" s="29" t="s">
        <v>33</v>
      </c>
      <c r="H67" s="30">
        <f>H65</f>
        <v>5223</v>
      </c>
      <c r="I67" s="28"/>
      <c r="J67" s="31" t="s">
        <v>33</v>
      </c>
      <c r="K67" s="32">
        <f>K65</f>
        <v>3468</v>
      </c>
      <c r="L67" s="33"/>
      <c r="M67" s="49"/>
    </row>
    <row r="68" spans="2:13" x14ac:dyDescent="0.2">
      <c r="B68" s="49"/>
      <c r="C68" s="25"/>
      <c r="D68" s="34" t="s">
        <v>35</v>
      </c>
      <c r="E68" s="35" t="str">
        <f>INDEX(C28:C65,MATCH("Y",F28:F65,0))</f>
        <v>Month 1</v>
      </c>
      <c r="F68" s="28"/>
      <c r="G68" s="36" t="s">
        <v>35</v>
      </c>
      <c r="H68" s="37" t="str">
        <f>INDEX(C28:C65,MATCH("Y",I28:I65,0))</f>
        <v>Month 8</v>
      </c>
      <c r="I68" s="28"/>
      <c r="J68" s="38" t="s">
        <v>35</v>
      </c>
      <c r="K68" s="39" t="str">
        <f>INDEX(C28:C65,MATCH("Y",L28:L65,0))</f>
        <v>Month 16</v>
      </c>
      <c r="L68" s="33"/>
      <c r="M68" s="49"/>
    </row>
    <row r="69" spans="2:13" x14ac:dyDescent="0.2">
      <c r="B69" s="49"/>
      <c r="D69" s="24"/>
      <c r="E69" s="24"/>
      <c r="G69" s="22"/>
      <c r="H69" s="23"/>
      <c r="J69" s="40"/>
      <c r="K69" s="23"/>
      <c r="M69" s="49"/>
    </row>
    <row r="70" spans="2:13" x14ac:dyDescent="0.2">
      <c r="B70" s="49"/>
      <c r="C70" s="2"/>
      <c r="D70" s="41" t="s">
        <v>53</v>
      </c>
      <c r="E70" s="42" t="s">
        <v>56</v>
      </c>
      <c r="F70" s="54" t="s">
        <v>32</v>
      </c>
      <c r="G70" s="54"/>
      <c r="H70" s="22"/>
      <c r="J70" s="22"/>
      <c r="K70" s="22"/>
      <c r="M70" s="49"/>
    </row>
    <row r="71" spans="2:13" x14ac:dyDescent="0.2">
      <c r="B71" s="49"/>
      <c r="C71" s="2"/>
      <c r="M71" s="49"/>
    </row>
    <row r="72" spans="2:13" x14ac:dyDescent="0.2">
      <c r="B72" s="49"/>
      <c r="C72" s="55" t="s">
        <v>40</v>
      </c>
      <c r="D72" s="56"/>
      <c r="E72" s="56"/>
      <c r="F72" s="56"/>
      <c r="G72" s="56"/>
      <c r="H72" s="1"/>
      <c r="I72" s="1"/>
      <c r="J72" s="1"/>
      <c r="K72" s="1"/>
      <c r="M72" s="49"/>
    </row>
    <row r="73" spans="2:13" x14ac:dyDescent="0.2">
      <c r="B73" s="49"/>
      <c r="D73" s="1"/>
      <c r="E73" s="1"/>
      <c r="F73" s="1"/>
      <c r="G73" s="1"/>
      <c r="H73" s="1"/>
      <c r="I73" s="1"/>
      <c r="J73" s="1"/>
      <c r="K73" s="1"/>
      <c r="M73" s="49"/>
    </row>
    <row r="74" spans="2:13" x14ac:dyDescent="0.2">
      <c r="B74" s="49"/>
      <c r="C74" s="49"/>
      <c r="D74" s="49"/>
      <c r="E74" s="49"/>
      <c r="F74" s="49"/>
      <c r="G74" s="49"/>
      <c r="H74" s="49"/>
      <c r="I74" s="49"/>
      <c r="J74" s="49"/>
      <c r="K74" s="49"/>
      <c r="L74" s="49"/>
      <c r="M74" s="49"/>
    </row>
  </sheetData>
  <mergeCells count="39">
    <mergeCell ref="C1:K1"/>
    <mergeCell ref="B3:B14"/>
    <mergeCell ref="C3:E3"/>
    <mergeCell ref="F3:F14"/>
    <mergeCell ref="J3:M4"/>
    <mergeCell ref="D4:E4"/>
    <mergeCell ref="M5:M7"/>
    <mergeCell ref="D6:E6"/>
    <mergeCell ref="D8:E8"/>
    <mergeCell ref="J8:M8"/>
    <mergeCell ref="D9:E9"/>
    <mergeCell ref="D10:E10"/>
    <mergeCell ref="J10:M11"/>
    <mergeCell ref="D11:E11"/>
    <mergeCell ref="D12:E12"/>
    <mergeCell ref="M12:M14"/>
    <mergeCell ref="D13:E13"/>
    <mergeCell ref="C14:E14"/>
    <mergeCell ref="J15:M15"/>
    <mergeCell ref="B16:B22"/>
    <mergeCell ref="C16:E16"/>
    <mergeCell ref="F16:F22"/>
    <mergeCell ref="C17:E21"/>
    <mergeCell ref="J17:M18"/>
    <mergeCell ref="M19:M21"/>
    <mergeCell ref="C22:E22"/>
    <mergeCell ref="J22:M22"/>
    <mergeCell ref="D24:F24"/>
    <mergeCell ref="G24:I24"/>
    <mergeCell ref="J24:L24"/>
    <mergeCell ref="B25:B73"/>
    <mergeCell ref="F25:G25"/>
    <mergeCell ref="B74:M74"/>
    <mergeCell ref="M25:M73"/>
    <mergeCell ref="C26:L26"/>
    <mergeCell ref="C40:L40"/>
    <mergeCell ref="C53:L53"/>
    <mergeCell ref="F70:G70"/>
    <mergeCell ref="C72:G72"/>
  </mergeCells>
  <conditionalFormatting sqref="F28:F39 I28:I39 L28:L39 F41:F52 I41:I52 L41:L52 F54:F65 I54:I65 L54:L65">
    <cfRule type="cellIs" dxfId="1" priority="1" operator="equal">
      <formula>"Y"</formula>
    </cfRule>
    <cfRule type="cellIs" dxfId="0" priority="2" operator="equal">
      <formula>"N"</formula>
    </cfRule>
  </conditionalFormatting>
  <pageMargins left="0.75" right="0.75" top="1" bottom="1" header="0.5" footer="0.5"/>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 Types'!$A$2:$A$10</xm:f>
          </x14:formula1>
          <xm:sqref>D6:E6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
  <sheetViews>
    <sheetView showGridLines="0" topLeftCell="A3" zoomScale="200" zoomScaleNormal="200" zoomScalePageLayoutView="200" workbookViewId="0">
      <selection activeCell="E35" sqref="E35"/>
    </sheetView>
  </sheetViews>
  <sheetFormatPr defaultColWidth="17.140625" defaultRowHeight="12.75" customHeight="1" x14ac:dyDescent="0.2"/>
  <cols>
    <col min="1" max="20" width="17.140625" customWidth="1"/>
  </cols>
  <sheetData/>
  <pageMargins left="0.75" right="0.75" top="1" bottom="1" header="0.5" footer="0.5"/>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D17"/>
  <sheetViews>
    <sheetView showGridLines="0" zoomScale="200" zoomScaleNormal="200" zoomScalePageLayoutView="200" workbookViewId="0">
      <selection activeCell="A16" sqref="A16:D16"/>
    </sheetView>
  </sheetViews>
  <sheetFormatPr defaultColWidth="17.140625" defaultRowHeight="12.75" customHeight="1" x14ac:dyDescent="0.2"/>
  <cols>
    <col min="1" max="1" width="39.42578125" customWidth="1"/>
    <col min="2" max="4" width="15" customWidth="1"/>
  </cols>
  <sheetData>
    <row r="1" spans="1:4" ht="18" x14ac:dyDescent="0.25">
      <c r="A1" s="75" t="s">
        <v>17</v>
      </c>
      <c r="B1" s="76"/>
      <c r="C1" s="76"/>
      <c r="D1" s="76"/>
    </row>
    <row r="2" spans="1:4" x14ac:dyDescent="0.2">
      <c r="A2" s="43" t="s">
        <v>54</v>
      </c>
      <c r="B2" s="13" t="s">
        <v>52</v>
      </c>
      <c r="C2" s="13" t="s">
        <v>36</v>
      </c>
      <c r="D2" s="13" t="s">
        <v>34</v>
      </c>
    </row>
    <row r="3" spans="1:4" x14ac:dyDescent="0.2">
      <c r="A3" s="82" t="s">
        <v>76</v>
      </c>
      <c r="B3" s="83"/>
      <c r="C3" s="83"/>
      <c r="D3" s="83"/>
    </row>
    <row r="4" spans="1:4" x14ac:dyDescent="0.2">
      <c r="A4" s="14" t="s">
        <v>85</v>
      </c>
      <c r="B4" s="1">
        <v>0.108</v>
      </c>
      <c r="C4" s="1">
        <f>(((B4*24)*365)/12)</f>
        <v>78.84</v>
      </c>
      <c r="D4" s="1">
        <f>((B4*24)*365)</f>
        <v>946.08</v>
      </c>
    </row>
    <row r="5" spans="1:4" x14ac:dyDescent="0.2">
      <c r="A5" s="44" t="s">
        <v>77</v>
      </c>
      <c r="B5" s="45">
        <v>0.215</v>
      </c>
      <c r="C5" s="45">
        <f>(((B5*24)*365)/12)</f>
        <v>156.95000000000002</v>
      </c>
      <c r="D5" s="45">
        <f>((B5*24)*365)</f>
        <v>1883.4</v>
      </c>
    </row>
    <row r="6" spans="1:4" x14ac:dyDescent="0.2">
      <c r="A6" s="14" t="s">
        <v>86</v>
      </c>
      <c r="B6" s="1">
        <v>0.43099999999999999</v>
      </c>
      <c r="C6" s="1">
        <f>(((B6*24)*365)/12)</f>
        <v>314.63</v>
      </c>
      <c r="D6" s="1">
        <f>((B6*24)*365)</f>
        <v>3775.56</v>
      </c>
    </row>
    <row r="7" spans="1:4" x14ac:dyDescent="0.2">
      <c r="A7" s="44" t="s">
        <v>87</v>
      </c>
      <c r="B7" s="45">
        <v>0.86199999999999999</v>
      </c>
      <c r="C7" s="45">
        <f>(((B7*24)*365)/12)</f>
        <v>629.26</v>
      </c>
      <c r="D7" s="45">
        <f>((B7*24)*365)</f>
        <v>7551.12</v>
      </c>
    </row>
    <row r="8" spans="1:4" x14ac:dyDescent="0.2">
      <c r="A8" s="82" t="s">
        <v>78</v>
      </c>
      <c r="B8" s="83"/>
      <c r="C8" s="56"/>
      <c r="D8" s="56"/>
    </row>
    <row r="9" spans="1:4" x14ac:dyDescent="0.2">
      <c r="A9" s="14" t="s">
        <v>79</v>
      </c>
      <c r="B9" s="1">
        <v>0.33300000000000002</v>
      </c>
      <c r="C9" s="1">
        <f>(((B9*24)*365)/12)</f>
        <v>243.09000000000003</v>
      </c>
      <c r="D9" s="1">
        <f>((B9*24)*365)</f>
        <v>2917.0800000000004</v>
      </c>
    </row>
    <row r="10" spans="1:4" x14ac:dyDescent="0.2">
      <c r="A10" s="44" t="s">
        <v>80</v>
      </c>
      <c r="B10" s="45">
        <v>0.66500000000000004</v>
      </c>
      <c r="C10" s="45">
        <f>(((B10*24)*365)/12)</f>
        <v>485.45000000000005</v>
      </c>
      <c r="D10" s="45">
        <f>((B10*24)*365)</f>
        <v>5825.4000000000005</v>
      </c>
    </row>
    <row r="11" spans="1:4" x14ac:dyDescent="0.2">
      <c r="A11" s="14" t="s">
        <v>81</v>
      </c>
      <c r="B11" s="1">
        <v>1.33</v>
      </c>
      <c r="C11" s="1">
        <f>(((B11*24)*365)/12)</f>
        <v>970.90000000000009</v>
      </c>
      <c r="D11" s="1">
        <f>((B11*24)*365)</f>
        <v>11650.800000000001</v>
      </c>
    </row>
    <row r="12" spans="1:4" x14ac:dyDescent="0.2">
      <c r="A12" s="82" t="s">
        <v>82</v>
      </c>
      <c r="B12" s="83"/>
      <c r="C12" s="56"/>
      <c r="D12" s="56"/>
    </row>
    <row r="13" spans="1:4" s="14" customFormat="1" x14ac:dyDescent="0.2">
      <c r="A13" s="14" t="s">
        <v>83</v>
      </c>
      <c r="B13" s="48">
        <v>0.19900000000000001</v>
      </c>
      <c r="C13" s="48">
        <f>(((B13*24)*365)/12)</f>
        <v>145.27000000000001</v>
      </c>
      <c r="D13" s="48">
        <f>((B13*24)*365)</f>
        <v>1743.24</v>
      </c>
    </row>
    <row r="14" spans="1:4" x14ac:dyDescent="0.2">
      <c r="A14" s="82" t="s">
        <v>84</v>
      </c>
      <c r="B14" s="83"/>
      <c r="C14" s="56"/>
      <c r="D14" s="56"/>
    </row>
    <row r="15" spans="1:4" s="14" customFormat="1" x14ac:dyDescent="0.2">
      <c r="A15" s="14" t="s">
        <v>88</v>
      </c>
      <c r="B15" s="48">
        <v>0.312</v>
      </c>
      <c r="C15" s="48">
        <f>(((B15*24)*365)/12)</f>
        <v>227.76</v>
      </c>
      <c r="D15" s="48">
        <f>((B15*24)*365)</f>
        <v>2733.12</v>
      </c>
    </row>
    <row r="16" spans="1:4" x14ac:dyDescent="0.2">
      <c r="A16" s="53"/>
      <c r="B16" s="56"/>
      <c r="C16" s="56"/>
      <c r="D16" s="56"/>
    </row>
    <row r="17" spans="1:4" x14ac:dyDescent="0.2">
      <c r="A17" s="55" t="s">
        <v>40</v>
      </c>
      <c r="B17" s="56"/>
      <c r="C17" s="56"/>
      <c r="D17" s="56"/>
    </row>
  </sheetData>
  <mergeCells count="7">
    <mergeCell ref="A14:D14"/>
    <mergeCell ref="A16:D16"/>
    <mergeCell ref="A17:D17"/>
    <mergeCell ref="A1:D1"/>
    <mergeCell ref="A3:D3"/>
    <mergeCell ref="A8:D8"/>
    <mergeCell ref="A12:D12"/>
  </mergeCells>
  <pageMargins left="0.75" right="0.75" top="1" bottom="1" header="0.5" footer="0.5"/>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E17"/>
  <sheetViews>
    <sheetView showGridLines="0" workbookViewId="0">
      <selection activeCell="E45" sqref="E45"/>
    </sheetView>
  </sheetViews>
  <sheetFormatPr defaultColWidth="17.140625" defaultRowHeight="12.75" customHeight="1" x14ac:dyDescent="0.2"/>
  <cols>
    <col min="1" max="1" width="38.28515625" customWidth="1"/>
    <col min="2" max="5" width="17.28515625" customWidth="1"/>
  </cols>
  <sheetData>
    <row r="1" spans="1:5" ht="18" x14ac:dyDescent="0.25">
      <c r="A1" s="75" t="s">
        <v>68</v>
      </c>
      <c r="B1" s="76"/>
      <c r="C1" s="76"/>
      <c r="D1" s="76"/>
      <c r="E1" s="76"/>
    </row>
    <row r="2" spans="1:5" x14ac:dyDescent="0.2">
      <c r="A2" s="43" t="s">
        <v>54</v>
      </c>
      <c r="B2" s="13" t="s">
        <v>0</v>
      </c>
      <c r="C2" s="13" t="s">
        <v>52</v>
      </c>
      <c r="D2" s="13" t="s">
        <v>36</v>
      </c>
      <c r="E2" s="46" t="s">
        <v>34</v>
      </c>
    </row>
    <row r="3" spans="1:5" x14ac:dyDescent="0.2">
      <c r="A3" s="82" t="s">
        <v>76</v>
      </c>
      <c r="B3" s="83"/>
      <c r="C3" s="83"/>
      <c r="D3" s="83"/>
      <c r="E3" s="83"/>
    </row>
    <row r="4" spans="1:5" x14ac:dyDescent="0.2">
      <c r="A4" s="14" t="s">
        <v>85</v>
      </c>
      <c r="B4" s="1">
        <v>541</v>
      </c>
      <c r="C4" s="1">
        <v>0</v>
      </c>
      <c r="D4" s="1">
        <f>(((C4*24)*365)/12)</f>
        <v>0</v>
      </c>
      <c r="E4" s="1">
        <f>(((C4*24)*365)+B4)</f>
        <v>541</v>
      </c>
    </row>
    <row r="5" spans="1:5" x14ac:dyDescent="0.2">
      <c r="A5" s="44" t="s">
        <v>77</v>
      </c>
      <c r="B5" s="45">
        <v>1082</v>
      </c>
      <c r="C5" s="45">
        <v>0</v>
      </c>
      <c r="D5" s="45">
        <f>(((C5*24)*365)/12)</f>
        <v>0</v>
      </c>
      <c r="E5" s="45">
        <f>(((C5*24)*365)+B5)</f>
        <v>1082</v>
      </c>
    </row>
    <row r="6" spans="1:5" x14ac:dyDescent="0.2">
      <c r="A6" s="14" t="s">
        <v>86</v>
      </c>
      <c r="B6" s="1">
        <v>2172</v>
      </c>
      <c r="C6" s="1">
        <v>0</v>
      </c>
      <c r="D6" s="1">
        <f>(((C6*24)*365)/12)</f>
        <v>0</v>
      </c>
      <c r="E6" s="1">
        <f>(((C6*24)*365)+B6)</f>
        <v>2172</v>
      </c>
    </row>
    <row r="7" spans="1:5" x14ac:dyDescent="0.2">
      <c r="A7" s="44" t="s">
        <v>87</v>
      </c>
      <c r="B7" s="45">
        <v>4344</v>
      </c>
      <c r="C7" s="45">
        <v>0</v>
      </c>
      <c r="D7" s="45">
        <f>(((C7*24)*365)/12)</f>
        <v>0</v>
      </c>
      <c r="E7" s="45">
        <f>(((C7*24)*365)+B7)</f>
        <v>4344</v>
      </c>
    </row>
    <row r="8" spans="1:5" x14ac:dyDescent="0.2">
      <c r="A8" s="82" t="s">
        <v>78</v>
      </c>
      <c r="B8" s="83"/>
      <c r="C8" s="83"/>
      <c r="D8" s="56"/>
      <c r="E8" s="56"/>
    </row>
    <row r="9" spans="1:5" x14ac:dyDescent="0.2">
      <c r="A9" s="14" t="s">
        <v>79</v>
      </c>
      <c r="B9" s="1">
        <v>1545</v>
      </c>
      <c r="C9" s="1">
        <v>0</v>
      </c>
      <c r="D9" s="1">
        <f>(((C9*24)*365)/12)</f>
        <v>0</v>
      </c>
      <c r="E9" s="1">
        <f>(((C9*24)*365)+B9)</f>
        <v>1545</v>
      </c>
    </row>
    <row r="10" spans="1:5" x14ac:dyDescent="0.2">
      <c r="A10" s="44" t="s">
        <v>80</v>
      </c>
      <c r="B10" s="45">
        <v>3090</v>
      </c>
      <c r="C10" s="45">
        <v>0</v>
      </c>
      <c r="D10" s="45">
        <f>(((C10*24)*365)/12)</f>
        <v>0</v>
      </c>
      <c r="E10" s="45">
        <f>(((C10*24)*365)+B10)</f>
        <v>3090</v>
      </c>
    </row>
    <row r="11" spans="1:5" x14ac:dyDescent="0.2">
      <c r="A11" s="14" t="s">
        <v>81</v>
      </c>
      <c r="B11" s="1">
        <v>6182</v>
      </c>
      <c r="C11" s="1">
        <v>0</v>
      </c>
      <c r="D11" s="1">
        <f>(((C11*24)*365)/12)</f>
        <v>0</v>
      </c>
      <c r="E11" s="1">
        <f>(((C11*24)*365)+B11)</f>
        <v>6182</v>
      </c>
    </row>
    <row r="12" spans="1:5" x14ac:dyDescent="0.2">
      <c r="A12" s="82" t="s">
        <v>82</v>
      </c>
      <c r="B12" s="83"/>
      <c r="C12" s="83"/>
      <c r="D12" s="56"/>
      <c r="E12" s="56"/>
    </row>
    <row r="13" spans="1:5" x14ac:dyDescent="0.2">
      <c r="A13" s="14" t="s">
        <v>83</v>
      </c>
      <c r="B13" s="48">
        <v>1039</v>
      </c>
      <c r="C13" s="48">
        <v>0</v>
      </c>
      <c r="D13" s="48">
        <f>(((C13*24)*365)/12)</f>
        <v>0</v>
      </c>
      <c r="E13" s="48">
        <f>(((C13*24)*365)+B13)</f>
        <v>1039</v>
      </c>
    </row>
    <row r="14" spans="1:5" x14ac:dyDescent="0.2">
      <c r="A14" s="82" t="s">
        <v>84</v>
      </c>
      <c r="B14" s="83"/>
      <c r="C14" s="83"/>
      <c r="D14" s="56"/>
      <c r="E14" s="56"/>
    </row>
    <row r="15" spans="1:5" x14ac:dyDescent="0.2">
      <c r="A15" s="14" t="s">
        <v>88</v>
      </c>
      <c r="B15" s="48">
        <v>1741</v>
      </c>
      <c r="C15" s="48">
        <v>0</v>
      </c>
      <c r="D15" s="48">
        <f>(((C15*24)*365)/12)</f>
        <v>0</v>
      </c>
      <c r="E15" s="48">
        <f>(((C15*24)*365)+B15)</f>
        <v>1741</v>
      </c>
    </row>
    <row r="16" spans="1:5" x14ac:dyDescent="0.2">
      <c r="A16" s="53"/>
      <c r="B16" s="56"/>
      <c r="C16" s="56"/>
      <c r="D16" s="56"/>
      <c r="E16" s="56"/>
    </row>
    <row r="17" spans="1:5" x14ac:dyDescent="0.2">
      <c r="A17" s="55" t="s">
        <v>58</v>
      </c>
      <c r="B17" s="56"/>
      <c r="C17" s="56"/>
      <c r="D17" s="56"/>
      <c r="E17" s="56"/>
    </row>
  </sheetData>
  <mergeCells count="7">
    <mergeCell ref="A14:E14"/>
    <mergeCell ref="A16:E16"/>
    <mergeCell ref="A17:E17"/>
    <mergeCell ref="A1:E1"/>
    <mergeCell ref="A3:E3"/>
    <mergeCell ref="A8:E8"/>
    <mergeCell ref="A12:E12"/>
  </mergeCells>
  <pageMargins left="0.75" right="0.75" top="1" bottom="1" header="0.5" footer="0.5"/>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17"/>
  <sheetViews>
    <sheetView showGridLines="0" workbookViewId="0">
      <selection activeCell="A16" sqref="A16:F16"/>
    </sheetView>
  </sheetViews>
  <sheetFormatPr defaultColWidth="17.140625" defaultRowHeight="12.75" customHeight="1" x14ac:dyDescent="0.2"/>
  <cols>
    <col min="1" max="1" width="38.140625" customWidth="1"/>
    <col min="2" max="5" width="15.28515625" customWidth="1"/>
    <col min="6" max="6" width="17.140625" customWidth="1"/>
  </cols>
  <sheetData>
    <row r="1" spans="1:6" ht="18" x14ac:dyDescent="0.25">
      <c r="A1" s="75" t="s">
        <v>55</v>
      </c>
      <c r="B1" s="76"/>
      <c r="C1" s="76"/>
      <c r="D1" s="76"/>
      <c r="E1" s="76"/>
      <c r="F1" s="56"/>
    </row>
    <row r="2" spans="1:6" x14ac:dyDescent="0.2">
      <c r="A2" s="43" t="s">
        <v>54</v>
      </c>
      <c r="B2" s="13" t="s">
        <v>0</v>
      </c>
      <c r="C2" s="13" t="s">
        <v>52</v>
      </c>
      <c r="D2" s="13" t="s">
        <v>36</v>
      </c>
      <c r="E2" s="13" t="s">
        <v>34</v>
      </c>
      <c r="F2" s="13" t="s">
        <v>5</v>
      </c>
    </row>
    <row r="3" spans="1:6" x14ac:dyDescent="0.2">
      <c r="A3" s="82" t="s">
        <v>76</v>
      </c>
      <c r="B3" s="83"/>
      <c r="C3" s="83"/>
      <c r="D3" s="83"/>
      <c r="E3" s="83"/>
      <c r="F3" s="56"/>
    </row>
    <row r="4" spans="1:6" x14ac:dyDescent="0.2">
      <c r="A4" s="14" t="s">
        <v>85</v>
      </c>
      <c r="B4" s="1">
        <v>1062</v>
      </c>
      <c r="C4" s="1">
        <v>0</v>
      </c>
      <c r="D4" s="1">
        <f>(((C4*24)*365)/12)</f>
        <v>0</v>
      </c>
      <c r="E4" s="1">
        <f>(((C4*24)*365))</f>
        <v>0</v>
      </c>
      <c r="F4" s="1">
        <f>((E4*3)+B4)</f>
        <v>1062</v>
      </c>
    </row>
    <row r="5" spans="1:6" x14ac:dyDescent="0.2">
      <c r="A5" s="44" t="s">
        <v>77</v>
      </c>
      <c r="B5" s="45">
        <v>2124</v>
      </c>
      <c r="C5" s="45">
        <v>0</v>
      </c>
      <c r="D5" s="45">
        <f>(((C5*24)*365)/12)</f>
        <v>0</v>
      </c>
      <c r="E5" s="45">
        <f>(((C5*24)*365))</f>
        <v>0</v>
      </c>
      <c r="F5" s="45">
        <f>((E5*3)+B5)</f>
        <v>2124</v>
      </c>
    </row>
    <row r="6" spans="1:6" x14ac:dyDescent="0.2">
      <c r="A6" s="14" t="s">
        <v>86</v>
      </c>
      <c r="B6" s="1">
        <v>4224</v>
      </c>
      <c r="C6" s="1">
        <v>0</v>
      </c>
      <c r="D6" s="1">
        <f>(((C6*24)*365)/12)</f>
        <v>0</v>
      </c>
      <c r="E6" s="1">
        <f>(((C6*24)*365))</f>
        <v>0</v>
      </c>
      <c r="F6" s="1">
        <f>((E6*3)+B6)</f>
        <v>4224</v>
      </c>
    </row>
    <row r="7" spans="1:6" x14ac:dyDescent="0.2">
      <c r="A7" s="44" t="s">
        <v>87</v>
      </c>
      <c r="B7" s="45">
        <v>8448</v>
      </c>
      <c r="C7" s="45">
        <v>0</v>
      </c>
      <c r="D7" s="45">
        <f>(((C7*24)*365)/12)</f>
        <v>0</v>
      </c>
      <c r="E7" s="45">
        <f>(((C7*24)*365))</f>
        <v>0</v>
      </c>
      <c r="F7" s="45">
        <f>((E7*3)+B7)</f>
        <v>8448</v>
      </c>
    </row>
    <row r="8" spans="1:6" x14ac:dyDescent="0.2">
      <c r="A8" s="82" t="s">
        <v>78</v>
      </c>
      <c r="B8" s="83"/>
      <c r="C8" s="83"/>
      <c r="D8" s="56"/>
      <c r="E8" s="56"/>
      <c r="F8" s="56"/>
    </row>
    <row r="9" spans="1:6" x14ac:dyDescent="0.2">
      <c r="A9" s="14" t="s">
        <v>79</v>
      </c>
      <c r="B9" s="1">
        <v>3065</v>
      </c>
      <c r="C9" s="1">
        <v>0</v>
      </c>
      <c r="D9" s="1">
        <f>(((C9*24)*365)/12)</f>
        <v>0</v>
      </c>
      <c r="E9" s="1">
        <f>(((C9*24)*365))</f>
        <v>0</v>
      </c>
      <c r="F9" s="1">
        <f>((E9*3)+B9)</f>
        <v>3065</v>
      </c>
    </row>
    <row r="10" spans="1:6" x14ac:dyDescent="0.2">
      <c r="A10" s="44" t="s">
        <v>80</v>
      </c>
      <c r="B10" s="45">
        <v>6130</v>
      </c>
      <c r="C10" s="45">
        <v>0</v>
      </c>
      <c r="D10" s="45">
        <f>(((C10*24)*365)/12)</f>
        <v>0</v>
      </c>
      <c r="E10" s="45">
        <f>(((C10*24)*365))</f>
        <v>0</v>
      </c>
      <c r="F10" s="45">
        <f>((E10*3)+B10)</f>
        <v>6130</v>
      </c>
    </row>
    <row r="11" spans="1:6" x14ac:dyDescent="0.2">
      <c r="A11" s="14" t="s">
        <v>81</v>
      </c>
      <c r="B11" s="1">
        <v>12261</v>
      </c>
      <c r="C11" s="1">
        <v>0</v>
      </c>
      <c r="D11" s="1">
        <f>(((C11*24)*365)/12)</f>
        <v>0</v>
      </c>
      <c r="E11" s="1">
        <f>(((C11*24)*365))</f>
        <v>0</v>
      </c>
      <c r="F11" s="1">
        <f>((E11*3)+B11)</f>
        <v>12261</v>
      </c>
    </row>
    <row r="12" spans="1:6" x14ac:dyDescent="0.2">
      <c r="A12" s="82" t="s">
        <v>82</v>
      </c>
      <c r="B12" s="83"/>
      <c r="C12" s="83"/>
      <c r="D12" s="56"/>
      <c r="E12" s="56"/>
      <c r="F12" s="56"/>
    </row>
    <row r="13" spans="1:6" x14ac:dyDescent="0.2">
      <c r="A13" s="14" t="s">
        <v>83</v>
      </c>
      <c r="B13" s="48">
        <v>2050</v>
      </c>
      <c r="C13" s="48">
        <v>0</v>
      </c>
      <c r="D13" s="48">
        <f>(((C13*24)*365)/12)</f>
        <v>0</v>
      </c>
      <c r="E13" s="48">
        <f>(((C13*24)*365))</f>
        <v>0</v>
      </c>
      <c r="F13" s="48">
        <f>((E13*3)+B13)</f>
        <v>2050</v>
      </c>
    </row>
    <row r="14" spans="1:6" x14ac:dyDescent="0.2">
      <c r="A14" s="82" t="s">
        <v>84</v>
      </c>
      <c r="B14" s="83"/>
      <c r="C14" s="83"/>
      <c r="D14" s="56"/>
      <c r="E14" s="56"/>
      <c r="F14" s="56"/>
    </row>
    <row r="15" spans="1:6" x14ac:dyDescent="0.2">
      <c r="A15" s="14" t="s">
        <v>88</v>
      </c>
      <c r="B15" s="48">
        <v>3468</v>
      </c>
      <c r="C15" s="48">
        <v>0</v>
      </c>
      <c r="D15" s="48">
        <f>(((C15*24)*365)/12)</f>
        <v>0</v>
      </c>
      <c r="E15" s="48">
        <f>(((C15*24)*365))</f>
        <v>0</v>
      </c>
      <c r="F15" s="48">
        <f>((E15*3)+B15)</f>
        <v>3468</v>
      </c>
    </row>
    <row r="16" spans="1:6" x14ac:dyDescent="0.2">
      <c r="A16" s="53"/>
      <c r="B16" s="56"/>
      <c r="C16" s="56"/>
      <c r="D16" s="56"/>
      <c r="E16" s="56"/>
      <c r="F16" s="56"/>
    </row>
    <row r="17" spans="1:6" x14ac:dyDescent="0.2">
      <c r="A17" s="55" t="s">
        <v>63</v>
      </c>
      <c r="B17" s="56"/>
      <c r="C17" s="56"/>
      <c r="D17" s="56"/>
      <c r="E17" s="56"/>
      <c r="F17" s="56"/>
    </row>
  </sheetData>
  <mergeCells count="7">
    <mergeCell ref="A14:F14"/>
    <mergeCell ref="A16:F16"/>
    <mergeCell ref="A17:F17"/>
    <mergeCell ref="A1:F1"/>
    <mergeCell ref="A3:F3"/>
    <mergeCell ref="A8:F8"/>
    <mergeCell ref="A12:F12"/>
  </mergeCell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10"/>
  <sheetViews>
    <sheetView showGridLines="0" zoomScale="200" zoomScaleNormal="200" zoomScalePageLayoutView="200" workbookViewId="0">
      <selection activeCell="A12" sqref="A12"/>
    </sheetView>
  </sheetViews>
  <sheetFormatPr defaultColWidth="17.140625" defaultRowHeight="12.75" customHeight="1" x14ac:dyDescent="0.2"/>
  <cols>
    <col min="1" max="1" width="41.140625" customWidth="1"/>
    <col min="2" max="2" width="17.140625" customWidth="1"/>
    <col min="3" max="3" width="34" customWidth="1"/>
    <col min="4" max="4" width="22.140625" customWidth="1"/>
    <col min="5" max="7" width="17.140625" customWidth="1"/>
  </cols>
  <sheetData>
    <row r="1" spans="1:7" ht="15" x14ac:dyDescent="0.25">
      <c r="A1" s="47" t="s">
        <v>54</v>
      </c>
      <c r="B1" s="47" t="s">
        <v>62</v>
      </c>
      <c r="C1" s="47" t="s">
        <v>70</v>
      </c>
      <c r="D1" s="47" t="s">
        <v>65</v>
      </c>
      <c r="E1" s="47" t="s">
        <v>15</v>
      </c>
      <c r="F1" s="47"/>
      <c r="G1" s="47" t="s">
        <v>14</v>
      </c>
    </row>
    <row r="2" spans="1:7" x14ac:dyDescent="0.2">
      <c r="A2" s="14" t="s">
        <v>85</v>
      </c>
      <c r="B2" s="14" t="s">
        <v>89</v>
      </c>
      <c r="C2" s="14" t="s">
        <v>93</v>
      </c>
      <c r="D2" s="14" t="s">
        <v>97</v>
      </c>
      <c r="E2" s="14" t="s">
        <v>71</v>
      </c>
      <c r="F2" s="14"/>
      <c r="G2" s="14" t="s">
        <v>98</v>
      </c>
    </row>
    <row r="3" spans="1:7" s="44" customFormat="1" x14ac:dyDescent="0.2">
      <c r="A3" s="44" t="s">
        <v>77</v>
      </c>
      <c r="B3" s="44" t="s">
        <v>90</v>
      </c>
      <c r="C3" s="44" t="s">
        <v>94</v>
      </c>
      <c r="D3" s="44" t="s">
        <v>97</v>
      </c>
      <c r="E3" s="44" t="s">
        <v>71</v>
      </c>
      <c r="G3" s="44" t="s">
        <v>99</v>
      </c>
    </row>
    <row r="4" spans="1:7" s="14" customFormat="1" x14ac:dyDescent="0.2">
      <c r="A4" s="14" t="s">
        <v>86</v>
      </c>
      <c r="B4" s="14" t="s">
        <v>91</v>
      </c>
      <c r="C4" s="14" t="s">
        <v>95</v>
      </c>
      <c r="D4" s="14" t="s">
        <v>97</v>
      </c>
      <c r="E4" s="14" t="s">
        <v>71</v>
      </c>
      <c r="G4" s="14" t="s">
        <v>100</v>
      </c>
    </row>
    <row r="5" spans="1:7" s="44" customFormat="1" x14ac:dyDescent="0.2">
      <c r="A5" s="44" t="s">
        <v>87</v>
      </c>
      <c r="B5" s="44" t="s">
        <v>92</v>
      </c>
      <c r="C5" s="44" t="s">
        <v>96</v>
      </c>
      <c r="D5" s="44" t="s">
        <v>97</v>
      </c>
      <c r="E5" s="44" t="s">
        <v>71</v>
      </c>
      <c r="G5" s="44" t="s">
        <v>104</v>
      </c>
    </row>
    <row r="6" spans="1:7" s="14" customFormat="1" x14ac:dyDescent="0.2">
      <c r="A6" s="14" t="s">
        <v>79</v>
      </c>
      <c r="B6" s="14" t="s">
        <v>107</v>
      </c>
      <c r="C6" s="14" t="s">
        <v>94</v>
      </c>
      <c r="D6" s="14" t="s">
        <v>114</v>
      </c>
      <c r="E6" s="14" t="s">
        <v>71</v>
      </c>
      <c r="G6" s="14" t="s">
        <v>101</v>
      </c>
    </row>
    <row r="7" spans="1:7" s="44" customFormat="1" x14ac:dyDescent="0.2">
      <c r="A7" s="44" t="s">
        <v>80</v>
      </c>
      <c r="B7" s="44" t="s">
        <v>108</v>
      </c>
      <c r="C7" s="44" t="s">
        <v>95</v>
      </c>
      <c r="D7" s="44" t="s">
        <v>115</v>
      </c>
      <c r="E7" s="44" t="s">
        <v>71</v>
      </c>
      <c r="G7" s="44" t="s">
        <v>102</v>
      </c>
    </row>
    <row r="8" spans="1:7" s="14" customFormat="1" x14ac:dyDescent="0.2">
      <c r="A8" s="14" t="s">
        <v>81</v>
      </c>
      <c r="B8" s="14" t="s">
        <v>109</v>
      </c>
      <c r="C8" s="14" t="s">
        <v>110</v>
      </c>
      <c r="D8" s="14" t="s">
        <v>116</v>
      </c>
      <c r="E8" s="14" t="s">
        <v>71</v>
      </c>
      <c r="G8" s="14" t="s">
        <v>103</v>
      </c>
    </row>
    <row r="9" spans="1:7" s="44" customFormat="1" x14ac:dyDescent="0.2">
      <c r="A9" s="44" t="s">
        <v>83</v>
      </c>
      <c r="B9" s="44" t="s">
        <v>111</v>
      </c>
      <c r="C9" s="44" t="s">
        <v>112</v>
      </c>
      <c r="D9" s="44" t="s">
        <v>113</v>
      </c>
      <c r="E9" s="44" t="s">
        <v>71</v>
      </c>
      <c r="G9" s="44" t="s">
        <v>105</v>
      </c>
    </row>
    <row r="10" spans="1:7" s="14" customFormat="1" x14ac:dyDescent="0.2">
      <c r="A10" s="14" t="s">
        <v>88</v>
      </c>
      <c r="B10" s="14" t="s">
        <v>107</v>
      </c>
      <c r="C10" s="14" t="s">
        <v>94</v>
      </c>
      <c r="D10" s="14" t="s">
        <v>117</v>
      </c>
      <c r="E10" s="14" t="s">
        <v>71</v>
      </c>
      <c r="G10" s="14" t="s">
        <v>106</v>
      </c>
    </row>
  </sheetData>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Comparison</vt:lpstr>
      <vt:lpstr>Economy Graph</vt:lpstr>
      <vt:lpstr>On-Demand Instance</vt:lpstr>
      <vt:lpstr>Reserved Instance (1YR)</vt:lpstr>
      <vt:lpstr>Reserved Instance (3YR)</vt:lpstr>
      <vt:lpstr>Instance Types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Don Pezet</cp:lastModifiedBy>
  <dcterms:modified xsi:type="dcterms:W3CDTF">2017-03-03T02:23:05Z</dcterms:modified>
  <cp:category/>
</cp:coreProperties>
</file>