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osch\Bureau\KAIVAA\kaivaa-builder\templates\Benchmark3\"/>
    </mc:Choice>
  </mc:AlternateContent>
  <xr:revisionPtr revIDLastSave="0" documentId="13_ncr:1_{E8F0B09F-2C0E-4BBF-A8C6-C28D92B599F8}" xr6:coauthVersionLast="47" xr6:coauthVersionMax="47" xr10:uidLastSave="{00000000-0000-0000-0000-000000000000}"/>
  <bookViews>
    <workbookView xWindow="-120" yWindow="-120" windowWidth="29040" windowHeight="15720" activeTab="3" xr2:uid="{1FFF5854-B54B-4C80-B65C-C43C5EF7384C}"/>
  </bookViews>
  <sheets>
    <sheet name="DONNÉES BRUTES" sheetId="26" r:id="rId1"/>
    <sheet name="Performance" sheetId="45" r:id="rId2"/>
    <sheet name="SETTINGS" sheetId="27" r:id="rId3"/>
    <sheet name="Listes" sheetId="10" r:id="rId4"/>
    <sheet name="Image" sheetId="47" r:id="rId5"/>
    <sheet name="Balises" sheetId="9" r:id="rId6"/>
    <sheet name="Charts_settings" sheetId="5" r:id="rId7"/>
    <sheet name="Analyse" sheetId="46" r:id="rId8"/>
    <sheet name="Table" sheetId="36" r:id="rId9"/>
  </sheets>
  <definedNames>
    <definedName name="_xlnm._FilterDatabase" localSheetId="3" hidden="1">#REF!</definedName>
    <definedName name="Années">_xlfn.ANCHORARRAY(Listes!$H$11)</definedName>
    <definedName name="Entreprise">Balises!$E$6</definedName>
    <definedName name="ExternalData_2" localSheetId="1" hidden="1">Performance!$A$1:$Z$128</definedName>
    <definedName name="Loop_parameters">Charts_settings!$B$6:$E$6</definedName>
    <definedName name="Périodes">Balises!$E$6</definedName>
    <definedName name="s_produit">Charts_settings!$E$6</definedName>
    <definedName name="siren">Balises!$E$7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0" l="1" a="1"/>
  <c r="B11" i="10" s="1"/>
  <c r="A11" i="10" a="1"/>
  <c r="A11" i="10" s="1"/>
  <c r="E19" i="9"/>
  <c r="E11" i="10" l="1" a="1"/>
  <c r="E11" i="10" s="1"/>
  <c r="D11" i="10" a="1"/>
  <c r="D11" i="10" s="1"/>
  <c r="C11" i="10" a="1"/>
  <c r="C11" i="10" s="1"/>
  <c r="E6" i="5" s="1" a="1"/>
  <c r="E6" i="5" s="1"/>
  <c r="E6" i="9" s="1"/>
  <c r="H11" i="10" s="1" a="1"/>
  <c r="H11" i="10" s="1"/>
  <c r="F11" i="10" a="1"/>
  <c r="F11" i="10" s="1"/>
  <c r="M4" i="46" l="1"/>
  <c r="B4" i="46"/>
  <c r="E7" i="9"/>
  <c r="B7" i="46" a="1"/>
  <c r="B7" i="46" s="1"/>
  <c r="M7" i="46" a="1"/>
  <c r="M7" i="46" s="1"/>
  <c r="P7" i="46" s="1" a="1"/>
  <c r="P7" i="46" s="1"/>
  <c r="E16" i="9" l="1"/>
  <c r="E17" i="9"/>
  <c r="E18" i="9" s="1"/>
  <c r="C7" i="46" a="1"/>
  <c r="C7" i="46" s="1"/>
  <c r="E3" i="46"/>
  <c r="E10" i="9" s="1"/>
  <c r="E2" i="46"/>
  <c r="E7" i="46" a="1"/>
  <c r="E7" i="46" s="1"/>
  <c r="N7" i="46" a="1"/>
  <c r="N7" i="46" s="1"/>
  <c r="V7" i="46" a="1"/>
  <c r="V7" i="46" s="1"/>
  <c r="W7" i="46" l="1" a="1"/>
  <c r="W7" i="46" s="1"/>
  <c r="AF10" i="46"/>
  <c r="AF6" i="46"/>
  <c r="AF8" i="46"/>
  <c r="AA4" i="46"/>
  <c r="E8" i="9" s="1"/>
  <c r="AF4" i="46"/>
  <c r="AG4" i="46" s="1"/>
  <c r="AH4" i="46" s="1"/>
  <c r="AA5" i="46"/>
  <c r="F3" i="46"/>
  <c r="G3" i="46" s="1"/>
  <c r="F2" i="46"/>
  <c r="E15" i="9"/>
  <c r="E11" i="9" s="1"/>
  <c r="E14" i="9"/>
  <c r="Q2" i="46"/>
  <c r="R2" i="46" s="1"/>
  <c r="Q3" i="46"/>
  <c r="R3" i="46" s="1"/>
  <c r="R4" i="46" l="1"/>
  <c r="E13" i="9" s="1"/>
  <c r="AB5" i="46"/>
  <c r="E9" i="9"/>
  <c r="E5" i="9" s="1"/>
  <c r="AF7" i="46"/>
  <c r="AG7" i="46" s="1"/>
  <c r="AG8" i="46"/>
  <c r="AH8" i="46" s="1"/>
  <c r="AI7" i="46" s="1"/>
  <c r="AF5" i="46"/>
  <c r="AG5" i="46" s="1"/>
  <c r="AG6" i="46"/>
  <c r="AH6" i="46" s="1"/>
  <c r="AI5" i="46" s="1"/>
  <c r="Q4" i="46"/>
  <c r="AF9" i="46"/>
  <c r="AG9" i="46" s="1"/>
  <c r="AG10" i="46"/>
  <c r="AH10" i="46" s="1"/>
  <c r="AI9" i="46" s="1"/>
  <c r="AB4" i="46"/>
  <c r="F7" i="46" a="1"/>
  <c r="F7" i="46" s="1"/>
  <c r="F4" i="46"/>
  <c r="G2" i="46"/>
  <c r="G4" i="46" s="1"/>
  <c r="O7" i="46" a="1"/>
  <c r="O7" i="46" s="1"/>
  <c r="Q7" i="46" a="1"/>
  <c r="Q7" i="46" s="1"/>
  <c r="D7" i="46" a="1"/>
  <c r="D7" i="46" s="1"/>
  <c r="E12" i="9" l="1"/>
  <c r="AJ5" i="46"/>
  <c r="AK5" i="46"/>
  <c r="AJ9" i="46"/>
  <c r="AK9" i="46"/>
  <c r="AK7" i="46"/>
  <c r="AJ7" i="46"/>
  <c r="R7" i="46" a="1"/>
  <c r="R7" i="46" s="1"/>
  <c r="U7" i="46" s="1" a="1"/>
  <c r="U7" i="46" s="1"/>
  <c r="G7" i="46" a="1"/>
  <c r="G7" i="46" s="1"/>
  <c r="J7" i="46" s="1" a="1"/>
  <c r="J7" i="46" s="1"/>
  <c r="T7" i="46" l="1" a="1"/>
  <c r="T7" i="46" s="1"/>
  <c r="S7" i="46" a="1"/>
  <c r="S7" i="46" s="1"/>
  <c r="H7" i="46" a="1"/>
  <c r="H7" i="46" s="1"/>
  <c r="I7" i="46" a="1"/>
  <c r="I7" i="4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C6A964-04AA-46EB-9E37-625440A32D0E}" keepAlive="1" name="Query - Entreprises" description="Connection to the 'Entreprises' query in the workbook." type="5" refreshedVersion="0" background="1">
    <dbPr connection="Provider=Microsoft.Mashup.OleDb.1;Data Source=$Workbook$;Location=Entreprises;Extended Properties=&quot;&quot;" command="SELECT * FROM [Entreprises]"/>
  </connection>
  <connection id="2" xr16:uid="{3FB6F79A-742B-4785-AB9F-4533DD32B003}" keepAlive="1" name="Query - Performance" description="Connection to the 'Performance' query in the workbook." type="5" refreshedVersion="8" background="1" saveData="1">
    <dbPr connection="Provider=Microsoft.Mashup.OleDb.1;Data Source=$Workbook$;Location=Performance;Extended Properties=&quot;&quot;" command="SELECT * FROM [Performanc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<sst xmlns="http://schemas.openxmlformats.org/spreadsheetml/2006/main" count="1201" uniqueCount="487">
  <si>
    <t>Marque</t>
  </si>
  <si>
    <t>Distributeur</t>
  </si>
  <si>
    <t>Balise</t>
  </si>
  <si>
    <t>Valeur</t>
  </si>
  <si>
    <t>Desc</t>
  </si>
  <si>
    <t>[Date]</t>
  </si>
  <si>
    <t>Entreprise</t>
  </si>
  <si>
    <t>[@SUPR@]</t>
  </si>
  <si>
    <t>Balise de suppression de la slide</t>
  </si>
  <si>
    <t>ID</t>
  </si>
  <si>
    <t>C</t>
  </si>
  <si>
    <t>Nom</t>
  </si>
  <si>
    <t>Itération</t>
  </si>
  <si>
    <t>Nombre de tests</t>
  </si>
  <si>
    <t>Résultat</t>
  </si>
  <si>
    <t xml:space="preserve">  </t>
  </si>
  <si>
    <t>[Entreprise]</t>
  </si>
  <si>
    <t>Nom de l'entreprise</t>
  </si>
  <si>
    <t>SIREN</t>
  </si>
  <si>
    <t>siren</t>
  </si>
  <si>
    <t>date_cloture_exercice</t>
  </si>
  <si>
    <t>Chiffre_d_affaires</t>
  </si>
  <si>
    <t>Marge_brute</t>
  </si>
  <si>
    <t>EBE</t>
  </si>
  <si>
    <t>EBIT</t>
  </si>
  <si>
    <t>Resultat_net</t>
  </si>
  <si>
    <t>Taux_d_endettement</t>
  </si>
  <si>
    <t>Ratio_de_liquidite</t>
  </si>
  <si>
    <t>Ratio_de_vetuste</t>
  </si>
  <si>
    <t>Autonomie_financiere</t>
  </si>
  <si>
    <t>Poids_BFR_exploitation_sur_CA</t>
  </si>
  <si>
    <t>Couverture_des_interets</t>
  </si>
  <si>
    <t>CAF_sur_CA</t>
  </si>
  <si>
    <t>Capacite_de_remboursement</t>
  </si>
  <si>
    <t>Marge_EBE</t>
  </si>
  <si>
    <t>Resultat_courant_avant_impots_sur_CA</t>
  </si>
  <si>
    <t>Poids_BFR_exploitation_sur_CA_jours</t>
  </si>
  <si>
    <t>Rotation_des_stocks_jours</t>
  </si>
  <si>
    <t>Credit_clients_Jours</t>
  </si>
  <si>
    <t>Credit_fournisseurs_Jours</t>
  </si>
  <si>
    <t>type_bilan</t>
  </si>
  <si>
    <t>confidentiality</t>
  </si>
  <si>
    <t>Entreprises.Nom</t>
  </si>
  <si>
    <t>0,002</t>
  </si>
  <si>
    <t>0,0</t>
  </si>
  <si>
    <t>Public</t>
  </si>
  <si>
    <t>0,483</t>
  </si>
  <si>
    <t>2,26</t>
  </si>
  <si>
    <t>0,162</t>
  </si>
  <si>
    <t>0,001</t>
  </si>
  <si>
    <t>0,012</t>
  </si>
  <si>
    <t>3,35</t>
  </si>
  <si>
    <t>0,726</t>
  </si>
  <si>
    <t>0,058</t>
  </si>
  <si>
    <t>0,369</t>
  </si>
  <si>
    <t>0,098</t>
  </si>
  <si>
    <t>0,006</t>
  </si>
  <si>
    <t>Date de génération</t>
  </si>
  <si>
    <t>Années</t>
  </si>
  <si>
    <t>Date</t>
  </si>
  <si>
    <t>Chiffre d'affaires</t>
  </si>
  <si>
    <t>Année prec</t>
  </si>
  <si>
    <t>Année</t>
  </si>
  <si>
    <t>Precédente valeur</t>
  </si>
  <si>
    <t>CAGR</t>
  </si>
  <si>
    <t>Text</t>
  </si>
  <si>
    <t>Positive</t>
  </si>
  <si>
    <t>Negative</t>
  </si>
  <si>
    <t>[Siren]</t>
  </si>
  <si>
    <t>Siren</t>
  </si>
  <si>
    <t>[Cagr_CA]</t>
  </si>
  <si>
    <t>[Cagr_EBE]</t>
  </si>
  <si>
    <t>[Start]</t>
  </si>
  <si>
    <t>[End]</t>
  </si>
  <si>
    <t>Première année</t>
  </si>
  <si>
    <t>Dernière année</t>
  </si>
  <si>
    <t>Taux de marge</t>
  </si>
  <si>
    <t>[EBE]</t>
  </si>
  <si>
    <t>CA</t>
  </si>
  <si>
    <t>Croissance annuelle du CA</t>
  </si>
  <si>
    <t>Croissance annuellee de l'EBE</t>
  </si>
  <si>
    <t>[RN]</t>
  </si>
  <si>
    <t>Résultat net</t>
  </si>
  <si>
    <t>Taux EBE</t>
  </si>
  <si>
    <t>Marge brute</t>
  </si>
  <si>
    <t>Blank</t>
  </si>
  <si>
    <t>Base</t>
  </si>
  <si>
    <t>Increase</t>
  </si>
  <si>
    <t>Decrease</t>
  </si>
  <si>
    <t>Marchandises et M1</t>
  </si>
  <si>
    <t>Production (salaire, ext.)</t>
  </si>
  <si>
    <t>Exceptionnel</t>
  </si>
  <si>
    <t>Fabrication d’huiles et graisses végétales et animales</t>
  </si>
  <si>
    <t>Fabrication de margarine et graisses comestibles similaires</t>
  </si>
  <si>
    <t>Fabrication d'huiles et graisses brutes</t>
  </si>
  <si>
    <t>Fabrication d'huiles et graisses raffinées</t>
  </si>
  <si>
    <t>Fabrication d'autres produits alimentaires</t>
  </si>
  <si>
    <t>Fabrication d'aliments homogénéisés et diététiques</t>
  </si>
  <si>
    <t>Fabrication d'autres produits alimentaires n.c.a.</t>
  </si>
  <si>
    <t>MARS WRIGLEY CONFECTIONERY FRANCE</t>
  </si>
  <si>
    <t>Fabrication de cacao, chocolat et de produits de confiserie</t>
  </si>
  <si>
    <t>HARIBO RICQLES ZAN</t>
  </si>
  <si>
    <t>CPK PRODUCTION FRANCE</t>
  </si>
  <si>
    <t>WRIGLEY FRANCE SNC</t>
  </si>
  <si>
    <t>LUTTI</t>
  </si>
  <si>
    <t>FERRERO FRANCE</t>
  </si>
  <si>
    <t>CSM FRANCE</t>
  </si>
  <si>
    <t>CPK PRODUCTION STRASBOURG</t>
  </si>
  <si>
    <t>CONFISERIE DU NORD</t>
  </si>
  <si>
    <t>APTUNION INDUSTRIE</t>
  </si>
  <si>
    <t>NATRA SAINT ETIENNE</t>
  </si>
  <si>
    <t>CIE FRANCAISE CHOCOLATERIE ET CONFISERIE</t>
  </si>
  <si>
    <t>CEMOI CHOCOLATIER</t>
  </si>
  <si>
    <t>BARRY CALLEBAUT MANUFACTURING FRANCE</t>
  </si>
  <si>
    <t>CEMOI CONFISEUR</t>
  </si>
  <si>
    <t>BARRY CALLEBAUT FRANCE</t>
  </si>
  <si>
    <t>Fabrication de condiments et assaisonnements</t>
  </si>
  <si>
    <t>Fabrication de plats préparés</t>
  </si>
  <si>
    <t>Fabrication de sucre</t>
  </si>
  <si>
    <t>Transformation du thé et du café</t>
  </si>
  <si>
    <t>Fabrication de boissons</t>
  </si>
  <si>
    <t>Fabrication de bière</t>
  </si>
  <si>
    <t>Fabrication de cidre et de vins de fruits</t>
  </si>
  <si>
    <t>Fabrication de malt</t>
  </si>
  <si>
    <t>Fabrication de vins effervescents</t>
  </si>
  <si>
    <t>Industrie des eaux de table</t>
  </si>
  <si>
    <t>Production de boissons alcooliques distillées</t>
  </si>
  <si>
    <t>Production de boissons rafraîchissantes</t>
  </si>
  <si>
    <t>Vinification</t>
  </si>
  <si>
    <t>Fabrication de produits de boulangerie-pâtisserie et de pâtes alimentaires</t>
  </si>
  <si>
    <t>Boulangerie et boulangerie-pâtisserie</t>
  </si>
  <si>
    <t>Cuisson de produits de boulangerie</t>
  </si>
  <si>
    <t>Fabrication de biscuits, biscottes et pâtisseries de conservation</t>
  </si>
  <si>
    <t>Fabrication de pâtes alimentaires</t>
  </si>
  <si>
    <t>Fabrication industrielle de pain et de pâtisserie fraîche</t>
  </si>
  <si>
    <t>Fabrication de produits laitiers</t>
  </si>
  <si>
    <t>Fabrication d'autres produits laitiers</t>
  </si>
  <si>
    <t>Fabrication de beurre</t>
  </si>
  <si>
    <t>Fabrication de fromage</t>
  </si>
  <si>
    <t>Fabrication de glaces et sorbets</t>
  </si>
  <si>
    <t>Fabrication de lait liquide et de produits frais</t>
  </si>
  <si>
    <t>Transformation et conservation de fruits et légumes</t>
  </si>
  <si>
    <t>Autre transformation et conservation de légumes</t>
  </si>
  <si>
    <t>Préparation de jus de fruits et légumes</t>
  </si>
  <si>
    <t>Transformation et conservation de fruits</t>
  </si>
  <si>
    <t>Transformation et conservation de pommes de terre</t>
  </si>
  <si>
    <t>Transformation et conservation de la viande et préparation de produits à base de viande</t>
  </si>
  <si>
    <t>Préparation industrielle de produits à base de viande</t>
  </si>
  <si>
    <t>Transformation et conservation de la viande de boucherie</t>
  </si>
  <si>
    <t>Transformation et conservation de la viande de volaille</t>
  </si>
  <si>
    <t>Transformation et conservation de poisson, de crustacés et de mollusques</t>
  </si>
  <si>
    <t>Travail des grains ; fabrication de produits amylacés</t>
  </si>
  <si>
    <t>Autres activités du travail des grains</t>
  </si>
  <si>
    <t>Fabrication de produits amylacés</t>
  </si>
  <si>
    <t>Meunerie</t>
  </si>
  <si>
    <t>Activité</t>
  </si>
  <si>
    <t>Activité détaillée</t>
  </si>
  <si>
    <t>[Famille]</t>
  </si>
  <si>
    <t>[Segment]</t>
  </si>
  <si>
    <t>Entreprises.Activité</t>
  </si>
  <si>
    <t>Entreprises.Activité détaillée</t>
  </si>
  <si>
    <t>19,46</t>
  </si>
  <si>
    <t>-0,994</t>
  </si>
  <si>
    <t>623,61</t>
  </si>
  <si>
    <t>0,959</t>
  </si>
  <si>
    <t>0,003</t>
  </si>
  <si>
    <t>0,053</t>
  </si>
  <si>
    <t>3,73</t>
  </si>
  <si>
    <t>5,06</t>
  </si>
  <si>
    <t>0,252</t>
  </si>
  <si>
    <t>0,24</t>
  </si>
  <si>
    <t>0,409</t>
  </si>
  <si>
    <t>70,85</t>
  </si>
  <si>
    <t>0,019</t>
  </si>
  <si>
    <t>28,29</t>
  </si>
  <si>
    <t>1,71</t>
  </si>
  <si>
    <t>0,008</t>
  </si>
  <si>
    <t>0,238</t>
  </si>
  <si>
    <t>0,931</t>
  </si>
  <si>
    <t>0,05</t>
  </si>
  <si>
    <t>0,551</t>
  </si>
  <si>
    <t>0,033</t>
  </si>
  <si>
    <t>0,117</t>
  </si>
  <si>
    <t>0,046</t>
  </si>
  <si>
    <t>3,93</t>
  </si>
  <si>
    <t>0,005</t>
  </si>
  <si>
    <t>0,465</t>
  </si>
  <si>
    <t>0,906</t>
  </si>
  <si>
    <t>33,27</t>
  </si>
  <si>
    <t>0,028</t>
  </si>
  <si>
    <t>0,99</t>
  </si>
  <si>
    <t>0,873</t>
  </si>
  <si>
    <t>0,31</t>
  </si>
  <si>
    <t>37,77</t>
  </si>
  <si>
    <t>0,319</t>
  </si>
  <si>
    <t>6,81</t>
  </si>
  <si>
    <t>0,148</t>
  </si>
  <si>
    <t>0,024</t>
  </si>
  <si>
    <t>0,021</t>
  </si>
  <si>
    <t>0,014</t>
  </si>
  <si>
    <t>0,103</t>
  </si>
  <si>
    <t>0,09</t>
  </si>
  <si>
    <t>80,8</t>
  </si>
  <si>
    <t>3,77</t>
  </si>
  <si>
    <t>0,072</t>
  </si>
  <si>
    <t>131,51</t>
  </si>
  <si>
    <t>0,206</t>
  </si>
  <si>
    <t>0,059</t>
  </si>
  <si>
    <t>42,21</t>
  </si>
  <si>
    <t>0,136</t>
  </si>
  <si>
    <t>0,213</t>
  </si>
  <si>
    <t>0,023</t>
  </si>
  <si>
    <t>0,737</t>
  </si>
  <si>
    <t>0,013</t>
  </si>
  <si>
    <t>0,859</t>
  </si>
  <si>
    <t>9,55</t>
  </si>
  <si>
    <t>0,535</t>
  </si>
  <si>
    <t>0,02</t>
  </si>
  <si>
    <t>3,71</t>
  </si>
  <si>
    <t>64,0</t>
  </si>
  <si>
    <t>-0,012</t>
  </si>
  <si>
    <t>0,015</t>
  </si>
  <si>
    <t>0,031</t>
  </si>
  <si>
    <t>12,16</t>
  </si>
  <si>
    <t>0,268</t>
  </si>
  <si>
    <t>0,025</t>
  </si>
  <si>
    <t>0,13</t>
  </si>
  <si>
    <t>0,071</t>
  </si>
  <si>
    <t>0,051</t>
  </si>
  <si>
    <t>0,011</t>
  </si>
  <si>
    <t>3,46</t>
  </si>
  <si>
    <t>121,72</t>
  </si>
  <si>
    <t>0,879</t>
  </si>
  <si>
    <t>0,664</t>
  </si>
  <si>
    <t>-2,49</t>
  </si>
  <si>
    <t>0,394</t>
  </si>
  <si>
    <t>0,534</t>
  </si>
  <si>
    <t>100,98</t>
  </si>
  <si>
    <t>0,115</t>
  </si>
  <si>
    <t>0,04</t>
  </si>
  <si>
    <t>0,124</t>
  </si>
  <si>
    <t>0,049</t>
  </si>
  <si>
    <t>0,527</t>
  </si>
  <si>
    <t>0,063</t>
  </si>
  <si>
    <t>0,571</t>
  </si>
  <si>
    <t>0,388</t>
  </si>
  <si>
    <t>0,099</t>
  </si>
  <si>
    <t>-0,842</t>
  </si>
  <si>
    <t>49,21</t>
  </si>
  <si>
    <t>4,45</t>
  </si>
  <si>
    <t>0,387</t>
  </si>
  <si>
    <t>41,36</t>
  </si>
  <si>
    <t>0,175</t>
  </si>
  <si>
    <t>0,242</t>
  </si>
  <si>
    <t>66,26</t>
  </si>
  <si>
    <t>63,73</t>
  </si>
  <si>
    <t>0,163</t>
  </si>
  <si>
    <t>2,44</t>
  </si>
  <si>
    <t>8,79</t>
  </si>
  <si>
    <t>0,145</t>
  </si>
  <si>
    <t>1,66</t>
  </si>
  <si>
    <t>0,985</t>
  </si>
  <si>
    <t>0,265</t>
  </si>
  <si>
    <t>0,223</t>
  </si>
  <si>
    <t>2,85</t>
  </si>
  <si>
    <t>0,626</t>
  </si>
  <si>
    <t>0,192</t>
  </si>
  <si>
    <t>0,349</t>
  </si>
  <si>
    <t>0,052</t>
  </si>
  <si>
    <t>2,42</t>
  </si>
  <si>
    <t>0,792</t>
  </si>
  <si>
    <t>0,542</t>
  </si>
  <si>
    <t>58,14</t>
  </si>
  <si>
    <t>0,675</t>
  </si>
  <si>
    <t>0,641</t>
  </si>
  <si>
    <t>10,95</t>
  </si>
  <si>
    <t>0,132</t>
  </si>
  <si>
    <t>0,085</t>
  </si>
  <si>
    <t>1,85</t>
  </si>
  <si>
    <t>0,405</t>
  </si>
  <si>
    <t>160,77</t>
  </si>
  <si>
    <t>14,46</t>
  </si>
  <si>
    <t>0,158</t>
  </si>
  <si>
    <t>46,04</t>
  </si>
  <si>
    <t>72,67</t>
  </si>
  <si>
    <t>56,19</t>
  </si>
  <si>
    <t>0,297</t>
  </si>
  <si>
    <t>0,497</t>
  </si>
  <si>
    <t>0,113</t>
  </si>
  <si>
    <t>49,92</t>
  </si>
  <si>
    <t>9,0</t>
  </si>
  <si>
    <t>8,28</t>
  </si>
  <si>
    <t>5,97</t>
  </si>
  <si>
    <t>0,622</t>
  </si>
  <si>
    <t>0,191</t>
  </si>
  <si>
    <t>0,303</t>
  </si>
  <si>
    <t>-0,015</t>
  </si>
  <si>
    <t>0,169</t>
  </si>
  <si>
    <t>55,99</t>
  </si>
  <si>
    <t>-0,381</t>
  </si>
  <si>
    <t>96,82</t>
  </si>
  <si>
    <t>0,39</t>
  </si>
  <si>
    <t>8,04</t>
  </si>
  <si>
    <t>0,614</t>
  </si>
  <si>
    <t>2,56</t>
  </si>
  <si>
    <t>17,74</t>
  </si>
  <si>
    <t>29,54</t>
  </si>
  <si>
    <t>-5,83</t>
  </si>
  <si>
    <t>46,66</t>
  </si>
  <si>
    <t>0,135</t>
  </si>
  <si>
    <t>-0,756</t>
  </si>
  <si>
    <t>0,404</t>
  </si>
  <si>
    <t>-6,72</t>
  </si>
  <si>
    <t>117,77</t>
  </si>
  <si>
    <t>32,12</t>
  </si>
  <si>
    <t>-0,013</t>
  </si>
  <si>
    <t>12,27</t>
  </si>
  <si>
    <t>0,842</t>
  </si>
  <si>
    <t>44,17</t>
  </si>
  <si>
    <t>0,231</t>
  </si>
  <si>
    <t>0,109</t>
  </si>
  <si>
    <t>34,98</t>
  </si>
  <si>
    <t>12,36</t>
  </si>
  <si>
    <t>0,854</t>
  </si>
  <si>
    <t>0,755</t>
  </si>
  <si>
    <t>58,4</t>
  </si>
  <si>
    <t>69,12</t>
  </si>
  <si>
    <t>2,53</t>
  </si>
  <si>
    <t>142,72</t>
  </si>
  <si>
    <t>0,696</t>
  </si>
  <si>
    <t>46,62</t>
  </si>
  <si>
    <t>51,32</t>
  </si>
  <si>
    <t>2,0</t>
  </si>
  <si>
    <t>59,94</t>
  </si>
  <si>
    <t>0,635</t>
  </si>
  <si>
    <t>0,454</t>
  </si>
  <si>
    <t>44,82</t>
  </si>
  <si>
    <t>1,27</t>
  </si>
  <si>
    <t>71,33</t>
  </si>
  <si>
    <t>0,908</t>
  </si>
  <si>
    <t>-0,676</t>
  </si>
  <si>
    <t>50,35</t>
  </si>
  <si>
    <t>0,747</t>
  </si>
  <si>
    <t>195,54</t>
  </si>
  <si>
    <t>7,82</t>
  </si>
  <si>
    <t>0,345</t>
  </si>
  <si>
    <t>38,49</t>
  </si>
  <si>
    <t>0,302</t>
  </si>
  <si>
    <t>95,18</t>
  </si>
  <si>
    <t>92,03</t>
  </si>
  <si>
    <t>-22,47</t>
  </si>
  <si>
    <t>-0,801</t>
  </si>
  <si>
    <t>-7,28</t>
  </si>
  <si>
    <t>0,752</t>
  </si>
  <si>
    <t>12,65</t>
  </si>
  <si>
    <t>17,25</t>
  </si>
  <si>
    <t>32,51</t>
  </si>
  <si>
    <t>36,35</t>
  </si>
  <si>
    <t>-5,6</t>
  </si>
  <si>
    <t>0,847</t>
  </si>
  <si>
    <t>60,49</t>
  </si>
  <si>
    <t>92,61</t>
  </si>
  <si>
    <t>255,25</t>
  </si>
  <si>
    <t>0,453</t>
  </si>
  <si>
    <t>-0,972</t>
  </si>
  <si>
    <t>87,3</t>
  </si>
  <si>
    <t>0,355</t>
  </si>
  <si>
    <t>114,41</t>
  </si>
  <si>
    <t>10,15</t>
  </si>
  <si>
    <t>22,04</t>
  </si>
  <si>
    <t>0,219</t>
  </si>
  <si>
    <t>-0,038</t>
  </si>
  <si>
    <t>-40,43</t>
  </si>
  <si>
    <t>102,55</t>
  </si>
  <si>
    <t>23,59</t>
  </si>
  <si>
    <t>8,47</t>
  </si>
  <si>
    <t>242,21</t>
  </si>
  <si>
    <t>28,5</t>
  </si>
  <si>
    <t>215,63</t>
  </si>
  <si>
    <t>87,43</t>
  </si>
  <si>
    <t>130,62</t>
  </si>
  <si>
    <t>65,79</t>
  </si>
  <si>
    <t>30,11</t>
  </si>
  <si>
    <t>75,72</t>
  </si>
  <si>
    <t>-0,27</t>
  </si>
  <si>
    <t>-0,906</t>
  </si>
  <si>
    <t>30,02</t>
  </si>
  <si>
    <t>44,75</t>
  </si>
  <si>
    <t>0,885</t>
  </si>
  <si>
    <t>127,0</t>
  </si>
  <si>
    <t>52,55</t>
  </si>
  <si>
    <t>50,62</t>
  </si>
  <si>
    <t>26,34</t>
  </si>
  <si>
    <t>1,61</t>
  </si>
  <si>
    <t>43,97</t>
  </si>
  <si>
    <t>-69,12</t>
  </si>
  <si>
    <t>16,49</t>
  </si>
  <si>
    <t>108,75</t>
  </si>
  <si>
    <t>79,05</t>
  </si>
  <si>
    <t>-0,618</t>
  </si>
  <si>
    <t>57,73</t>
  </si>
  <si>
    <t>3,39</t>
  </si>
  <si>
    <t>153,3</t>
  </si>
  <si>
    <t>0,496</t>
  </si>
  <si>
    <t>75,07</t>
  </si>
  <si>
    <t>12,17</t>
  </si>
  <si>
    <t>113,4</t>
  </si>
  <si>
    <t>296,84</t>
  </si>
  <si>
    <t>163,45</t>
  </si>
  <si>
    <t>58,47</t>
  </si>
  <si>
    <t>19,29</t>
  </si>
  <si>
    <t>0,283</t>
  </si>
  <si>
    <t>0,746</t>
  </si>
  <si>
    <t>25,28</t>
  </si>
  <si>
    <t>0,422</t>
  </si>
  <si>
    <t>7,5</t>
  </si>
  <si>
    <t>15,58</t>
  </si>
  <si>
    <t>-0,824</t>
  </si>
  <si>
    <t>40,65</t>
  </si>
  <si>
    <t>3,95</t>
  </si>
  <si>
    <t>150,26</t>
  </si>
  <si>
    <t>91,05</t>
  </si>
  <si>
    <t>26,45</t>
  </si>
  <si>
    <t>106,53</t>
  </si>
  <si>
    <t>0,888</t>
  </si>
  <si>
    <t>60,02</t>
  </si>
  <si>
    <t>63,51</t>
  </si>
  <si>
    <t>0,739</t>
  </si>
  <si>
    <t>0,693</t>
  </si>
  <si>
    <t>-0,486</t>
  </si>
  <si>
    <t>35,22</t>
  </si>
  <si>
    <t>38,71</t>
  </si>
  <si>
    <t>420,8</t>
  </si>
  <si>
    <t>55,21</t>
  </si>
  <si>
    <t>43,26</t>
  </si>
  <si>
    <t>-7,54</t>
  </si>
  <si>
    <t>35,39</t>
  </si>
  <si>
    <t>32,25</t>
  </si>
  <si>
    <t>-0,472</t>
  </si>
  <si>
    <t>5,95</t>
  </si>
  <si>
    <t>11,23</t>
  </si>
  <si>
    <t>-0,974</t>
  </si>
  <si>
    <t>64,21</t>
  </si>
  <si>
    <t>218,17</t>
  </si>
  <si>
    <t>117,2</t>
  </si>
  <si>
    <t>36,16</t>
  </si>
  <si>
    <t>48,14</t>
  </si>
  <si>
    <t>236,38</t>
  </si>
  <si>
    <t>88,8</t>
  </si>
  <si>
    <t>11,45</t>
  </si>
  <si>
    <t>5,49</t>
  </si>
  <si>
    <t>106,0</t>
  </si>
  <si>
    <t>139,14</t>
  </si>
  <si>
    <t>33,29</t>
  </si>
  <si>
    <t>324,12</t>
  </si>
  <si>
    <t>45,97</t>
  </si>
  <si>
    <t>9,78</t>
  </si>
  <si>
    <t>0,803</t>
  </si>
  <si>
    <t>102,13</t>
  </si>
  <si>
    <t>[Incohérence]</t>
  </si>
  <si>
    <t>Suppression de la slide</t>
  </si>
  <si>
    <t>Picture</t>
  </si>
  <si>
    <t>Graisses</t>
  </si>
  <si>
    <t>Cuisine</t>
  </si>
  <si>
    <t>Cacao</t>
  </si>
  <si>
    <t>Sucre</t>
  </si>
  <si>
    <t>Bière</t>
  </si>
  <si>
    <t>Boissons</t>
  </si>
  <si>
    <t>Boulangerie</t>
  </si>
  <si>
    <t>Café</t>
  </si>
  <si>
    <t>Vin</t>
  </si>
  <si>
    <t>Spiritueux</t>
  </si>
  <si>
    <t>Pates</t>
  </si>
  <si>
    <t>Dairy</t>
  </si>
  <si>
    <t>Glaces</t>
  </si>
  <si>
    <t>Fruits_legumes</t>
  </si>
  <si>
    <t>Viande</t>
  </si>
  <si>
    <t>Sea</t>
  </si>
  <si>
    <t>Grains</t>
  </si>
  <si>
    <t>[Background]</t>
  </si>
  <si>
    <t>France</t>
  </si>
  <si>
    <t>All</t>
  </si>
  <si>
    <t>[CA]</t>
  </si>
  <si>
    <t>Chiffre d'affaires dernière année</t>
  </si>
  <si>
    <t>[RN_p]</t>
  </si>
  <si>
    <t>Résultat net en %</t>
  </si>
  <si>
    <t>résultat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</si>
</sst>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dd\ mmmm\ yyyy"/>
    <numFmt numFmtId="165" formatCode="yyyy"/>
    <numFmt numFmtId="166" formatCode="#,##0.0,,&quot;M€&quot;"/>
    <numFmt numFmtId="167" formatCode="0.0%"/>
    <numFmt numFmtId="168" formatCode="000000000"/>
    <numFmt numFmtId="169" formatCode="\+0.0%;\-0.0%"/>
    <numFmt numFmtId="170" formatCode="0000"/>
    <numFmt numFmtId="171" formatCode="yyyy\-mm\-dd;@"/>
    <numFmt numFmtId="172" formatCode="\-0%"/>
  </numFmts>
  <fonts count="8" x14ac:knownFonts="1">
    <font>
      <sz val="11"/>
      <color theme="1"/>
      <name val="Lato"/>
      <family val="2"/>
    </font>
    <font>
      <b/>
      <sz val="11"/>
      <color theme="0"/>
      <name val="Lato"/>
      <family val="2"/>
    </font>
    <font>
      <sz val="8"/>
      <name val="Lato"/>
      <family val="2"/>
    </font>
    <font>
      <b/>
      <sz val="11"/>
      <color theme="1"/>
      <name val="Lato"/>
      <family val="2"/>
    </font>
    <font>
      <sz val="11"/>
      <color theme="1" tint="9.9978637043366805E-2"/>
      <name val="Lato"/>
      <family val="2"/>
    </font>
    <font>
      <sz val="11"/>
      <color rgb="FFFF0000"/>
      <name val="Lato"/>
      <family val="2"/>
    </font>
    <font>
      <sz val="12"/>
      <color theme="1"/>
      <name val="Lato"/>
      <family val="2"/>
    </font>
    <font>
      <b/>
      <sz val="11"/>
      <color theme="4"/>
      <name val="Lato"/>
      <family val="2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6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1" tint="9.9978637043366805E-2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4" borderId="0" xfId="0" applyFill="1"/>
    <xf numFmtId="0" fontId="1" fillId="2" borderId="0" xfId="0" applyFont="1" applyFill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0" fillId="3" borderId="1" xfId="0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0" fillId="8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165" fontId="0" fillId="3" borderId="1" xfId="0" applyNumberFormat="1" applyFill="1" applyBorder="1" applyAlignment="1">
      <alignment horizontal="lef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6" fontId="6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7" fontId="0" fillId="0" borderId="0" xfId="0" applyNumberFormat="1"/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67" fontId="0" fillId="8" borderId="3" xfId="0" applyNumberFormat="1" applyFill="1" applyBorder="1" applyAlignment="1">
      <alignment horizontal="center"/>
    </xf>
    <xf numFmtId="171" fontId="0" fillId="0" borderId="0" xfId="0" applyNumberFormat="1" applyAlignment="1">
      <alignment horizontal="center"/>
    </xf>
    <xf numFmtId="9" fontId="6" fillId="0" borderId="0" xfId="0" applyNumberFormat="1" applyFont="1" applyAlignment="1">
      <alignment horizontal="center"/>
    </xf>
    <xf numFmtId="172" fontId="0" fillId="0" borderId="0" xfId="0" applyNumberFormat="1"/>
    <xf numFmtId="0" fontId="7" fillId="0" borderId="0" xfId="0" applyFont="1" applyAlignment="1">
      <alignment horizontal="center"/>
    </xf>
    <xf numFmtId="3" fontId="0" fillId="0" borderId="0" xfId="0" applyNumberFormat="1"/>
    <xf numFmtId="0" fontId="1" fillId="11" borderId="7" xfId="0" applyFont="1" applyFill="1" applyBorder="1"/>
    <xf numFmtId="0" fontId="1" fillId="11" borderId="8" xfId="0" applyFont="1" applyFill="1" applyBorder="1"/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9" borderId="7" xfId="0" applyFont="1" applyFill="1" applyBorder="1" applyAlignment="1">
      <alignment horizontal="center"/>
    </xf>
    <xf numFmtId="0" fontId="0" fillId="9" borderId="8" xfId="0" applyFont="1" applyFill="1" applyBorder="1"/>
    <xf numFmtId="0" fontId="0" fillId="9" borderId="9" xfId="0" applyFont="1" applyFill="1" applyBorder="1"/>
    <xf numFmtId="0" fontId="0" fillId="9" borderId="4" xfId="0" applyFont="1" applyFill="1" applyBorder="1" applyAlignment="1">
      <alignment horizontal="center"/>
    </xf>
    <xf numFmtId="0" fontId="0" fillId="9" borderId="5" xfId="0" applyFont="1" applyFill="1" applyBorder="1"/>
    <xf numFmtId="0" fontId="0" fillId="9" borderId="6" xfId="0" applyFont="1" applyFill="1" applyBorder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indexed="64"/>
          <bgColor rgb="FFFFF6D9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ato"/>
        <family val="2"/>
        <scheme val="none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ato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E2F0D9"/>
      <color rgb="FFF7D4D8"/>
      <color rgb="FF576CD4"/>
      <color rgb="FF2FB3B0"/>
      <color rgb="FFE8C912"/>
      <color rgb="FF868A96"/>
      <color rgb="FF000000"/>
      <color rgb="FFEFD431"/>
      <color rgb="FFE77E8A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35863377609111E-2"/>
          <c:y val="4.9335863377609111E-2"/>
          <c:w val="0.90132827324478182"/>
          <c:h val="0.90132827324478182"/>
        </c:manualLayout>
      </c:layout>
      <c:doughnutChart>
        <c:varyColors val="0"/>
        <c:ser>
          <c:idx val="0"/>
          <c:order val="0"/>
          <c:val>
            <c:numRef>
              <c:f>Listes!#REF!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Listes!#REF!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5A06-4C20-AA42-4A3DC5E59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7"/>
      </c:doughnutChart>
    </c:plotArea>
    <c:plotVisOnly val="0"/>
    <c:dispBlanksAs val="gap"/>
    <c:showDLblsOverMax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35863377609111E-2"/>
          <c:y val="4.9335863377609111E-2"/>
          <c:w val="0.90132827324478182"/>
          <c:h val="0.90132827324478182"/>
        </c:manualLayout>
      </c:layout>
      <c:doughnutChart>
        <c:varyColors val="0"/>
        <c:ser>
          <c:idx val="0"/>
          <c:order val="0"/>
          <c:spPr>
            <a:solidFill>
              <a:schemeClr val="bg1"/>
            </a:solidFill>
          </c:spPr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4-E9A4-4A11-B536-8962B3E9D182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3175" cmpd="sng" algn="ctr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E9A4-4A11-B536-8962B3E9D182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8-E9A4-4A11-B536-8962B3E9D182}"/>
              </c:ext>
            </c:extLst>
          </c:dPt>
          <c:val>
            <c:numRef>
              <c:f>Analyse!$AA$4:$AB$4</c:f>
              <c:numCache>
                <c:formatCode>0.0%</c:formatCode>
                <c:ptCount val="2"/>
                <c:pt idx="0">
                  <c:v>-2.729039847533762E-2</c:v>
                </c:pt>
                <c:pt idx="1">
                  <c:v>1.0272903984753377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9A4-4A11-B536-8962B3E9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7"/>
      </c:doughnutChart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35863377609111E-2"/>
          <c:y val="4.9335863377609111E-2"/>
          <c:w val="0.90132827324478182"/>
          <c:h val="0.90132827324478182"/>
        </c:manualLayout>
      </c:layout>
      <c:doughnutChart>
        <c:varyColors val="0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E9A4-4A11-B536-8962B3E9D182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</c:spPr>
            <c:extLst>
              <c:ext xmlns:c16="http://schemas.microsoft.com/office/drawing/2014/chart" uri="{C3380CC4-5D6E-409C-BE32-E72D297353CC}">
                <c16:uniqueId val="{00000006-E9A4-4A11-B536-8962B3E9D182}"/>
              </c:ext>
            </c:extLst>
          </c:dPt>
          <c:dPt>
            <c:idx val="2"/>
            <c:bubble3D val="0"/>
            <c:spPr>
              <a:solidFill>
                <a:schemeClr val="bg1"/>
              </a:solidFill>
            </c:spPr>
            <c:extLst>
              <c:ext xmlns:c16="http://schemas.microsoft.com/office/drawing/2014/chart" uri="{C3380CC4-5D6E-409C-BE32-E72D297353CC}">
                <c16:uniqueId val="{00000008-E9A4-4A11-B536-8962B3E9D182}"/>
              </c:ext>
            </c:extLst>
          </c:dPt>
          <c:val>
            <c:numRef>
              <c:f>Analyse!$AA$5:$AB$5</c:f>
              <c:numCache>
                <c:formatCode>0.0%</c:formatCode>
                <c:ptCount val="2"/>
                <c:pt idx="0">
                  <c:v>-4.3214181225753504E-2</c:v>
                </c:pt>
                <c:pt idx="1">
                  <c:v>1.0432141812257536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9A4-4A11-B536-8962B3E9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7"/>
      </c:doughnutChart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122807017543858E-2"/>
          <c:y val="0.18922467823113279"/>
          <c:w val="0.95175438596491224"/>
          <c:h val="0.6643804568866889"/>
        </c:manualLayout>
      </c:layout>
      <c:lineChart>
        <c:grouping val="standard"/>
        <c:varyColors val="0"/>
        <c:ser>
          <c:idx val="0"/>
          <c:order val="0"/>
          <c:tx>
            <c:strRef>
              <c:f>Analyse!$C$6</c:f>
              <c:strCache>
                <c:ptCount val="1"/>
                <c:pt idx="0">
                  <c:v>Chiffre d'affaires</c:v>
                </c:pt>
              </c:strCache>
            </c:strRef>
          </c:tx>
          <c:spPr>
            <a:ln w="19050" cap="rnd">
              <a:solidFill>
                <a:schemeClr val="tx1">
                  <a:lumMod val="90000"/>
                  <a:lumOff val="1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9050">
                <a:solidFill>
                  <a:schemeClr val="tx1">
                    <a:lumMod val="90000"/>
                    <a:lumOff val="10000"/>
                  </a:schemeClr>
                </a:solidFill>
              </a:ln>
              <a:effectLst/>
            </c:spPr>
          </c:marker>
          <c:dLbls>
            <c:numFmt formatCode="#\ ##0&quot;M€&quot;" sourceLinked="0"/>
            <c:spPr>
              <a:noFill/>
              <a:ln>
                <a:noFill/>
              </a:ln>
              <a:effectLst/>
            </c:spPr>
            <c:txPr>
              <a:bodyPr rot="-306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43830</c:v>
                </c:pt>
                <c:pt idx="1">
                  <c:v>44196</c:v>
                </c:pt>
                <c:pt idx="2">
                  <c:v>44561</c:v>
                </c:pt>
                <c:pt idx="3">
                  <c:v>44926</c:v>
                </c:pt>
                <c:pt idx="4">
                  <c:v>45291</c:v>
                </c:pt>
                <c:pt idx="5">
                  <c:v>45657</c:v>
                </c:pt>
              </c:numCache>
            </c:numRef>
          </c:cat>
          <c:val>
            <c:numRef>
              <c:f>Analyse!$C$7:$C$150</c:f>
              <c:numCache>
                <c:formatCode>#\ ##0.0\ \ "M€"</c:formatCode>
                <c:ptCount val="144"/>
                <c:pt idx="0">
                  <c:v>95776441</c:v>
                </c:pt>
                <c:pt idx="1">
                  <c:v>64657526</c:v>
                </c:pt>
                <c:pt idx="2">
                  <c:v>57000684</c:v>
                </c:pt>
                <c:pt idx="3">
                  <c:v>75209646</c:v>
                </c:pt>
                <c:pt idx="4">
                  <c:v>96023922</c:v>
                </c:pt>
                <c:pt idx="5">
                  <c:v>82674828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D25-48DE-9605-54183165D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856495"/>
        <c:axId val="386870415"/>
      </c:lineChart>
      <c:lineChart>
        <c:grouping val="standard"/>
        <c:varyColors val="0"/>
        <c:ser>
          <c:idx val="1"/>
          <c:order val="1"/>
          <c:tx>
            <c:strRef>
              <c:f>Analyse!$H$6</c:f>
              <c:strCache>
                <c:ptCount val="1"/>
                <c:pt idx="0">
                  <c:v>Positive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D25-48DE-9605-54183165DA4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D25-48DE-9605-54183165DA4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D25-48DE-9605-54183165DA4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22AC23C-CA70-4E50-8FA5-9278A5D4AC32}" type="CELLRANGE">
                      <a:rPr lang="fr-FR"/>
                      <a:pPr/>
                      <a:t>[CELLRANGE]</a:t>
                    </a:fld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D25-48DE-9605-54183165DA4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7B35605-AEC6-40E7-93F4-8C2EE20B5EE1}" type="CELLRANGE">
                      <a:rPr lang="fr-FR"/>
                      <a:pPr/>
                      <a:t>[CELLRANGE]</a:t>
                    </a:fld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25-48DE-9605-54183165DA4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D25-48DE-9605-54183165DA4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D25-48DE-9605-54183165DA4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D25-48DE-9605-54183165DA4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D25-48DE-9605-54183165DA4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D25-48DE-9605-54183165DA4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D25-48DE-9605-54183165DA4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D25-48DE-9605-54183165DA4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D25-48DE-9605-54183165DA4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FD25-48DE-9605-54183165DA4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FD25-48DE-9605-54183165DA4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FD25-48DE-9605-54183165DA4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FD25-48DE-9605-54183165DA4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FD25-48DE-9605-54183165DA4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FD25-48DE-9605-54183165DA4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FD25-48DE-9605-54183165DA4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FD25-48DE-9605-54183165DA4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D25-48DE-9605-54183165DA4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D25-48DE-9605-54183165DA4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D25-48DE-9605-54183165DA4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FD25-48DE-9605-54183165DA4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FD25-48DE-9605-54183165DA4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FD25-48DE-9605-54183165DA4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FD25-48DE-9605-54183165DA4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FD25-48DE-9605-54183165DA4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FD25-48DE-9605-54183165DA4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FD25-48DE-9605-54183165DA4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FD25-48DE-9605-54183165DA4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FD25-48DE-9605-54183165DA4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FD25-48DE-9605-54183165DA4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FD25-48DE-9605-54183165DA4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FD25-48DE-9605-54183165DA4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FD25-48DE-9605-54183165DA4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FD25-48DE-9605-54183165DA4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FD25-48DE-9605-54183165DA4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FD25-48DE-9605-54183165DA4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FD25-48DE-9605-54183165DA4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FD25-48DE-9605-54183165DA4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FD25-48DE-9605-54183165DA4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FD25-48DE-9605-54183165DA4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FD25-48DE-9605-54183165DA4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FD25-48DE-9605-54183165DA4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FD25-48DE-9605-54183165DA4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FD25-48DE-9605-54183165DA4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FD25-48DE-9605-54183165DA4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FD25-48DE-9605-54183165DA4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FD25-48DE-9605-54183165DA4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FD25-48DE-9605-54183165DA4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FD25-48DE-9605-54183165DA4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FD25-48DE-9605-54183165DA4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FD25-48DE-9605-54183165DA4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FD25-48DE-9605-54183165DA4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FD25-48DE-9605-54183165DA4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FD25-48DE-9605-54183165DA4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FD25-48DE-9605-54183165DA4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FD25-48DE-9605-54183165DA4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FD25-48DE-9605-54183165DA4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FD25-48DE-9605-54183165DA4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FD25-48DE-9605-54183165DA4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FD25-48DE-9605-54183165DA4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FD25-48DE-9605-54183165DA4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FD25-48DE-9605-54183165DA4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FD25-48DE-9605-54183165DA4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FD25-48DE-9605-54183165DA4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FD25-48DE-9605-54183165DA4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FD25-48DE-9605-54183165DA4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FD25-48DE-9605-54183165DA4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FD25-48DE-9605-54183165DA4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FD25-48DE-9605-54183165DA4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FD25-48DE-9605-54183165DA4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FD25-48DE-9605-54183165DA4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FD25-48DE-9605-54183165DA4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FD25-48DE-9605-54183165DA4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FD25-48DE-9605-54183165DA4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FD25-48DE-9605-54183165DA4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FD25-48DE-9605-54183165DA4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FD25-48DE-9605-54183165DA4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FD25-48DE-9605-54183165DA4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FD25-48DE-9605-54183165DA4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FD25-48DE-9605-54183165DA4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FD25-48DE-9605-54183165DA4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FD25-48DE-9605-54183165DA4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FD25-48DE-9605-54183165DA4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FD25-48DE-9605-54183165DA4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FD25-48DE-9605-54183165DA4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FD25-48DE-9605-54183165DA4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FD25-48DE-9605-54183165DA4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FD25-48DE-9605-54183165DA4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FD25-48DE-9605-54183165DA4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FD25-48DE-9605-54183165DA4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FD25-48DE-9605-54183165DA4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FD25-48DE-9605-54183165DA4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FD25-48DE-9605-54183165DA4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FD25-48DE-9605-54183165DA4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FD25-48DE-9605-54183165DA4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FD25-48DE-9605-54183165DA4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FD25-48DE-9605-54183165DA4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FD25-48DE-9605-54183165DA4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FD25-48DE-9605-54183165DA4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FD25-48DE-9605-54183165DA4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FD25-48DE-9605-54183165DA4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FD25-48DE-9605-54183165DA4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FD25-48DE-9605-54183165DA4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FD25-48DE-9605-54183165DA4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FD25-48DE-9605-54183165DA4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FD25-48DE-9605-54183165DA4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FD25-48DE-9605-54183165DA4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FD25-48DE-9605-54183165DA4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FD25-48DE-9605-54183165DA4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FD25-48DE-9605-54183165DA4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FD25-48DE-9605-54183165DA4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FD25-48DE-9605-54183165DA4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FD25-48DE-9605-54183165DA4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FD25-48DE-9605-54183165DA4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FD25-48DE-9605-54183165DA4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FD25-48DE-9605-54183165DA4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FD25-48DE-9605-54183165DA4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FD25-48DE-9605-54183165DA4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FD25-48DE-9605-54183165DA4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FD25-48DE-9605-54183165DA4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FD25-48DE-9605-54183165DA4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FD25-48DE-9605-54183165DA4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FD25-48DE-9605-54183165DA4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FD25-48DE-9605-54183165DA4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FD25-48DE-9605-54183165DA4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FD25-48DE-9605-54183165DA4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FD25-48DE-9605-54183165DA4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FD25-48DE-9605-54183165DA4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FD25-48DE-9605-54183165DA4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FD25-48DE-9605-54183165DA4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FD25-48DE-9605-54183165DA4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FD25-48DE-9605-54183165DA4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FD25-48DE-9605-54183165DA4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FD25-48DE-9605-54183165DA4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FD25-48DE-9605-54183165DA4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FD25-48DE-9605-54183165DA4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FD25-48DE-9605-54183165DA4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FD25-48DE-9605-54183165DA4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FD25-48DE-9605-54183165DA4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FD25-48DE-9605-54183165D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1" u="none" strike="noStrike" kern="1200" baseline="0">
                    <a:solidFill>
                      <a:schemeClr val="accent6"/>
                    </a:solidFill>
                    <a:latin typeface="+mj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43830</c:v>
                </c:pt>
                <c:pt idx="1">
                  <c:v>44196</c:v>
                </c:pt>
                <c:pt idx="2">
                  <c:v>44561</c:v>
                </c:pt>
                <c:pt idx="3">
                  <c:v>44926</c:v>
                </c:pt>
                <c:pt idx="4">
                  <c:v>45291</c:v>
                </c:pt>
                <c:pt idx="5">
                  <c:v>45657</c:v>
                </c:pt>
              </c:numCache>
            </c:numRef>
          </c:cat>
          <c:val>
            <c:numRef>
              <c:f>Analyse!$H$7:$H$150</c:f>
              <c:numCache>
                <c:formatCode>General</c:formatCode>
                <c:ptCount val="1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1</c:v>
                </c:pt>
                <c:pt idx="5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Analyse!$J$7:$J$150</c15:f>
                <c15:dlblRangeCache>
                  <c:ptCount val="144"/>
                  <c:pt idx="0">
                    <c:v>-</c:v>
                  </c:pt>
                  <c:pt idx="1">
                    <c:v>-32%</c:v>
                  </c:pt>
                  <c:pt idx="2">
                    <c:v>-12%</c:v>
                  </c:pt>
                  <c:pt idx="3">
                    <c:v>+32%</c:v>
                  </c:pt>
                  <c:pt idx="4">
                    <c:v>+28%</c:v>
                  </c:pt>
                  <c:pt idx="5">
                    <c:v>-14%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1-FD25-48DE-9605-54183165DA4A}"/>
            </c:ext>
          </c:extLst>
        </c:ser>
        <c:ser>
          <c:idx val="2"/>
          <c:order val="2"/>
          <c:tx>
            <c:strRef>
              <c:f>Analyse!$I$6</c:f>
              <c:strCache>
                <c:ptCount val="1"/>
                <c:pt idx="0">
                  <c:v>Negative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FD25-48DE-9605-54183165DA4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87FC674-409A-4EF0-8E2C-A9800D95F1DC}" type="CELLRANGE">
                      <a:rPr lang="fr-FR"/>
                      <a:pPr/>
                      <a:t>[CELLRANGE]</a:t>
                    </a:fld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FD25-48DE-9605-54183165DA4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ECE9467-5606-4335-AD45-257598C81FFA}" type="CELLRANGE">
                      <a:rPr lang="fr-FR"/>
                      <a:pPr/>
                      <a:t>[CELLRANGE]</a:t>
                    </a:fld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FD25-48DE-9605-54183165DA4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FD25-48DE-9605-54183165DA4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FD25-48DE-9605-54183165DA4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FF812F0-C9F2-4B78-92D2-CF2F5410907C}" type="CELLRANGE">
                      <a:rPr lang="fr-FR"/>
                      <a:pPr/>
                      <a:t>[CELLRANGE]</a:t>
                    </a:fld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FD25-48DE-9605-54183165DA4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FD25-48DE-9605-54183165DA4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FD25-48DE-9605-54183165DA4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FD25-48DE-9605-54183165DA4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FD25-48DE-9605-54183165DA4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FD25-48DE-9605-54183165DA4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FD25-48DE-9605-54183165DA4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FD25-48DE-9605-54183165DA4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FD25-48DE-9605-54183165DA4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FD25-48DE-9605-54183165DA4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FD25-48DE-9605-54183165DA4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FD25-48DE-9605-54183165DA4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FD25-48DE-9605-54183165DA4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FD25-48DE-9605-54183165DA4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FD25-48DE-9605-54183165DA4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FD25-48DE-9605-54183165DA4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FD25-48DE-9605-54183165DA4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FD25-48DE-9605-54183165DA4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FD25-48DE-9605-54183165DA4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FD25-48DE-9605-54183165DA4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FD25-48DE-9605-54183165DA4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FD25-48DE-9605-54183165DA4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FD25-48DE-9605-54183165DA4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FD25-48DE-9605-54183165DA4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FD25-48DE-9605-54183165DA4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FD25-48DE-9605-54183165DA4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FD25-48DE-9605-54183165DA4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FD25-48DE-9605-54183165DA4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FD25-48DE-9605-54183165DA4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FD25-48DE-9605-54183165DA4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FD25-48DE-9605-54183165DA4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FD25-48DE-9605-54183165DA4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FD25-48DE-9605-54183165DA4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FD25-48DE-9605-54183165DA4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FD25-48DE-9605-54183165DA4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FD25-48DE-9605-54183165DA4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FD25-48DE-9605-54183165DA4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FD25-48DE-9605-54183165DA4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FD25-48DE-9605-54183165DA4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FD25-48DE-9605-54183165DA4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FD25-48DE-9605-54183165DA4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FD25-48DE-9605-54183165DA4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FD25-48DE-9605-54183165DA4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FD25-48DE-9605-54183165DA4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FD25-48DE-9605-54183165DA4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FD25-48DE-9605-54183165DA4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FD25-48DE-9605-54183165DA4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FD25-48DE-9605-54183165DA4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FD25-48DE-9605-54183165DA4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FD25-48DE-9605-54183165DA4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FD25-48DE-9605-54183165DA4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FD25-48DE-9605-54183165DA4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FD25-48DE-9605-54183165DA4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FD25-48DE-9605-54183165DA4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FD25-48DE-9605-54183165DA4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FD25-48DE-9605-54183165DA4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FD25-48DE-9605-54183165DA4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FD25-48DE-9605-54183165DA4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FD25-48DE-9605-54183165DA4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FD25-48DE-9605-54183165DA4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FD25-48DE-9605-54183165DA4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FD25-48DE-9605-54183165DA4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FD25-48DE-9605-54183165DA4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FD25-48DE-9605-54183165DA4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FD25-48DE-9605-54183165DA4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FD25-48DE-9605-54183165DA4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FD25-48DE-9605-54183165DA4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FD25-48DE-9605-54183165DA4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FD25-48DE-9605-54183165DA4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FD25-48DE-9605-54183165DA4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FD25-48DE-9605-54183165DA4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FD25-48DE-9605-54183165DA4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FD25-48DE-9605-54183165DA4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FD25-48DE-9605-54183165DA4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FD25-48DE-9605-54183165DA4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FD25-48DE-9605-54183165DA4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FD25-48DE-9605-54183165DA4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FD25-48DE-9605-54183165DA4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FD25-48DE-9605-54183165DA4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FD25-48DE-9605-54183165DA4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FD25-48DE-9605-54183165DA4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FD25-48DE-9605-54183165DA4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FD25-48DE-9605-54183165DA4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FD25-48DE-9605-54183165DA4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FD25-48DE-9605-54183165DA4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FD25-48DE-9605-54183165DA4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FD25-48DE-9605-54183165DA4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FD25-48DE-9605-54183165DA4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FD25-48DE-9605-54183165DA4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FD25-48DE-9605-54183165DA4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FD25-48DE-9605-54183165DA4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FD25-48DE-9605-54183165DA4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FD25-48DE-9605-54183165DA4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FD25-48DE-9605-54183165DA4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FD25-48DE-9605-54183165DA4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FD25-48DE-9605-54183165DA4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FD25-48DE-9605-54183165DA4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FD25-48DE-9605-54183165DA4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FD25-48DE-9605-54183165DA4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FD25-48DE-9605-54183165DA4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FD25-48DE-9605-54183165DA4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FD25-48DE-9605-54183165DA4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FD25-48DE-9605-54183165DA4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FD25-48DE-9605-54183165DA4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FD25-48DE-9605-54183165DA4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FD25-48DE-9605-54183165DA4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FD25-48DE-9605-54183165DA4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FD25-48DE-9605-54183165DA4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FD25-48DE-9605-54183165DA4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FD25-48DE-9605-54183165DA4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FD25-48DE-9605-54183165DA4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FD25-48DE-9605-54183165DA4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FD25-48DE-9605-54183165DA4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FD25-48DE-9605-54183165DA4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FD25-48DE-9605-54183165DA4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FD25-48DE-9605-54183165DA4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FD25-48DE-9605-54183165DA4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FD25-48DE-9605-54183165DA4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FD25-48DE-9605-54183165DA4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FD25-48DE-9605-54183165DA4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FD25-48DE-9605-54183165DA4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FD25-48DE-9605-54183165DA4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FD25-48DE-9605-54183165DA4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FD25-48DE-9605-54183165DA4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FD25-48DE-9605-54183165DA4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FD25-48DE-9605-54183165DA4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FD25-48DE-9605-54183165DA4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FD25-48DE-9605-54183165DA4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FD25-48DE-9605-54183165DA4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FD25-48DE-9605-54183165DA4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FD25-48DE-9605-54183165DA4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FD25-48DE-9605-54183165DA4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FD25-48DE-9605-54183165DA4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FD25-48DE-9605-54183165DA4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FD25-48DE-9605-54183165DA4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FD25-48DE-9605-54183165DA4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FD25-48DE-9605-54183165DA4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FD25-48DE-9605-54183165DA4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FD25-48DE-9605-54183165D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1" u="none" strike="noStrike" kern="1200" baseline="0">
                    <a:solidFill>
                      <a:schemeClr val="accent1"/>
                    </a:solidFill>
                    <a:latin typeface="+mj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43830</c:v>
                </c:pt>
                <c:pt idx="1">
                  <c:v>44196</c:v>
                </c:pt>
                <c:pt idx="2">
                  <c:v>44561</c:v>
                </c:pt>
                <c:pt idx="3">
                  <c:v>44926</c:v>
                </c:pt>
                <c:pt idx="4">
                  <c:v>45291</c:v>
                </c:pt>
                <c:pt idx="5">
                  <c:v>45657</c:v>
                </c:pt>
              </c:numCache>
            </c:numRef>
          </c:cat>
          <c:val>
            <c:numRef>
              <c:f>Analyse!$I$7:$I$150</c:f>
              <c:numCache>
                <c:formatCode>General</c:formatCode>
                <c:ptCount val="144"/>
                <c:pt idx="0">
                  <c:v>#N/A</c:v>
                </c:pt>
                <c:pt idx="1">
                  <c:v>1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Analyse!$J$7:$J$150</c15:f>
                <c15:dlblRangeCache>
                  <c:ptCount val="144"/>
                  <c:pt idx="0">
                    <c:v>-</c:v>
                  </c:pt>
                  <c:pt idx="1">
                    <c:v>-32%</c:v>
                  </c:pt>
                  <c:pt idx="2">
                    <c:v>-12%</c:v>
                  </c:pt>
                  <c:pt idx="3">
                    <c:v>+32%</c:v>
                  </c:pt>
                  <c:pt idx="4">
                    <c:v>+28%</c:v>
                  </c:pt>
                  <c:pt idx="5">
                    <c:v>-14%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22-FD25-48DE-9605-54183165D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881935"/>
        <c:axId val="386886255"/>
      </c:lineChart>
      <c:dateAx>
        <c:axId val="386856495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70415"/>
        <c:crosses val="autoZero"/>
        <c:auto val="1"/>
        <c:lblOffset val="100"/>
        <c:baseTimeUnit val="years"/>
      </c:dateAx>
      <c:valAx>
        <c:axId val="38687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\ ##0&quot;M€&quot;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56495"/>
        <c:crosses val="autoZero"/>
        <c:crossBetween val="between"/>
        <c:dispUnits>
          <c:builtInUnit val="millions"/>
        </c:dispUnits>
      </c:valAx>
      <c:valAx>
        <c:axId val="386886255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81935"/>
        <c:crosses val="max"/>
        <c:crossBetween val="between"/>
      </c:valAx>
      <c:dateAx>
        <c:axId val="386881935"/>
        <c:scaling>
          <c:orientation val="minMax"/>
        </c:scaling>
        <c:delete val="0"/>
        <c:axPos val="t"/>
        <c:numFmt formatCode="yyyy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86255"/>
        <c:crosses val="max"/>
        <c:auto val="1"/>
        <c:lblOffset val="100"/>
        <c:baseTimeUnit val="year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ptos" panose="020B000402020202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122807017543858E-2"/>
          <c:y val="0.18922467823113279"/>
          <c:w val="0.95175438596491224"/>
          <c:h val="0.71033476323324218"/>
        </c:manualLayout>
      </c:layout>
      <c:lineChart>
        <c:grouping val="standard"/>
        <c:varyColors val="0"/>
        <c:ser>
          <c:idx val="0"/>
          <c:order val="0"/>
          <c:tx>
            <c:strRef>
              <c:f>Analyse!$C$6</c:f>
              <c:strCache>
                <c:ptCount val="1"/>
                <c:pt idx="0">
                  <c:v>Chiffre d'affaires</c:v>
                </c:pt>
              </c:strCache>
            </c:strRef>
          </c:tx>
          <c:spPr>
            <a:ln w="19050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numFmt formatCode="#\ ##0&quot;M€&quot;;\-#\ ##0&quot;M€&quot;;" sourceLinked="0"/>
            <c:spPr>
              <a:noFill/>
              <a:ln>
                <a:noFill/>
              </a:ln>
              <a:effectLst/>
            </c:spPr>
            <c:txPr>
              <a:bodyPr rot="-306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2">
                        <a:lumMod val="60000"/>
                        <a:lumOff val="40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43830</c:v>
                </c:pt>
                <c:pt idx="1">
                  <c:v>44196</c:v>
                </c:pt>
                <c:pt idx="2">
                  <c:v>44561</c:v>
                </c:pt>
                <c:pt idx="3">
                  <c:v>44926</c:v>
                </c:pt>
                <c:pt idx="4">
                  <c:v>45291</c:v>
                </c:pt>
                <c:pt idx="5">
                  <c:v>45657</c:v>
                </c:pt>
              </c:numCache>
            </c:numRef>
          </c:cat>
          <c:val>
            <c:numRef>
              <c:f>Analyse!$N$7:$N$150</c:f>
              <c:numCache>
                <c:formatCode>#\ ##0.0\ \ "M€"</c:formatCode>
                <c:ptCount val="144"/>
                <c:pt idx="0">
                  <c:v>2656347</c:v>
                </c:pt>
                <c:pt idx="1">
                  <c:v>-6041459</c:v>
                </c:pt>
                <c:pt idx="2">
                  <c:v>-1757690</c:v>
                </c:pt>
                <c:pt idx="3">
                  <c:v>-889437</c:v>
                </c:pt>
                <c:pt idx="4">
                  <c:v>726430</c:v>
                </c:pt>
                <c:pt idx="5">
                  <c:v>-2256229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C15-41A7-9501-0EA4F3553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856495"/>
        <c:axId val="386870415"/>
      </c:lineChart>
      <c:lineChart>
        <c:grouping val="standard"/>
        <c:varyColors val="0"/>
        <c:ser>
          <c:idx val="1"/>
          <c:order val="1"/>
          <c:tx>
            <c:strRef>
              <c:f>Analyse!$H$6</c:f>
              <c:strCache>
                <c:ptCount val="1"/>
                <c:pt idx="0">
                  <c:v>Positive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C15-41A7-9501-0EA4F35537D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C15-41A7-9501-0EA4F35537D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C15-41A7-9501-0EA4F35537D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C15-41A7-9501-0EA4F35537D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C15-41A7-9501-0EA4F35537D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C15-41A7-9501-0EA4F35537D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C15-41A7-9501-0EA4F35537D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C15-41A7-9501-0EA4F35537D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C15-41A7-9501-0EA4F35537D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C15-41A7-9501-0EA4F35537D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C15-41A7-9501-0EA4F35537D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C15-41A7-9501-0EA4F35537D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C15-41A7-9501-0EA4F35537D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C15-41A7-9501-0EA4F35537D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C15-41A7-9501-0EA4F35537D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C15-41A7-9501-0EA4F35537D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C15-41A7-9501-0EA4F35537D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C15-41A7-9501-0EA4F35537D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C15-41A7-9501-0EA4F35537D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C15-41A7-9501-0EA4F35537D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C15-41A7-9501-0EA4F35537D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C15-41A7-9501-0EA4F35537D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C15-41A7-9501-0EA4F35537D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C15-41A7-9501-0EA4F35537D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C15-41A7-9501-0EA4F35537D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C15-41A7-9501-0EA4F35537D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DC15-41A7-9501-0EA4F35537D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DC15-41A7-9501-0EA4F35537D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DC15-41A7-9501-0EA4F35537D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DC15-41A7-9501-0EA4F35537D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DC15-41A7-9501-0EA4F35537D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DC15-41A7-9501-0EA4F35537D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DC15-41A7-9501-0EA4F35537D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DC15-41A7-9501-0EA4F35537D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DC15-41A7-9501-0EA4F35537D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DC15-41A7-9501-0EA4F35537D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DC15-41A7-9501-0EA4F35537D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DC15-41A7-9501-0EA4F35537D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DC15-41A7-9501-0EA4F35537D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DC15-41A7-9501-0EA4F35537D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DC15-41A7-9501-0EA4F35537D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DC15-41A7-9501-0EA4F35537D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DC15-41A7-9501-0EA4F35537D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DC15-41A7-9501-0EA4F35537D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DC15-41A7-9501-0EA4F35537D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DC15-41A7-9501-0EA4F35537D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DC15-41A7-9501-0EA4F35537D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DC15-41A7-9501-0EA4F35537D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DC15-41A7-9501-0EA4F35537D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DC15-41A7-9501-0EA4F35537D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DC15-41A7-9501-0EA4F35537D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DC15-41A7-9501-0EA4F35537D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DC15-41A7-9501-0EA4F35537D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DC15-41A7-9501-0EA4F35537D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DC15-41A7-9501-0EA4F35537D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DC15-41A7-9501-0EA4F35537D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DC15-41A7-9501-0EA4F35537D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DC15-41A7-9501-0EA4F35537D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DC15-41A7-9501-0EA4F35537D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DC15-41A7-9501-0EA4F35537D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DC15-41A7-9501-0EA4F35537D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DC15-41A7-9501-0EA4F35537D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DC15-41A7-9501-0EA4F35537D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DC15-41A7-9501-0EA4F35537D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C15-41A7-9501-0EA4F35537D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C15-41A7-9501-0EA4F35537D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C15-41A7-9501-0EA4F35537D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C15-41A7-9501-0EA4F35537D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C15-41A7-9501-0EA4F35537D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DC15-41A7-9501-0EA4F35537D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DC15-41A7-9501-0EA4F35537D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C15-41A7-9501-0EA4F35537D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DC15-41A7-9501-0EA4F35537D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DC15-41A7-9501-0EA4F35537D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DC15-41A7-9501-0EA4F35537D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DC15-41A7-9501-0EA4F35537D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DC15-41A7-9501-0EA4F35537D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DC15-41A7-9501-0EA4F35537D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DC15-41A7-9501-0EA4F35537D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DC15-41A7-9501-0EA4F35537D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DC15-41A7-9501-0EA4F35537D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C15-41A7-9501-0EA4F35537D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DC15-41A7-9501-0EA4F35537D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DC15-41A7-9501-0EA4F35537D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DC15-41A7-9501-0EA4F35537D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DC15-41A7-9501-0EA4F35537D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DC15-41A7-9501-0EA4F35537D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DC15-41A7-9501-0EA4F35537D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DC15-41A7-9501-0EA4F35537D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DC15-41A7-9501-0EA4F35537D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DC15-41A7-9501-0EA4F35537D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DC15-41A7-9501-0EA4F35537D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DC15-41A7-9501-0EA4F35537D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DC15-41A7-9501-0EA4F35537D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DC15-41A7-9501-0EA4F35537D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DC15-41A7-9501-0EA4F35537D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DC15-41A7-9501-0EA4F35537D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DC15-41A7-9501-0EA4F35537D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DC15-41A7-9501-0EA4F35537D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DC15-41A7-9501-0EA4F35537D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DC15-41A7-9501-0EA4F35537D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DC15-41A7-9501-0EA4F35537D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DC15-41A7-9501-0EA4F35537D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DC15-41A7-9501-0EA4F35537D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DC15-41A7-9501-0EA4F35537D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DC15-41A7-9501-0EA4F35537D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DC15-41A7-9501-0EA4F35537D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DC15-41A7-9501-0EA4F35537D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DC15-41A7-9501-0EA4F35537D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DC15-41A7-9501-0EA4F35537D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DC15-41A7-9501-0EA4F35537D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DC15-41A7-9501-0EA4F35537D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DC15-41A7-9501-0EA4F35537D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DC15-41A7-9501-0EA4F35537D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DC15-41A7-9501-0EA4F35537D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DC15-41A7-9501-0EA4F35537D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DC15-41A7-9501-0EA4F35537D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DC15-41A7-9501-0EA4F35537D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DC15-41A7-9501-0EA4F35537D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DC15-41A7-9501-0EA4F35537D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DC15-41A7-9501-0EA4F35537D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DC15-41A7-9501-0EA4F35537D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DC15-41A7-9501-0EA4F35537D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DC15-41A7-9501-0EA4F35537D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DC15-41A7-9501-0EA4F35537D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DC15-41A7-9501-0EA4F35537D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DC15-41A7-9501-0EA4F35537D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DC15-41A7-9501-0EA4F35537D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DC15-41A7-9501-0EA4F35537D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DC15-41A7-9501-0EA4F35537D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DC15-41A7-9501-0EA4F35537D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DC15-41A7-9501-0EA4F35537D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DC15-41A7-9501-0EA4F35537D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DC15-41A7-9501-0EA4F35537D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DC15-41A7-9501-0EA4F35537D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DC15-41A7-9501-0EA4F35537D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DC15-41A7-9501-0EA4F35537D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DC15-41A7-9501-0EA4F35537D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DC15-41A7-9501-0EA4F35537D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DC15-41A7-9501-0EA4F35537D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DC15-41A7-9501-0EA4F35537D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DC15-41A7-9501-0EA4F35537D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DC15-41A7-9501-0EA4F35537D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DC15-41A7-9501-0EA4F35537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1" u="none" strike="noStrike" kern="1200" baseline="0">
                    <a:solidFill>
                      <a:schemeClr val="accent6"/>
                    </a:solidFill>
                    <a:latin typeface="+mj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43830</c:v>
                </c:pt>
                <c:pt idx="1">
                  <c:v>44196</c:v>
                </c:pt>
                <c:pt idx="2">
                  <c:v>44561</c:v>
                </c:pt>
                <c:pt idx="3">
                  <c:v>44926</c:v>
                </c:pt>
                <c:pt idx="4">
                  <c:v>45291</c:v>
                </c:pt>
                <c:pt idx="5">
                  <c:v>45657</c:v>
                </c:pt>
              </c:numCache>
            </c:numRef>
          </c:cat>
          <c:val>
            <c:numRef>
              <c:f>Analyse!$S$7:$S$150</c:f>
              <c:numCache>
                <c:formatCode>General</c:formatCode>
                <c:ptCount val="1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Analyse!$U$7:$U$150</c15:f>
                <c15:dlblRangeCache>
                  <c:ptCount val="144"/>
                  <c:pt idx="0">
                    <c:v>-</c:v>
                  </c:pt>
                  <c:pt idx="1">
                    <c:v>-327%</c:v>
                  </c:pt>
                  <c:pt idx="2">
                    <c:v>-71%</c:v>
                  </c:pt>
                  <c:pt idx="3">
                    <c:v>-49%</c:v>
                  </c:pt>
                  <c:pt idx="4">
                    <c:v>-182%</c:v>
                  </c:pt>
                  <c:pt idx="5">
                    <c:v>-411%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1-DC15-41A7-9501-0EA4F35537DB}"/>
            </c:ext>
          </c:extLst>
        </c:ser>
        <c:ser>
          <c:idx val="2"/>
          <c:order val="2"/>
          <c:tx>
            <c:strRef>
              <c:f>Analyse!$I$6</c:f>
              <c:strCache>
                <c:ptCount val="1"/>
                <c:pt idx="0">
                  <c:v>Negative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C15-41A7-9501-0EA4F35537D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2D694FF-4403-485E-A09D-ABD76B81F1B4}" type="CELLRANGE">
                      <a:rPr lang="fr-FR"/>
                      <a:pPr/>
                      <a:t>[CELLRANGE]</a:t>
                    </a:fld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DC15-41A7-9501-0EA4F35537D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3F6FAB1-4C71-4956-A65E-71D29FD48D6F}" type="CELLRANGE">
                      <a:rPr lang="fr-FR"/>
                      <a:pPr/>
                      <a:t>[CELLRANGE]</a:t>
                    </a:fld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DC15-41A7-9501-0EA4F35537D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98208C3-5E63-44C3-93A3-05E58275188F}" type="CELLRANGE">
                      <a:rPr lang="fr-FR"/>
                      <a:pPr/>
                      <a:t>[CELLRANGE]</a:t>
                    </a:fld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DC15-41A7-9501-0EA4F35537D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F8C64BE-F7F2-4C0E-AB1A-4FEDD007A54B}" type="CELLRANGE">
                      <a:rPr lang="fr-FR"/>
                      <a:pPr/>
                      <a:t>[CELLRANGE]</a:t>
                    </a:fld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DC15-41A7-9501-0EA4F35537D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BDBC1A7-DE72-437D-AE18-4CDFB0F9316C}" type="CELLRANGE">
                      <a:rPr lang="fr-FR"/>
                      <a:pPr/>
                      <a:t>[CELLRANGE]</a:t>
                    </a:fld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DC15-41A7-9501-0EA4F35537D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DC15-41A7-9501-0EA4F35537D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DC15-41A7-9501-0EA4F35537D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DC15-41A7-9501-0EA4F35537D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DC15-41A7-9501-0EA4F35537D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C15-41A7-9501-0EA4F35537D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C15-41A7-9501-0EA4F35537D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C15-41A7-9501-0EA4F35537D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C15-41A7-9501-0EA4F35537D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C15-41A7-9501-0EA4F35537D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C15-41A7-9501-0EA4F35537D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C15-41A7-9501-0EA4F35537D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C15-41A7-9501-0EA4F35537D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DC15-41A7-9501-0EA4F35537D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DC15-41A7-9501-0EA4F35537D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DC15-41A7-9501-0EA4F35537D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DC15-41A7-9501-0EA4F35537D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DC15-41A7-9501-0EA4F35537D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DC15-41A7-9501-0EA4F35537D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DC15-41A7-9501-0EA4F35537D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DC15-41A7-9501-0EA4F35537D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DC15-41A7-9501-0EA4F35537D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DC15-41A7-9501-0EA4F35537D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DC15-41A7-9501-0EA4F35537D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DC15-41A7-9501-0EA4F35537D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DC15-41A7-9501-0EA4F35537D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DC15-41A7-9501-0EA4F35537D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DC15-41A7-9501-0EA4F35537D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DC15-41A7-9501-0EA4F35537D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DC15-41A7-9501-0EA4F35537D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DC15-41A7-9501-0EA4F35537D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DC15-41A7-9501-0EA4F35537D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DC15-41A7-9501-0EA4F35537D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DC15-41A7-9501-0EA4F35537D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DC15-41A7-9501-0EA4F35537D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DC15-41A7-9501-0EA4F35537D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DC15-41A7-9501-0EA4F35537D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DC15-41A7-9501-0EA4F35537D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DC15-41A7-9501-0EA4F35537D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DC15-41A7-9501-0EA4F35537D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DC15-41A7-9501-0EA4F35537D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DC15-41A7-9501-0EA4F35537D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DC15-41A7-9501-0EA4F35537D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DC15-41A7-9501-0EA4F35537D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DC15-41A7-9501-0EA4F35537D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DC15-41A7-9501-0EA4F35537D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DC15-41A7-9501-0EA4F35537D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DC15-41A7-9501-0EA4F35537D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DC15-41A7-9501-0EA4F35537D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DC15-41A7-9501-0EA4F35537D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DC15-41A7-9501-0EA4F35537D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DC15-41A7-9501-0EA4F35537D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DC15-41A7-9501-0EA4F35537D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DC15-41A7-9501-0EA4F35537D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DC15-41A7-9501-0EA4F35537D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DC15-41A7-9501-0EA4F35537D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DC15-41A7-9501-0EA4F35537D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DC15-41A7-9501-0EA4F35537D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DC15-41A7-9501-0EA4F35537D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DC15-41A7-9501-0EA4F35537D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DC15-41A7-9501-0EA4F35537D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DC15-41A7-9501-0EA4F35537D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DC15-41A7-9501-0EA4F35537D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DC15-41A7-9501-0EA4F35537D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DC15-41A7-9501-0EA4F35537D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DC15-41A7-9501-0EA4F35537D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DC15-41A7-9501-0EA4F35537D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DC15-41A7-9501-0EA4F35537D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DC15-41A7-9501-0EA4F35537D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DC15-41A7-9501-0EA4F35537D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DC15-41A7-9501-0EA4F35537D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DC15-41A7-9501-0EA4F35537D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DC15-41A7-9501-0EA4F35537D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DC15-41A7-9501-0EA4F35537D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DC15-41A7-9501-0EA4F35537D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DC15-41A7-9501-0EA4F35537D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DC15-41A7-9501-0EA4F35537D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DC15-41A7-9501-0EA4F35537D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DC15-41A7-9501-0EA4F35537D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DC15-41A7-9501-0EA4F35537D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DC15-41A7-9501-0EA4F35537D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DC15-41A7-9501-0EA4F35537D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DC15-41A7-9501-0EA4F35537D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DC15-41A7-9501-0EA4F35537D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DC15-41A7-9501-0EA4F35537D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DC15-41A7-9501-0EA4F35537D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DC15-41A7-9501-0EA4F35537D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DC15-41A7-9501-0EA4F35537D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DC15-41A7-9501-0EA4F35537D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DC15-41A7-9501-0EA4F35537D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DC15-41A7-9501-0EA4F35537D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DC15-41A7-9501-0EA4F35537D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DC15-41A7-9501-0EA4F35537D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DC15-41A7-9501-0EA4F35537D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DC15-41A7-9501-0EA4F35537D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DC15-41A7-9501-0EA4F35537D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DC15-41A7-9501-0EA4F35537D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DC15-41A7-9501-0EA4F35537D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DC15-41A7-9501-0EA4F35537D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DC15-41A7-9501-0EA4F35537D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DC15-41A7-9501-0EA4F35537D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DC15-41A7-9501-0EA4F35537D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DC15-41A7-9501-0EA4F35537D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DC15-41A7-9501-0EA4F35537D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DC15-41A7-9501-0EA4F35537D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DC15-41A7-9501-0EA4F35537D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DC15-41A7-9501-0EA4F35537D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DC15-41A7-9501-0EA4F35537D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DC15-41A7-9501-0EA4F35537D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DC15-41A7-9501-0EA4F35537D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DC15-41A7-9501-0EA4F35537D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DC15-41A7-9501-0EA4F35537D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DC15-41A7-9501-0EA4F35537D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DC15-41A7-9501-0EA4F35537D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DC15-41A7-9501-0EA4F35537D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DC15-41A7-9501-0EA4F35537D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DC15-41A7-9501-0EA4F35537D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DC15-41A7-9501-0EA4F35537D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DC15-41A7-9501-0EA4F35537D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DC15-41A7-9501-0EA4F35537D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DC15-41A7-9501-0EA4F35537D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DC15-41A7-9501-0EA4F35537D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DC15-41A7-9501-0EA4F35537D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DC15-41A7-9501-0EA4F35537D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DC15-41A7-9501-0EA4F35537D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DC15-41A7-9501-0EA4F35537D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DC15-41A7-9501-0EA4F35537D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DC15-41A7-9501-0EA4F35537D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DC15-41A7-9501-0EA4F35537D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DC15-41A7-9501-0EA4F35537D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DC15-41A7-9501-0EA4F35537D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DC15-41A7-9501-0EA4F35537D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DC15-41A7-9501-0EA4F35537D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DC15-41A7-9501-0EA4F35537D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DC15-41A7-9501-0EA4F35537D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DC15-41A7-9501-0EA4F35537D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DC15-41A7-9501-0EA4F35537D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DC15-41A7-9501-0EA4F35537D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DC15-41A7-9501-0EA4F35537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1" u="none" strike="noStrike" kern="1200" baseline="0">
                    <a:solidFill>
                      <a:schemeClr val="accent1"/>
                    </a:solidFill>
                    <a:latin typeface="+mj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43830</c:v>
                </c:pt>
                <c:pt idx="1">
                  <c:v>44196</c:v>
                </c:pt>
                <c:pt idx="2">
                  <c:v>44561</c:v>
                </c:pt>
                <c:pt idx="3">
                  <c:v>44926</c:v>
                </c:pt>
                <c:pt idx="4">
                  <c:v>45291</c:v>
                </c:pt>
                <c:pt idx="5">
                  <c:v>45657</c:v>
                </c:pt>
              </c:numCache>
            </c:numRef>
          </c:cat>
          <c:val>
            <c:numRef>
              <c:f>Analyse!$T$7:$T$150</c:f>
              <c:numCache>
                <c:formatCode>General</c:formatCode>
                <c:ptCount val="144"/>
                <c:pt idx="0">
                  <c:v>#N/A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Analyse!$U$7:$U$150</c15:f>
                <c15:dlblRangeCache>
                  <c:ptCount val="144"/>
                  <c:pt idx="0">
                    <c:v>-</c:v>
                  </c:pt>
                  <c:pt idx="1">
                    <c:v>-327%</c:v>
                  </c:pt>
                  <c:pt idx="2">
                    <c:v>-71%</c:v>
                  </c:pt>
                  <c:pt idx="3">
                    <c:v>-49%</c:v>
                  </c:pt>
                  <c:pt idx="4">
                    <c:v>-182%</c:v>
                  </c:pt>
                  <c:pt idx="5">
                    <c:v>-411%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22-DC15-41A7-9501-0EA4F3553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881935"/>
        <c:axId val="386886255"/>
      </c:lineChart>
      <c:dateAx>
        <c:axId val="386856495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70415"/>
        <c:crosses val="autoZero"/>
        <c:auto val="1"/>
        <c:lblOffset val="100"/>
        <c:baseTimeUnit val="years"/>
      </c:dateAx>
      <c:valAx>
        <c:axId val="38687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\ ##0&quot;M€&quot;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56495"/>
        <c:crosses val="autoZero"/>
        <c:crossBetween val="between"/>
        <c:dispUnits>
          <c:builtInUnit val="millions"/>
        </c:dispUnits>
      </c:valAx>
      <c:valAx>
        <c:axId val="386886255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81935"/>
        <c:crosses val="max"/>
        <c:crossBetween val="between"/>
      </c:valAx>
      <c:dateAx>
        <c:axId val="386881935"/>
        <c:scaling>
          <c:orientation val="minMax"/>
        </c:scaling>
        <c:delete val="0"/>
        <c:axPos val="t"/>
        <c:numFmt formatCode="yyyy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86255"/>
        <c:crosses val="max"/>
        <c:auto val="1"/>
        <c:lblOffset val="100"/>
        <c:baseTimeUnit val="years"/>
      </c:dateAx>
    </c:plotArea>
    <c:plotVisOnly val="1"/>
    <c:dispBlanksAs val="gap"/>
    <c:showDLblsOverMax val="0"/>
  </c:chart>
  <c:txPr>
    <a:bodyPr/>
    <a:lstStyle/>
    <a:p>
      <a:pPr>
        <a:defRPr sz="1200">
          <a:latin typeface="Aptos" panose="020B000402020202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Analyse!$W$6</c:f>
              <c:strCache>
                <c:ptCount val="1"/>
                <c:pt idx="0">
                  <c:v>Taux de marge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Analyse!$M$7:$M$150</c:f>
              <c:numCache>
                <c:formatCode>yyyy</c:formatCode>
                <c:ptCount val="144"/>
                <c:pt idx="0">
                  <c:v>43830</c:v>
                </c:pt>
                <c:pt idx="1">
                  <c:v>44196</c:v>
                </c:pt>
                <c:pt idx="2">
                  <c:v>44561</c:v>
                </c:pt>
                <c:pt idx="3">
                  <c:v>44926</c:v>
                </c:pt>
                <c:pt idx="4">
                  <c:v>45291</c:v>
                </c:pt>
                <c:pt idx="5">
                  <c:v>45657</c:v>
                </c:pt>
              </c:numCache>
            </c:numRef>
          </c:cat>
          <c:val>
            <c:numRef>
              <c:f>Analyse!$W$7:$W$150</c:f>
              <c:numCache>
                <c:formatCode>0%</c:formatCode>
                <c:ptCount val="144"/>
                <c:pt idx="0">
                  <c:v>2.7734868536198793E-2</c:v>
                </c:pt>
                <c:pt idx="1">
                  <c:v>-9.3437831196943724E-2</c:v>
                </c:pt>
                <c:pt idx="2">
                  <c:v>-3.0836296631107093E-2</c:v>
                </c:pt>
                <c:pt idx="3">
                  <c:v>-1.1826102731556534E-2</c:v>
                </c:pt>
                <c:pt idx="4">
                  <c:v>7.5650940397956248E-3</c:v>
                </c:pt>
                <c:pt idx="5">
                  <c:v>-2.729039847533762E-2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A7-4A0B-9789-D48737D9F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121538784"/>
        <c:axId val="2121540224"/>
      </c:barChart>
      <c:dateAx>
        <c:axId val="2121538784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90000"/>
                    <a:lumOff val="10000"/>
                  </a:schemeClr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2121540224"/>
        <c:crosses val="autoZero"/>
        <c:auto val="1"/>
        <c:lblOffset val="100"/>
        <c:baseTimeUnit val="years"/>
      </c:dateAx>
      <c:valAx>
        <c:axId val="212154022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0000"/>
                  <a:lumOff val="90000"/>
                </a:schemeClr>
              </a:solidFill>
              <a:prstDash val="dash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90000"/>
                    <a:lumOff val="10000"/>
                  </a:schemeClr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212153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>
              <a:lumMod val="90000"/>
              <a:lumOff val="10000"/>
            </a:schemeClr>
          </a:solidFill>
          <a:latin typeface="Aptos Display" panose="020B000402020202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0</xdr:colOff>
      <xdr:row>7</xdr:row>
      <xdr:rowOff>42590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64386-F1D6-3CA6-1C3E-817B803D1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13608</xdr:colOff>
      <xdr:row>6</xdr:row>
      <xdr:rowOff>97971</xdr:rowOff>
    </xdr:from>
    <xdr:to>
      <xdr:col>27</xdr:col>
      <xdr:colOff>295608</xdr:colOff>
      <xdr:row>10</xdr:row>
      <xdr:rowOff>162257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C69C6BA-014D-6AC1-9308-90DDB0C73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482532</xdr:colOff>
      <xdr:row>6</xdr:row>
      <xdr:rowOff>97971</xdr:rowOff>
    </xdr:from>
    <xdr:to>
      <xdr:col>29</xdr:col>
      <xdr:colOff>2532</xdr:colOff>
      <xdr:row>10</xdr:row>
      <xdr:rowOff>162257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427DC35-21A6-C69D-EDF8-98CD0D3A0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12</xdr:col>
      <xdr:colOff>487708</xdr:colOff>
      <xdr:row>32</xdr:row>
      <xdr:rowOff>81613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E966595-C73A-E42F-5214-EDAFF36FE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20</xdr:row>
      <xdr:rowOff>0</xdr:rowOff>
    </xdr:from>
    <xdr:to>
      <xdr:col>16</xdr:col>
      <xdr:colOff>1036796</xdr:colOff>
      <xdr:row>32</xdr:row>
      <xdr:rowOff>82016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86CF501-686A-436A-B70E-871FC91A8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21</xdr:row>
      <xdr:rowOff>0</xdr:rowOff>
    </xdr:from>
    <xdr:to>
      <xdr:col>20</xdr:col>
      <xdr:colOff>197023</xdr:colOff>
      <xdr:row>30</xdr:row>
      <xdr:rowOff>199130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D546CF5-0D6F-4D39-EA6C-54839C964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C235CA3-8437-4B95-AB7B-799301789309}" autoFormatId="16" applyNumberFormats="0" applyBorderFormats="0" applyFontFormats="0" applyPatternFormats="0" applyAlignmentFormats="0" applyWidthHeightFormats="0">
  <queryTableRefresh nextId="27">
    <queryTableFields count="26">
      <queryTableField id="1" name="siren" tableColumnId="1"/>
      <queryTableField id="2" name="date_cloture_exercice" tableColumnId="2"/>
      <queryTableField id="3" name="Chiffre_d_affaires" tableColumnId="3"/>
      <queryTableField id="4" name="Marge_brute" tableColumnId="4"/>
      <queryTableField id="5" name="EBE" tableColumnId="5"/>
      <queryTableField id="6" name="EBIT" tableColumnId="6"/>
      <queryTableField id="7" name="Resultat_net" tableColumnId="7"/>
      <queryTableField id="8" name="Taux_d_endettement" tableColumnId="8"/>
      <queryTableField id="9" name="Ratio_de_liquidite" tableColumnId="9"/>
      <queryTableField id="10" name="Ratio_de_vetuste" tableColumnId="10"/>
      <queryTableField id="11" name="Autonomie_financiere" tableColumnId="11"/>
      <queryTableField id="12" name="Poids_BFR_exploitation_sur_CA" tableColumnId="12"/>
      <queryTableField id="13" name="Couverture_des_interets" tableColumnId="13"/>
      <queryTableField id="14" name="CAF_sur_CA" tableColumnId="14"/>
      <queryTableField id="15" name="Capacite_de_remboursement" tableColumnId="15"/>
      <queryTableField id="16" name="Marge_EBE" tableColumnId="16"/>
      <queryTableField id="17" name="Resultat_courant_avant_impots_sur_CA" tableColumnId="17"/>
      <queryTableField id="18" name="Poids_BFR_exploitation_sur_CA_jours" tableColumnId="18"/>
      <queryTableField id="19" name="Rotation_des_stocks_jours" tableColumnId="19"/>
      <queryTableField id="20" name="Credit_clients_Jours" tableColumnId="20"/>
      <queryTableField id="21" name="Credit_fournisseurs_Jours" tableColumnId="21"/>
      <queryTableField id="22" name="type_bilan" tableColumnId="22"/>
      <queryTableField id="23" name="confidentiality" tableColumnId="23"/>
      <queryTableField id="24" name="Entreprises.Nom" tableColumnId="24"/>
      <queryTableField id="25" name="Entreprises.Activité" tableColumnId="25"/>
      <queryTableField id="26" name="Entreprises.Activité détaillée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E1CCFD-C29F-4239-8558-4F70F8B05FAD}" name="Performance" displayName="Performance" ref="A1:Z128" tableType="queryTable" totalsRowShown="0">
  <autoFilter ref="A1:Z128" xr:uid="{79E1CCFD-C29F-4239-8558-4F70F8B05FAD}"/>
  <tableColumns count="26">
    <tableColumn id="1" xr3:uid="{D9C00F17-D0B9-47E9-BDD3-4D9C5C0FDED0}" uniqueName="1" name="siren" queryTableFieldId="1"/>
    <tableColumn id="2" xr3:uid="{72D0A89F-A76F-4AC4-9D3A-4CD3F1A55A5C}" uniqueName="2" name="date_cloture_exercice" queryTableFieldId="2" dataDxfId="28"/>
    <tableColumn id="3" xr3:uid="{3EFD615F-AA2D-459F-B4C7-CFFC22318CC1}" uniqueName="3" name="Chiffre_d_affaires" queryTableFieldId="3"/>
    <tableColumn id="4" xr3:uid="{80D73410-97C6-4D40-9128-262383E6524C}" uniqueName="4" name="Marge_brute" queryTableFieldId="4"/>
    <tableColumn id="5" xr3:uid="{BAD7E762-9FF1-435B-A3F1-352C048EA546}" uniqueName="5" name="EBE" queryTableFieldId="5"/>
    <tableColumn id="6" xr3:uid="{3AF3575F-1844-41FF-902F-8EAB8DDD5AD6}" uniqueName="6" name="EBIT" queryTableFieldId="6"/>
    <tableColumn id="7" xr3:uid="{C1B7C2D3-EE50-4B20-83E8-6C6C35F45488}" uniqueName="7" name="Resultat_net" queryTableFieldId="7"/>
    <tableColumn id="8" xr3:uid="{1537CC23-C56D-4EB0-B2A3-95305DB00ACE}" uniqueName="8" name="Taux_d_endettement" queryTableFieldId="8" dataDxfId="27"/>
    <tableColumn id="9" xr3:uid="{536AB2AA-44A8-4F01-8C02-46AFBC6DCAA0}" uniqueName="9" name="Ratio_de_liquidite" queryTableFieldId="9" dataDxfId="26"/>
    <tableColumn id="10" xr3:uid="{FBB19A9A-781C-4896-8A9D-2E1318B24C2B}" uniqueName="10" name="Ratio_de_vetuste" queryTableFieldId="10" dataDxfId="25"/>
    <tableColumn id="11" xr3:uid="{B24A4AA8-9886-4D06-B600-7EC30685FA70}" uniqueName="11" name="Autonomie_financiere" queryTableFieldId="11" dataDxfId="24"/>
    <tableColumn id="12" xr3:uid="{3DB745D5-0419-424E-91C4-B9924D399823}" uniqueName="12" name="Poids_BFR_exploitation_sur_CA" queryTableFieldId="12" dataDxfId="23"/>
    <tableColumn id="13" xr3:uid="{53244D27-3DA2-40CA-8077-20C618624F8D}" uniqueName="13" name="Couverture_des_interets" queryTableFieldId="13" dataDxfId="22"/>
    <tableColumn id="14" xr3:uid="{AB0C9F90-5099-48B9-8487-E86268E4FC91}" uniqueName="14" name="CAF_sur_CA" queryTableFieldId="14" dataDxfId="21"/>
    <tableColumn id="15" xr3:uid="{376D6488-15D4-4F0E-8B09-3E8988FBC4CF}" uniqueName="15" name="Capacite_de_remboursement" queryTableFieldId="15" dataDxfId="20"/>
    <tableColumn id="16" xr3:uid="{D16DFA2E-40D3-4F97-8394-8C21A8C82489}" uniqueName="16" name="Marge_EBE" queryTableFieldId="16" dataDxfId="19"/>
    <tableColumn id="17" xr3:uid="{B1B27CBE-8F94-4970-B010-0C617FFCFEBD}" uniqueName="17" name="Resultat_courant_avant_impots_sur_CA" queryTableFieldId="17" dataDxfId="18"/>
    <tableColumn id="18" xr3:uid="{A7078D23-5164-48BC-A4A8-CFC46C4EAB2D}" uniqueName="18" name="Poids_BFR_exploitation_sur_CA_jours" queryTableFieldId="18" dataDxfId="17"/>
    <tableColumn id="19" xr3:uid="{A23C5DCA-B7DD-4EF2-9126-AED71042D7EC}" uniqueName="19" name="Rotation_des_stocks_jours" queryTableFieldId="19" dataDxfId="16"/>
    <tableColumn id="20" xr3:uid="{367BA43D-2822-4E6B-84EA-9C8D94FFB913}" uniqueName="20" name="Credit_clients_Jours" queryTableFieldId="20" dataDxfId="15"/>
    <tableColumn id="21" xr3:uid="{67FEC185-0EAF-4CAF-A9E3-D005531B61AC}" uniqueName="21" name="Credit_fournisseurs_Jours" queryTableFieldId="21" dataDxfId="14"/>
    <tableColumn id="22" xr3:uid="{AF3E4C10-4D82-4995-9FFA-7E2CE8CB46A2}" uniqueName="22" name="type_bilan" queryTableFieldId="22" dataDxfId="13"/>
    <tableColumn id="23" xr3:uid="{465A446E-7698-4C88-BB95-D9C31EA7A990}" uniqueName="23" name="confidentiality" queryTableFieldId="23" dataDxfId="12"/>
    <tableColumn id="24" xr3:uid="{7E0EE648-DC7A-4C10-AE55-84039A393AD9}" uniqueName="24" name="Entreprises.Nom" queryTableFieldId="24" dataDxfId="11"/>
    <tableColumn id="25" xr3:uid="{03B03CBA-639B-4937-9583-2135A393ADA7}" uniqueName="25" name="Entreprises.Activité" queryTableFieldId="25"/>
    <tableColumn id="26" xr3:uid="{011A9113-0055-4B4B-9BB8-F00CE3094B88}" uniqueName="26" name="Entreprises.Activité détaillée" queryTableField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9BB5DB-241A-4587-9795-A53E1DD1BE55}" name="Balises" displayName="Balises" ref="C4:E19" totalsRowShown="0" headerRowDxfId="10" dataDxfId="9">
  <autoFilter ref="C4:E19" xr:uid="{C89BB5DB-241A-4587-9795-A53E1DD1BE55}"/>
  <tableColumns count="3">
    <tableColumn id="1" xr3:uid="{6099FD98-ACB2-4E73-9A6A-2452073B93B5}" name="Balise" dataDxfId="8"/>
    <tableColumn id="2" xr3:uid="{10252979-8556-4423-8536-262E39599310}" name="Desc" dataDxfId="7"/>
    <tableColumn id="3" xr3:uid="{38A59B37-8EA6-4A08-B339-21991882C32F}" name="Valeur" dataDxfId="6">
      <calculatedColumnFormula>s_produit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6EACE5-26DB-4F7F-9487-26DB7B53498F}" name="Loop" displayName="Loop" ref="B5:E6" totalsRowShown="0" headerRowDxfId="5" tableBorderDxfId="4">
  <autoFilter ref="B5:E6" xr:uid="{9D6EACE5-26DB-4F7F-9487-26DB7B53498F}"/>
  <tableColumns count="4">
    <tableColumn id="1" xr3:uid="{57A92AE8-0D79-4270-A771-98B4928EEDE3}" name="ID" dataDxfId="3"/>
    <tableColumn id="2" xr3:uid="{0153B2F4-CF5A-40D7-B52A-8736C7DFED4F}" name="Itération" dataDxfId="2"/>
    <tableColumn id="3" xr3:uid="{C2F670A5-B30E-4FDD-A0FC-6BAE9E92844D}" name="Nombre de tests" dataDxfId="1"/>
    <tableColumn id="4" xr3:uid="{5E26AB54-DDBA-4A1A-B5B5-6BF98CC52480}" name="Résultat" dataDxfId="0">
      <calculatedColumnFormula array="1">INDEX(Listes!$C$11:$C$676,Loop[[#This Row],[Itération]])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AMMPO 02">
      <a:dk1>
        <a:srgbClr val="1B1C1F"/>
      </a:dk1>
      <a:lt1>
        <a:sysClr val="window" lastClr="FFFFFF"/>
      </a:lt1>
      <a:dk2>
        <a:srgbClr val="20307E"/>
      </a:dk2>
      <a:lt2>
        <a:srgbClr val="F8F8FA"/>
      </a:lt2>
      <a:accent1>
        <a:srgbClr val="D6283D"/>
      </a:accent1>
      <a:accent2>
        <a:srgbClr val="457B9D"/>
      </a:accent2>
      <a:accent3>
        <a:srgbClr val="3D3D3D"/>
      </a:accent3>
      <a:accent4>
        <a:srgbClr val="2FB3B0"/>
      </a:accent4>
      <a:accent5>
        <a:srgbClr val="4A5198"/>
      </a:accent5>
      <a:accent6>
        <a:srgbClr val="70AD47"/>
      </a:accent6>
      <a:hlink>
        <a:srgbClr val="954F72"/>
      </a:hlink>
      <a:folHlink>
        <a:srgbClr val="AEABAB"/>
      </a:folHlink>
    </a:clrScheme>
    <a:fontScheme name="Lato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CCD9-0032-4D41-AFC8-CB12B76248BA}">
  <sheetPr>
    <tabColor theme="0"/>
  </sheetPr>
  <dimension ref="A1"/>
  <sheetViews>
    <sheetView showGridLines="0" workbookViewId="0">
      <selection activeCell="B1" sqref="B1"/>
    </sheetView>
  </sheetViews>
  <sheetFormatPr defaultRowHeight="18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1E35-3C9A-4571-868D-430D15168DE6}">
  <dimension ref="A1:Z128"/>
  <sheetViews>
    <sheetView topLeftCell="A114" workbookViewId="0">
      <selection activeCell="A128" sqref="A128"/>
    </sheetView>
  </sheetViews>
  <sheetFormatPr defaultRowHeight="18" x14ac:dyDescent="0.35"/>
  <cols>
    <col min="1" max="1" width="10" bestFit="1" customWidth="1"/>
    <col min="2" max="2" width="19.5546875" bestFit="1" customWidth="1"/>
    <col min="3" max="3" width="16.21875" bestFit="1" customWidth="1"/>
    <col min="4" max="4" width="12.5546875" bestFit="1" customWidth="1"/>
    <col min="5" max="5" width="11.6640625" bestFit="1" customWidth="1"/>
    <col min="6" max="6" width="11" bestFit="1" customWidth="1"/>
    <col min="7" max="7" width="12.33203125" bestFit="1" customWidth="1"/>
    <col min="8" max="8" width="19" bestFit="1" customWidth="1"/>
    <col min="9" max="9" width="16.6640625" bestFit="1" customWidth="1"/>
    <col min="10" max="10" width="16.109375" bestFit="1" customWidth="1"/>
    <col min="11" max="11" width="19.44140625" bestFit="1" customWidth="1"/>
    <col min="12" max="12" width="27.44140625" bestFit="1" customWidth="1"/>
    <col min="13" max="13" width="21.6640625" bestFit="1" customWidth="1"/>
    <col min="14" max="14" width="13.109375" bestFit="1" customWidth="1"/>
    <col min="15" max="15" width="25.33203125" bestFit="1" customWidth="1"/>
    <col min="16" max="16" width="13.109375" bestFit="1" customWidth="1"/>
    <col min="17" max="17" width="33.44140625" bestFit="1" customWidth="1"/>
    <col min="18" max="18" width="32.109375" bestFit="1" customWidth="1"/>
    <col min="19" max="19" width="23.44140625" bestFit="1" customWidth="1"/>
    <col min="20" max="20" width="18.109375" bestFit="1" customWidth="1"/>
    <col min="21" max="21" width="22.5546875" bestFit="1" customWidth="1"/>
    <col min="22" max="22" width="10.6640625" bestFit="1" customWidth="1"/>
    <col min="23" max="23" width="28" bestFit="1" customWidth="1"/>
    <col min="24" max="24" width="80.88671875" bestFit="1" customWidth="1"/>
    <col min="25" max="25" width="66.109375" bestFit="1" customWidth="1"/>
    <col min="26" max="26" width="56.21875" bestFit="1" customWidth="1"/>
  </cols>
  <sheetData>
    <row r="1" spans="1:26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159</v>
      </c>
      <c r="Z1" t="s">
        <v>160</v>
      </c>
    </row>
    <row r="2" spans="1:26" x14ac:dyDescent="0.35">
      <c r="A2">
        <v>476480330</v>
      </c>
      <c r="B2" s="19">
        <v>44196</v>
      </c>
      <c r="C2">
        <v>64657526</v>
      </c>
      <c r="D2" s="19">
        <v>34888091</v>
      </c>
      <c r="E2">
        <v>-6041459</v>
      </c>
      <c r="F2" s="38">
        <v>-4020920</v>
      </c>
      <c r="G2" s="38">
        <v>-2924242</v>
      </c>
      <c r="H2" s="38">
        <v>-1553049</v>
      </c>
      <c r="I2" s="38">
        <v>48635</v>
      </c>
      <c r="J2" s="38" t="s">
        <v>161</v>
      </c>
      <c r="K2" s="38">
        <v>-1111</v>
      </c>
      <c r="L2" s="38">
        <v>-14596</v>
      </c>
      <c r="M2" s="38">
        <v>-8323</v>
      </c>
      <c r="N2" s="38">
        <v>-12127</v>
      </c>
      <c r="O2" s="38" t="s">
        <v>162</v>
      </c>
      <c r="P2" s="38">
        <v>-9344</v>
      </c>
      <c r="Q2" s="38">
        <v>-6982</v>
      </c>
      <c r="R2" s="38">
        <v>-52544</v>
      </c>
      <c r="S2" s="38">
        <v>25959</v>
      </c>
      <c r="T2" s="38">
        <v>42758</v>
      </c>
      <c r="U2" s="38">
        <v>77587</v>
      </c>
      <c r="V2" t="s">
        <v>10</v>
      </c>
      <c r="W2" t="s">
        <v>45</v>
      </c>
      <c r="X2" t="s">
        <v>104</v>
      </c>
      <c r="Y2" t="s">
        <v>96</v>
      </c>
      <c r="Z2" t="s">
        <v>100</v>
      </c>
    </row>
    <row r="3" spans="1:26" x14ac:dyDescent="0.35">
      <c r="A3">
        <v>476480330</v>
      </c>
      <c r="B3" s="19">
        <v>44561</v>
      </c>
      <c r="C3">
        <v>57000684</v>
      </c>
      <c r="D3" s="19">
        <v>29109184</v>
      </c>
      <c r="E3">
        <v>-1757690</v>
      </c>
      <c r="F3" s="38">
        <v>-1225513</v>
      </c>
      <c r="G3" s="38">
        <v>990114</v>
      </c>
      <c r="H3" s="38" t="s">
        <v>163</v>
      </c>
      <c r="I3" s="38">
        <v>38822</v>
      </c>
      <c r="J3" s="38">
        <v>32422</v>
      </c>
      <c r="K3" s="38">
        <v>1522</v>
      </c>
      <c r="L3" s="38">
        <v>-31099</v>
      </c>
      <c r="M3" s="38">
        <v>-20171</v>
      </c>
      <c r="N3" s="38" t="s">
        <v>164</v>
      </c>
      <c r="O3" s="38">
        <v>10508</v>
      </c>
      <c r="P3" s="38">
        <v>-3084</v>
      </c>
      <c r="Q3" s="38">
        <v>1263</v>
      </c>
      <c r="R3" s="38">
        <v>-111958</v>
      </c>
      <c r="S3" s="38">
        <v>48569</v>
      </c>
      <c r="T3" s="38">
        <v>57385</v>
      </c>
      <c r="U3" s="38">
        <v>128107</v>
      </c>
      <c r="V3" t="s">
        <v>10</v>
      </c>
      <c r="W3" t="s">
        <v>45</v>
      </c>
      <c r="X3" t="s">
        <v>104</v>
      </c>
      <c r="Y3" t="s">
        <v>96</v>
      </c>
      <c r="Z3" t="s">
        <v>100</v>
      </c>
    </row>
    <row r="4" spans="1:26" x14ac:dyDescent="0.35">
      <c r="A4">
        <v>494887854</v>
      </c>
      <c r="B4" s="19">
        <v>43465</v>
      </c>
      <c r="C4">
        <v>735834151</v>
      </c>
      <c r="D4" s="19">
        <v>419996844</v>
      </c>
      <c r="E4">
        <v>81479955</v>
      </c>
      <c r="F4" s="38">
        <v>34892978</v>
      </c>
      <c r="G4" s="38">
        <v>7448227</v>
      </c>
      <c r="H4" s="38">
        <v>8126</v>
      </c>
      <c r="I4" s="38">
        <v>91544</v>
      </c>
      <c r="J4" s="38">
        <v>34944</v>
      </c>
      <c r="K4" s="38">
        <v>49375</v>
      </c>
      <c r="L4" s="38">
        <v>-2396</v>
      </c>
      <c r="M4" s="38">
        <v>10041</v>
      </c>
      <c r="N4" s="38">
        <v>6717</v>
      </c>
      <c r="O4" s="38" t="s">
        <v>171</v>
      </c>
      <c r="P4" s="38">
        <v>11073</v>
      </c>
      <c r="Q4" s="38">
        <v>3872</v>
      </c>
      <c r="R4" s="38">
        <v>-8624</v>
      </c>
      <c r="S4" s="38">
        <v>16568</v>
      </c>
      <c r="T4" s="38">
        <v>12141</v>
      </c>
      <c r="U4" s="38" t="s">
        <v>172</v>
      </c>
      <c r="V4" t="s">
        <v>10</v>
      </c>
      <c r="W4" t="s">
        <v>45</v>
      </c>
      <c r="X4" t="s">
        <v>99</v>
      </c>
      <c r="Y4" t="s">
        <v>96</v>
      </c>
      <c r="Z4" t="s">
        <v>100</v>
      </c>
    </row>
    <row r="5" spans="1:26" x14ac:dyDescent="0.35">
      <c r="A5">
        <v>327373478</v>
      </c>
      <c r="B5" s="19">
        <v>42735</v>
      </c>
      <c r="C5">
        <v>36974330</v>
      </c>
      <c r="D5" s="19">
        <v>10681638</v>
      </c>
      <c r="E5">
        <v>1871062</v>
      </c>
      <c r="F5" s="38">
        <v>619672</v>
      </c>
      <c r="G5" s="38">
        <v>651436</v>
      </c>
      <c r="H5" t="s">
        <v>180</v>
      </c>
      <c r="I5" s="38">
        <v>239297</v>
      </c>
      <c r="J5" s="38">
        <v>15294</v>
      </c>
      <c r="K5" s="38">
        <v>73201</v>
      </c>
      <c r="L5" s="38">
        <v>22229</v>
      </c>
      <c r="M5" t="s">
        <v>178</v>
      </c>
      <c r="N5" s="38">
        <v>5312</v>
      </c>
      <c r="O5" s="38" t="s">
        <v>181</v>
      </c>
      <c r="P5" s="38" t="s">
        <v>168</v>
      </c>
      <c r="Q5" s="38">
        <v>1768</v>
      </c>
      <c r="R5" s="38">
        <v>80023</v>
      </c>
      <c r="S5" s="38">
        <v>41311</v>
      </c>
      <c r="T5" s="38">
        <v>37199</v>
      </c>
      <c r="U5" s="38">
        <v>31553</v>
      </c>
      <c r="V5" t="s">
        <v>10</v>
      </c>
      <c r="W5" t="s">
        <v>45</v>
      </c>
      <c r="X5" t="s">
        <v>110</v>
      </c>
      <c r="Y5" t="s">
        <v>96</v>
      </c>
      <c r="Z5" t="s">
        <v>100</v>
      </c>
    </row>
    <row r="6" spans="1:26" x14ac:dyDescent="0.35">
      <c r="A6">
        <v>433935764</v>
      </c>
      <c r="B6" s="19">
        <v>43465</v>
      </c>
      <c r="C6">
        <v>127525556</v>
      </c>
      <c r="D6" s="19">
        <v>64888348</v>
      </c>
      <c r="E6">
        <v>4896453</v>
      </c>
      <c r="F6" s="38">
        <v>1212969</v>
      </c>
      <c r="G6" s="38">
        <v>2052862</v>
      </c>
      <c r="H6" s="38" t="s">
        <v>186</v>
      </c>
      <c r="I6" s="38">
        <v>128239</v>
      </c>
      <c r="J6" s="38">
        <v>37606</v>
      </c>
      <c r="K6" s="38">
        <v>52811</v>
      </c>
      <c r="L6" s="38">
        <v>30234</v>
      </c>
      <c r="M6" s="38">
        <v>1294</v>
      </c>
      <c r="N6" s="38">
        <v>4066</v>
      </c>
      <c r="O6" t="s">
        <v>179</v>
      </c>
      <c r="P6" s="38">
        <v>3839</v>
      </c>
      <c r="Q6" t="s">
        <v>187</v>
      </c>
      <c r="R6" s="38">
        <v>108843</v>
      </c>
      <c r="S6" t="s">
        <v>188</v>
      </c>
      <c r="T6" s="38">
        <v>56596</v>
      </c>
      <c r="U6" s="38">
        <v>111367</v>
      </c>
      <c r="V6" t="s">
        <v>10</v>
      </c>
      <c r="W6" t="s">
        <v>45</v>
      </c>
      <c r="X6" t="s">
        <v>102</v>
      </c>
      <c r="Y6" t="s">
        <v>96</v>
      </c>
      <c r="Z6" t="s">
        <v>100</v>
      </c>
    </row>
    <row r="7" spans="1:26" x14ac:dyDescent="0.35">
      <c r="A7">
        <v>438773525</v>
      </c>
      <c r="B7" s="19">
        <v>42978</v>
      </c>
      <c r="C7">
        <v>220278995</v>
      </c>
      <c r="D7" s="19">
        <v>22891980</v>
      </c>
      <c r="E7">
        <v>3200538</v>
      </c>
      <c r="F7" s="38">
        <v>2411674</v>
      </c>
      <c r="G7" s="38">
        <v>943053</v>
      </c>
      <c r="H7" s="38">
        <v>265523</v>
      </c>
      <c r="I7" s="38">
        <v>223399</v>
      </c>
      <c r="J7" s="38">
        <v>30095</v>
      </c>
      <c r="K7" s="38">
        <v>16683</v>
      </c>
      <c r="L7" s="38">
        <v>47887</v>
      </c>
      <c r="M7" s="38">
        <v>15268</v>
      </c>
      <c r="N7" s="38" t="s">
        <v>190</v>
      </c>
      <c r="O7" s="38">
        <v>27206</v>
      </c>
      <c r="P7" s="38">
        <v>1453</v>
      </c>
      <c r="Q7" t="s">
        <v>191</v>
      </c>
      <c r="R7" s="38">
        <v>172394</v>
      </c>
      <c r="S7" s="38">
        <v>29416</v>
      </c>
      <c r="T7" s="38">
        <v>128232</v>
      </c>
      <c r="U7" s="38">
        <v>79385</v>
      </c>
      <c r="V7" t="s">
        <v>10</v>
      </c>
      <c r="W7" t="s">
        <v>45</v>
      </c>
      <c r="X7" t="s">
        <v>113</v>
      </c>
      <c r="Y7" t="s">
        <v>96</v>
      </c>
      <c r="Z7" t="s">
        <v>100</v>
      </c>
    </row>
    <row r="8" spans="1:26" x14ac:dyDescent="0.35">
      <c r="A8">
        <v>438773525</v>
      </c>
      <c r="B8" s="19">
        <v>43343</v>
      </c>
      <c r="C8">
        <v>204525297</v>
      </c>
      <c r="D8" s="19">
        <v>204525297</v>
      </c>
      <c r="E8">
        <v>190367432</v>
      </c>
      <c r="F8" s="38">
        <v>203167915</v>
      </c>
      <c r="G8" s="38">
        <v>205506357</v>
      </c>
      <c r="H8" s="38">
        <v>35211</v>
      </c>
      <c r="I8" s="38">
        <v>141461</v>
      </c>
      <c r="J8" s="38">
        <v>29271</v>
      </c>
      <c r="K8" s="38">
        <v>34289</v>
      </c>
      <c r="L8" s="38">
        <v>18675</v>
      </c>
      <c r="M8" s="38" t="s">
        <v>185</v>
      </c>
      <c r="N8" s="38" t="s">
        <v>192</v>
      </c>
      <c r="O8" s="38">
        <v>12858</v>
      </c>
      <c r="P8" s="38">
        <v>93078</v>
      </c>
      <c r="Q8" t="s">
        <v>44</v>
      </c>
      <c r="R8" s="38">
        <v>67231</v>
      </c>
      <c r="S8" s="38">
        <v>31005</v>
      </c>
      <c r="T8" s="38">
        <v>45825</v>
      </c>
      <c r="U8" s="38">
        <v>1433207</v>
      </c>
      <c r="V8" t="s">
        <v>10</v>
      </c>
      <c r="W8" t="s">
        <v>45</v>
      </c>
      <c r="X8" t="s">
        <v>113</v>
      </c>
      <c r="Y8" t="s">
        <v>96</v>
      </c>
      <c r="Z8" t="s">
        <v>100</v>
      </c>
    </row>
    <row r="9" spans="1:26" x14ac:dyDescent="0.35">
      <c r="A9">
        <v>602018897</v>
      </c>
      <c r="B9" s="19">
        <v>45535</v>
      </c>
      <c r="C9">
        <v>88307103</v>
      </c>
      <c r="D9" s="19">
        <v>85288601</v>
      </c>
      <c r="E9">
        <v>15957180</v>
      </c>
      <c r="F9" s="38">
        <v>8027920</v>
      </c>
      <c r="G9">
        <v>40850901</v>
      </c>
      <c r="H9" s="38">
        <v>2659</v>
      </c>
      <c r="I9" s="38">
        <v>97099</v>
      </c>
      <c r="J9" s="38">
        <v>49523</v>
      </c>
      <c r="K9" s="38" t="s">
        <v>202</v>
      </c>
      <c r="L9" s="38">
        <v>-18145</v>
      </c>
      <c r="M9" t="s">
        <v>203</v>
      </c>
      <c r="N9" s="38">
        <v>63808</v>
      </c>
      <c r="O9" s="38" t="s">
        <v>204</v>
      </c>
      <c r="P9" s="38">
        <v>17927</v>
      </c>
      <c r="Q9" s="38">
        <v>53487</v>
      </c>
      <c r="R9" s="38">
        <v>-65322</v>
      </c>
      <c r="S9" s="38">
        <v>18189</v>
      </c>
      <c r="T9" s="38">
        <v>28328</v>
      </c>
      <c r="U9" s="38" t="s">
        <v>205</v>
      </c>
      <c r="V9" t="s">
        <v>10</v>
      </c>
      <c r="W9" t="s">
        <v>45</v>
      </c>
      <c r="X9" t="s">
        <v>105</v>
      </c>
      <c r="Y9" t="s">
        <v>96</v>
      </c>
      <c r="Z9" t="s">
        <v>100</v>
      </c>
    </row>
    <row r="10" spans="1:26" x14ac:dyDescent="0.35">
      <c r="A10">
        <v>397673195</v>
      </c>
      <c r="B10" s="19">
        <v>44926</v>
      </c>
      <c r="C10">
        <v>55078208</v>
      </c>
      <c r="D10" s="19">
        <v>18184779</v>
      </c>
      <c r="E10">
        <v>2045179</v>
      </c>
      <c r="F10" s="38">
        <v>571707</v>
      </c>
      <c r="G10" s="38">
        <v>2434716</v>
      </c>
      <c r="H10" t="s">
        <v>201</v>
      </c>
      <c r="I10" s="38">
        <v>125087</v>
      </c>
      <c r="J10" s="38">
        <v>34187</v>
      </c>
      <c r="K10" s="38">
        <v>60684</v>
      </c>
      <c r="L10" s="38">
        <v>10526</v>
      </c>
      <c r="M10" t="s">
        <v>216</v>
      </c>
      <c r="N10" s="38">
        <v>1913</v>
      </c>
      <c r="O10" s="38" t="s">
        <v>217</v>
      </c>
      <c r="P10" s="38" t="s">
        <v>218</v>
      </c>
      <c r="Q10" s="38">
        <v>1026</v>
      </c>
      <c r="R10" s="38">
        <v>37892</v>
      </c>
      <c r="S10" s="38">
        <v>21162</v>
      </c>
      <c r="T10" s="38" t="s">
        <v>219</v>
      </c>
      <c r="U10" s="38">
        <v>74372</v>
      </c>
      <c r="V10" t="s">
        <v>10</v>
      </c>
      <c r="W10" t="s">
        <v>45</v>
      </c>
      <c r="X10" t="s">
        <v>107</v>
      </c>
      <c r="Y10" t="s">
        <v>96</v>
      </c>
      <c r="Z10" t="s">
        <v>100</v>
      </c>
    </row>
    <row r="11" spans="1:26" x14ac:dyDescent="0.35">
      <c r="A11">
        <v>433935764</v>
      </c>
      <c r="B11" s="19">
        <v>45291</v>
      </c>
      <c r="C11">
        <v>146941234</v>
      </c>
      <c r="D11" s="19">
        <v>49447068</v>
      </c>
      <c r="E11">
        <v>8010511</v>
      </c>
      <c r="F11" s="38">
        <v>4722994</v>
      </c>
      <c r="G11" s="38">
        <v>7562699</v>
      </c>
      <c r="H11" s="38" t="s">
        <v>55</v>
      </c>
      <c r="I11" s="38">
        <v>192585</v>
      </c>
      <c r="J11" s="38">
        <v>31386</v>
      </c>
      <c r="K11" s="38">
        <v>62211</v>
      </c>
      <c r="L11" s="38">
        <v>36351</v>
      </c>
      <c r="M11" s="38">
        <v>2633</v>
      </c>
      <c r="N11" s="38" t="s">
        <v>230</v>
      </c>
      <c r="O11" s="38" t="s">
        <v>213</v>
      </c>
      <c r="P11" s="38">
        <v>5436</v>
      </c>
      <c r="Q11" s="38">
        <v>3582</v>
      </c>
      <c r="R11" s="38">
        <v>130864</v>
      </c>
      <c r="S11" s="38">
        <v>33404</v>
      </c>
      <c r="T11" s="38">
        <v>55604</v>
      </c>
      <c r="U11" s="38">
        <v>63965</v>
      </c>
      <c r="V11" t="s">
        <v>10</v>
      </c>
      <c r="W11" t="s">
        <v>45</v>
      </c>
      <c r="X11" t="s">
        <v>102</v>
      </c>
      <c r="Y11" t="s">
        <v>96</v>
      </c>
      <c r="Z11" t="s">
        <v>100</v>
      </c>
    </row>
    <row r="12" spans="1:26" x14ac:dyDescent="0.35">
      <c r="A12">
        <v>433935764</v>
      </c>
      <c r="B12" s="19">
        <v>45657</v>
      </c>
      <c r="C12">
        <v>153396609</v>
      </c>
      <c r="D12" s="19">
        <v>47899973</v>
      </c>
      <c r="E12">
        <v>4487304</v>
      </c>
      <c r="F12" s="38">
        <v>-4453735</v>
      </c>
      <c r="G12" s="38">
        <v>-16627852</v>
      </c>
      <c r="H12" s="38" t="s">
        <v>207</v>
      </c>
      <c r="I12" s="38">
        <v>180233</v>
      </c>
      <c r="J12" s="38">
        <v>20211</v>
      </c>
      <c r="K12" s="38">
        <v>55201</v>
      </c>
      <c r="L12" s="38">
        <v>33811</v>
      </c>
      <c r="M12" s="38">
        <v>10703</v>
      </c>
      <c r="N12" s="38">
        <v>3017</v>
      </c>
      <c r="O12" s="38" t="s">
        <v>56</v>
      </c>
      <c r="P12" s="38">
        <v>2892</v>
      </c>
      <c r="Q12" s="38">
        <v>-2613</v>
      </c>
      <c r="R12" s="38" t="s">
        <v>231</v>
      </c>
      <c r="S12" s="38">
        <v>33214</v>
      </c>
      <c r="T12" s="38">
        <v>72028</v>
      </c>
      <c r="U12" s="38">
        <v>62507</v>
      </c>
      <c r="V12" t="s">
        <v>10</v>
      </c>
      <c r="W12" t="s">
        <v>45</v>
      </c>
      <c r="X12" t="s">
        <v>102</v>
      </c>
      <c r="Y12" t="s">
        <v>96</v>
      </c>
      <c r="Z12" t="s">
        <v>100</v>
      </c>
    </row>
    <row r="13" spans="1:26" x14ac:dyDescent="0.35">
      <c r="A13">
        <v>352714745</v>
      </c>
      <c r="B13" s="19">
        <v>42613</v>
      </c>
      <c r="C13">
        <v>66395076</v>
      </c>
      <c r="D13" s="19">
        <v>66108995</v>
      </c>
      <c r="E13">
        <v>10702165</v>
      </c>
      <c r="F13" s="38">
        <v>17068106</v>
      </c>
      <c r="G13" s="38">
        <v>9905768</v>
      </c>
      <c r="H13" t="s">
        <v>233</v>
      </c>
      <c r="I13" s="38">
        <v>193897</v>
      </c>
      <c r="J13" s="38">
        <v>33385</v>
      </c>
      <c r="K13" s="38">
        <v>86886</v>
      </c>
      <c r="L13" s="38" t="s">
        <v>234</v>
      </c>
      <c r="M13" t="s">
        <v>235</v>
      </c>
      <c r="N13" s="38">
        <v>25176</v>
      </c>
      <c r="O13" s="38" t="s">
        <v>50</v>
      </c>
      <c r="P13" s="38">
        <v>16119</v>
      </c>
      <c r="Q13" s="38">
        <v>26134</v>
      </c>
      <c r="R13" s="38">
        <v>-8966</v>
      </c>
      <c r="S13" s="38">
        <v>17385</v>
      </c>
      <c r="T13" s="38">
        <v>84745</v>
      </c>
      <c r="U13" s="38">
        <v>70883</v>
      </c>
      <c r="V13" t="s">
        <v>10</v>
      </c>
      <c r="W13" t="s">
        <v>45</v>
      </c>
      <c r="X13" t="s">
        <v>115</v>
      </c>
      <c r="Y13" t="s">
        <v>96</v>
      </c>
      <c r="Z13" t="s">
        <v>100</v>
      </c>
    </row>
    <row r="14" spans="1:26" x14ac:dyDescent="0.35">
      <c r="A14">
        <v>352714745</v>
      </c>
      <c r="B14" s="19">
        <v>43708</v>
      </c>
      <c r="C14">
        <v>67869954</v>
      </c>
      <c r="D14" s="19">
        <v>67714799</v>
      </c>
      <c r="E14">
        <v>10680897</v>
      </c>
      <c r="F14">
        <v>18583862</v>
      </c>
      <c r="G14" s="38">
        <v>11542191</v>
      </c>
      <c r="H14" s="38" t="s">
        <v>236</v>
      </c>
      <c r="I14" s="38" t="s">
        <v>237</v>
      </c>
      <c r="J14" s="38">
        <v>28711</v>
      </c>
      <c r="K14" s="38">
        <v>86855</v>
      </c>
      <c r="L14" s="38">
        <v>-19131</v>
      </c>
      <c r="M14" s="38">
        <v>2397</v>
      </c>
      <c r="N14" s="38">
        <v>24126</v>
      </c>
      <c r="O14" s="38" t="s">
        <v>179</v>
      </c>
      <c r="P14" s="38">
        <v>15737</v>
      </c>
      <c r="Q14" s="38">
        <v>27098</v>
      </c>
      <c r="R14" s="38">
        <v>-68871</v>
      </c>
      <c r="S14" s="38">
        <v>21355</v>
      </c>
      <c r="T14" s="38">
        <v>46868</v>
      </c>
      <c r="U14" s="38">
        <v>135351</v>
      </c>
      <c r="V14" t="s">
        <v>10</v>
      </c>
      <c r="W14" t="s">
        <v>45</v>
      </c>
      <c r="X14" t="s">
        <v>115</v>
      </c>
      <c r="Y14" t="s">
        <v>96</v>
      </c>
      <c r="Z14" t="s">
        <v>100</v>
      </c>
    </row>
    <row r="15" spans="1:26" x14ac:dyDescent="0.35">
      <c r="A15">
        <v>438773525</v>
      </c>
      <c r="B15" s="19">
        <v>43708</v>
      </c>
      <c r="C15">
        <v>209344649</v>
      </c>
      <c r="D15" s="19">
        <v>19896101</v>
      </c>
      <c r="E15">
        <v>3579463</v>
      </c>
      <c r="F15" s="38">
        <v>1509030</v>
      </c>
      <c r="G15" s="38">
        <v>733715</v>
      </c>
      <c r="H15" s="38" t="s">
        <v>52</v>
      </c>
      <c r="I15" s="38">
        <v>123488</v>
      </c>
      <c r="J15" s="38">
        <v>29938</v>
      </c>
      <c r="K15" s="38">
        <v>46973</v>
      </c>
      <c r="L15" s="38">
        <v>9825</v>
      </c>
      <c r="M15" s="38">
        <v>8861</v>
      </c>
      <c r="N15" s="38">
        <v>1311</v>
      </c>
      <c r="O15" t="s">
        <v>243</v>
      </c>
      <c r="P15" s="38" t="s">
        <v>175</v>
      </c>
      <c r="Q15" t="s">
        <v>244</v>
      </c>
      <c r="R15" s="38">
        <v>35369</v>
      </c>
      <c r="S15" s="38">
        <v>22238</v>
      </c>
      <c r="T15" s="38">
        <v>21967</v>
      </c>
      <c r="U15" s="38">
        <v>41316</v>
      </c>
      <c r="V15" t="s">
        <v>10</v>
      </c>
      <c r="W15" t="s">
        <v>45</v>
      </c>
      <c r="X15" t="s">
        <v>113</v>
      </c>
      <c r="Y15" t="s">
        <v>96</v>
      </c>
      <c r="Z15" t="s">
        <v>100</v>
      </c>
    </row>
    <row r="16" spans="1:26" x14ac:dyDescent="0.35">
      <c r="A16">
        <v>334381159</v>
      </c>
      <c r="B16" s="19">
        <v>43465</v>
      </c>
      <c r="C16">
        <v>36417837</v>
      </c>
      <c r="D16" s="19">
        <v>19914304</v>
      </c>
      <c r="E16">
        <v>-3000647</v>
      </c>
      <c r="F16" s="38">
        <v>-3590893</v>
      </c>
      <c r="G16" s="38">
        <v>-4088337</v>
      </c>
      <c r="H16" s="38">
        <v>14594</v>
      </c>
      <c r="I16" s="38">
        <v>207898</v>
      </c>
      <c r="J16" s="38">
        <v>45936</v>
      </c>
      <c r="K16" s="38">
        <v>64597</v>
      </c>
      <c r="L16" s="38">
        <v>16213</v>
      </c>
      <c r="M16" s="38">
        <v>-2248</v>
      </c>
      <c r="N16" s="38">
        <v>-9542</v>
      </c>
      <c r="O16" s="38" t="s">
        <v>247</v>
      </c>
      <c r="P16" s="38">
        <v>-8235</v>
      </c>
      <c r="Q16" s="38">
        <v>-9819</v>
      </c>
      <c r="R16" s="38">
        <v>58368</v>
      </c>
      <c r="S16" s="38">
        <v>65477</v>
      </c>
      <c r="T16" s="38">
        <v>65191</v>
      </c>
      <c r="U16" s="38" t="s">
        <v>248</v>
      </c>
      <c r="V16" t="s">
        <v>10</v>
      </c>
      <c r="W16" t="s">
        <v>45</v>
      </c>
      <c r="X16" t="s">
        <v>108</v>
      </c>
      <c r="Y16" t="s">
        <v>96</v>
      </c>
      <c r="Z16" t="s">
        <v>100</v>
      </c>
    </row>
    <row r="17" spans="1:26" x14ac:dyDescent="0.35">
      <c r="A17">
        <v>334381159</v>
      </c>
      <c r="B17" s="19">
        <v>45291</v>
      </c>
      <c r="C17">
        <v>56046663</v>
      </c>
      <c r="D17" s="19">
        <v>26413190</v>
      </c>
      <c r="E17">
        <v>3211477</v>
      </c>
      <c r="F17" s="38">
        <v>1799384</v>
      </c>
      <c r="G17" s="38">
        <v>470975</v>
      </c>
      <c r="H17" s="38">
        <v>12994</v>
      </c>
      <c r="I17" s="38">
        <v>82896</v>
      </c>
      <c r="J17" s="38">
        <v>40427</v>
      </c>
      <c r="K17" s="38">
        <v>16041</v>
      </c>
      <c r="L17" s="38">
        <v>-4504</v>
      </c>
      <c r="M17" s="38">
        <v>31974</v>
      </c>
      <c r="N17" s="38" t="s">
        <v>249</v>
      </c>
      <c r="O17" s="38" t="s">
        <v>250</v>
      </c>
      <c r="P17" s="38">
        <v>5725</v>
      </c>
      <c r="Q17" s="38">
        <v>1384</v>
      </c>
      <c r="R17" s="38">
        <v>-16216</v>
      </c>
      <c r="S17" s="38">
        <v>75939</v>
      </c>
      <c r="T17" s="38">
        <v>52854</v>
      </c>
      <c r="U17" s="38" t="s">
        <v>251</v>
      </c>
      <c r="V17" t="s">
        <v>10</v>
      </c>
      <c r="W17" t="s">
        <v>45</v>
      </c>
      <c r="X17" t="s">
        <v>108</v>
      </c>
      <c r="Y17" t="s">
        <v>96</v>
      </c>
      <c r="Z17" t="s">
        <v>100</v>
      </c>
    </row>
    <row r="18" spans="1:26" x14ac:dyDescent="0.35">
      <c r="A18">
        <v>334381159</v>
      </c>
      <c r="B18" s="19">
        <v>45657</v>
      </c>
      <c r="C18">
        <v>57082007</v>
      </c>
      <c r="D18" s="19">
        <v>30755818</v>
      </c>
      <c r="E18">
        <v>4757006</v>
      </c>
      <c r="F18" s="38">
        <v>2990225</v>
      </c>
      <c r="G18" s="38">
        <v>1455641</v>
      </c>
      <c r="H18" s="38">
        <v>7065</v>
      </c>
      <c r="I18" s="38">
        <v>84092</v>
      </c>
      <c r="J18" s="38">
        <v>40223</v>
      </c>
      <c r="K18" s="38">
        <v>21634</v>
      </c>
      <c r="L18" s="38" t="s">
        <v>234</v>
      </c>
      <c r="M18" s="38">
        <v>21598</v>
      </c>
      <c r="N18" s="38">
        <v>6245</v>
      </c>
      <c r="O18" s="38" t="s">
        <v>252</v>
      </c>
      <c r="P18" s="38">
        <v>8272</v>
      </c>
      <c r="Q18" s="38">
        <v>3423</v>
      </c>
      <c r="R18" s="38">
        <v>-8963</v>
      </c>
      <c r="S18" s="38">
        <v>67232</v>
      </c>
      <c r="T18" s="38">
        <v>45895</v>
      </c>
      <c r="U18" s="38">
        <v>43452</v>
      </c>
      <c r="V18" t="s">
        <v>10</v>
      </c>
      <c r="W18" t="s">
        <v>45</v>
      </c>
      <c r="X18" t="s">
        <v>108</v>
      </c>
      <c r="Y18" t="s">
        <v>96</v>
      </c>
      <c r="Z18" t="s">
        <v>100</v>
      </c>
    </row>
    <row r="19" spans="1:26" x14ac:dyDescent="0.35">
      <c r="A19">
        <v>334381159</v>
      </c>
      <c r="B19" s="19">
        <v>43100</v>
      </c>
      <c r="C19">
        <v>41584811</v>
      </c>
      <c r="D19" s="19">
        <v>21275642</v>
      </c>
      <c r="E19">
        <v>1537895</v>
      </c>
      <c r="F19" s="38">
        <v>1050722</v>
      </c>
      <c r="G19">
        <v>510753</v>
      </c>
      <c r="H19" s="38">
        <v>18606</v>
      </c>
      <c r="I19" s="38">
        <v>275326</v>
      </c>
      <c r="J19" s="38">
        <v>48462</v>
      </c>
      <c r="K19" s="38" t="s">
        <v>254</v>
      </c>
      <c r="L19" s="38">
        <v>24387</v>
      </c>
      <c r="M19" s="38">
        <v>5825</v>
      </c>
      <c r="N19" s="38">
        <v>1041</v>
      </c>
      <c r="O19" s="38">
        <v>10345</v>
      </c>
      <c r="P19" s="38">
        <v>3694</v>
      </c>
      <c r="Q19" s="38">
        <v>2609</v>
      </c>
      <c r="R19" s="38">
        <v>87794</v>
      </c>
      <c r="S19" s="38">
        <v>75764</v>
      </c>
      <c r="T19" s="38" t="s">
        <v>255</v>
      </c>
      <c r="U19" s="38">
        <v>49598</v>
      </c>
      <c r="V19" t="s">
        <v>10</v>
      </c>
      <c r="W19" t="s">
        <v>45</v>
      </c>
      <c r="X19" t="s">
        <v>108</v>
      </c>
      <c r="Y19" t="s">
        <v>96</v>
      </c>
      <c r="Z19" t="s">
        <v>100</v>
      </c>
    </row>
    <row r="20" spans="1:26" x14ac:dyDescent="0.35">
      <c r="A20">
        <v>352714745</v>
      </c>
      <c r="B20" s="19">
        <v>44439</v>
      </c>
      <c r="C20">
        <v>67253240</v>
      </c>
      <c r="D20" s="19">
        <v>67083444</v>
      </c>
      <c r="E20">
        <v>8175332</v>
      </c>
      <c r="F20" s="38">
        <v>14260034</v>
      </c>
      <c r="G20" s="38">
        <v>9710786</v>
      </c>
      <c r="H20" s="38" t="s">
        <v>271</v>
      </c>
      <c r="I20" s="38">
        <v>134617</v>
      </c>
      <c r="J20" s="38">
        <v>31031</v>
      </c>
      <c r="K20" s="38">
        <v>91331</v>
      </c>
      <c r="L20" s="38">
        <v>-18574</v>
      </c>
      <c r="M20" s="38">
        <v>5994</v>
      </c>
      <c r="N20" s="38">
        <v>21266</v>
      </c>
      <c r="O20" s="38" t="s">
        <v>228</v>
      </c>
      <c r="P20" s="38">
        <v>12156</v>
      </c>
      <c r="Q20" s="38">
        <v>20537</v>
      </c>
      <c r="R20" s="38">
        <v>-66865</v>
      </c>
      <c r="S20" s="38">
        <v>25312</v>
      </c>
      <c r="T20" s="38" t="s">
        <v>272</v>
      </c>
      <c r="U20" s="38">
        <v>57924</v>
      </c>
      <c r="V20" t="s">
        <v>10</v>
      </c>
      <c r="W20" t="s">
        <v>45</v>
      </c>
      <c r="X20" t="s">
        <v>115</v>
      </c>
      <c r="Y20" t="s">
        <v>96</v>
      </c>
      <c r="Z20" t="s">
        <v>100</v>
      </c>
    </row>
    <row r="21" spans="1:26" x14ac:dyDescent="0.35">
      <c r="A21">
        <v>327373478</v>
      </c>
      <c r="B21" s="19">
        <v>44926</v>
      </c>
      <c r="C21">
        <v>38074087</v>
      </c>
      <c r="D21" s="19">
        <v>15984882</v>
      </c>
      <c r="E21">
        <v>1411421</v>
      </c>
      <c r="F21" s="38">
        <v>1371060</v>
      </c>
      <c r="G21" s="38">
        <v>1046735</v>
      </c>
      <c r="H21" s="38">
        <v>66575</v>
      </c>
      <c r="I21" s="38">
        <v>279118</v>
      </c>
      <c r="J21" s="38">
        <v>26643</v>
      </c>
      <c r="K21" s="38">
        <v>45381</v>
      </c>
      <c r="L21" s="38">
        <v>59231</v>
      </c>
      <c r="M21" s="38">
        <v>35118</v>
      </c>
      <c r="N21" s="38">
        <v>3239</v>
      </c>
      <c r="O21" s="38">
        <v>9182</v>
      </c>
      <c r="P21" s="38">
        <v>3706</v>
      </c>
      <c r="Q21" s="38">
        <v>3332</v>
      </c>
      <c r="R21" s="38">
        <v>213231</v>
      </c>
      <c r="S21" s="38">
        <v>54218</v>
      </c>
      <c r="T21" s="38">
        <v>104129</v>
      </c>
      <c r="U21" s="38">
        <v>65007</v>
      </c>
      <c r="V21" t="s">
        <v>10</v>
      </c>
      <c r="W21" t="s">
        <v>45</v>
      </c>
      <c r="X21" t="s">
        <v>110</v>
      </c>
      <c r="Y21" t="s">
        <v>96</v>
      </c>
      <c r="Z21" t="s">
        <v>100</v>
      </c>
    </row>
    <row r="22" spans="1:26" x14ac:dyDescent="0.35">
      <c r="A22">
        <v>327373478</v>
      </c>
      <c r="B22" s="19">
        <v>45291</v>
      </c>
      <c r="C22">
        <v>51965749</v>
      </c>
      <c r="D22" s="19">
        <v>19266399</v>
      </c>
      <c r="E22">
        <v>3502422</v>
      </c>
      <c r="F22" s="38">
        <v>1908123</v>
      </c>
      <c r="G22" s="38">
        <v>1404592</v>
      </c>
      <c r="H22" s="38">
        <v>20504</v>
      </c>
      <c r="I22" s="38">
        <v>178019</v>
      </c>
      <c r="J22" s="38">
        <v>28328</v>
      </c>
      <c r="K22" s="38">
        <v>55202</v>
      </c>
      <c r="L22" s="38">
        <v>33553</v>
      </c>
      <c r="M22" s="38">
        <v>27188</v>
      </c>
      <c r="N22" s="38">
        <v>5682</v>
      </c>
      <c r="O22" s="38">
        <v>1278</v>
      </c>
      <c r="P22" s="38">
        <v>6737</v>
      </c>
      <c r="Q22" s="38">
        <v>2896</v>
      </c>
      <c r="R22" s="38">
        <v>120792</v>
      </c>
      <c r="S22" s="38">
        <v>40813</v>
      </c>
      <c r="T22" s="38">
        <v>45222</v>
      </c>
      <c r="U22" s="38">
        <v>70926</v>
      </c>
      <c r="V22" t="s">
        <v>10</v>
      </c>
      <c r="W22" t="s">
        <v>45</v>
      </c>
      <c r="X22" t="s">
        <v>110</v>
      </c>
      <c r="Y22" t="s">
        <v>96</v>
      </c>
      <c r="Z22" t="s">
        <v>100</v>
      </c>
    </row>
    <row r="23" spans="1:26" x14ac:dyDescent="0.35">
      <c r="A23">
        <v>397673195</v>
      </c>
      <c r="B23" s="19">
        <v>43100</v>
      </c>
      <c r="C23">
        <v>55935613</v>
      </c>
      <c r="D23" s="19">
        <v>29312529</v>
      </c>
      <c r="E23">
        <v>6281765</v>
      </c>
      <c r="F23" s="38">
        <v>4110945</v>
      </c>
      <c r="G23" s="38">
        <v>1549006</v>
      </c>
      <c r="H23" s="38">
        <v>39913</v>
      </c>
      <c r="I23" s="38">
        <v>178246</v>
      </c>
      <c r="J23" s="38">
        <v>22863</v>
      </c>
      <c r="K23" s="38">
        <v>37046</v>
      </c>
      <c r="L23" s="38">
        <v>47004</v>
      </c>
      <c r="M23" s="38">
        <v>1844</v>
      </c>
      <c r="N23" s="38">
        <v>10558</v>
      </c>
      <c r="O23" s="38">
        <v>1594</v>
      </c>
      <c r="P23" s="38">
        <v>11228</v>
      </c>
      <c r="Q23" s="38">
        <v>7206</v>
      </c>
      <c r="R23" s="38">
        <v>169213</v>
      </c>
      <c r="S23" s="38">
        <v>28235</v>
      </c>
      <c r="T23" s="38">
        <v>109571</v>
      </c>
      <c r="U23" s="38">
        <v>159273</v>
      </c>
      <c r="V23" t="s">
        <v>10</v>
      </c>
      <c r="W23" t="s">
        <v>45</v>
      </c>
      <c r="X23" t="s">
        <v>107</v>
      </c>
      <c r="Y23" t="s">
        <v>96</v>
      </c>
      <c r="Z23" t="s">
        <v>100</v>
      </c>
    </row>
    <row r="24" spans="1:26" x14ac:dyDescent="0.35">
      <c r="A24">
        <v>804635407</v>
      </c>
      <c r="B24" s="19">
        <v>44196</v>
      </c>
      <c r="C24">
        <v>34613221</v>
      </c>
      <c r="D24" s="19">
        <v>17499605</v>
      </c>
      <c r="E24">
        <v>1668655</v>
      </c>
      <c r="F24" s="38">
        <v>184644</v>
      </c>
      <c r="G24" s="38">
        <v>287427</v>
      </c>
      <c r="H24" s="38">
        <v>13422</v>
      </c>
      <c r="I24" s="38">
        <v>353154</v>
      </c>
      <c r="J24" s="38">
        <v>55612</v>
      </c>
      <c r="K24" s="38">
        <v>67838</v>
      </c>
      <c r="L24" s="38">
        <v>51174</v>
      </c>
      <c r="M24" s="38">
        <v>4867</v>
      </c>
      <c r="N24" s="38">
        <v>4898</v>
      </c>
      <c r="O24" t="s">
        <v>278</v>
      </c>
      <c r="P24" s="38">
        <v>4817</v>
      </c>
      <c r="Q24" t="s">
        <v>279</v>
      </c>
      <c r="R24" s="38">
        <v>184227</v>
      </c>
      <c r="S24" t="s">
        <v>280</v>
      </c>
      <c r="T24" s="38">
        <v>48818</v>
      </c>
      <c r="U24" s="38">
        <v>52993</v>
      </c>
      <c r="V24" t="s">
        <v>10</v>
      </c>
      <c r="W24" t="s">
        <v>45</v>
      </c>
      <c r="X24" t="s">
        <v>109</v>
      </c>
      <c r="Y24" t="s">
        <v>96</v>
      </c>
      <c r="Z24" t="s">
        <v>100</v>
      </c>
    </row>
    <row r="25" spans="1:26" x14ac:dyDescent="0.35">
      <c r="A25">
        <v>334381159</v>
      </c>
      <c r="B25" s="19">
        <v>43830</v>
      </c>
      <c r="C25">
        <v>37738860</v>
      </c>
      <c r="D25" s="19">
        <v>20023650</v>
      </c>
      <c r="E25">
        <v>-1021449</v>
      </c>
      <c r="F25" s="38">
        <v>-1808841</v>
      </c>
      <c r="G25" s="38">
        <v>-2911692</v>
      </c>
      <c r="H25" s="38">
        <v>9389</v>
      </c>
      <c r="I25" s="38">
        <v>134486</v>
      </c>
      <c r="J25" s="38" t="s">
        <v>283</v>
      </c>
      <c r="K25" s="38">
        <v>55253</v>
      </c>
      <c r="L25" s="38">
        <v>8711</v>
      </c>
      <c r="M25" s="38">
        <v>-7544</v>
      </c>
      <c r="N25" s="38">
        <v>-3742</v>
      </c>
      <c r="O25" s="38">
        <v>-1164</v>
      </c>
      <c r="P25" s="38">
        <v>-2705</v>
      </c>
      <c r="Q25" s="38">
        <v>-4978</v>
      </c>
      <c r="R25" s="38">
        <v>31359</v>
      </c>
      <c r="S25" t="s">
        <v>284</v>
      </c>
      <c r="T25" s="38">
        <v>63679</v>
      </c>
      <c r="U25" s="38" t="s">
        <v>285</v>
      </c>
      <c r="V25" t="s">
        <v>10</v>
      </c>
      <c r="W25" t="s">
        <v>45</v>
      </c>
      <c r="X25" t="s">
        <v>108</v>
      </c>
      <c r="Y25" t="s">
        <v>96</v>
      </c>
      <c r="Z25" t="s">
        <v>100</v>
      </c>
    </row>
    <row r="26" spans="1:26" x14ac:dyDescent="0.35">
      <c r="A26">
        <v>334381159</v>
      </c>
      <c r="B26" s="19">
        <v>42369</v>
      </c>
      <c r="C26">
        <v>46001938</v>
      </c>
      <c r="D26" s="19">
        <v>26556204</v>
      </c>
      <c r="E26">
        <v>4727835</v>
      </c>
      <c r="F26" s="38">
        <v>3600281</v>
      </c>
      <c r="G26" s="38">
        <v>1727853</v>
      </c>
      <c r="H26" s="38">
        <v>26976</v>
      </c>
      <c r="I26" s="38">
        <v>357852</v>
      </c>
      <c r="J26" s="38">
        <v>48356</v>
      </c>
      <c r="K26" s="38">
        <v>65195</v>
      </c>
      <c r="L26" s="38">
        <v>19457</v>
      </c>
      <c r="M26" s="38">
        <v>4344</v>
      </c>
      <c r="N26" s="38">
        <v>6519</v>
      </c>
      <c r="O26" s="38">
        <v>2028</v>
      </c>
      <c r="P26" s="38">
        <v>10255</v>
      </c>
      <c r="Q26" s="38">
        <v>7618</v>
      </c>
      <c r="R26" s="38">
        <v>70047</v>
      </c>
      <c r="S26" s="38">
        <v>53451</v>
      </c>
      <c r="T26" s="38" t="s">
        <v>298</v>
      </c>
      <c r="U26" s="38">
        <v>33599</v>
      </c>
      <c r="V26" t="s">
        <v>10</v>
      </c>
      <c r="W26" t="s">
        <v>45</v>
      </c>
      <c r="X26" t="s">
        <v>108</v>
      </c>
      <c r="Y26" t="s">
        <v>96</v>
      </c>
      <c r="Z26" t="s">
        <v>100</v>
      </c>
    </row>
    <row r="27" spans="1:26" x14ac:dyDescent="0.35">
      <c r="A27">
        <v>334381159</v>
      </c>
      <c r="B27" s="19">
        <v>42735</v>
      </c>
      <c r="C27">
        <v>44916621</v>
      </c>
      <c r="D27" s="19">
        <v>25244812</v>
      </c>
      <c r="E27">
        <v>4927885</v>
      </c>
      <c r="F27" s="38">
        <v>3521925</v>
      </c>
      <c r="G27" s="38">
        <v>1535617</v>
      </c>
      <c r="H27" s="38">
        <v>23598</v>
      </c>
      <c r="I27" s="38">
        <v>308058</v>
      </c>
      <c r="J27" s="38">
        <v>50301</v>
      </c>
      <c r="K27" s="38">
        <v>64925</v>
      </c>
      <c r="L27" s="38">
        <v>16629</v>
      </c>
      <c r="M27" s="38">
        <v>4723</v>
      </c>
      <c r="N27" s="38">
        <v>7314</v>
      </c>
      <c r="O27" s="38">
        <v>1717</v>
      </c>
      <c r="P27" s="38" t="s">
        <v>275</v>
      </c>
      <c r="Q27" s="38">
        <v>7564</v>
      </c>
      <c r="R27" s="38">
        <v>59866</v>
      </c>
      <c r="S27" s="38">
        <v>52482</v>
      </c>
      <c r="T27" s="38">
        <v>63422</v>
      </c>
      <c r="U27" s="38">
        <v>44773</v>
      </c>
      <c r="V27" t="s">
        <v>10</v>
      </c>
      <c r="W27" t="s">
        <v>45</v>
      </c>
      <c r="X27" t="s">
        <v>108</v>
      </c>
      <c r="Y27" t="s">
        <v>96</v>
      </c>
      <c r="Z27" t="s">
        <v>100</v>
      </c>
    </row>
    <row r="28" spans="1:26" x14ac:dyDescent="0.35">
      <c r="A28">
        <v>562880179</v>
      </c>
      <c r="B28" s="19">
        <v>42735</v>
      </c>
      <c r="C28">
        <v>192977819</v>
      </c>
      <c r="D28" s="19">
        <v>93187009</v>
      </c>
      <c r="E28">
        <v>-734600</v>
      </c>
      <c r="F28" s="38">
        <v>-7297614</v>
      </c>
      <c r="G28" s="38">
        <v>-9285083</v>
      </c>
      <c r="H28" s="38">
        <v>-3495978</v>
      </c>
      <c r="I28" s="38">
        <v>185337</v>
      </c>
      <c r="J28" s="38">
        <v>24512</v>
      </c>
      <c r="K28" s="38">
        <v>-1784</v>
      </c>
      <c r="L28" s="38">
        <v>35496</v>
      </c>
      <c r="M28" s="38">
        <v>-256056</v>
      </c>
      <c r="N28" s="38">
        <v>-1677</v>
      </c>
      <c r="O28" s="38">
        <v>-25032</v>
      </c>
      <c r="P28" s="38" t="s">
        <v>299</v>
      </c>
      <c r="Q28" s="38">
        <v>-4755</v>
      </c>
      <c r="R28" s="38">
        <v>127787</v>
      </c>
      <c r="S28" t="s">
        <v>300</v>
      </c>
      <c r="T28" s="38">
        <v>4978</v>
      </c>
      <c r="U28" s="38">
        <v>66297</v>
      </c>
      <c r="V28" t="s">
        <v>10</v>
      </c>
      <c r="W28" t="s">
        <v>45</v>
      </c>
      <c r="X28" t="s">
        <v>114</v>
      </c>
      <c r="Y28" t="s">
        <v>96</v>
      </c>
      <c r="Z28" t="s">
        <v>100</v>
      </c>
    </row>
    <row r="29" spans="1:26" x14ac:dyDescent="0.35">
      <c r="A29">
        <v>433935764</v>
      </c>
      <c r="B29" s="19">
        <v>44196</v>
      </c>
      <c r="C29">
        <v>137584405</v>
      </c>
      <c r="D29" s="19">
        <v>59866697</v>
      </c>
      <c r="E29">
        <v>11008154</v>
      </c>
      <c r="F29" s="38">
        <v>7294718</v>
      </c>
      <c r="G29" s="38">
        <v>939364</v>
      </c>
      <c r="H29" t="s">
        <v>262</v>
      </c>
      <c r="I29" s="38">
        <v>169744</v>
      </c>
      <c r="J29" s="38">
        <v>33321</v>
      </c>
      <c r="K29" s="38">
        <v>56031</v>
      </c>
      <c r="L29" s="38">
        <v>30078</v>
      </c>
      <c r="M29" t="s">
        <v>241</v>
      </c>
      <c r="N29" s="38" t="s">
        <v>302</v>
      </c>
      <c r="O29" s="38" t="s">
        <v>199</v>
      </c>
      <c r="P29" s="38">
        <v>8001</v>
      </c>
      <c r="Q29" s="38">
        <v>5299</v>
      </c>
      <c r="R29" s="38">
        <v>108282</v>
      </c>
      <c r="S29" s="38">
        <v>31923</v>
      </c>
      <c r="T29" s="38">
        <v>54862</v>
      </c>
      <c r="U29" s="38">
        <v>78408</v>
      </c>
      <c r="V29" t="s">
        <v>10</v>
      </c>
      <c r="W29" t="s">
        <v>45</v>
      </c>
      <c r="X29" t="s">
        <v>102</v>
      </c>
      <c r="Y29" t="s">
        <v>96</v>
      </c>
      <c r="Z29" t="s">
        <v>100</v>
      </c>
    </row>
    <row r="30" spans="1:26" x14ac:dyDescent="0.35">
      <c r="A30">
        <v>494887854</v>
      </c>
      <c r="B30" s="19">
        <v>43830</v>
      </c>
      <c r="C30">
        <v>778780074</v>
      </c>
      <c r="D30" s="19">
        <v>448615820</v>
      </c>
      <c r="E30">
        <v>74837496</v>
      </c>
      <c r="F30" s="38">
        <v>74545367</v>
      </c>
      <c r="G30" s="38">
        <v>47650746</v>
      </c>
      <c r="H30" s="38">
        <v>27128</v>
      </c>
      <c r="I30" s="38">
        <v>98538</v>
      </c>
      <c r="J30" s="38" t="s">
        <v>193</v>
      </c>
      <c r="K30" s="38">
        <v>49153</v>
      </c>
      <c r="L30" s="38">
        <v>-1619</v>
      </c>
      <c r="M30" s="38">
        <v>13708</v>
      </c>
      <c r="N30" s="38">
        <v>4983</v>
      </c>
      <c r="O30" s="38">
        <v>2058</v>
      </c>
      <c r="P30" s="38">
        <v>9609</v>
      </c>
      <c r="Q30" s="38">
        <v>8378</v>
      </c>
      <c r="R30" s="38" t="s">
        <v>307</v>
      </c>
      <c r="S30" s="38">
        <v>18447</v>
      </c>
      <c r="T30" s="38">
        <v>14875</v>
      </c>
      <c r="U30" s="38">
        <v>75133</v>
      </c>
      <c r="V30" t="s">
        <v>10</v>
      </c>
      <c r="W30" t="s">
        <v>45</v>
      </c>
      <c r="X30" t="s">
        <v>99</v>
      </c>
      <c r="Y30" t="s">
        <v>96</v>
      </c>
      <c r="Z30" t="s">
        <v>100</v>
      </c>
    </row>
    <row r="31" spans="1:26" x14ac:dyDescent="0.35">
      <c r="A31">
        <v>327373478</v>
      </c>
      <c r="B31" s="19">
        <v>43465</v>
      </c>
      <c r="C31">
        <v>37762455</v>
      </c>
      <c r="D31" s="19">
        <v>12217273</v>
      </c>
      <c r="E31">
        <v>1736038</v>
      </c>
      <c r="F31" s="38">
        <v>720490</v>
      </c>
      <c r="G31" s="38">
        <v>750738</v>
      </c>
      <c r="H31" t="s">
        <v>221</v>
      </c>
      <c r="I31" s="38">
        <v>243915</v>
      </c>
      <c r="J31" s="38">
        <v>12827</v>
      </c>
      <c r="K31" s="38">
        <v>68526</v>
      </c>
      <c r="L31" s="38">
        <v>31913</v>
      </c>
      <c r="M31" t="s">
        <v>199</v>
      </c>
      <c r="N31" s="38">
        <v>6326</v>
      </c>
      <c r="O31" s="38" t="s">
        <v>49</v>
      </c>
      <c r="P31" s="38">
        <v>4597</v>
      </c>
      <c r="Q31" s="38">
        <v>2066</v>
      </c>
      <c r="R31" s="38">
        <v>114888</v>
      </c>
      <c r="S31" s="38">
        <v>31638</v>
      </c>
      <c r="T31" s="38">
        <v>72413</v>
      </c>
      <c r="U31" s="38" t="s">
        <v>308</v>
      </c>
      <c r="V31" t="s">
        <v>10</v>
      </c>
      <c r="W31" t="s">
        <v>45</v>
      </c>
      <c r="X31" t="s">
        <v>110</v>
      </c>
      <c r="Y31" t="s">
        <v>96</v>
      </c>
      <c r="Z31" t="s">
        <v>100</v>
      </c>
    </row>
    <row r="32" spans="1:26" x14ac:dyDescent="0.35">
      <c r="A32">
        <v>562880179</v>
      </c>
      <c r="B32" s="19">
        <v>43830</v>
      </c>
      <c r="C32">
        <v>177250052</v>
      </c>
      <c r="D32" s="19">
        <v>96485241</v>
      </c>
      <c r="E32">
        <v>-4742402</v>
      </c>
      <c r="F32" s="38">
        <v>-9222484</v>
      </c>
      <c r="G32">
        <v>-11551243</v>
      </c>
      <c r="H32" s="38">
        <v>787891</v>
      </c>
      <c r="I32" s="38">
        <v>151407</v>
      </c>
      <c r="J32" s="38">
        <v>20235</v>
      </c>
      <c r="K32" s="38" t="s">
        <v>292</v>
      </c>
      <c r="L32" s="38">
        <v>32714</v>
      </c>
      <c r="M32" s="38">
        <v>-35404</v>
      </c>
      <c r="N32" s="38">
        <v>-4395</v>
      </c>
      <c r="O32" s="38" t="s">
        <v>312</v>
      </c>
      <c r="P32" s="38">
        <v>-2666</v>
      </c>
      <c r="Q32" s="38">
        <v>-6129</v>
      </c>
      <c r="R32" s="38" t="s">
        <v>313</v>
      </c>
      <c r="S32" s="38">
        <v>85359</v>
      </c>
      <c r="T32" s="38">
        <v>8377</v>
      </c>
      <c r="U32" s="38">
        <v>80194</v>
      </c>
      <c r="V32" t="s">
        <v>10</v>
      </c>
      <c r="W32" t="s">
        <v>45</v>
      </c>
      <c r="X32" t="s">
        <v>114</v>
      </c>
      <c r="Y32" t="s">
        <v>96</v>
      </c>
      <c r="Z32" t="s">
        <v>100</v>
      </c>
    </row>
    <row r="33" spans="1:26" x14ac:dyDescent="0.35">
      <c r="A33">
        <v>562880179</v>
      </c>
      <c r="B33" s="19">
        <v>45657</v>
      </c>
      <c r="C33">
        <v>139087679</v>
      </c>
      <c r="D33" s="19">
        <v>68321348</v>
      </c>
      <c r="E33">
        <v>8134167</v>
      </c>
      <c r="F33" s="38">
        <v>4484521</v>
      </c>
      <c r="G33" s="38">
        <v>1288254</v>
      </c>
      <c r="H33" s="38">
        <v>-1384624</v>
      </c>
      <c r="I33" s="38">
        <v>272725</v>
      </c>
      <c r="J33" s="38">
        <v>15734</v>
      </c>
      <c r="K33" s="38">
        <v>-5735</v>
      </c>
      <c r="L33" s="38">
        <v>28905</v>
      </c>
      <c r="M33" s="38">
        <v>36603</v>
      </c>
      <c r="N33" s="38">
        <v>3295</v>
      </c>
      <c r="O33" s="38">
        <v>12835</v>
      </c>
      <c r="P33" s="38">
        <v>5823</v>
      </c>
      <c r="Q33" s="38">
        <v>1079</v>
      </c>
      <c r="R33" s="38">
        <v>104059</v>
      </c>
      <c r="S33" s="38">
        <v>73544</v>
      </c>
      <c r="T33" s="38" t="s">
        <v>245</v>
      </c>
      <c r="U33" s="38">
        <v>31504</v>
      </c>
      <c r="V33" t="s">
        <v>10</v>
      </c>
      <c r="W33" t="s">
        <v>45</v>
      </c>
      <c r="X33" t="s">
        <v>114</v>
      </c>
      <c r="Y33" t="s">
        <v>96</v>
      </c>
      <c r="Z33" t="s">
        <v>100</v>
      </c>
    </row>
    <row r="34" spans="1:26" x14ac:dyDescent="0.35">
      <c r="A34">
        <v>438773525</v>
      </c>
      <c r="B34" s="19">
        <v>44439</v>
      </c>
      <c r="C34">
        <v>209984315</v>
      </c>
      <c r="D34" s="19">
        <v>18911475</v>
      </c>
      <c r="E34">
        <v>3975918</v>
      </c>
      <c r="F34" s="38">
        <v>1815195</v>
      </c>
      <c r="G34" s="38">
        <v>1142056</v>
      </c>
      <c r="H34" s="38">
        <v>49922</v>
      </c>
      <c r="I34" s="38">
        <v>222575</v>
      </c>
      <c r="J34" s="38">
        <v>27605</v>
      </c>
      <c r="K34" s="38">
        <v>45948</v>
      </c>
      <c r="L34" s="38" t="s">
        <v>316</v>
      </c>
      <c r="M34" s="38">
        <v>1164</v>
      </c>
      <c r="N34" s="38">
        <v>1663</v>
      </c>
      <c r="O34" s="38">
        <v>3754</v>
      </c>
      <c r="P34" s="38">
        <v>1893</v>
      </c>
      <c r="Q34" t="s">
        <v>317</v>
      </c>
      <c r="R34" s="38" t="s">
        <v>318</v>
      </c>
      <c r="S34" s="38">
        <v>27798</v>
      </c>
      <c r="T34" s="38">
        <v>30753</v>
      </c>
      <c r="U34" s="38">
        <v>23438</v>
      </c>
      <c r="V34" t="s">
        <v>10</v>
      </c>
      <c r="W34" t="s">
        <v>45</v>
      </c>
      <c r="X34" t="s">
        <v>113</v>
      </c>
      <c r="Y34" t="s">
        <v>96</v>
      </c>
      <c r="Z34" t="s">
        <v>100</v>
      </c>
    </row>
    <row r="35" spans="1:26" x14ac:dyDescent="0.35">
      <c r="A35">
        <v>433935764</v>
      </c>
      <c r="B35" s="19">
        <v>44561</v>
      </c>
      <c r="C35">
        <v>126797710</v>
      </c>
      <c r="D35" s="19">
        <v>50713297</v>
      </c>
      <c r="E35">
        <v>2408630</v>
      </c>
      <c r="F35" s="38">
        <v>2346707</v>
      </c>
      <c r="G35" s="38">
        <v>757546</v>
      </c>
      <c r="H35" t="s">
        <v>263</v>
      </c>
      <c r="I35" s="38">
        <v>184418</v>
      </c>
      <c r="J35" s="38">
        <v>27934</v>
      </c>
      <c r="K35" s="38">
        <v>59903</v>
      </c>
      <c r="L35" s="38" t="s">
        <v>321</v>
      </c>
      <c r="M35" t="s">
        <v>322</v>
      </c>
      <c r="N35" s="38">
        <v>1425</v>
      </c>
      <c r="O35" t="s">
        <v>227</v>
      </c>
      <c r="P35" s="38">
        <v>1899</v>
      </c>
      <c r="Q35" t="s">
        <v>260</v>
      </c>
      <c r="R35" s="38">
        <v>125929</v>
      </c>
      <c r="S35" s="38">
        <v>29785</v>
      </c>
      <c r="T35" s="38">
        <v>57403</v>
      </c>
      <c r="U35" s="38">
        <v>74323</v>
      </c>
      <c r="V35" t="s">
        <v>10</v>
      </c>
      <c r="W35" t="s">
        <v>45</v>
      </c>
      <c r="X35" t="s">
        <v>102</v>
      </c>
      <c r="Y35" t="s">
        <v>96</v>
      </c>
      <c r="Z35" t="s">
        <v>100</v>
      </c>
    </row>
    <row r="36" spans="1:26" x14ac:dyDescent="0.35">
      <c r="A36">
        <v>572149169</v>
      </c>
      <c r="B36" s="19">
        <v>42735</v>
      </c>
      <c r="C36">
        <v>255228172</v>
      </c>
      <c r="D36" s="19">
        <v>148090728</v>
      </c>
      <c r="E36">
        <v>38168976</v>
      </c>
      <c r="F36" s="38">
        <v>29613224</v>
      </c>
      <c r="G36" s="38">
        <v>18027895</v>
      </c>
      <c r="H36" s="38">
        <v>1338</v>
      </c>
      <c r="I36" s="38">
        <v>195095</v>
      </c>
      <c r="J36" s="38">
        <v>21728</v>
      </c>
      <c r="K36" s="38">
        <v>79338</v>
      </c>
      <c r="L36" s="38">
        <v>22282</v>
      </c>
      <c r="M36" s="38">
        <v>5998</v>
      </c>
      <c r="N36" s="38">
        <v>10285</v>
      </c>
      <c r="O36" s="38" t="s">
        <v>182</v>
      </c>
      <c r="P36" s="38">
        <v>14955</v>
      </c>
      <c r="Q36" s="38">
        <v>11238</v>
      </c>
      <c r="R36" s="38">
        <v>80214</v>
      </c>
      <c r="S36" s="38">
        <v>41619</v>
      </c>
      <c r="T36" s="38">
        <v>40105</v>
      </c>
      <c r="U36" s="38">
        <v>45903</v>
      </c>
      <c r="V36" t="s">
        <v>10</v>
      </c>
      <c r="W36" t="s">
        <v>45</v>
      </c>
      <c r="X36" t="s">
        <v>101</v>
      </c>
      <c r="Y36" t="s">
        <v>96</v>
      </c>
      <c r="Z36" t="s">
        <v>100</v>
      </c>
    </row>
    <row r="37" spans="1:26" x14ac:dyDescent="0.35">
      <c r="A37">
        <v>397673195</v>
      </c>
      <c r="B37" s="19">
        <v>44196</v>
      </c>
      <c r="C37">
        <v>56495447</v>
      </c>
      <c r="D37" s="19">
        <v>18887119</v>
      </c>
      <c r="E37">
        <v>2762157</v>
      </c>
      <c r="F37" s="38">
        <v>980287</v>
      </c>
      <c r="G37" s="38">
        <v>-409787</v>
      </c>
      <c r="H37" t="s">
        <v>48</v>
      </c>
      <c r="I37" s="38">
        <v>97056</v>
      </c>
      <c r="J37" s="38">
        <v>30093</v>
      </c>
      <c r="K37" s="38">
        <v>50986</v>
      </c>
      <c r="L37" s="38">
        <v>4971</v>
      </c>
      <c r="M37" t="s">
        <v>324</v>
      </c>
      <c r="N37" s="38">
        <v>4916</v>
      </c>
      <c r="O37" s="38" t="s">
        <v>50</v>
      </c>
      <c r="P37" s="38">
        <v>4889</v>
      </c>
      <c r="Q37" s="38">
        <v>1698</v>
      </c>
      <c r="R37" s="38">
        <v>17894</v>
      </c>
      <c r="S37" s="38">
        <v>20269</v>
      </c>
      <c r="T37" s="38">
        <v>64302</v>
      </c>
      <c r="U37" s="38">
        <v>82432</v>
      </c>
      <c r="V37" t="s">
        <v>10</v>
      </c>
      <c r="W37" t="s">
        <v>45</v>
      </c>
      <c r="X37" t="s">
        <v>107</v>
      </c>
      <c r="Y37" t="s">
        <v>96</v>
      </c>
      <c r="Z37" t="s">
        <v>100</v>
      </c>
    </row>
    <row r="38" spans="1:26" x14ac:dyDescent="0.35">
      <c r="A38">
        <v>397673195</v>
      </c>
      <c r="B38" s="19">
        <v>44561</v>
      </c>
      <c r="C38">
        <v>58431615</v>
      </c>
      <c r="D38" s="19">
        <v>21451172</v>
      </c>
      <c r="E38">
        <v>5801169</v>
      </c>
      <c r="F38" s="38">
        <v>3914903</v>
      </c>
      <c r="G38">
        <v>2410522</v>
      </c>
      <c r="H38" t="s">
        <v>240</v>
      </c>
      <c r="I38" s="38">
        <v>118712</v>
      </c>
      <c r="J38" s="38">
        <v>29416</v>
      </c>
      <c r="K38" t="s">
        <v>325</v>
      </c>
      <c r="L38" s="38">
        <v>9065</v>
      </c>
      <c r="M38" t="s">
        <v>276</v>
      </c>
      <c r="N38" s="38">
        <v>8768</v>
      </c>
      <c r="O38" s="38" t="s">
        <v>56</v>
      </c>
      <c r="P38" s="38">
        <v>9927</v>
      </c>
      <c r="Q38" s="38">
        <v>6686</v>
      </c>
      <c r="R38" s="38">
        <v>32632</v>
      </c>
      <c r="S38" s="38">
        <v>19267</v>
      </c>
      <c r="T38" s="38">
        <v>59465</v>
      </c>
      <c r="U38" s="38">
        <v>79683</v>
      </c>
      <c r="V38" t="s">
        <v>10</v>
      </c>
      <c r="W38" t="s">
        <v>45</v>
      </c>
      <c r="X38" t="s">
        <v>107</v>
      </c>
      <c r="Y38" t="s">
        <v>96</v>
      </c>
      <c r="Z38" t="s">
        <v>100</v>
      </c>
    </row>
    <row r="39" spans="1:26" x14ac:dyDescent="0.35">
      <c r="A39">
        <v>558503959</v>
      </c>
      <c r="B39" s="19">
        <v>44926</v>
      </c>
      <c r="C39">
        <v>69533073</v>
      </c>
      <c r="D39" s="19">
        <v>26341440</v>
      </c>
      <c r="E39">
        <v>1759224</v>
      </c>
      <c r="F39" s="38">
        <v>1337066</v>
      </c>
      <c r="G39">
        <v>3549998</v>
      </c>
      <c r="H39" s="38">
        <v>12663</v>
      </c>
      <c r="I39" s="38">
        <v>434144</v>
      </c>
      <c r="J39" s="38">
        <v>16288</v>
      </c>
      <c r="K39" s="38" t="s">
        <v>326</v>
      </c>
      <c r="L39" s="38">
        <v>138122</v>
      </c>
      <c r="M39" s="38">
        <v>3878</v>
      </c>
      <c r="N39" s="38">
        <v>5581</v>
      </c>
      <c r="O39" s="38">
        <v>2429</v>
      </c>
      <c r="P39" s="38" t="s">
        <v>327</v>
      </c>
      <c r="Q39" s="38">
        <v>6173</v>
      </c>
      <c r="R39" s="38">
        <v>497237</v>
      </c>
      <c r="S39" s="38">
        <v>37653</v>
      </c>
      <c r="T39" s="38">
        <v>76043</v>
      </c>
      <c r="U39" s="38">
        <v>104367</v>
      </c>
      <c r="V39" t="s">
        <v>10</v>
      </c>
      <c r="W39" t="s">
        <v>45</v>
      </c>
      <c r="X39" t="s">
        <v>106</v>
      </c>
      <c r="Y39" t="s">
        <v>96</v>
      </c>
      <c r="Z39" t="s">
        <v>100</v>
      </c>
    </row>
    <row r="40" spans="1:26" x14ac:dyDescent="0.35">
      <c r="A40">
        <v>562880179</v>
      </c>
      <c r="B40" s="19">
        <v>43100</v>
      </c>
      <c r="C40">
        <v>186948142</v>
      </c>
      <c r="D40" s="19">
        <v>88639673</v>
      </c>
      <c r="E40">
        <v>-7494243</v>
      </c>
      <c r="F40" s="38">
        <v>-13635262</v>
      </c>
      <c r="G40" s="38">
        <v>-10518418</v>
      </c>
      <c r="H40" s="38">
        <v>1033001</v>
      </c>
      <c r="I40" s="38">
        <v>184217</v>
      </c>
      <c r="J40" s="38">
        <v>22804</v>
      </c>
      <c r="K40" s="38">
        <v>5283</v>
      </c>
      <c r="L40" s="38">
        <v>39644</v>
      </c>
      <c r="M40" s="38">
        <v>-22393</v>
      </c>
      <c r="N40" s="38">
        <v>-2396</v>
      </c>
      <c r="O40" s="38">
        <v>-16228</v>
      </c>
      <c r="P40" s="38">
        <v>-4009</v>
      </c>
      <c r="Q40" s="38">
        <v>-5516</v>
      </c>
      <c r="R40" s="38" t="s">
        <v>328</v>
      </c>
      <c r="S40" s="38">
        <v>100672</v>
      </c>
      <c r="T40" s="38">
        <v>4813</v>
      </c>
      <c r="U40" s="38">
        <v>72357</v>
      </c>
      <c r="V40" t="s">
        <v>10</v>
      </c>
      <c r="W40" t="s">
        <v>45</v>
      </c>
      <c r="X40" t="s">
        <v>114</v>
      </c>
      <c r="Y40" t="s">
        <v>96</v>
      </c>
      <c r="Z40" t="s">
        <v>100</v>
      </c>
    </row>
    <row r="41" spans="1:26" x14ac:dyDescent="0.35">
      <c r="A41">
        <v>562880179</v>
      </c>
      <c r="B41" s="19">
        <v>44561</v>
      </c>
      <c r="C41">
        <v>177454767</v>
      </c>
      <c r="D41" s="19">
        <v>96099011</v>
      </c>
      <c r="E41">
        <v>21104</v>
      </c>
      <c r="F41" s="38">
        <v>-6856280</v>
      </c>
      <c r="G41" s="38">
        <v>-8487218</v>
      </c>
      <c r="H41" s="38">
        <v>587295</v>
      </c>
      <c r="I41" s="38">
        <v>177787</v>
      </c>
      <c r="J41" s="38">
        <v>19561</v>
      </c>
      <c r="K41" s="38">
        <v>8428</v>
      </c>
      <c r="L41" s="38">
        <v>39629</v>
      </c>
      <c r="M41" s="38">
        <v>7348323</v>
      </c>
      <c r="N41" s="38">
        <v>-1268</v>
      </c>
      <c r="O41" s="38">
        <v>-27353</v>
      </c>
      <c r="P41" s="38" t="s">
        <v>50</v>
      </c>
      <c r="Q41" s="38">
        <v>-4616</v>
      </c>
      <c r="R41" s="38">
        <v>142664</v>
      </c>
      <c r="S41" s="38">
        <v>83373</v>
      </c>
      <c r="T41" s="38">
        <v>4377</v>
      </c>
      <c r="U41" s="38">
        <v>76433</v>
      </c>
      <c r="V41" t="s">
        <v>10</v>
      </c>
      <c r="W41" t="s">
        <v>45</v>
      </c>
      <c r="X41" t="s">
        <v>114</v>
      </c>
      <c r="Y41" t="s">
        <v>96</v>
      </c>
      <c r="Z41" t="s">
        <v>100</v>
      </c>
    </row>
    <row r="42" spans="1:26" x14ac:dyDescent="0.35">
      <c r="A42">
        <v>602018897</v>
      </c>
      <c r="B42" s="19">
        <v>43708</v>
      </c>
      <c r="C42">
        <v>59951502</v>
      </c>
      <c r="D42" s="19">
        <v>55968524</v>
      </c>
      <c r="E42">
        <v>5866472</v>
      </c>
      <c r="F42" s="38">
        <v>3794963</v>
      </c>
      <c r="G42">
        <v>14461191</v>
      </c>
      <c r="H42" s="38" t="s">
        <v>291</v>
      </c>
      <c r="I42" s="38">
        <v>29067</v>
      </c>
      <c r="J42" s="38">
        <v>45032</v>
      </c>
      <c r="K42" t="s">
        <v>336</v>
      </c>
      <c r="L42" s="38">
        <v>-101047</v>
      </c>
      <c r="M42" s="38">
        <v>6577</v>
      </c>
      <c r="N42" s="38">
        <v>35123</v>
      </c>
      <c r="O42" s="38" t="s">
        <v>170</v>
      </c>
      <c r="P42" s="38">
        <v>9784</v>
      </c>
      <c r="Q42" s="38">
        <v>25923</v>
      </c>
      <c r="R42" s="38">
        <v>-363769</v>
      </c>
      <c r="S42" s="38">
        <v>16879</v>
      </c>
      <c r="T42" s="38">
        <v>59151</v>
      </c>
      <c r="U42" s="38">
        <v>96054</v>
      </c>
      <c r="V42" t="s">
        <v>10</v>
      </c>
      <c r="W42" t="s">
        <v>45</v>
      </c>
      <c r="X42" t="s">
        <v>105</v>
      </c>
      <c r="Y42" t="s">
        <v>96</v>
      </c>
      <c r="Z42" t="s">
        <v>100</v>
      </c>
    </row>
    <row r="43" spans="1:26" x14ac:dyDescent="0.35">
      <c r="A43">
        <v>494887854</v>
      </c>
      <c r="B43" s="19">
        <v>43100</v>
      </c>
      <c r="C43">
        <v>714615688</v>
      </c>
      <c r="D43" s="19">
        <v>395517069</v>
      </c>
      <c r="E43">
        <v>90935290</v>
      </c>
      <c r="F43" s="38">
        <v>66445785</v>
      </c>
      <c r="G43" s="38">
        <v>33071072</v>
      </c>
      <c r="H43" s="38">
        <v>6342</v>
      </c>
      <c r="I43" s="38">
        <v>75724</v>
      </c>
      <c r="J43" s="38">
        <v>36064</v>
      </c>
      <c r="K43" s="38">
        <v>54287</v>
      </c>
      <c r="L43" s="38">
        <v>-2293</v>
      </c>
      <c r="M43" s="38">
        <v>9504</v>
      </c>
      <c r="N43" s="38">
        <v>7107</v>
      </c>
      <c r="O43" s="38" t="s">
        <v>295</v>
      </c>
      <c r="P43" s="38">
        <v>12725</v>
      </c>
      <c r="Q43" s="38">
        <v>8516</v>
      </c>
      <c r="R43" s="38">
        <v>-8255</v>
      </c>
      <c r="S43" s="38">
        <v>15332</v>
      </c>
      <c r="T43" s="38">
        <v>9832</v>
      </c>
      <c r="U43" s="38" t="s">
        <v>338</v>
      </c>
      <c r="V43" t="s">
        <v>10</v>
      </c>
      <c r="W43" t="s">
        <v>45</v>
      </c>
      <c r="X43" t="s">
        <v>99</v>
      </c>
      <c r="Y43" t="s">
        <v>96</v>
      </c>
      <c r="Z43" t="s">
        <v>100</v>
      </c>
    </row>
    <row r="44" spans="1:26" x14ac:dyDescent="0.35">
      <c r="A44">
        <v>558503959</v>
      </c>
      <c r="B44" s="19">
        <v>42735</v>
      </c>
      <c r="C44">
        <v>104308439</v>
      </c>
      <c r="D44" s="19">
        <v>37644277</v>
      </c>
      <c r="E44">
        <v>947544</v>
      </c>
      <c r="F44" s="38">
        <v>-1636276</v>
      </c>
      <c r="G44" s="38">
        <v>-1026131</v>
      </c>
      <c r="H44" s="38" t="s">
        <v>198</v>
      </c>
      <c r="I44" s="38">
        <v>304496</v>
      </c>
      <c r="J44" s="38">
        <v>17589</v>
      </c>
      <c r="K44" s="38">
        <v>69485</v>
      </c>
      <c r="L44" s="38">
        <v>62164</v>
      </c>
      <c r="M44" s="38">
        <v>1845</v>
      </c>
      <c r="N44" s="38">
        <v>1108</v>
      </c>
      <c r="O44" t="s">
        <v>229</v>
      </c>
      <c r="P44" s="38" t="s">
        <v>339</v>
      </c>
      <c r="Q44" t="s">
        <v>340</v>
      </c>
      <c r="R44" s="38">
        <v>223791</v>
      </c>
      <c r="S44" s="38">
        <v>35049</v>
      </c>
      <c r="T44" s="38" t="s">
        <v>341</v>
      </c>
      <c r="U44" s="38">
        <v>63015</v>
      </c>
      <c r="V44" t="s">
        <v>10</v>
      </c>
      <c r="W44" t="s">
        <v>45</v>
      </c>
      <c r="X44" t="s">
        <v>106</v>
      </c>
      <c r="Y44" t="s">
        <v>96</v>
      </c>
      <c r="Z44" t="s">
        <v>100</v>
      </c>
    </row>
    <row r="45" spans="1:26" x14ac:dyDescent="0.35">
      <c r="A45">
        <v>572149169</v>
      </c>
      <c r="B45" s="19">
        <v>44196</v>
      </c>
      <c r="C45">
        <v>243507266</v>
      </c>
      <c r="D45" s="19">
        <v>135459085</v>
      </c>
      <c r="E45">
        <v>29168471</v>
      </c>
      <c r="F45">
        <v>19263934</v>
      </c>
      <c r="G45" s="38">
        <v>12800307</v>
      </c>
      <c r="H45" s="38" t="s">
        <v>342</v>
      </c>
      <c r="I45" t="s">
        <v>343</v>
      </c>
      <c r="J45" s="38">
        <v>17486</v>
      </c>
      <c r="K45" s="38">
        <v>83208</v>
      </c>
      <c r="L45" s="38" t="s">
        <v>281</v>
      </c>
      <c r="M45" s="38">
        <v>6969</v>
      </c>
      <c r="N45" s="38">
        <v>8837</v>
      </c>
      <c r="O45" s="38" t="s">
        <v>246</v>
      </c>
      <c r="P45" s="38">
        <v>11978</v>
      </c>
      <c r="Q45" s="38">
        <v>7368</v>
      </c>
      <c r="R45" s="38">
        <v>52055</v>
      </c>
      <c r="S45" s="38">
        <v>48204</v>
      </c>
      <c r="T45" s="38">
        <v>36209</v>
      </c>
      <c r="U45" s="38">
        <v>47527</v>
      </c>
      <c r="V45" t="s">
        <v>10</v>
      </c>
      <c r="W45" t="s">
        <v>45</v>
      </c>
      <c r="X45" t="s">
        <v>101</v>
      </c>
      <c r="Y45" t="s">
        <v>96</v>
      </c>
      <c r="Z45" t="s">
        <v>100</v>
      </c>
    </row>
    <row r="46" spans="1:26" x14ac:dyDescent="0.35">
      <c r="A46">
        <v>327373478</v>
      </c>
      <c r="B46" s="19">
        <v>44561</v>
      </c>
      <c r="C46">
        <v>36793025</v>
      </c>
      <c r="D46" s="19">
        <v>12637758</v>
      </c>
      <c r="E46">
        <v>1571801</v>
      </c>
      <c r="F46" s="38">
        <v>1015892</v>
      </c>
      <c r="G46" s="38">
        <v>1010118</v>
      </c>
      <c r="H46" s="38">
        <v>43359</v>
      </c>
      <c r="I46" s="38">
        <v>185391</v>
      </c>
      <c r="J46" s="38">
        <v>31573</v>
      </c>
      <c r="K46" s="38">
        <v>49706</v>
      </c>
      <c r="L46" s="38">
        <v>34816</v>
      </c>
      <c r="M46" s="38">
        <v>19318</v>
      </c>
      <c r="N46" s="38">
        <v>4347</v>
      </c>
      <c r="O46" s="38">
        <v>4329</v>
      </c>
      <c r="P46" s="38">
        <v>4271</v>
      </c>
      <c r="Q46" s="38">
        <v>2915</v>
      </c>
      <c r="R46" s="38">
        <v>125338</v>
      </c>
      <c r="S46" s="38">
        <v>32579</v>
      </c>
      <c r="T46" s="38">
        <v>58848</v>
      </c>
      <c r="U46" s="38">
        <v>61044</v>
      </c>
      <c r="V46" t="s">
        <v>10</v>
      </c>
      <c r="W46" t="s">
        <v>45</v>
      </c>
      <c r="X46" t="s">
        <v>110</v>
      </c>
      <c r="Y46" t="s">
        <v>96</v>
      </c>
      <c r="Z46" t="s">
        <v>100</v>
      </c>
    </row>
    <row r="47" spans="1:26" x14ac:dyDescent="0.35">
      <c r="A47">
        <v>804635407</v>
      </c>
      <c r="B47" s="19">
        <v>42735</v>
      </c>
      <c r="C47">
        <v>32557705</v>
      </c>
      <c r="D47" s="19">
        <v>16544080</v>
      </c>
      <c r="E47">
        <v>344675</v>
      </c>
      <c r="F47" s="38">
        <v>-548509</v>
      </c>
      <c r="G47" s="38">
        <v>-408432</v>
      </c>
      <c r="H47" s="38">
        <v>20259</v>
      </c>
      <c r="I47" s="38">
        <v>283362</v>
      </c>
      <c r="J47" s="38">
        <v>73928</v>
      </c>
      <c r="K47" s="38">
        <v>66188</v>
      </c>
      <c r="L47" s="38">
        <v>58633</v>
      </c>
      <c r="M47" s="38" t="s">
        <v>289</v>
      </c>
      <c r="N47" s="38">
        <v>1562</v>
      </c>
      <c r="O47" s="38">
        <v>5826</v>
      </c>
      <c r="P47" s="38">
        <v>1058</v>
      </c>
      <c r="Q47" s="38">
        <v>-2157</v>
      </c>
      <c r="R47" s="38">
        <v>211077</v>
      </c>
      <c r="S47" s="38">
        <v>178502</v>
      </c>
      <c r="T47" s="38">
        <v>62763</v>
      </c>
      <c r="U47" s="38">
        <v>46671</v>
      </c>
      <c r="V47" t="s">
        <v>10</v>
      </c>
      <c r="W47" t="s">
        <v>45</v>
      </c>
      <c r="X47" t="s">
        <v>109</v>
      </c>
      <c r="Y47" t="s">
        <v>96</v>
      </c>
      <c r="Z47" t="s">
        <v>100</v>
      </c>
    </row>
    <row r="48" spans="1:26" x14ac:dyDescent="0.35">
      <c r="A48">
        <v>688501022</v>
      </c>
      <c r="B48" s="19">
        <v>42124</v>
      </c>
      <c r="C48">
        <v>25879566</v>
      </c>
      <c r="D48" s="19">
        <v>15854242</v>
      </c>
      <c r="E48">
        <v>1761721</v>
      </c>
      <c r="F48" s="38">
        <v>1210383</v>
      </c>
      <c r="G48" s="38">
        <v>967108</v>
      </c>
      <c r="H48" s="38" t="s">
        <v>348</v>
      </c>
      <c r="I48" s="38">
        <v>468106</v>
      </c>
      <c r="J48" s="38">
        <v>32725</v>
      </c>
      <c r="K48" s="38">
        <v>43917</v>
      </c>
      <c r="L48" s="38">
        <v>59732</v>
      </c>
      <c r="M48" s="38">
        <v>11079</v>
      </c>
      <c r="N48" s="38">
        <v>-27361</v>
      </c>
      <c r="O48" s="38">
        <v>-1569</v>
      </c>
      <c r="P48" s="38">
        <v>6807</v>
      </c>
      <c r="Q48" s="38">
        <v>4968</v>
      </c>
      <c r="R48" s="38">
        <v>215037</v>
      </c>
      <c r="S48" t="s">
        <v>349</v>
      </c>
      <c r="T48" s="38">
        <v>39373</v>
      </c>
      <c r="U48" s="38">
        <v>37696</v>
      </c>
      <c r="V48" t="s">
        <v>10</v>
      </c>
      <c r="W48" t="s">
        <v>45</v>
      </c>
      <c r="X48" t="s">
        <v>111</v>
      </c>
      <c r="Y48" t="s">
        <v>96</v>
      </c>
      <c r="Z48" t="s">
        <v>100</v>
      </c>
    </row>
    <row r="49" spans="1:26" x14ac:dyDescent="0.35">
      <c r="A49">
        <v>334381159</v>
      </c>
      <c r="B49" s="19">
        <v>44926</v>
      </c>
      <c r="C49">
        <v>44083596</v>
      </c>
      <c r="D49" s="19">
        <v>21568128</v>
      </c>
      <c r="E49">
        <v>-1295537</v>
      </c>
      <c r="F49" s="38">
        <v>-2935674</v>
      </c>
      <c r="G49" s="38">
        <v>-3421856</v>
      </c>
      <c r="H49" s="38">
        <v>21739</v>
      </c>
      <c r="I49" s="38">
        <v>74277</v>
      </c>
      <c r="J49" s="38">
        <v>42417</v>
      </c>
      <c r="K49" s="38">
        <v>17002</v>
      </c>
      <c r="L49" s="38">
        <v>-8288</v>
      </c>
      <c r="M49" t="s">
        <v>350</v>
      </c>
      <c r="N49" s="38">
        <v>-3929</v>
      </c>
      <c r="O49" t="s">
        <v>351</v>
      </c>
      <c r="P49" s="38">
        <v>-2932</v>
      </c>
      <c r="Q49" t="s">
        <v>352</v>
      </c>
      <c r="R49" s="38">
        <v>-29838</v>
      </c>
      <c r="S49" s="38">
        <v>67524</v>
      </c>
      <c r="T49" s="38">
        <v>58427</v>
      </c>
      <c r="U49" s="38">
        <v>48151</v>
      </c>
      <c r="V49" t="s">
        <v>10</v>
      </c>
      <c r="W49" t="s">
        <v>45</v>
      </c>
      <c r="X49" t="s">
        <v>108</v>
      </c>
      <c r="Y49" t="s">
        <v>96</v>
      </c>
      <c r="Z49" t="s">
        <v>100</v>
      </c>
    </row>
    <row r="50" spans="1:26" x14ac:dyDescent="0.35">
      <c r="A50">
        <v>494887854</v>
      </c>
      <c r="B50" s="19">
        <v>44926</v>
      </c>
      <c r="C50">
        <v>798150610</v>
      </c>
      <c r="D50" s="19">
        <v>408159653</v>
      </c>
      <c r="E50">
        <v>44192777</v>
      </c>
      <c r="F50" s="38">
        <v>89643276</v>
      </c>
      <c r="G50" s="38">
        <v>58598198</v>
      </c>
      <c r="H50" s="38">
        <v>35859</v>
      </c>
      <c r="I50" s="38">
        <v>129214</v>
      </c>
      <c r="J50" s="38">
        <v>32413</v>
      </c>
      <c r="K50" s="38">
        <v>42345</v>
      </c>
      <c r="L50" s="38" t="s">
        <v>286</v>
      </c>
      <c r="M50" s="38">
        <v>22518</v>
      </c>
      <c r="N50" s="38">
        <v>7328</v>
      </c>
      <c r="O50" s="38">
        <v>1559</v>
      </c>
      <c r="P50" s="38">
        <v>5537</v>
      </c>
      <c r="Q50" s="38">
        <v>9992</v>
      </c>
      <c r="R50" s="38">
        <v>1069</v>
      </c>
      <c r="S50" s="38">
        <v>25187</v>
      </c>
      <c r="T50" s="38" t="s">
        <v>355</v>
      </c>
      <c r="U50" s="38">
        <v>70527</v>
      </c>
      <c r="V50" t="s">
        <v>10</v>
      </c>
      <c r="W50" t="s">
        <v>45</v>
      </c>
      <c r="X50" t="s">
        <v>99</v>
      </c>
      <c r="Y50" t="s">
        <v>96</v>
      </c>
      <c r="Z50" t="s">
        <v>100</v>
      </c>
    </row>
    <row r="51" spans="1:26" x14ac:dyDescent="0.35">
      <c r="A51">
        <v>327373478</v>
      </c>
      <c r="B51" s="19">
        <v>43830</v>
      </c>
      <c r="C51">
        <v>39170888</v>
      </c>
      <c r="D51" s="19">
        <v>12402319</v>
      </c>
      <c r="E51">
        <v>1539460</v>
      </c>
      <c r="F51" s="38">
        <v>802571</v>
      </c>
      <c r="G51" s="38">
        <v>878940</v>
      </c>
      <c r="H51" t="s">
        <v>50</v>
      </c>
      <c r="I51" s="38">
        <v>239531</v>
      </c>
      <c r="J51" s="38">
        <v>12112</v>
      </c>
      <c r="K51" s="38">
        <v>67322</v>
      </c>
      <c r="L51" t="s">
        <v>357</v>
      </c>
      <c r="M51" t="s">
        <v>176</v>
      </c>
      <c r="N51" s="38">
        <v>4165</v>
      </c>
      <c r="O51" s="38" t="s">
        <v>49</v>
      </c>
      <c r="P51" s="38" t="s">
        <v>184</v>
      </c>
      <c r="Q51" s="38">
        <v>2248</v>
      </c>
      <c r="R51" s="38">
        <v>130861</v>
      </c>
      <c r="S51" s="38">
        <v>32143</v>
      </c>
      <c r="T51" s="38">
        <v>83282</v>
      </c>
      <c r="U51" s="38">
        <v>54847</v>
      </c>
      <c r="V51" t="s">
        <v>10</v>
      </c>
      <c r="W51" t="s">
        <v>45</v>
      </c>
      <c r="X51" t="s">
        <v>110</v>
      </c>
      <c r="Y51" t="s">
        <v>96</v>
      </c>
      <c r="Z51" t="s">
        <v>100</v>
      </c>
    </row>
    <row r="52" spans="1:26" x14ac:dyDescent="0.35">
      <c r="A52">
        <v>562880179</v>
      </c>
      <c r="B52" s="19">
        <v>45291</v>
      </c>
      <c r="C52">
        <v>179971920</v>
      </c>
      <c r="D52" s="19">
        <v>76424710</v>
      </c>
      <c r="E52">
        <v>1553004</v>
      </c>
      <c r="F52" s="38">
        <v>130587</v>
      </c>
      <c r="G52">
        <v>-4122972</v>
      </c>
      <c r="H52" s="38">
        <v>-1101473</v>
      </c>
      <c r="I52" s="38">
        <v>169096</v>
      </c>
      <c r="J52" s="38">
        <v>16868</v>
      </c>
      <c r="K52" s="38" t="s">
        <v>358</v>
      </c>
      <c r="L52" s="38">
        <v>28566</v>
      </c>
      <c r="M52" s="38">
        <v>214457</v>
      </c>
      <c r="N52" s="38">
        <v>-1181</v>
      </c>
      <c r="O52" s="38">
        <v>-26553</v>
      </c>
      <c r="P52" t="s">
        <v>359</v>
      </c>
      <c r="Q52" s="38">
        <v>-1746</v>
      </c>
      <c r="R52" s="38">
        <v>102838</v>
      </c>
      <c r="S52" s="38">
        <v>69722</v>
      </c>
      <c r="T52" s="38" t="s">
        <v>270</v>
      </c>
      <c r="U52" s="38" t="s">
        <v>360</v>
      </c>
      <c r="V52" t="s">
        <v>10</v>
      </c>
      <c r="W52" t="s">
        <v>45</v>
      </c>
      <c r="X52" t="s">
        <v>114</v>
      </c>
      <c r="Y52" t="s">
        <v>96</v>
      </c>
      <c r="Z52" t="s">
        <v>100</v>
      </c>
    </row>
    <row r="53" spans="1:26" x14ac:dyDescent="0.35">
      <c r="A53">
        <v>494887854</v>
      </c>
      <c r="B53" s="19">
        <v>42369</v>
      </c>
      <c r="C53">
        <v>725081834</v>
      </c>
      <c r="D53" s="19">
        <v>400894709</v>
      </c>
      <c r="E53">
        <v>98701235</v>
      </c>
      <c r="F53">
        <v>75553087</v>
      </c>
      <c r="G53" s="38">
        <v>43718057</v>
      </c>
      <c r="H53" s="38" t="s">
        <v>264</v>
      </c>
      <c r="I53" s="38" t="s">
        <v>361</v>
      </c>
      <c r="J53" s="38">
        <v>39652</v>
      </c>
      <c r="K53" s="38">
        <v>73235</v>
      </c>
      <c r="L53" s="38">
        <v>-2886</v>
      </c>
      <c r="M53" s="38">
        <v>9693</v>
      </c>
      <c r="N53" s="38">
        <v>8699</v>
      </c>
      <c r="O53" s="38" t="s">
        <v>177</v>
      </c>
      <c r="P53" s="38">
        <v>13612</v>
      </c>
      <c r="Q53" s="38">
        <v>10961</v>
      </c>
      <c r="R53" s="38">
        <v>-10391</v>
      </c>
      <c r="S53" s="38">
        <v>12961</v>
      </c>
      <c r="T53" s="38">
        <v>12796</v>
      </c>
      <c r="U53" s="38">
        <v>64646</v>
      </c>
      <c r="V53" t="s">
        <v>10</v>
      </c>
      <c r="W53" t="s">
        <v>45</v>
      </c>
      <c r="X53" t="s">
        <v>99</v>
      </c>
      <c r="Y53" t="s">
        <v>96</v>
      </c>
      <c r="Z53" t="s">
        <v>100</v>
      </c>
    </row>
    <row r="54" spans="1:26" x14ac:dyDescent="0.35">
      <c r="A54">
        <v>327373478</v>
      </c>
      <c r="B54" s="19">
        <v>43100</v>
      </c>
      <c r="C54">
        <v>38321765</v>
      </c>
      <c r="D54" s="19">
        <v>10918279</v>
      </c>
      <c r="E54">
        <v>1429574</v>
      </c>
      <c r="F54">
        <v>680421</v>
      </c>
      <c r="G54" s="38">
        <v>736895</v>
      </c>
      <c r="H54" t="s">
        <v>211</v>
      </c>
      <c r="I54" s="38" t="s">
        <v>362</v>
      </c>
      <c r="J54" s="38">
        <v>14962</v>
      </c>
      <c r="K54" s="38">
        <v>74327</v>
      </c>
      <c r="L54" s="38">
        <v>22344</v>
      </c>
      <c r="M54" t="s">
        <v>228</v>
      </c>
      <c r="N54" s="38">
        <v>4023</v>
      </c>
      <c r="O54" s="38" t="s">
        <v>43</v>
      </c>
      <c r="P54" s="38" t="s">
        <v>167</v>
      </c>
      <c r="Q54" s="38">
        <v>1922</v>
      </c>
      <c r="R54" s="38">
        <v>80439</v>
      </c>
      <c r="S54" s="38">
        <v>37439</v>
      </c>
      <c r="T54" s="38" t="s">
        <v>346</v>
      </c>
      <c r="U54" s="38">
        <v>28426</v>
      </c>
      <c r="V54" t="s">
        <v>10</v>
      </c>
      <c r="W54" t="s">
        <v>45</v>
      </c>
      <c r="X54" t="s">
        <v>110</v>
      </c>
      <c r="Y54" t="s">
        <v>96</v>
      </c>
      <c r="Z54" t="s">
        <v>100</v>
      </c>
    </row>
    <row r="55" spans="1:26" x14ac:dyDescent="0.35">
      <c r="A55">
        <v>397673195</v>
      </c>
      <c r="B55" s="19">
        <v>45657</v>
      </c>
      <c r="C55">
        <v>75070795</v>
      </c>
      <c r="D55" s="19">
        <v>24301124</v>
      </c>
      <c r="E55">
        <v>4631284</v>
      </c>
      <c r="F55" s="38">
        <v>2556342</v>
      </c>
      <c r="G55" s="38">
        <v>1713196</v>
      </c>
      <c r="H55" s="38" t="s">
        <v>44</v>
      </c>
      <c r="I55" s="38">
        <v>91348</v>
      </c>
      <c r="J55" s="38">
        <v>34173</v>
      </c>
      <c r="K55" s="38">
        <v>44239</v>
      </c>
      <c r="L55" s="38">
        <v>4747</v>
      </c>
      <c r="M55" s="38">
        <v>5154</v>
      </c>
      <c r="N55" s="38">
        <v>5202</v>
      </c>
      <c r="O55" s="38" t="s">
        <v>44</v>
      </c>
      <c r="P55" s="38">
        <v>6139</v>
      </c>
      <c r="Q55" s="38">
        <v>3078</v>
      </c>
      <c r="R55" s="38">
        <v>17089</v>
      </c>
      <c r="S55" s="38">
        <v>22961</v>
      </c>
      <c r="T55" s="38">
        <v>61314</v>
      </c>
      <c r="U55" s="38">
        <v>71203</v>
      </c>
      <c r="V55" t="s">
        <v>10</v>
      </c>
      <c r="W55" t="s">
        <v>45</v>
      </c>
      <c r="X55" t="s">
        <v>107</v>
      </c>
      <c r="Y55" t="s">
        <v>96</v>
      </c>
      <c r="Z55" t="s">
        <v>100</v>
      </c>
    </row>
    <row r="56" spans="1:26" x14ac:dyDescent="0.35">
      <c r="A56">
        <v>494887854</v>
      </c>
      <c r="B56" s="19">
        <v>44561</v>
      </c>
      <c r="C56">
        <v>769124210</v>
      </c>
      <c r="D56" s="19">
        <v>413392581</v>
      </c>
      <c r="E56">
        <v>45900933</v>
      </c>
      <c r="F56" s="38">
        <v>-11264539</v>
      </c>
      <c r="G56" s="38">
        <v>-26413623</v>
      </c>
      <c r="H56" s="38">
        <v>41678</v>
      </c>
      <c r="I56" s="38">
        <v>102802</v>
      </c>
      <c r="J56" s="38">
        <v>34244</v>
      </c>
      <c r="K56" s="38">
        <v>34853</v>
      </c>
      <c r="L56" s="38">
        <v>1255</v>
      </c>
      <c r="M56" s="38">
        <v>21746</v>
      </c>
      <c r="N56" s="38">
        <v>3271</v>
      </c>
      <c r="O56" s="38">
        <v>3264</v>
      </c>
      <c r="P56" s="38">
        <v>5968</v>
      </c>
      <c r="Q56" s="38">
        <v>-2687</v>
      </c>
      <c r="R56" s="38">
        <v>4517</v>
      </c>
      <c r="S56" s="38">
        <v>24247</v>
      </c>
      <c r="T56" s="38">
        <v>16929</v>
      </c>
      <c r="U56" s="38" t="s">
        <v>365</v>
      </c>
      <c r="V56" t="s">
        <v>10</v>
      </c>
      <c r="W56" t="s">
        <v>45</v>
      </c>
      <c r="X56" t="s">
        <v>99</v>
      </c>
      <c r="Y56" t="s">
        <v>96</v>
      </c>
      <c r="Z56" t="s">
        <v>100</v>
      </c>
    </row>
    <row r="57" spans="1:26" x14ac:dyDescent="0.35">
      <c r="A57">
        <v>688501022</v>
      </c>
      <c r="B57" s="19">
        <v>43951</v>
      </c>
      <c r="C57">
        <v>29682424</v>
      </c>
      <c r="D57" s="19">
        <v>18695360</v>
      </c>
      <c r="E57">
        <v>2113802</v>
      </c>
      <c r="F57" s="38">
        <v>1112338</v>
      </c>
      <c r="G57" s="38">
        <v>524129</v>
      </c>
      <c r="H57" t="s">
        <v>367</v>
      </c>
      <c r="I57" s="38">
        <v>317861</v>
      </c>
      <c r="J57" s="38">
        <v>46916</v>
      </c>
      <c r="K57" s="38">
        <v>40444</v>
      </c>
      <c r="L57" s="38">
        <v>32928</v>
      </c>
      <c r="M57" s="38" t="s">
        <v>305</v>
      </c>
      <c r="N57" s="38">
        <v>5054</v>
      </c>
      <c r="O57" s="38">
        <v>9023</v>
      </c>
      <c r="P57" s="38">
        <v>7121</v>
      </c>
      <c r="Q57" s="38">
        <v>2823</v>
      </c>
      <c r="R57" s="38">
        <v>118539</v>
      </c>
      <c r="S57" s="38">
        <v>82106</v>
      </c>
      <c r="T57" s="38">
        <v>38142</v>
      </c>
      <c r="U57" s="38" t="s">
        <v>174</v>
      </c>
      <c r="V57" t="s">
        <v>10</v>
      </c>
      <c r="W57" t="s">
        <v>45</v>
      </c>
      <c r="X57" t="s">
        <v>111</v>
      </c>
      <c r="Y57" t="s">
        <v>96</v>
      </c>
      <c r="Z57" t="s">
        <v>100</v>
      </c>
    </row>
    <row r="58" spans="1:26" x14ac:dyDescent="0.35">
      <c r="A58">
        <v>352714745</v>
      </c>
      <c r="B58" s="19">
        <v>43343</v>
      </c>
      <c r="C58">
        <v>68437276</v>
      </c>
      <c r="D58" s="19">
        <v>68152175</v>
      </c>
      <c r="E58">
        <v>9865075</v>
      </c>
      <c r="F58" s="38">
        <v>16194975</v>
      </c>
      <c r="G58" s="38">
        <v>10189133</v>
      </c>
      <c r="H58" s="38" t="s">
        <v>334</v>
      </c>
      <c r="I58" s="38">
        <v>137565</v>
      </c>
      <c r="J58" s="38">
        <v>29587</v>
      </c>
      <c r="K58" s="38">
        <v>86951</v>
      </c>
      <c r="L58" s="38">
        <v>-11231</v>
      </c>
      <c r="M58" s="38">
        <v>1083</v>
      </c>
      <c r="N58" s="38">
        <v>22895</v>
      </c>
      <c r="O58" s="38" t="s">
        <v>53</v>
      </c>
      <c r="P58" s="38">
        <v>14415</v>
      </c>
      <c r="Q58" s="38">
        <v>23977</v>
      </c>
      <c r="R58" s="38" t="s">
        <v>372</v>
      </c>
      <c r="S58" s="38">
        <v>18921</v>
      </c>
      <c r="T58" s="38">
        <v>94765</v>
      </c>
      <c r="U58" t="s">
        <v>373</v>
      </c>
      <c r="V58" t="s">
        <v>10</v>
      </c>
      <c r="W58" t="s">
        <v>45</v>
      </c>
      <c r="X58" t="s">
        <v>115</v>
      </c>
      <c r="Y58" t="s">
        <v>96</v>
      </c>
      <c r="Z58" t="s">
        <v>100</v>
      </c>
    </row>
    <row r="59" spans="1:26" x14ac:dyDescent="0.35">
      <c r="A59">
        <v>572149169</v>
      </c>
      <c r="B59" s="19">
        <v>45291</v>
      </c>
      <c r="C59">
        <v>372998128</v>
      </c>
      <c r="D59" s="19">
        <v>167695228</v>
      </c>
      <c r="E59">
        <v>37477928</v>
      </c>
      <c r="F59" s="38">
        <v>27373805</v>
      </c>
      <c r="G59" s="38">
        <v>24863388</v>
      </c>
      <c r="H59" s="38" t="s">
        <v>370</v>
      </c>
      <c r="I59" s="38">
        <v>151523</v>
      </c>
      <c r="J59" s="38">
        <v>18156</v>
      </c>
      <c r="K59" s="38">
        <v>80881</v>
      </c>
      <c r="L59" s="38">
        <v>16927</v>
      </c>
      <c r="M59" s="38">
        <v>7977</v>
      </c>
      <c r="N59" s="38" t="s">
        <v>375</v>
      </c>
      <c r="O59" s="38" t="s">
        <v>197</v>
      </c>
      <c r="P59" s="38">
        <v>10038</v>
      </c>
      <c r="Q59" s="38">
        <v>9228</v>
      </c>
      <c r="R59" s="38">
        <v>60936</v>
      </c>
      <c r="S59" s="38">
        <v>40488</v>
      </c>
      <c r="T59" s="38">
        <v>42985</v>
      </c>
      <c r="U59" s="38">
        <v>38646</v>
      </c>
      <c r="V59" t="s">
        <v>10</v>
      </c>
      <c r="W59" t="s">
        <v>45</v>
      </c>
      <c r="X59" t="s">
        <v>101</v>
      </c>
      <c r="Y59" t="s">
        <v>96</v>
      </c>
      <c r="Z59" t="s">
        <v>100</v>
      </c>
    </row>
    <row r="60" spans="1:26" x14ac:dyDescent="0.35">
      <c r="A60">
        <v>558503959</v>
      </c>
      <c r="B60" s="19">
        <v>43100</v>
      </c>
      <c r="C60">
        <v>109519108</v>
      </c>
      <c r="D60" s="19">
        <v>40047059</v>
      </c>
      <c r="E60">
        <v>1970509</v>
      </c>
      <c r="F60" s="38">
        <v>-518715</v>
      </c>
      <c r="G60" s="38">
        <v>357470</v>
      </c>
      <c r="H60" t="s">
        <v>320</v>
      </c>
      <c r="I60" s="38">
        <v>317379</v>
      </c>
      <c r="J60" s="38">
        <v>15307</v>
      </c>
      <c r="K60" s="38">
        <v>70234</v>
      </c>
      <c r="L60" s="38">
        <v>56659</v>
      </c>
      <c r="M60" t="s">
        <v>274</v>
      </c>
      <c r="N60" s="38">
        <v>1896</v>
      </c>
      <c r="O60" t="s">
        <v>222</v>
      </c>
      <c r="P60" s="38">
        <v>1799</v>
      </c>
      <c r="Q60" t="s">
        <v>180</v>
      </c>
      <c r="R60" s="38">
        <v>203973</v>
      </c>
      <c r="S60" s="38">
        <v>32812</v>
      </c>
      <c r="T60" s="38">
        <v>47126</v>
      </c>
      <c r="U60" s="38">
        <v>56157</v>
      </c>
      <c r="V60" t="s">
        <v>10</v>
      </c>
      <c r="W60" t="s">
        <v>45</v>
      </c>
      <c r="X60" t="s">
        <v>106</v>
      </c>
      <c r="Y60" t="s">
        <v>96</v>
      </c>
      <c r="Z60" t="s">
        <v>100</v>
      </c>
    </row>
    <row r="61" spans="1:26" x14ac:dyDescent="0.35">
      <c r="A61">
        <v>564202166</v>
      </c>
      <c r="B61" s="19">
        <v>43465</v>
      </c>
      <c r="C61">
        <v>395427808</v>
      </c>
      <c r="D61" s="19">
        <v>115101794</v>
      </c>
      <c r="E61">
        <v>20823189</v>
      </c>
      <c r="F61">
        <v>14170189</v>
      </c>
      <c r="G61" s="38">
        <v>10628603</v>
      </c>
      <c r="H61" s="38">
        <v>311129</v>
      </c>
      <c r="I61" s="38" t="s">
        <v>376</v>
      </c>
      <c r="J61" s="38">
        <v>30595</v>
      </c>
      <c r="K61" s="38">
        <v>16154</v>
      </c>
      <c r="L61" s="38">
        <v>42946</v>
      </c>
      <c r="M61" s="38">
        <v>10009</v>
      </c>
      <c r="N61" s="38">
        <v>4393</v>
      </c>
      <c r="O61" s="38">
        <v>7229</v>
      </c>
      <c r="P61" s="38">
        <v>5265</v>
      </c>
      <c r="Q61" s="38">
        <v>3056</v>
      </c>
      <c r="R61" s="38">
        <v>154605</v>
      </c>
      <c r="S61" s="38">
        <v>92178</v>
      </c>
      <c r="T61" s="38" t="s">
        <v>287</v>
      </c>
      <c r="U61" s="38">
        <v>62493</v>
      </c>
      <c r="V61" t="s">
        <v>10</v>
      </c>
      <c r="W61" t="s">
        <v>45</v>
      </c>
      <c r="X61" t="s">
        <v>112</v>
      </c>
      <c r="Y61" t="s">
        <v>96</v>
      </c>
      <c r="Z61" t="s">
        <v>100</v>
      </c>
    </row>
    <row r="62" spans="1:26" x14ac:dyDescent="0.35">
      <c r="A62">
        <v>688501022</v>
      </c>
      <c r="B62" s="19">
        <v>44316</v>
      </c>
      <c r="C62">
        <v>28596081</v>
      </c>
      <c r="D62" s="19">
        <v>17852663</v>
      </c>
      <c r="E62">
        <v>2469829</v>
      </c>
      <c r="F62" s="38">
        <v>1324337</v>
      </c>
      <c r="G62">
        <v>710341</v>
      </c>
      <c r="H62" s="38">
        <v>104544</v>
      </c>
      <c r="I62" s="38">
        <v>306031</v>
      </c>
      <c r="J62" s="38">
        <v>46221</v>
      </c>
      <c r="K62" s="38" t="s">
        <v>208</v>
      </c>
      <c r="L62" s="38">
        <v>32773</v>
      </c>
      <c r="M62" s="38">
        <v>12361</v>
      </c>
      <c r="N62" s="38">
        <v>6013</v>
      </c>
      <c r="O62" s="38">
        <v>7624</v>
      </c>
      <c r="P62" s="38">
        <v>8636</v>
      </c>
      <c r="Q62" s="38">
        <v>3681</v>
      </c>
      <c r="R62" s="38">
        <v>117981</v>
      </c>
      <c r="S62" s="38">
        <v>82726</v>
      </c>
      <c r="T62" s="38">
        <v>36589</v>
      </c>
      <c r="U62" s="38">
        <v>39267</v>
      </c>
      <c r="V62" t="s">
        <v>10</v>
      </c>
      <c r="W62" t="s">
        <v>45</v>
      </c>
      <c r="X62" t="s">
        <v>111</v>
      </c>
      <c r="Y62" t="s">
        <v>96</v>
      </c>
      <c r="Z62" t="s">
        <v>100</v>
      </c>
    </row>
    <row r="63" spans="1:26" x14ac:dyDescent="0.35">
      <c r="A63">
        <v>602018897</v>
      </c>
      <c r="B63" s="19">
        <v>45169</v>
      </c>
      <c r="C63">
        <v>83213925</v>
      </c>
      <c r="D63" s="19">
        <v>79863858</v>
      </c>
      <c r="E63">
        <v>13443176</v>
      </c>
      <c r="F63" s="38">
        <v>7564902</v>
      </c>
      <c r="G63" s="38">
        <v>106657408</v>
      </c>
      <c r="H63" s="38">
        <v>2242</v>
      </c>
      <c r="I63" s="38">
        <v>385118</v>
      </c>
      <c r="J63" s="38">
        <v>50669</v>
      </c>
      <c r="K63" s="38">
        <v>85812</v>
      </c>
      <c r="L63" s="38">
        <v>98796</v>
      </c>
      <c r="M63" s="38">
        <v>3677</v>
      </c>
      <c r="N63" s="38">
        <v>139585</v>
      </c>
      <c r="O63" s="38" t="s">
        <v>183</v>
      </c>
      <c r="P63" s="38">
        <v>15905</v>
      </c>
      <c r="Q63" s="38">
        <v>131596</v>
      </c>
      <c r="R63" s="38">
        <v>355666</v>
      </c>
      <c r="S63" s="38">
        <v>16895</v>
      </c>
      <c r="T63" s="38">
        <v>50109</v>
      </c>
      <c r="U63" s="38">
        <v>133117</v>
      </c>
      <c r="V63" t="s">
        <v>10</v>
      </c>
      <c r="W63" t="s">
        <v>45</v>
      </c>
      <c r="X63" t="s">
        <v>105</v>
      </c>
      <c r="Y63" t="s">
        <v>96</v>
      </c>
      <c r="Z63" t="s">
        <v>100</v>
      </c>
    </row>
    <row r="64" spans="1:26" x14ac:dyDescent="0.35">
      <c r="A64">
        <v>688501022</v>
      </c>
      <c r="B64" s="19">
        <v>42490</v>
      </c>
      <c r="C64">
        <v>26622725</v>
      </c>
      <c r="D64" s="19">
        <v>15747610</v>
      </c>
      <c r="E64">
        <v>923585</v>
      </c>
      <c r="F64" s="38">
        <v>279059</v>
      </c>
      <c r="G64" s="38">
        <v>381222</v>
      </c>
      <c r="H64" s="38">
        <v>112464</v>
      </c>
      <c r="I64" s="38">
        <v>324584</v>
      </c>
      <c r="J64" s="38">
        <v>39258</v>
      </c>
      <c r="K64" s="38">
        <v>38099</v>
      </c>
      <c r="L64" s="38">
        <v>59897</v>
      </c>
      <c r="M64" s="38" t="s">
        <v>377</v>
      </c>
      <c r="N64" s="38">
        <v>2629</v>
      </c>
      <c r="O64" s="38">
        <v>17592</v>
      </c>
      <c r="P64" s="38">
        <v>3457</v>
      </c>
      <c r="Q64" t="s">
        <v>232</v>
      </c>
      <c r="R64" s="38" t="s">
        <v>378</v>
      </c>
      <c r="S64" t="s">
        <v>379</v>
      </c>
      <c r="T64" s="38">
        <v>47776</v>
      </c>
      <c r="U64" s="38">
        <v>73066</v>
      </c>
      <c r="V64" t="s">
        <v>10</v>
      </c>
      <c r="W64" t="s">
        <v>45</v>
      </c>
      <c r="X64" t="s">
        <v>111</v>
      </c>
      <c r="Y64" t="s">
        <v>96</v>
      </c>
      <c r="Z64" t="s">
        <v>100</v>
      </c>
    </row>
    <row r="65" spans="1:26" x14ac:dyDescent="0.35">
      <c r="A65">
        <v>433935764</v>
      </c>
      <c r="B65" s="19">
        <v>44926</v>
      </c>
      <c r="C65">
        <v>123407373</v>
      </c>
      <c r="D65" s="19">
        <v>42890060</v>
      </c>
      <c r="E65">
        <v>2987395</v>
      </c>
      <c r="F65" s="38">
        <v>1776875</v>
      </c>
      <c r="G65" s="38">
        <v>2379715</v>
      </c>
      <c r="H65" s="38" t="s">
        <v>282</v>
      </c>
      <c r="I65" s="38">
        <v>181817</v>
      </c>
      <c r="J65" s="38">
        <v>33193</v>
      </c>
      <c r="K65" s="38">
        <v>62717</v>
      </c>
      <c r="L65" s="38">
        <v>36283</v>
      </c>
      <c r="M65" s="38">
        <v>3937</v>
      </c>
      <c r="N65" s="38">
        <v>2454</v>
      </c>
      <c r="O65" s="38" t="s">
        <v>222</v>
      </c>
      <c r="P65" s="38" t="s">
        <v>269</v>
      </c>
      <c r="Q65" s="38">
        <v>1637</v>
      </c>
      <c r="R65" s="38" t="s">
        <v>380</v>
      </c>
      <c r="S65" s="38">
        <v>36695</v>
      </c>
      <c r="T65" s="38">
        <v>65506</v>
      </c>
      <c r="U65" s="38">
        <v>74381</v>
      </c>
      <c r="V65" t="s">
        <v>10</v>
      </c>
      <c r="W65" t="s">
        <v>45</v>
      </c>
      <c r="X65" t="s">
        <v>102</v>
      </c>
      <c r="Y65" t="s">
        <v>96</v>
      </c>
      <c r="Z65" t="s">
        <v>100</v>
      </c>
    </row>
    <row r="66" spans="1:26" x14ac:dyDescent="0.35">
      <c r="A66">
        <v>352714745</v>
      </c>
      <c r="B66" s="19">
        <v>44074</v>
      </c>
      <c r="C66">
        <v>66822638</v>
      </c>
      <c r="D66" s="19">
        <v>66610867</v>
      </c>
      <c r="E66">
        <v>8125420</v>
      </c>
      <c r="F66" s="38">
        <v>16519579</v>
      </c>
      <c r="G66" s="38">
        <v>11726740</v>
      </c>
      <c r="H66" s="38" t="s">
        <v>46</v>
      </c>
      <c r="I66" s="38">
        <v>137236</v>
      </c>
      <c r="J66" s="38" t="s">
        <v>382</v>
      </c>
      <c r="K66" s="38">
        <v>89563</v>
      </c>
      <c r="L66" s="38">
        <v>-14271</v>
      </c>
      <c r="M66" s="38">
        <v>3956</v>
      </c>
      <c r="N66" s="38">
        <v>23062</v>
      </c>
      <c r="O66" s="38" t="s">
        <v>268</v>
      </c>
      <c r="P66" t="s">
        <v>223</v>
      </c>
      <c r="Q66" s="38">
        <v>25125</v>
      </c>
      <c r="R66" s="38">
        <v>-51375</v>
      </c>
      <c r="S66" s="38">
        <v>24801</v>
      </c>
      <c r="T66" s="38">
        <v>79854</v>
      </c>
      <c r="U66" s="38" t="s">
        <v>383</v>
      </c>
      <c r="V66" t="s">
        <v>10</v>
      </c>
      <c r="W66" t="s">
        <v>45</v>
      </c>
      <c r="X66" t="s">
        <v>115</v>
      </c>
      <c r="Y66" t="s">
        <v>96</v>
      </c>
      <c r="Z66" t="s">
        <v>100</v>
      </c>
    </row>
    <row r="67" spans="1:26" x14ac:dyDescent="0.35">
      <c r="A67">
        <v>433935764</v>
      </c>
      <c r="B67" s="19">
        <v>43830</v>
      </c>
      <c r="C67">
        <v>124856911</v>
      </c>
      <c r="D67" s="19">
        <v>54725643</v>
      </c>
      <c r="E67">
        <v>3196392</v>
      </c>
      <c r="F67" s="38">
        <v>-1096901</v>
      </c>
      <c r="G67" s="38">
        <v>-497774</v>
      </c>
      <c r="H67" s="38" t="s">
        <v>301</v>
      </c>
      <c r="I67" s="38">
        <v>141093</v>
      </c>
      <c r="J67" s="38">
        <v>34872</v>
      </c>
      <c r="K67" s="38">
        <v>57879</v>
      </c>
      <c r="L67" s="38">
        <v>26001</v>
      </c>
      <c r="M67" s="38">
        <v>1126</v>
      </c>
      <c r="N67" s="38">
        <v>2753</v>
      </c>
      <c r="O67" t="s">
        <v>243</v>
      </c>
      <c r="P67" s="38" t="s">
        <v>304</v>
      </c>
      <c r="Q67" t="s">
        <v>385</v>
      </c>
      <c r="R67" s="38">
        <v>93605</v>
      </c>
      <c r="S67" t="s">
        <v>356</v>
      </c>
      <c r="T67" s="38">
        <v>54696</v>
      </c>
      <c r="U67" s="38">
        <v>86523</v>
      </c>
      <c r="V67" t="s">
        <v>10</v>
      </c>
      <c r="W67" t="s">
        <v>45</v>
      </c>
      <c r="X67" t="s">
        <v>102</v>
      </c>
      <c r="Y67" t="s">
        <v>96</v>
      </c>
      <c r="Z67" t="s">
        <v>100</v>
      </c>
    </row>
    <row r="68" spans="1:26" x14ac:dyDescent="0.35">
      <c r="A68">
        <v>916521107</v>
      </c>
      <c r="B68" s="19">
        <v>42735</v>
      </c>
      <c r="C68">
        <v>266500766</v>
      </c>
      <c r="D68" s="19">
        <v>157892344</v>
      </c>
      <c r="E68">
        <v>27125366</v>
      </c>
      <c r="F68" s="38">
        <v>11618179</v>
      </c>
      <c r="G68" s="38">
        <v>16803992</v>
      </c>
      <c r="H68" s="38" t="s">
        <v>226</v>
      </c>
      <c r="I68" s="38">
        <v>71233</v>
      </c>
      <c r="J68" s="38">
        <v>38291</v>
      </c>
      <c r="K68" s="38">
        <v>80184</v>
      </c>
      <c r="L68" s="38">
        <v>6492</v>
      </c>
      <c r="M68" s="38">
        <v>6858</v>
      </c>
      <c r="N68" s="38">
        <v>8212</v>
      </c>
      <c r="O68" s="38" t="s">
        <v>221</v>
      </c>
      <c r="P68" s="38">
        <v>10178</v>
      </c>
      <c r="Q68" s="38">
        <v>6108</v>
      </c>
      <c r="R68" s="38">
        <v>23372</v>
      </c>
      <c r="S68" s="38">
        <v>16156</v>
      </c>
      <c r="T68" s="38">
        <v>22171</v>
      </c>
      <c r="U68" s="38">
        <v>59053</v>
      </c>
      <c r="V68" t="s">
        <v>10</v>
      </c>
      <c r="W68" t="s">
        <v>45</v>
      </c>
      <c r="X68" t="s">
        <v>103</v>
      </c>
      <c r="Y68" t="s">
        <v>96</v>
      </c>
      <c r="Z68" t="s">
        <v>100</v>
      </c>
    </row>
    <row r="69" spans="1:26" x14ac:dyDescent="0.35">
      <c r="A69">
        <v>602018897</v>
      </c>
      <c r="B69" s="19">
        <v>42613</v>
      </c>
      <c r="C69">
        <v>57108974</v>
      </c>
      <c r="D69" s="19">
        <v>53374614</v>
      </c>
      <c r="E69">
        <v>8715420</v>
      </c>
      <c r="F69" s="38">
        <v>72898630</v>
      </c>
      <c r="G69" s="38">
        <v>56285350</v>
      </c>
      <c r="H69" s="38">
        <v>4613</v>
      </c>
      <c r="I69" s="38">
        <v>504142</v>
      </c>
      <c r="J69" s="38">
        <v>35459</v>
      </c>
      <c r="K69" s="38">
        <v>83774</v>
      </c>
      <c r="L69" s="38">
        <v>111603</v>
      </c>
      <c r="M69" s="38">
        <v>4121</v>
      </c>
      <c r="N69" s="38">
        <v>83642</v>
      </c>
      <c r="O69" t="s">
        <v>196</v>
      </c>
      <c r="P69" s="38">
        <v>15258</v>
      </c>
      <c r="Q69" t="s">
        <v>389</v>
      </c>
      <c r="R69" s="38">
        <v>401771</v>
      </c>
      <c r="S69" s="38">
        <v>17663</v>
      </c>
      <c r="T69" s="38">
        <v>30583</v>
      </c>
      <c r="U69" s="38">
        <v>80074</v>
      </c>
      <c r="V69" t="s">
        <v>10</v>
      </c>
      <c r="W69" t="s">
        <v>45</v>
      </c>
      <c r="X69" t="s">
        <v>105</v>
      </c>
      <c r="Y69" t="s">
        <v>96</v>
      </c>
      <c r="Z69" t="s">
        <v>100</v>
      </c>
    </row>
    <row r="70" spans="1:26" x14ac:dyDescent="0.35">
      <c r="A70">
        <v>602018897</v>
      </c>
      <c r="B70" s="19">
        <v>42978</v>
      </c>
      <c r="C70">
        <v>54084717</v>
      </c>
      <c r="D70" s="19">
        <v>49922915</v>
      </c>
      <c r="E70">
        <v>6843050</v>
      </c>
      <c r="F70" s="38">
        <v>5214900</v>
      </c>
      <c r="G70" s="38">
        <v>21182151</v>
      </c>
      <c r="H70" s="38">
        <v>15879</v>
      </c>
      <c r="I70" s="38">
        <v>60394</v>
      </c>
      <c r="J70" s="38">
        <v>36092</v>
      </c>
      <c r="K70" s="38">
        <v>48896</v>
      </c>
      <c r="L70" s="38">
        <v>-57834</v>
      </c>
      <c r="M70" s="38">
        <v>5329</v>
      </c>
      <c r="N70" s="38">
        <v>48762</v>
      </c>
      <c r="O70" s="38" t="s">
        <v>267</v>
      </c>
      <c r="P70" s="38" t="s">
        <v>354</v>
      </c>
      <c r="Q70" s="38">
        <v>39654</v>
      </c>
      <c r="R70" s="38">
        <v>-208202</v>
      </c>
      <c r="S70" s="38">
        <v>18354</v>
      </c>
      <c r="T70" s="38">
        <v>30708</v>
      </c>
      <c r="U70" s="38">
        <v>111868</v>
      </c>
      <c r="V70" t="s">
        <v>10</v>
      </c>
      <c r="W70" t="s">
        <v>45</v>
      </c>
      <c r="X70" t="s">
        <v>105</v>
      </c>
      <c r="Y70" t="s">
        <v>96</v>
      </c>
      <c r="Z70" t="s">
        <v>100</v>
      </c>
    </row>
    <row r="71" spans="1:26" x14ac:dyDescent="0.35">
      <c r="A71">
        <v>804635407</v>
      </c>
      <c r="B71" s="19">
        <v>43465</v>
      </c>
      <c r="C71">
        <v>33727809</v>
      </c>
      <c r="D71" s="19">
        <v>16113221</v>
      </c>
      <c r="E71">
        <v>1429089</v>
      </c>
      <c r="F71" s="38">
        <v>36992</v>
      </c>
      <c r="G71" s="38">
        <v>204231</v>
      </c>
      <c r="H71" s="38">
        <v>20792</v>
      </c>
      <c r="I71" s="38">
        <v>367902</v>
      </c>
      <c r="J71" s="38">
        <v>61597</v>
      </c>
      <c r="K71" s="38">
        <v>66172</v>
      </c>
      <c r="L71" s="38">
        <v>56867</v>
      </c>
      <c r="M71" s="38">
        <v>6283</v>
      </c>
      <c r="N71" s="38">
        <v>4346</v>
      </c>
      <c r="O71" s="38">
        <v>3232</v>
      </c>
      <c r="P71" s="38">
        <v>4234</v>
      </c>
      <c r="Q71" t="s">
        <v>220</v>
      </c>
      <c r="R71" s="38">
        <v>204722</v>
      </c>
      <c r="S71" s="38">
        <v>169871</v>
      </c>
      <c r="T71" s="38" t="s">
        <v>390</v>
      </c>
      <c r="U71" s="38" t="s">
        <v>391</v>
      </c>
      <c r="V71" t="s">
        <v>10</v>
      </c>
      <c r="W71" t="s">
        <v>45</v>
      </c>
      <c r="X71" t="s">
        <v>109</v>
      </c>
      <c r="Y71" t="s">
        <v>96</v>
      </c>
      <c r="Z71" t="s">
        <v>100</v>
      </c>
    </row>
    <row r="72" spans="1:26" x14ac:dyDescent="0.35">
      <c r="A72">
        <v>916521107</v>
      </c>
      <c r="B72" s="19">
        <v>45291</v>
      </c>
      <c r="C72">
        <v>88600173</v>
      </c>
      <c r="D72" s="19">
        <v>36734950</v>
      </c>
      <c r="E72">
        <v>12679530</v>
      </c>
      <c r="F72" s="38">
        <v>9377006</v>
      </c>
      <c r="G72" s="38">
        <v>11637205</v>
      </c>
      <c r="H72" t="s">
        <v>200</v>
      </c>
      <c r="I72" s="38">
        <v>356846</v>
      </c>
      <c r="J72" s="38">
        <v>17284</v>
      </c>
      <c r="K72" s="38">
        <v>78866</v>
      </c>
      <c r="L72" s="38">
        <v>28319</v>
      </c>
      <c r="M72" t="s">
        <v>44</v>
      </c>
      <c r="N72" s="38">
        <v>-19905</v>
      </c>
      <c r="O72" s="38" t="s">
        <v>315</v>
      </c>
      <c r="P72" s="38">
        <v>14311</v>
      </c>
      <c r="Q72" s="38">
        <v>12106</v>
      </c>
      <c r="R72" s="38">
        <v>101948</v>
      </c>
      <c r="S72" s="38">
        <v>18534</v>
      </c>
      <c r="T72" s="38">
        <v>35169</v>
      </c>
      <c r="U72" s="38">
        <v>83862</v>
      </c>
      <c r="V72" t="s">
        <v>10</v>
      </c>
      <c r="W72" t="s">
        <v>45</v>
      </c>
      <c r="X72" t="s">
        <v>103</v>
      </c>
      <c r="Y72" t="s">
        <v>96</v>
      </c>
      <c r="Z72" t="s">
        <v>100</v>
      </c>
    </row>
    <row r="73" spans="1:26" x14ac:dyDescent="0.35">
      <c r="A73">
        <v>564202166</v>
      </c>
      <c r="B73" s="19">
        <v>43830</v>
      </c>
      <c r="C73">
        <v>414226380</v>
      </c>
      <c r="D73" s="19">
        <v>122180545</v>
      </c>
      <c r="E73">
        <v>21695064</v>
      </c>
      <c r="F73" s="38">
        <v>14259826</v>
      </c>
      <c r="G73" s="38">
        <v>9467587</v>
      </c>
      <c r="H73" s="38">
        <v>235641</v>
      </c>
      <c r="I73" s="38">
        <v>231076</v>
      </c>
      <c r="J73" s="38">
        <v>29968</v>
      </c>
      <c r="K73" s="38">
        <v>19459</v>
      </c>
      <c r="L73" s="38">
        <v>41384</v>
      </c>
      <c r="M73" s="38">
        <v>11304</v>
      </c>
      <c r="N73" s="38">
        <v>3694</v>
      </c>
      <c r="O73" s="38">
        <v>7473</v>
      </c>
      <c r="P73" s="38">
        <v>5197</v>
      </c>
      <c r="Q73" s="38">
        <v>2829</v>
      </c>
      <c r="R73" s="38">
        <v>148982</v>
      </c>
      <c r="S73" s="38">
        <v>78841</v>
      </c>
      <c r="T73" s="38" t="s">
        <v>224</v>
      </c>
      <c r="U73" s="38">
        <v>63864</v>
      </c>
      <c r="V73" t="s">
        <v>10</v>
      </c>
      <c r="W73" t="s">
        <v>45</v>
      </c>
      <c r="X73" t="s">
        <v>112</v>
      </c>
      <c r="Y73" t="s">
        <v>96</v>
      </c>
      <c r="Z73" t="s">
        <v>100</v>
      </c>
    </row>
    <row r="74" spans="1:26" x14ac:dyDescent="0.35">
      <c r="A74">
        <v>602018897</v>
      </c>
      <c r="B74" s="19">
        <v>44074</v>
      </c>
      <c r="C74">
        <v>68124555</v>
      </c>
      <c r="D74" s="19">
        <v>64861841</v>
      </c>
      <c r="E74">
        <v>11233953</v>
      </c>
      <c r="F74" s="38">
        <v>5968729</v>
      </c>
      <c r="G74" s="38">
        <v>15479904</v>
      </c>
      <c r="H74" s="38">
        <v>3554</v>
      </c>
      <c r="I74" s="38">
        <v>28641</v>
      </c>
      <c r="J74" s="38" t="s">
        <v>394</v>
      </c>
      <c r="K74" s="38">
        <v>58998</v>
      </c>
      <c r="L74" t="s">
        <v>395</v>
      </c>
      <c r="M74" s="38">
        <v>3555</v>
      </c>
      <c r="N74" s="38">
        <v>37761</v>
      </c>
      <c r="O74" s="38" t="s">
        <v>288</v>
      </c>
      <c r="P74" t="s">
        <v>396</v>
      </c>
      <c r="Q74" s="38">
        <v>28229</v>
      </c>
      <c r="R74" s="38">
        <v>-248832</v>
      </c>
      <c r="S74" s="38">
        <v>16032</v>
      </c>
      <c r="T74" s="38">
        <v>37799</v>
      </c>
      <c r="U74" s="38" t="s">
        <v>397</v>
      </c>
      <c r="V74" t="s">
        <v>10</v>
      </c>
      <c r="W74" t="s">
        <v>45</v>
      </c>
      <c r="X74" t="s">
        <v>105</v>
      </c>
      <c r="Y74" t="s">
        <v>96</v>
      </c>
      <c r="Z74" t="s">
        <v>100</v>
      </c>
    </row>
    <row r="75" spans="1:26" x14ac:dyDescent="0.35">
      <c r="A75">
        <v>804635407</v>
      </c>
      <c r="B75" s="19">
        <v>42369</v>
      </c>
      <c r="C75">
        <v>34640258</v>
      </c>
      <c r="D75" s="19">
        <v>16057397</v>
      </c>
      <c r="E75">
        <v>694413</v>
      </c>
      <c r="F75" s="38">
        <v>-249394</v>
      </c>
      <c r="G75" s="38">
        <v>-347918</v>
      </c>
      <c r="H75" s="38">
        <v>13281</v>
      </c>
      <c r="I75" s="38">
        <v>309633</v>
      </c>
      <c r="J75" s="38" t="s">
        <v>398</v>
      </c>
      <c r="K75" s="38">
        <v>66356</v>
      </c>
      <c r="L75" s="38">
        <v>56281</v>
      </c>
      <c r="M75" s="38">
        <v>27222</v>
      </c>
      <c r="N75" s="38">
        <v>1484</v>
      </c>
      <c r="O75" s="38">
        <v>6061</v>
      </c>
      <c r="P75" t="s">
        <v>332</v>
      </c>
      <c r="Q75" t="s">
        <v>399</v>
      </c>
      <c r="R75" s="38">
        <v>202612</v>
      </c>
      <c r="S75" s="38">
        <v>176071</v>
      </c>
      <c r="T75" s="38" t="s">
        <v>400</v>
      </c>
      <c r="U75" s="38" t="s">
        <v>331</v>
      </c>
      <c r="V75" t="s">
        <v>10</v>
      </c>
      <c r="W75" t="s">
        <v>45</v>
      </c>
      <c r="X75" t="s">
        <v>109</v>
      </c>
      <c r="Y75" t="s">
        <v>96</v>
      </c>
      <c r="Z75" t="s">
        <v>100</v>
      </c>
    </row>
    <row r="76" spans="1:26" x14ac:dyDescent="0.35">
      <c r="A76">
        <v>804635407</v>
      </c>
      <c r="B76" s="19">
        <v>44561</v>
      </c>
      <c r="C76">
        <v>37630091</v>
      </c>
      <c r="D76" s="19">
        <v>19331722</v>
      </c>
      <c r="E76">
        <v>2372162</v>
      </c>
      <c r="F76" s="38">
        <v>1018590</v>
      </c>
      <c r="G76">
        <v>310801</v>
      </c>
      <c r="H76" s="38">
        <v>17315</v>
      </c>
      <c r="I76" s="38">
        <v>330127</v>
      </c>
      <c r="J76" s="38">
        <v>56873</v>
      </c>
      <c r="K76" s="38" t="s">
        <v>381</v>
      </c>
      <c r="L76" s="38">
        <v>46974</v>
      </c>
      <c r="M76" s="38">
        <v>2652</v>
      </c>
      <c r="N76" s="38">
        <v>6469</v>
      </c>
      <c r="O76" s="38">
        <v>1813</v>
      </c>
      <c r="P76" s="38">
        <v>6301</v>
      </c>
      <c r="Q76" s="38">
        <v>2691</v>
      </c>
      <c r="R76" s="38">
        <v>169107</v>
      </c>
      <c r="S76" s="38">
        <v>142082</v>
      </c>
      <c r="T76" s="38">
        <v>53553</v>
      </c>
      <c r="U76" s="38">
        <v>51548</v>
      </c>
      <c r="V76" t="s">
        <v>10</v>
      </c>
      <c r="W76" t="s">
        <v>45</v>
      </c>
      <c r="X76" t="s">
        <v>109</v>
      </c>
      <c r="Y76" t="s">
        <v>96</v>
      </c>
      <c r="Z76" t="s">
        <v>100</v>
      </c>
    </row>
    <row r="77" spans="1:26" x14ac:dyDescent="0.35">
      <c r="A77">
        <v>558503959</v>
      </c>
      <c r="B77" s="19">
        <v>44196</v>
      </c>
      <c r="C77">
        <v>82735758</v>
      </c>
      <c r="D77" s="19">
        <v>33422194</v>
      </c>
      <c r="E77">
        <v>3942223</v>
      </c>
      <c r="F77" s="38">
        <v>1047872</v>
      </c>
      <c r="G77" s="38">
        <v>1003900</v>
      </c>
      <c r="H77" s="38">
        <v>14832</v>
      </c>
      <c r="I77" s="38">
        <v>548618</v>
      </c>
      <c r="J77" s="38">
        <v>15703</v>
      </c>
      <c r="K77" s="38">
        <v>71912</v>
      </c>
      <c r="L77" s="38">
        <v>82032</v>
      </c>
      <c r="M77" s="38">
        <v>5224</v>
      </c>
      <c r="N77" s="38">
        <v>3451</v>
      </c>
      <c r="O77" s="38" t="s">
        <v>401</v>
      </c>
      <c r="P77" s="38">
        <v>4765</v>
      </c>
      <c r="Q77" s="38">
        <v>1604</v>
      </c>
      <c r="R77" s="38">
        <v>295315</v>
      </c>
      <c r="S77" s="38">
        <v>34781</v>
      </c>
      <c r="T77" s="38">
        <v>22376</v>
      </c>
      <c r="U77" s="38">
        <v>48753</v>
      </c>
      <c r="V77" t="s">
        <v>10</v>
      </c>
      <c r="W77" t="s">
        <v>45</v>
      </c>
      <c r="X77" t="s">
        <v>106</v>
      </c>
      <c r="Y77" t="s">
        <v>96</v>
      </c>
      <c r="Z77" t="s">
        <v>100</v>
      </c>
    </row>
    <row r="78" spans="1:26" x14ac:dyDescent="0.35">
      <c r="A78">
        <v>564202166</v>
      </c>
      <c r="B78" s="19">
        <v>44561</v>
      </c>
      <c r="C78">
        <v>419182923</v>
      </c>
      <c r="D78" s="19">
        <v>124710963</v>
      </c>
      <c r="E78">
        <v>27674559</v>
      </c>
      <c r="F78" s="38">
        <v>18479676</v>
      </c>
      <c r="G78" s="38">
        <v>6510675</v>
      </c>
      <c r="H78" s="38" t="s">
        <v>402</v>
      </c>
      <c r="I78" s="38">
        <v>219379</v>
      </c>
      <c r="J78" s="38">
        <v>28206</v>
      </c>
      <c r="K78" s="38">
        <v>25526</v>
      </c>
      <c r="L78" s="38">
        <v>41684</v>
      </c>
      <c r="M78" s="38">
        <v>7744</v>
      </c>
      <c r="N78" s="38">
        <v>3352</v>
      </c>
      <c r="O78" s="38">
        <v>7337</v>
      </c>
      <c r="P78" s="38">
        <v>6538</v>
      </c>
      <c r="Q78" s="38">
        <v>3859</v>
      </c>
      <c r="R78" s="38">
        <v>150064</v>
      </c>
      <c r="S78" s="38">
        <v>85106</v>
      </c>
      <c r="T78" s="38" t="s">
        <v>403</v>
      </c>
      <c r="U78" s="38">
        <v>71999</v>
      </c>
      <c r="V78" t="s">
        <v>10</v>
      </c>
      <c r="W78" t="s">
        <v>45</v>
      </c>
      <c r="X78" t="s">
        <v>112</v>
      </c>
      <c r="Y78" t="s">
        <v>96</v>
      </c>
      <c r="Z78" t="s">
        <v>100</v>
      </c>
    </row>
    <row r="79" spans="1:26" x14ac:dyDescent="0.35">
      <c r="A79">
        <v>564202166</v>
      </c>
      <c r="B79" s="19">
        <v>45291</v>
      </c>
      <c r="C79">
        <v>501753130</v>
      </c>
      <c r="D79" s="19">
        <v>162611026</v>
      </c>
      <c r="E79">
        <v>69144241</v>
      </c>
      <c r="F79" s="38">
        <v>58884382</v>
      </c>
      <c r="G79" s="38">
        <v>33977883</v>
      </c>
      <c r="H79" s="38">
        <v>106456</v>
      </c>
      <c r="I79" s="38">
        <v>343905</v>
      </c>
      <c r="J79" s="38">
        <v>23705</v>
      </c>
      <c r="K79" s="38">
        <v>36855</v>
      </c>
      <c r="L79" s="38">
        <v>43065</v>
      </c>
      <c r="M79" s="38">
        <v>8924</v>
      </c>
      <c r="N79" s="38">
        <v>8666</v>
      </c>
      <c r="O79" s="38">
        <v>2788</v>
      </c>
      <c r="P79" s="38">
        <v>13685</v>
      </c>
      <c r="Q79" s="38">
        <v>10436</v>
      </c>
      <c r="R79" s="38">
        <v>155033</v>
      </c>
      <c r="S79" s="38">
        <v>101884</v>
      </c>
      <c r="T79" s="38" t="s">
        <v>297</v>
      </c>
      <c r="U79" s="38">
        <v>34218</v>
      </c>
      <c r="V79" t="s">
        <v>10</v>
      </c>
      <c r="W79" t="s">
        <v>45</v>
      </c>
      <c r="X79" t="s">
        <v>112</v>
      </c>
      <c r="Y79" t="s">
        <v>96</v>
      </c>
      <c r="Z79" t="s">
        <v>100</v>
      </c>
    </row>
    <row r="80" spans="1:26" x14ac:dyDescent="0.35">
      <c r="A80">
        <v>564202166</v>
      </c>
      <c r="B80" s="19">
        <v>45657</v>
      </c>
      <c r="C80">
        <v>774987694</v>
      </c>
      <c r="D80" s="19">
        <v>244692358</v>
      </c>
      <c r="E80">
        <v>142158929</v>
      </c>
      <c r="F80" s="38">
        <v>130567587</v>
      </c>
      <c r="G80" s="38">
        <v>72860655</v>
      </c>
      <c r="H80" s="38" t="s">
        <v>253</v>
      </c>
      <c r="I80" s="38">
        <v>215965</v>
      </c>
      <c r="J80" s="38">
        <v>21954</v>
      </c>
      <c r="K80" s="38">
        <v>61028</v>
      </c>
      <c r="L80" s="38">
        <v>21097</v>
      </c>
      <c r="M80" s="38">
        <v>4778</v>
      </c>
      <c r="N80" s="38">
        <v>12981</v>
      </c>
      <c r="O80" s="38" t="s">
        <v>185</v>
      </c>
      <c r="P80" s="38">
        <v>18323</v>
      </c>
      <c r="Q80" s="38">
        <v>16402</v>
      </c>
      <c r="R80" s="38">
        <v>75949</v>
      </c>
      <c r="S80" t="s">
        <v>404</v>
      </c>
      <c r="T80" s="38">
        <v>45131</v>
      </c>
      <c r="U80" s="38">
        <v>21104</v>
      </c>
      <c r="V80" t="s">
        <v>10</v>
      </c>
      <c r="W80" t="s">
        <v>45</v>
      </c>
      <c r="X80" t="s">
        <v>112</v>
      </c>
      <c r="Y80" t="s">
        <v>96</v>
      </c>
      <c r="Z80" t="s">
        <v>100</v>
      </c>
    </row>
    <row r="81" spans="1:26" x14ac:dyDescent="0.35">
      <c r="A81">
        <v>804635407</v>
      </c>
      <c r="B81" s="19">
        <v>44926</v>
      </c>
      <c r="C81">
        <v>39039118</v>
      </c>
      <c r="D81" s="19">
        <v>16677095</v>
      </c>
      <c r="E81">
        <v>1568602</v>
      </c>
      <c r="F81">
        <v>390171</v>
      </c>
      <c r="G81" s="38">
        <v>167133</v>
      </c>
      <c r="H81" s="38">
        <v>26909</v>
      </c>
      <c r="I81" s="38" t="s">
        <v>407</v>
      </c>
      <c r="J81" s="38">
        <v>57796</v>
      </c>
      <c r="K81" s="38">
        <v>60428</v>
      </c>
      <c r="L81" s="38">
        <v>58465</v>
      </c>
      <c r="M81" s="38">
        <v>7062</v>
      </c>
      <c r="N81" s="38">
        <v>3932</v>
      </c>
      <c r="O81" s="38">
        <v>4549</v>
      </c>
      <c r="P81" s="38">
        <v>3894</v>
      </c>
      <c r="Q81" t="s">
        <v>214</v>
      </c>
      <c r="R81" s="38">
        <v>210475</v>
      </c>
      <c r="S81" t="s">
        <v>408</v>
      </c>
      <c r="T81" t="s">
        <v>409</v>
      </c>
      <c r="U81" s="38">
        <v>57577</v>
      </c>
      <c r="V81" t="s">
        <v>10</v>
      </c>
      <c r="W81" t="s">
        <v>45</v>
      </c>
      <c r="X81" t="s">
        <v>109</v>
      </c>
      <c r="Y81" t="s">
        <v>96</v>
      </c>
      <c r="Z81" t="s">
        <v>100</v>
      </c>
    </row>
    <row r="82" spans="1:26" x14ac:dyDescent="0.35">
      <c r="A82">
        <v>572149169</v>
      </c>
      <c r="B82" s="19">
        <v>43465</v>
      </c>
      <c r="C82">
        <v>250988588</v>
      </c>
      <c r="D82" s="19">
        <v>141563257</v>
      </c>
      <c r="E82">
        <v>27118128</v>
      </c>
      <c r="F82" s="38">
        <v>18972908</v>
      </c>
      <c r="G82" s="38">
        <v>12180765</v>
      </c>
      <c r="H82" s="38">
        <v>1337</v>
      </c>
      <c r="I82" s="38">
        <v>208731</v>
      </c>
      <c r="J82" s="38" t="s">
        <v>410</v>
      </c>
      <c r="K82" s="38">
        <v>81219</v>
      </c>
      <c r="L82" s="38">
        <v>16895</v>
      </c>
      <c r="M82" s="38">
        <v>8655</v>
      </c>
      <c r="N82" s="38">
        <v>7214</v>
      </c>
      <c r="O82" s="38" t="s">
        <v>294</v>
      </c>
      <c r="P82" s="38">
        <v>10805</v>
      </c>
      <c r="Q82" s="38">
        <v>6803</v>
      </c>
      <c r="R82" s="38">
        <v>60823</v>
      </c>
      <c r="S82" s="38">
        <v>41557</v>
      </c>
      <c r="T82" s="38">
        <v>40157</v>
      </c>
      <c r="U82" s="38">
        <v>55985</v>
      </c>
      <c r="V82" t="s">
        <v>10</v>
      </c>
      <c r="W82" t="s">
        <v>45</v>
      </c>
      <c r="X82" t="s">
        <v>101</v>
      </c>
      <c r="Y82" t="s">
        <v>96</v>
      </c>
      <c r="Z82" t="s">
        <v>100</v>
      </c>
    </row>
    <row r="83" spans="1:26" x14ac:dyDescent="0.35">
      <c r="A83">
        <v>688501022</v>
      </c>
      <c r="B83" s="19">
        <v>43585</v>
      </c>
      <c r="C83">
        <v>30132547</v>
      </c>
      <c r="D83" s="19">
        <v>18871318</v>
      </c>
      <c r="E83">
        <v>2053283</v>
      </c>
      <c r="F83" s="38">
        <v>824411</v>
      </c>
      <c r="G83" s="38">
        <v>642178</v>
      </c>
      <c r="H83" s="38">
        <v>118752</v>
      </c>
      <c r="I83" s="38">
        <v>280678</v>
      </c>
      <c r="J83" s="38">
        <v>46699</v>
      </c>
      <c r="K83" s="38">
        <v>38839</v>
      </c>
      <c r="L83" s="38">
        <v>34742</v>
      </c>
      <c r="M83" s="38">
        <v>15342</v>
      </c>
      <c r="N83" s="38">
        <v>10112</v>
      </c>
      <c r="O83" s="38">
        <v>4559</v>
      </c>
      <c r="P83" s="38" t="s">
        <v>195</v>
      </c>
      <c r="Q83" s="38">
        <v>2049</v>
      </c>
      <c r="R83" s="38">
        <v>125073</v>
      </c>
      <c r="S83" s="38">
        <v>83611</v>
      </c>
      <c r="T83" s="38">
        <v>40608</v>
      </c>
      <c r="U83" s="38">
        <v>45508</v>
      </c>
      <c r="V83" t="s">
        <v>10</v>
      </c>
      <c r="W83" t="s">
        <v>45</v>
      </c>
      <c r="X83" t="s">
        <v>111</v>
      </c>
      <c r="Y83" t="s">
        <v>96</v>
      </c>
      <c r="Z83" t="s">
        <v>100</v>
      </c>
    </row>
    <row r="84" spans="1:26" x14ac:dyDescent="0.35">
      <c r="A84">
        <v>916521107</v>
      </c>
      <c r="B84" s="19">
        <v>45657</v>
      </c>
      <c r="C84">
        <v>80457538</v>
      </c>
      <c r="D84" s="19">
        <v>37973954</v>
      </c>
      <c r="E84">
        <v>14454413</v>
      </c>
      <c r="F84" s="38">
        <v>7282129</v>
      </c>
      <c r="G84" s="38">
        <v>10292189</v>
      </c>
      <c r="H84" t="s">
        <v>246</v>
      </c>
      <c r="I84" s="38">
        <v>268017</v>
      </c>
      <c r="J84" s="38">
        <v>20545</v>
      </c>
      <c r="K84" s="38">
        <v>92065</v>
      </c>
      <c r="L84" s="38">
        <v>8779</v>
      </c>
      <c r="M84" t="s">
        <v>44</v>
      </c>
      <c r="N84" s="38">
        <v>-23974</v>
      </c>
      <c r="O84" t="s">
        <v>220</v>
      </c>
      <c r="P84" s="38">
        <v>17965</v>
      </c>
      <c r="Q84" t="s">
        <v>368</v>
      </c>
      <c r="R84" s="38">
        <v>31603</v>
      </c>
      <c r="S84" s="38">
        <v>18427</v>
      </c>
      <c r="T84" s="38">
        <v>17452</v>
      </c>
      <c r="U84" s="38">
        <v>77475</v>
      </c>
      <c r="V84" t="s">
        <v>10</v>
      </c>
      <c r="W84" t="s">
        <v>45</v>
      </c>
      <c r="X84" t="s">
        <v>103</v>
      </c>
      <c r="Y84" t="s">
        <v>96</v>
      </c>
      <c r="Z84" t="s">
        <v>100</v>
      </c>
    </row>
    <row r="85" spans="1:26" x14ac:dyDescent="0.35">
      <c r="A85">
        <v>916521107</v>
      </c>
      <c r="B85" s="19">
        <v>44561</v>
      </c>
      <c r="C85">
        <v>131561075</v>
      </c>
      <c r="D85" s="19">
        <v>55392036</v>
      </c>
      <c r="E85">
        <v>15757112</v>
      </c>
      <c r="F85" s="38">
        <v>3814843</v>
      </c>
      <c r="G85" s="38">
        <v>-2649910</v>
      </c>
      <c r="H85" s="38">
        <v>8475</v>
      </c>
      <c r="I85" s="38">
        <v>296298</v>
      </c>
      <c r="J85" s="38">
        <v>26581</v>
      </c>
      <c r="K85" s="38">
        <v>84388</v>
      </c>
      <c r="L85" s="38">
        <v>38896</v>
      </c>
      <c r="M85" s="38" t="s">
        <v>212</v>
      </c>
      <c r="N85" s="38">
        <v>10588</v>
      </c>
      <c r="O85" s="38">
        <v>1868</v>
      </c>
      <c r="P85" s="38">
        <v>11977</v>
      </c>
      <c r="Q85" s="38">
        <v>4573</v>
      </c>
      <c r="R85" s="38">
        <v>140024</v>
      </c>
      <c r="S85" s="38">
        <v>39798</v>
      </c>
      <c r="T85" s="38">
        <v>15613</v>
      </c>
      <c r="U85" s="38">
        <v>61856</v>
      </c>
      <c r="V85" t="s">
        <v>10</v>
      </c>
      <c r="W85" t="s">
        <v>45</v>
      </c>
      <c r="X85" t="s">
        <v>103</v>
      </c>
      <c r="Y85" t="s">
        <v>96</v>
      </c>
      <c r="Z85" t="s">
        <v>100</v>
      </c>
    </row>
    <row r="86" spans="1:26" x14ac:dyDescent="0.35">
      <c r="A86">
        <v>602018897</v>
      </c>
      <c r="B86" s="19">
        <v>44439</v>
      </c>
      <c r="C86">
        <v>72503913</v>
      </c>
      <c r="D86" s="19">
        <v>69816980</v>
      </c>
      <c r="E86">
        <v>14604845</v>
      </c>
      <c r="F86" s="38">
        <v>8708254</v>
      </c>
      <c r="G86" s="38">
        <v>21694464</v>
      </c>
      <c r="H86" s="38" t="s">
        <v>415</v>
      </c>
      <c r="I86" s="38">
        <v>57118</v>
      </c>
      <c r="J86" s="38">
        <v>44707</v>
      </c>
      <c r="K86" s="38">
        <v>70211</v>
      </c>
      <c r="L86" s="38">
        <v>-31719</v>
      </c>
      <c r="M86" s="38">
        <v>2664</v>
      </c>
      <c r="N86" s="38">
        <v>42984</v>
      </c>
      <c r="O86" s="38" t="s">
        <v>169</v>
      </c>
      <c r="P86" s="38">
        <v>20093</v>
      </c>
      <c r="Q86" s="38">
        <v>35389</v>
      </c>
      <c r="R86" s="38">
        <v>-114188</v>
      </c>
      <c r="S86" t="s">
        <v>416</v>
      </c>
      <c r="T86" s="38">
        <v>38798</v>
      </c>
      <c r="U86" s="38">
        <v>148827</v>
      </c>
      <c r="V86" t="s">
        <v>10</v>
      </c>
      <c r="W86" t="s">
        <v>45</v>
      </c>
      <c r="X86" t="s">
        <v>105</v>
      </c>
      <c r="Y86" t="s">
        <v>96</v>
      </c>
      <c r="Z86" t="s">
        <v>100</v>
      </c>
    </row>
    <row r="87" spans="1:26" x14ac:dyDescent="0.35">
      <c r="A87">
        <v>572149169</v>
      </c>
      <c r="B87" s="19">
        <v>44926</v>
      </c>
      <c r="C87">
        <v>308589535</v>
      </c>
      <c r="D87" s="19">
        <v>166486938</v>
      </c>
      <c r="E87">
        <v>37743204</v>
      </c>
      <c r="F87" s="38">
        <v>30376397</v>
      </c>
      <c r="G87" s="38">
        <v>20353140</v>
      </c>
      <c r="H87" s="38" t="s">
        <v>194</v>
      </c>
      <c r="I87" s="38">
        <v>132591</v>
      </c>
      <c r="J87" s="38">
        <v>15241</v>
      </c>
      <c r="K87" s="38">
        <v>78755</v>
      </c>
      <c r="L87" s="38">
        <v>10054</v>
      </c>
      <c r="M87" s="38">
        <v>6744</v>
      </c>
      <c r="N87" s="38">
        <v>8468</v>
      </c>
      <c r="O87" s="38" t="s">
        <v>239</v>
      </c>
      <c r="P87" s="38">
        <v>12231</v>
      </c>
      <c r="Q87" s="38">
        <v>9162</v>
      </c>
      <c r="R87" s="38">
        <v>36196</v>
      </c>
      <c r="S87" s="38">
        <v>34955</v>
      </c>
      <c r="T87" s="38">
        <v>43434</v>
      </c>
      <c r="U87" s="38">
        <v>58049</v>
      </c>
      <c r="V87" t="s">
        <v>10</v>
      </c>
      <c r="W87" t="s">
        <v>45</v>
      </c>
      <c r="X87" t="s">
        <v>101</v>
      </c>
      <c r="Y87" t="s">
        <v>96</v>
      </c>
      <c r="Z87" t="s">
        <v>100</v>
      </c>
    </row>
    <row r="88" spans="1:26" x14ac:dyDescent="0.35">
      <c r="A88">
        <v>564202166</v>
      </c>
      <c r="B88" s="19">
        <v>43100</v>
      </c>
      <c r="C88">
        <v>446328673</v>
      </c>
      <c r="D88" s="19">
        <v>98319627</v>
      </c>
      <c r="E88">
        <v>17632608</v>
      </c>
      <c r="F88" s="38">
        <v>9225374</v>
      </c>
      <c r="G88" s="38">
        <v>6646142</v>
      </c>
      <c r="H88" s="38">
        <v>358666</v>
      </c>
      <c r="I88" s="38">
        <v>167807</v>
      </c>
      <c r="J88" s="38">
        <v>31451</v>
      </c>
      <c r="K88" s="38">
        <v>11369</v>
      </c>
      <c r="L88" s="38">
        <v>41739</v>
      </c>
      <c r="M88" s="38">
        <v>13185</v>
      </c>
      <c r="N88" s="38">
        <v>3313</v>
      </c>
      <c r="O88" s="38">
        <v>7499</v>
      </c>
      <c r="P88" t="s">
        <v>419</v>
      </c>
      <c r="Q88" s="38">
        <v>1546</v>
      </c>
      <c r="R88" s="38" t="s">
        <v>420</v>
      </c>
      <c r="S88" s="38">
        <v>82428</v>
      </c>
      <c r="T88" s="38">
        <v>2074</v>
      </c>
      <c r="U88" t="s">
        <v>421</v>
      </c>
      <c r="V88" t="s">
        <v>10</v>
      </c>
      <c r="W88" t="s">
        <v>45</v>
      </c>
      <c r="X88" t="s">
        <v>112</v>
      </c>
      <c r="Y88" t="s">
        <v>96</v>
      </c>
      <c r="Z88" t="s">
        <v>100</v>
      </c>
    </row>
    <row r="89" spans="1:26" x14ac:dyDescent="0.35">
      <c r="A89">
        <v>476480330</v>
      </c>
      <c r="B89" s="19">
        <v>45291</v>
      </c>
      <c r="C89">
        <v>96023922</v>
      </c>
      <c r="D89" s="19">
        <v>48361061</v>
      </c>
      <c r="E89">
        <v>726430</v>
      </c>
      <c r="F89" s="38">
        <v>1673530</v>
      </c>
      <c r="G89" s="38">
        <v>-224021</v>
      </c>
      <c r="H89" s="38">
        <v>44488</v>
      </c>
      <c r="I89" s="38">
        <v>44376</v>
      </c>
      <c r="J89" s="38">
        <v>33117</v>
      </c>
      <c r="K89" s="38">
        <v>5768</v>
      </c>
      <c r="L89" s="38">
        <v>-20852</v>
      </c>
      <c r="M89" s="38">
        <v>238221</v>
      </c>
      <c r="N89" s="38">
        <v>3023</v>
      </c>
      <c r="O89" t="s">
        <v>303</v>
      </c>
      <c r="P89" s="38" t="s">
        <v>353</v>
      </c>
      <c r="Q89" t="s">
        <v>242</v>
      </c>
      <c r="R89" s="38">
        <v>-75066</v>
      </c>
      <c r="S89" s="38">
        <v>44219</v>
      </c>
      <c r="T89" s="38">
        <v>45519</v>
      </c>
      <c r="U89" s="38">
        <v>81693</v>
      </c>
      <c r="V89" t="s">
        <v>10</v>
      </c>
      <c r="W89" t="s">
        <v>45</v>
      </c>
      <c r="X89" t="s">
        <v>104</v>
      </c>
      <c r="Y89" t="s">
        <v>96</v>
      </c>
      <c r="Z89" t="s">
        <v>100</v>
      </c>
    </row>
    <row r="90" spans="1:26" x14ac:dyDescent="0.35">
      <c r="A90">
        <v>688501022</v>
      </c>
      <c r="B90" s="19">
        <v>42855</v>
      </c>
      <c r="C90">
        <v>26210126</v>
      </c>
      <c r="D90" s="19">
        <v>15209518</v>
      </c>
      <c r="E90">
        <v>1201836</v>
      </c>
      <c r="F90" s="38">
        <v>50344</v>
      </c>
      <c r="G90" s="38">
        <v>61796</v>
      </c>
      <c r="H90" s="38">
        <v>87327</v>
      </c>
      <c r="I90" s="38">
        <v>288163</v>
      </c>
      <c r="J90" s="38">
        <v>45287</v>
      </c>
      <c r="K90" s="38">
        <v>45281</v>
      </c>
      <c r="L90" s="38">
        <v>39836</v>
      </c>
      <c r="M90" s="38">
        <v>23357</v>
      </c>
      <c r="N90" s="38">
        <v>1645</v>
      </c>
      <c r="O90" s="38">
        <v>23486</v>
      </c>
      <c r="P90" s="38">
        <v>4578</v>
      </c>
      <c r="Q90" t="s">
        <v>371</v>
      </c>
      <c r="R90" s="38">
        <v>143411</v>
      </c>
      <c r="S90" t="s">
        <v>422</v>
      </c>
      <c r="T90" s="38">
        <v>45624</v>
      </c>
      <c r="U90" s="38">
        <v>46745</v>
      </c>
      <c r="V90" t="s">
        <v>10</v>
      </c>
      <c r="W90" t="s">
        <v>45</v>
      </c>
      <c r="X90" t="s">
        <v>111</v>
      </c>
      <c r="Y90" t="s">
        <v>96</v>
      </c>
      <c r="Z90" t="s">
        <v>100</v>
      </c>
    </row>
    <row r="91" spans="1:26" x14ac:dyDescent="0.35">
      <c r="A91">
        <v>916521107</v>
      </c>
      <c r="B91" s="19">
        <v>43830</v>
      </c>
      <c r="C91">
        <v>143086719</v>
      </c>
      <c r="D91" s="19">
        <v>75344917</v>
      </c>
      <c r="E91">
        <v>15751782</v>
      </c>
      <c r="F91">
        <v>2038743</v>
      </c>
      <c r="G91" s="38">
        <v>27859225</v>
      </c>
      <c r="H91" s="38">
        <v>2767</v>
      </c>
      <c r="I91" s="38" t="s">
        <v>423</v>
      </c>
      <c r="J91" s="38">
        <v>36301</v>
      </c>
      <c r="K91" s="38">
        <v>86807</v>
      </c>
      <c r="L91" s="38">
        <v>-2553</v>
      </c>
      <c r="M91" s="38" t="s">
        <v>424</v>
      </c>
      <c r="N91" s="38" t="s">
        <v>414</v>
      </c>
      <c r="O91" s="38">
        <v>13933</v>
      </c>
      <c r="P91" s="38">
        <v>11009</v>
      </c>
      <c r="Q91" s="38">
        <v>5551</v>
      </c>
      <c r="R91" s="38">
        <v>-9191</v>
      </c>
      <c r="S91" s="38">
        <v>27139</v>
      </c>
      <c r="T91" s="38">
        <v>17179</v>
      </c>
      <c r="U91" s="38">
        <v>55256</v>
      </c>
      <c r="V91" t="s">
        <v>10</v>
      </c>
      <c r="W91" t="s">
        <v>45</v>
      </c>
      <c r="X91" t="s">
        <v>103</v>
      </c>
      <c r="Y91" t="s">
        <v>96</v>
      </c>
      <c r="Z91" t="s">
        <v>100</v>
      </c>
    </row>
    <row r="92" spans="1:26" x14ac:dyDescent="0.35">
      <c r="A92">
        <v>558503959</v>
      </c>
      <c r="B92" s="19">
        <v>43465</v>
      </c>
      <c r="C92">
        <v>105668728</v>
      </c>
      <c r="D92" s="19">
        <v>41884263</v>
      </c>
      <c r="E92">
        <v>5535224</v>
      </c>
      <c r="F92" s="38">
        <v>2951951</v>
      </c>
      <c r="G92" s="38">
        <v>2711743</v>
      </c>
      <c r="H92" s="38">
        <v>1478</v>
      </c>
      <c r="I92" s="38">
        <v>329451</v>
      </c>
      <c r="J92" s="38">
        <v>15493</v>
      </c>
      <c r="K92" s="38">
        <v>70132</v>
      </c>
      <c r="L92" s="38">
        <v>65663</v>
      </c>
      <c r="M92" t="s">
        <v>209</v>
      </c>
      <c r="N92" s="38">
        <v>4172</v>
      </c>
      <c r="O92" s="38" t="s">
        <v>206</v>
      </c>
      <c r="P92" s="38">
        <v>5238</v>
      </c>
      <c r="Q92" s="38">
        <v>3697</v>
      </c>
      <c r="R92" s="38">
        <v>236385</v>
      </c>
      <c r="S92" s="38">
        <v>29802</v>
      </c>
      <c r="T92" s="38">
        <v>44114</v>
      </c>
      <c r="U92" s="38" t="s">
        <v>425</v>
      </c>
      <c r="V92" t="s">
        <v>10</v>
      </c>
      <c r="W92" t="s">
        <v>45</v>
      </c>
      <c r="X92" t="s">
        <v>106</v>
      </c>
      <c r="Y92" t="s">
        <v>96</v>
      </c>
      <c r="Z92" t="s">
        <v>100</v>
      </c>
    </row>
    <row r="93" spans="1:26" x14ac:dyDescent="0.35">
      <c r="A93">
        <v>562880179</v>
      </c>
      <c r="B93" s="19">
        <v>43465</v>
      </c>
      <c r="C93">
        <v>171206610</v>
      </c>
      <c r="D93" s="19">
        <v>90650602</v>
      </c>
      <c r="E93">
        <v>-9710210</v>
      </c>
      <c r="F93" s="38">
        <v>-15026124</v>
      </c>
      <c r="G93" s="38">
        <v>-16550203</v>
      </c>
      <c r="H93" s="38">
        <v>-799962</v>
      </c>
      <c r="I93" s="38">
        <v>171907</v>
      </c>
      <c r="J93" s="38">
        <v>21556</v>
      </c>
      <c r="K93" s="38">
        <v>-8394</v>
      </c>
      <c r="L93" s="38">
        <v>33305</v>
      </c>
      <c r="M93" s="38">
        <v>-15098</v>
      </c>
      <c r="N93" s="38">
        <v>-6604</v>
      </c>
      <c r="O93" s="38">
        <v>-6791</v>
      </c>
      <c r="P93" s="38">
        <v>-5672</v>
      </c>
      <c r="Q93" s="38">
        <v>-9633</v>
      </c>
      <c r="R93" s="38">
        <v>119897</v>
      </c>
      <c r="S93" s="38">
        <v>93633</v>
      </c>
      <c r="T93" s="38">
        <v>5701</v>
      </c>
      <c r="U93" s="38">
        <v>66238</v>
      </c>
      <c r="V93" t="s">
        <v>10</v>
      </c>
      <c r="W93" t="s">
        <v>45</v>
      </c>
      <c r="X93" t="s">
        <v>114</v>
      </c>
      <c r="Y93" t="s">
        <v>96</v>
      </c>
      <c r="Z93" t="s">
        <v>100</v>
      </c>
    </row>
    <row r="94" spans="1:26" x14ac:dyDescent="0.35">
      <c r="A94">
        <v>327373478</v>
      </c>
      <c r="B94" s="19">
        <v>44196</v>
      </c>
      <c r="C94">
        <v>45871842</v>
      </c>
      <c r="D94" s="19">
        <v>14122774</v>
      </c>
      <c r="E94">
        <v>1907870</v>
      </c>
      <c r="F94" s="38">
        <v>898647</v>
      </c>
      <c r="G94" s="38">
        <v>933563</v>
      </c>
      <c r="H94" s="38">
        <v>42868</v>
      </c>
      <c r="I94" s="38">
        <v>303875</v>
      </c>
      <c r="J94" s="38">
        <v>12719</v>
      </c>
      <c r="K94" s="38">
        <v>50809</v>
      </c>
      <c r="L94" s="38">
        <v>36825</v>
      </c>
      <c r="M94" s="38">
        <v>5224</v>
      </c>
      <c r="N94" s="38">
        <v>4331</v>
      </c>
      <c r="O94" s="38">
        <v>3228</v>
      </c>
      <c r="P94" s="38">
        <v>4159</v>
      </c>
      <c r="Q94" s="38">
        <v>2088</v>
      </c>
      <c r="R94" s="38">
        <v>132569</v>
      </c>
      <c r="S94" s="38">
        <v>31977</v>
      </c>
      <c r="T94" s="38" t="s">
        <v>426</v>
      </c>
      <c r="U94" s="38">
        <v>51164</v>
      </c>
      <c r="V94" t="s">
        <v>10</v>
      </c>
      <c r="W94" t="s">
        <v>45</v>
      </c>
      <c r="X94" t="s">
        <v>110</v>
      </c>
      <c r="Y94" t="s">
        <v>96</v>
      </c>
      <c r="Z94" t="s">
        <v>100</v>
      </c>
    </row>
    <row r="95" spans="1:26" x14ac:dyDescent="0.35">
      <c r="A95">
        <v>916521107</v>
      </c>
      <c r="B95" s="19">
        <v>44926</v>
      </c>
      <c r="C95">
        <v>112875623</v>
      </c>
      <c r="D95" s="19">
        <v>45275892</v>
      </c>
      <c r="E95">
        <v>3824034</v>
      </c>
      <c r="F95" s="38">
        <v>-1048659</v>
      </c>
      <c r="G95" s="38">
        <v>-90285541</v>
      </c>
      <c r="H95" t="s">
        <v>238</v>
      </c>
      <c r="I95" s="38">
        <v>136144</v>
      </c>
      <c r="J95" s="38">
        <v>20416</v>
      </c>
      <c r="K95" s="38">
        <v>70029</v>
      </c>
      <c r="L95" s="38" t="s">
        <v>290</v>
      </c>
      <c r="M95" t="s">
        <v>273</v>
      </c>
      <c r="N95" s="38">
        <v>-14661</v>
      </c>
      <c r="O95" t="s">
        <v>296</v>
      </c>
      <c r="P95" s="38">
        <v>3388</v>
      </c>
      <c r="Q95" t="s">
        <v>347</v>
      </c>
      <c r="R95" s="38">
        <v>32399</v>
      </c>
      <c r="S95" t="s">
        <v>386</v>
      </c>
      <c r="T95" s="38">
        <v>13794</v>
      </c>
      <c r="U95" s="38">
        <v>48726</v>
      </c>
      <c r="V95" t="s">
        <v>10</v>
      </c>
      <c r="W95" t="s">
        <v>45</v>
      </c>
      <c r="X95" t="s">
        <v>103</v>
      </c>
      <c r="Y95" t="s">
        <v>96</v>
      </c>
      <c r="Z95" t="s">
        <v>100</v>
      </c>
    </row>
    <row r="96" spans="1:26" x14ac:dyDescent="0.35">
      <c r="A96">
        <v>476480330</v>
      </c>
      <c r="B96" s="19">
        <v>44926</v>
      </c>
      <c r="C96">
        <v>75209646</v>
      </c>
      <c r="D96" s="19">
        <v>40181989</v>
      </c>
      <c r="E96">
        <v>-889437</v>
      </c>
      <c r="F96" s="38">
        <v>-866781</v>
      </c>
      <c r="G96" s="38">
        <v>-2107051</v>
      </c>
      <c r="H96" s="38">
        <v>108562</v>
      </c>
      <c r="I96" s="38">
        <v>40465</v>
      </c>
      <c r="J96" s="38">
        <v>33947</v>
      </c>
      <c r="K96" s="38">
        <v>5322</v>
      </c>
      <c r="L96" s="38">
        <v>-27932</v>
      </c>
      <c r="M96" s="38">
        <v>-64167</v>
      </c>
      <c r="N96" s="38" t="s">
        <v>335</v>
      </c>
      <c r="O96" s="38">
        <v>10925</v>
      </c>
      <c r="P96" s="38">
        <v>-1182</v>
      </c>
      <c r="Q96" s="38">
        <v>-1146</v>
      </c>
      <c r="R96" s="38">
        <v>-100554</v>
      </c>
      <c r="S96" s="38">
        <v>46496</v>
      </c>
      <c r="T96" s="38">
        <v>46951</v>
      </c>
      <c r="U96" s="38">
        <v>84611</v>
      </c>
      <c r="V96" t="s">
        <v>10</v>
      </c>
      <c r="W96" t="s">
        <v>45</v>
      </c>
      <c r="X96" t="s">
        <v>104</v>
      </c>
      <c r="Y96" t="s">
        <v>96</v>
      </c>
      <c r="Z96" t="s">
        <v>100</v>
      </c>
    </row>
    <row r="97" spans="1:26" x14ac:dyDescent="0.35">
      <c r="A97">
        <v>438773525</v>
      </c>
      <c r="B97" s="19">
        <v>42613</v>
      </c>
      <c r="C97">
        <v>210934838</v>
      </c>
      <c r="D97" s="19">
        <v>14927949</v>
      </c>
      <c r="E97">
        <v>726835</v>
      </c>
      <c r="F97" s="38">
        <v>-870948</v>
      </c>
      <c r="G97" s="38">
        <v>884628</v>
      </c>
      <c r="H97" s="38">
        <v>84988</v>
      </c>
      <c r="I97" s="38">
        <v>190484</v>
      </c>
      <c r="J97" s="38">
        <v>30127</v>
      </c>
      <c r="K97" s="38">
        <v>32732</v>
      </c>
      <c r="L97" s="38">
        <v>15086</v>
      </c>
      <c r="M97" s="38">
        <v>21218</v>
      </c>
      <c r="N97" s="38" t="s">
        <v>323</v>
      </c>
      <c r="O97" s="38">
        <v>9182</v>
      </c>
      <c r="P97" t="s">
        <v>345</v>
      </c>
      <c r="Q97" t="s">
        <v>429</v>
      </c>
      <c r="R97" s="38">
        <v>54308</v>
      </c>
      <c r="S97" s="38">
        <v>21611</v>
      </c>
      <c r="T97" s="38">
        <v>49257</v>
      </c>
      <c r="U97" s="38" t="s">
        <v>413</v>
      </c>
      <c r="V97" t="s">
        <v>10</v>
      </c>
      <c r="W97" t="s">
        <v>45</v>
      </c>
      <c r="X97" t="s">
        <v>113</v>
      </c>
      <c r="Y97" t="s">
        <v>96</v>
      </c>
      <c r="Z97" t="s">
        <v>100</v>
      </c>
    </row>
    <row r="98" spans="1:26" x14ac:dyDescent="0.35">
      <c r="A98">
        <v>916521107</v>
      </c>
      <c r="B98" s="19">
        <v>44196</v>
      </c>
      <c r="C98">
        <v>121779247</v>
      </c>
      <c r="D98" s="19">
        <v>56774670</v>
      </c>
      <c r="E98">
        <v>13512399</v>
      </c>
      <c r="F98" s="38">
        <v>1021381</v>
      </c>
      <c r="G98" s="38">
        <v>5372748</v>
      </c>
      <c r="H98" t="s">
        <v>277</v>
      </c>
      <c r="I98" s="38">
        <v>144292</v>
      </c>
      <c r="J98" s="38">
        <v>33653</v>
      </c>
      <c r="K98" s="38">
        <v>91379</v>
      </c>
      <c r="L98" s="38">
        <v>10753</v>
      </c>
      <c r="M98" t="s">
        <v>209</v>
      </c>
      <c r="N98" s="38">
        <v>14096</v>
      </c>
      <c r="O98" s="38" t="s">
        <v>221</v>
      </c>
      <c r="P98" s="38">
        <v>11096</v>
      </c>
      <c r="Q98" s="38">
        <v>5943</v>
      </c>
      <c r="R98" s="38" t="s">
        <v>431</v>
      </c>
      <c r="S98" s="38">
        <v>28744</v>
      </c>
      <c r="T98" s="38">
        <v>21428</v>
      </c>
      <c r="U98" s="38">
        <v>60566</v>
      </c>
      <c r="V98" t="s">
        <v>10</v>
      </c>
      <c r="W98" t="s">
        <v>45</v>
      </c>
      <c r="X98" t="s">
        <v>103</v>
      </c>
      <c r="Y98" t="s">
        <v>96</v>
      </c>
      <c r="Z98" t="s">
        <v>100</v>
      </c>
    </row>
    <row r="99" spans="1:26" x14ac:dyDescent="0.35">
      <c r="A99">
        <v>804635407</v>
      </c>
      <c r="B99" s="19">
        <v>45291</v>
      </c>
      <c r="C99">
        <v>40650092</v>
      </c>
      <c r="D99" s="19">
        <v>17247799</v>
      </c>
      <c r="E99">
        <v>2513620</v>
      </c>
      <c r="F99">
        <v>608207</v>
      </c>
      <c r="G99" s="38">
        <v>1138160</v>
      </c>
      <c r="H99" s="38">
        <v>35679</v>
      </c>
      <c r="I99" s="38" t="s">
        <v>432</v>
      </c>
      <c r="J99" s="38">
        <v>55034</v>
      </c>
      <c r="K99" s="38">
        <v>60251</v>
      </c>
      <c r="L99" s="38">
        <v>57316</v>
      </c>
      <c r="M99" s="38">
        <v>13576</v>
      </c>
      <c r="N99" s="38">
        <v>5963</v>
      </c>
      <c r="O99" s="38">
        <v>4077</v>
      </c>
      <c r="P99" s="38">
        <v>6067</v>
      </c>
      <c r="Q99" t="s">
        <v>412</v>
      </c>
      <c r="R99" s="38">
        <v>206337</v>
      </c>
      <c r="S99" s="38">
        <v>188037</v>
      </c>
      <c r="T99" s="38">
        <v>56892</v>
      </c>
      <c r="U99" s="38">
        <v>44401</v>
      </c>
      <c r="V99" t="s">
        <v>10</v>
      </c>
      <c r="W99" t="s">
        <v>45</v>
      </c>
      <c r="X99" t="s">
        <v>109</v>
      </c>
      <c r="Y99" t="s">
        <v>96</v>
      </c>
      <c r="Z99" t="s">
        <v>100</v>
      </c>
    </row>
    <row r="100" spans="1:26" x14ac:dyDescent="0.35">
      <c r="A100">
        <v>397673195</v>
      </c>
      <c r="B100" s="19">
        <v>45291</v>
      </c>
      <c r="C100">
        <v>64882465</v>
      </c>
      <c r="D100" s="19">
        <v>23754866</v>
      </c>
      <c r="E100">
        <v>6215922</v>
      </c>
      <c r="F100" s="38">
        <v>3968634</v>
      </c>
      <c r="G100" s="38">
        <v>2665778</v>
      </c>
      <c r="H100" s="38" t="s">
        <v>166</v>
      </c>
      <c r="I100" s="38">
        <v>118807</v>
      </c>
      <c r="J100" s="38">
        <v>34917</v>
      </c>
      <c r="K100" s="38">
        <v>59778</v>
      </c>
      <c r="L100" s="38">
        <v>7596</v>
      </c>
      <c r="M100" s="38">
        <v>1224</v>
      </c>
      <c r="N100" s="38">
        <v>7483</v>
      </c>
      <c r="O100" s="38" t="s">
        <v>165</v>
      </c>
      <c r="P100" s="38" t="s">
        <v>215</v>
      </c>
      <c r="Q100" s="38">
        <v>5994</v>
      </c>
      <c r="R100" s="38">
        <v>27344</v>
      </c>
      <c r="S100" s="38">
        <v>20441</v>
      </c>
      <c r="T100" s="38" t="s">
        <v>433</v>
      </c>
      <c r="U100" s="38">
        <v>65616</v>
      </c>
      <c r="V100" t="s">
        <v>10</v>
      </c>
      <c r="W100" t="s">
        <v>45</v>
      </c>
      <c r="X100" t="s">
        <v>107</v>
      </c>
      <c r="Y100" t="s">
        <v>96</v>
      </c>
      <c r="Z100" t="s">
        <v>100</v>
      </c>
    </row>
    <row r="101" spans="1:26" x14ac:dyDescent="0.35">
      <c r="A101">
        <v>334381159</v>
      </c>
      <c r="B101" s="19">
        <v>44196</v>
      </c>
      <c r="C101">
        <v>33132181</v>
      </c>
      <c r="D101" s="19">
        <v>17240828</v>
      </c>
      <c r="E101">
        <v>-2499840</v>
      </c>
      <c r="F101" s="38">
        <v>-3777539</v>
      </c>
      <c r="G101">
        <v>1027593</v>
      </c>
      <c r="H101" s="38">
        <v>22164</v>
      </c>
      <c r="I101" s="38">
        <v>108587</v>
      </c>
      <c r="J101" s="38">
        <v>45289</v>
      </c>
      <c r="K101" s="38" t="s">
        <v>434</v>
      </c>
      <c r="L101" s="38">
        <v>14784</v>
      </c>
      <c r="M101" s="38">
        <v>-4124</v>
      </c>
      <c r="N101" s="38">
        <v>-8596</v>
      </c>
      <c r="O101" s="38">
        <v>-1028</v>
      </c>
      <c r="P101" s="38" t="s">
        <v>435</v>
      </c>
      <c r="Q101" s="38">
        <v>-11703</v>
      </c>
      <c r="R101" s="38">
        <v>53221</v>
      </c>
      <c r="S101" s="38">
        <v>89346</v>
      </c>
      <c r="T101" s="38">
        <v>59837</v>
      </c>
      <c r="U101" s="38">
        <v>53748</v>
      </c>
      <c r="V101" t="s">
        <v>10</v>
      </c>
      <c r="W101" t="s">
        <v>45</v>
      </c>
      <c r="X101" t="s">
        <v>108</v>
      </c>
      <c r="Y101" t="s">
        <v>96</v>
      </c>
      <c r="Z101" t="s">
        <v>100</v>
      </c>
    </row>
    <row r="102" spans="1:26" x14ac:dyDescent="0.35">
      <c r="A102">
        <v>476480330</v>
      </c>
      <c r="B102" s="19">
        <v>43830</v>
      </c>
      <c r="C102">
        <v>95776441</v>
      </c>
      <c r="D102" s="19">
        <v>59955997</v>
      </c>
      <c r="E102">
        <v>2656347</v>
      </c>
      <c r="F102" s="38">
        <v>475089</v>
      </c>
      <c r="G102" s="38">
        <v>-8170079</v>
      </c>
      <c r="H102" s="38">
        <v>1261245</v>
      </c>
      <c r="I102" s="38">
        <v>108739</v>
      </c>
      <c r="J102" s="38">
        <v>19598</v>
      </c>
      <c r="K102" s="38">
        <v>3794</v>
      </c>
      <c r="L102" s="38">
        <v>13778</v>
      </c>
      <c r="M102" s="38">
        <v>83291</v>
      </c>
      <c r="N102" s="38" t="s">
        <v>311</v>
      </c>
      <c r="O102" t="s">
        <v>333</v>
      </c>
      <c r="P102" s="38">
        <v>2773</v>
      </c>
      <c r="Q102" t="s">
        <v>310</v>
      </c>
      <c r="R102" s="38">
        <v>49601</v>
      </c>
      <c r="S102" s="38">
        <v>43599</v>
      </c>
      <c r="T102" s="38">
        <v>11182</v>
      </c>
      <c r="U102" s="38">
        <v>55794</v>
      </c>
      <c r="V102" t="s">
        <v>10</v>
      </c>
      <c r="W102" t="s">
        <v>45</v>
      </c>
      <c r="X102" t="s">
        <v>104</v>
      </c>
      <c r="Y102" t="s">
        <v>96</v>
      </c>
      <c r="Z102" t="s">
        <v>100</v>
      </c>
    </row>
    <row r="103" spans="1:26" x14ac:dyDescent="0.35">
      <c r="A103">
        <v>476480330</v>
      </c>
      <c r="B103" s="19">
        <v>45657</v>
      </c>
      <c r="C103">
        <v>82674828</v>
      </c>
      <c r="D103" s="19">
        <v>42567445</v>
      </c>
      <c r="E103">
        <v>-2256229</v>
      </c>
      <c r="F103">
        <v>-969770</v>
      </c>
      <c r="G103" s="38">
        <v>-3572725</v>
      </c>
      <c r="H103" s="38" t="s">
        <v>44</v>
      </c>
      <c r="I103" s="38" t="s">
        <v>306</v>
      </c>
      <c r="J103" s="38">
        <v>37019</v>
      </c>
      <c r="K103" s="38">
        <v>1729</v>
      </c>
      <c r="L103" s="38">
        <v>-42826</v>
      </c>
      <c r="M103" s="38">
        <v>-91161</v>
      </c>
      <c r="N103" s="38">
        <v>1841</v>
      </c>
      <c r="O103" s="38" t="s">
        <v>44</v>
      </c>
      <c r="P103" s="38">
        <v>-2694</v>
      </c>
      <c r="Q103" s="38">
        <v>-2993</v>
      </c>
      <c r="R103" s="38">
        <v>-154173</v>
      </c>
      <c r="S103" t="s">
        <v>436</v>
      </c>
      <c r="T103" s="38">
        <v>34802</v>
      </c>
      <c r="U103" s="38">
        <v>76968</v>
      </c>
      <c r="V103" t="s">
        <v>10</v>
      </c>
      <c r="W103" t="s">
        <v>45</v>
      </c>
      <c r="X103" t="s">
        <v>104</v>
      </c>
      <c r="Y103" t="s">
        <v>96</v>
      </c>
      <c r="Z103" t="s">
        <v>100</v>
      </c>
    </row>
    <row r="104" spans="1:26" x14ac:dyDescent="0.35">
      <c r="A104">
        <v>494887854</v>
      </c>
      <c r="B104" s="19">
        <v>44196</v>
      </c>
      <c r="C104">
        <v>733988125</v>
      </c>
      <c r="D104" s="19">
        <v>406590412</v>
      </c>
      <c r="E104">
        <v>82424595</v>
      </c>
      <c r="F104" s="38">
        <v>58632519</v>
      </c>
      <c r="G104" s="38">
        <v>26940795</v>
      </c>
      <c r="H104" s="38">
        <v>24216</v>
      </c>
      <c r="I104" s="38">
        <v>111355</v>
      </c>
      <c r="J104" s="38">
        <v>35505</v>
      </c>
      <c r="K104" s="38">
        <v>51853</v>
      </c>
      <c r="L104" t="s">
        <v>438</v>
      </c>
      <c r="M104" s="38">
        <v>11858</v>
      </c>
      <c r="N104" s="38" t="s">
        <v>439</v>
      </c>
      <c r="O104" s="38">
        <v>1794</v>
      </c>
      <c r="P104" s="38" t="s">
        <v>440</v>
      </c>
      <c r="Q104" s="38">
        <v>6783</v>
      </c>
      <c r="R104" s="38">
        <v>-1699</v>
      </c>
      <c r="S104" s="38">
        <v>23407</v>
      </c>
      <c r="T104" s="38">
        <v>13747</v>
      </c>
      <c r="U104" s="38">
        <v>79067</v>
      </c>
      <c r="V104" t="s">
        <v>10</v>
      </c>
      <c r="W104" t="s">
        <v>45</v>
      </c>
      <c r="X104" t="s">
        <v>99</v>
      </c>
      <c r="Y104" t="s">
        <v>96</v>
      </c>
      <c r="Z104" t="s">
        <v>100</v>
      </c>
    </row>
    <row r="105" spans="1:26" x14ac:dyDescent="0.35">
      <c r="A105">
        <v>334381159</v>
      </c>
      <c r="B105" s="19">
        <v>44561</v>
      </c>
      <c r="C105">
        <v>38203365</v>
      </c>
      <c r="D105" s="19">
        <v>20597792</v>
      </c>
      <c r="E105">
        <v>-2264584</v>
      </c>
      <c r="F105" s="38">
        <v>-3411638</v>
      </c>
      <c r="G105" s="38">
        <v>-3697216</v>
      </c>
      <c r="H105" s="38">
        <v>23256</v>
      </c>
      <c r="I105" s="38">
        <v>84354</v>
      </c>
      <c r="J105" s="38">
        <v>45771</v>
      </c>
      <c r="K105" s="38">
        <v>23601</v>
      </c>
      <c r="L105" s="38" t="s">
        <v>384</v>
      </c>
      <c r="M105" s="38">
        <v>-6409</v>
      </c>
      <c r="N105" s="38">
        <v>-6093</v>
      </c>
      <c r="O105" s="38" t="s">
        <v>441</v>
      </c>
      <c r="P105" s="38">
        <v>-5915</v>
      </c>
      <c r="Q105" s="38">
        <v>-9273</v>
      </c>
      <c r="R105" t="s">
        <v>364</v>
      </c>
      <c r="S105" s="38">
        <v>69919</v>
      </c>
      <c r="T105" s="38" t="s">
        <v>442</v>
      </c>
      <c r="U105" s="38">
        <v>59874</v>
      </c>
      <c r="V105" t="s">
        <v>10</v>
      </c>
      <c r="W105" t="s">
        <v>45</v>
      </c>
      <c r="X105" t="s">
        <v>108</v>
      </c>
      <c r="Y105" t="s">
        <v>96</v>
      </c>
      <c r="Z105" t="s">
        <v>100</v>
      </c>
    </row>
    <row r="106" spans="1:26" x14ac:dyDescent="0.35">
      <c r="A106">
        <v>397673195</v>
      </c>
      <c r="B106" s="19">
        <v>43465</v>
      </c>
      <c r="C106">
        <v>69818287</v>
      </c>
      <c r="D106" s="19">
        <v>32350021</v>
      </c>
      <c r="E106">
        <v>7683931</v>
      </c>
      <c r="F106" s="38">
        <v>5166404</v>
      </c>
      <c r="G106" s="38">
        <v>5458155</v>
      </c>
      <c r="H106" s="38" t="s">
        <v>347</v>
      </c>
      <c r="I106" s="38">
        <v>117581</v>
      </c>
      <c r="J106" s="38">
        <v>29791</v>
      </c>
      <c r="K106" s="38">
        <v>44275</v>
      </c>
      <c r="L106" s="38" t="s">
        <v>374</v>
      </c>
      <c r="M106" s="38">
        <v>1938</v>
      </c>
      <c r="N106" s="38">
        <v>5651</v>
      </c>
      <c r="O106" s="38" t="s">
        <v>173</v>
      </c>
      <c r="P106" s="38">
        <v>11005</v>
      </c>
      <c r="Q106" s="38">
        <v>7203</v>
      </c>
      <c r="R106" s="38">
        <v>84925</v>
      </c>
      <c r="S106" s="38">
        <v>32298</v>
      </c>
      <c r="T106" s="38">
        <v>85615</v>
      </c>
      <c r="U106" s="38">
        <v>120949</v>
      </c>
      <c r="V106" t="s">
        <v>10</v>
      </c>
      <c r="W106" t="s">
        <v>45</v>
      </c>
      <c r="X106" t="s">
        <v>107</v>
      </c>
      <c r="Y106" t="s">
        <v>96</v>
      </c>
      <c r="Z106" t="s">
        <v>100</v>
      </c>
    </row>
    <row r="107" spans="1:26" x14ac:dyDescent="0.35">
      <c r="A107">
        <v>804635407</v>
      </c>
      <c r="B107" s="19">
        <v>43100</v>
      </c>
      <c r="C107">
        <v>32211986</v>
      </c>
      <c r="D107" s="19">
        <v>13780503</v>
      </c>
      <c r="E107">
        <v>507594</v>
      </c>
      <c r="F107" s="38">
        <v>-585097</v>
      </c>
      <c r="G107" s="38">
        <v>-329605</v>
      </c>
      <c r="H107" s="38">
        <v>18944</v>
      </c>
      <c r="I107" s="38">
        <v>275099</v>
      </c>
      <c r="J107" s="38">
        <v>67371</v>
      </c>
      <c r="K107" s="38">
        <v>65539</v>
      </c>
      <c r="L107" s="38">
        <v>60372</v>
      </c>
      <c r="M107" s="38">
        <v>37727</v>
      </c>
      <c r="N107" s="38">
        <v>1858</v>
      </c>
      <c r="O107" s="38">
        <v>4688</v>
      </c>
      <c r="P107" s="38">
        <v>1574</v>
      </c>
      <c r="Q107" s="38">
        <v>-2011</v>
      </c>
      <c r="R107" s="38">
        <v>217341</v>
      </c>
      <c r="S107" s="38">
        <v>180094</v>
      </c>
      <c r="T107" s="38">
        <v>58458</v>
      </c>
      <c r="U107" s="38">
        <v>59416</v>
      </c>
      <c r="V107" t="s">
        <v>10</v>
      </c>
      <c r="W107" t="s">
        <v>45</v>
      </c>
      <c r="X107" t="s">
        <v>109</v>
      </c>
      <c r="Y107" t="s">
        <v>96</v>
      </c>
      <c r="Z107" t="s">
        <v>100</v>
      </c>
    </row>
    <row r="108" spans="1:26" x14ac:dyDescent="0.35">
      <c r="A108">
        <v>352714745</v>
      </c>
      <c r="B108" s="19">
        <v>42978</v>
      </c>
      <c r="C108">
        <v>65130625</v>
      </c>
      <c r="D108" s="19">
        <v>64862595</v>
      </c>
      <c r="E108">
        <v>8871204</v>
      </c>
      <c r="F108">
        <v>16611939</v>
      </c>
      <c r="G108" s="38">
        <v>11153660</v>
      </c>
      <c r="H108" t="s">
        <v>363</v>
      </c>
      <c r="I108" t="s">
        <v>443</v>
      </c>
      <c r="J108" s="38">
        <v>31805</v>
      </c>
      <c r="K108" s="38">
        <v>88127</v>
      </c>
      <c r="L108" s="38" t="s">
        <v>257</v>
      </c>
      <c r="M108" t="s">
        <v>265</v>
      </c>
      <c r="N108" s="38">
        <v>23765</v>
      </c>
      <c r="O108" s="38" t="s">
        <v>225</v>
      </c>
      <c r="P108" s="38">
        <v>13621</v>
      </c>
      <c r="Q108" s="38">
        <v>26108</v>
      </c>
      <c r="R108" s="38">
        <v>8783</v>
      </c>
      <c r="S108" s="38">
        <v>19505</v>
      </c>
      <c r="T108" s="38" t="s">
        <v>444</v>
      </c>
      <c r="U108" s="38">
        <v>67896</v>
      </c>
      <c r="V108" t="s">
        <v>10</v>
      </c>
      <c r="W108" t="s">
        <v>45</v>
      </c>
      <c r="X108" t="s">
        <v>115</v>
      </c>
      <c r="Y108" t="s">
        <v>96</v>
      </c>
      <c r="Z108" t="s">
        <v>100</v>
      </c>
    </row>
    <row r="109" spans="1:26" x14ac:dyDescent="0.35">
      <c r="A109">
        <v>558503959</v>
      </c>
      <c r="B109" s="19">
        <v>45291</v>
      </c>
      <c r="C109">
        <v>73325052</v>
      </c>
      <c r="D109" s="19">
        <v>25805771</v>
      </c>
      <c r="E109">
        <v>1347094</v>
      </c>
      <c r="F109" s="38">
        <v>923141</v>
      </c>
      <c r="G109" s="38">
        <v>2505869</v>
      </c>
      <c r="H109" s="38">
        <v>8208</v>
      </c>
      <c r="I109" s="38">
        <v>408623</v>
      </c>
      <c r="J109" s="38">
        <v>15752</v>
      </c>
      <c r="K109" s="38">
        <v>70406</v>
      </c>
      <c r="L109" s="38">
        <v>116383</v>
      </c>
      <c r="M109" s="38">
        <v>14083</v>
      </c>
      <c r="N109" s="38">
        <v>4428</v>
      </c>
      <c r="O109" s="38">
        <v>1945</v>
      </c>
      <c r="P109" s="38">
        <v>1837</v>
      </c>
      <c r="Q109" s="38">
        <v>5019</v>
      </c>
      <c r="R109" s="38">
        <v>418977</v>
      </c>
      <c r="S109" t="s">
        <v>445</v>
      </c>
      <c r="T109" s="38">
        <v>61862</v>
      </c>
      <c r="U109" s="38">
        <v>58104</v>
      </c>
      <c r="V109" t="s">
        <v>10</v>
      </c>
      <c r="W109" t="s">
        <v>45</v>
      </c>
      <c r="X109" t="s">
        <v>106</v>
      </c>
      <c r="Y109" t="s">
        <v>96</v>
      </c>
      <c r="Z109" t="s">
        <v>100</v>
      </c>
    </row>
    <row r="110" spans="1:26" x14ac:dyDescent="0.35">
      <c r="A110">
        <v>602018897</v>
      </c>
      <c r="B110" s="19">
        <v>43343</v>
      </c>
      <c r="C110">
        <v>56983587</v>
      </c>
      <c r="D110" s="19">
        <v>53368220</v>
      </c>
      <c r="E110">
        <v>6965915</v>
      </c>
      <c r="F110" s="38">
        <v>5086097</v>
      </c>
      <c r="G110">
        <v>25875266</v>
      </c>
      <c r="H110" s="38">
        <v>10728</v>
      </c>
      <c r="I110" s="38">
        <v>28049</v>
      </c>
      <c r="J110" s="38">
        <v>43859</v>
      </c>
      <c r="K110" s="38" t="s">
        <v>446</v>
      </c>
      <c r="L110" s="38">
        <v>-76409</v>
      </c>
      <c r="M110" s="38">
        <v>5332</v>
      </c>
      <c r="N110" s="38">
        <v>54914</v>
      </c>
      <c r="O110" s="38" t="s">
        <v>210</v>
      </c>
      <c r="P110" s="38">
        <v>12224</v>
      </c>
      <c r="Q110" s="38">
        <v>42745</v>
      </c>
      <c r="R110" s="38">
        <v>-275073</v>
      </c>
      <c r="S110" s="38">
        <v>17322</v>
      </c>
      <c r="T110" s="38">
        <v>26257</v>
      </c>
      <c r="U110" s="38" t="s">
        <v>447</v>
      </c>
      <c r="V110" t="s">
        <v>10</v>
      </c>
      <c r="W110" t="s">
        <v>45</v>
      </c>
      <c r="X110" t="s">
        <v>105</v>
      </c>
      <c r="Y110" t="s">
        <v>96</v>
      </c>
      <c r="Z110" t="s">
        <v>100</v>
      </c>
    </row>
    <row r="111" spans="1:26" x14ac:dyDescent="0.35">
      <c r="A111">
        <v>602018897</v>
      </c>
      <c r="B111" s="19">
        <v>44804</v>
      </c>
      <c r="C111">
        <v>74256172</v>
      </c>
      <c r="D111" s="19">
        <v>71256531</v>
      </c>
      <c r="E111">
        <v>11355864</v>
      </c>
      <c r="F111" s="38">
        <v>6750561</v>
      </c>
      <c r="G111" s="38">
        <v>26583482</v>
      </c>
      <c r="H111" s="38">
        <v>4361</v>
      </c>
      <c r="I111" s="38">
        <v>94794</v>
      </c>
      <c r="J111" s="38">
        <v>47211</v>
      </c>
      <c r="K111" s="38">
        <v>78083</v>
      </c>
      <c r="L111" s="38">
        <v>-11603</v>
      </c>
      <c r="M111" s="38">
        <v>3395</v>
      </c>
      <c r="N111" s="38">
        <v>48022</v>
      </c>
      <c r="O111" s="38" t="s">
        <v>256</v>
      </c>
      <c r="P111" s="38">
        <v>15254</v>
      </c>
      <c r="Q111" s="38">
        <v>39961</v>
      </c>
      <c r="R111" s="38">
        <v>-41772</v>
      </c>
      <c r="S111" s="38">
        <v>16403</v>
      </c>
      <c r="T111" s="38">
        <v>30524</v>
      </c>
      <c r="U111" s="38">
        <v>158191</v>
      </c>
      <c r="V111" t="s">
        <v>10</v>
      </c>
      <c r="W111" t="s">
        <v>45</v>
      </c>
      <c r="X111" t="s">
        <v>105</v>
      </c>
      <c r="Y111" t="s">
        <v>96</v>
      </c>
      <c r="Z111" t="s">
        <v>100</v>
      </c>
    </row>
    <row r="112" spans="1:26" x14ac:dyDescent="0.35">
      <c r="A112">
        <v>572149169</v>
      </c>
      <c r="B112" s="19">
        <v>43100</v>
      </c>
      <c r="C112">
        <v>258612169</v>
      </c>
      <c r="D112" s="19">
        <v>140237008</v>
      </c>
      <c r="E112">
        <v>34346784</v>
      </c>
      <c r="F112" s="38">
        <v>25482748</v>
      </c>
      <c r="G112" s="38">
        <v>16302064</v>
      </c>
      <c r="H112" s="38">
        <v>1242</v>
      </c>
      <c r="I112" s="38">
        <v>208961</v>
      </c>
      <c r="J112" s="38">
        <v>19886</v>
      </c>
      <c r="K112" s="38">
        <v>81813</v>
      </c>
      <c r="L112" s="38">
        <v>17747</v>
      </c>
      <c r="M112" s="38">
        <v>6462</v>
      </c>
      <c r="N112" s="38">
        <v>8769</v>
      </c>
      <c r="O112" s="38" t="s">
        <v>309</v>
      </c>
      <c r="P112" s="38">
        <v>13281</v>
      </c>
      <c r="Q112" s="38">
        <v>9794</v>
      </c>
      <c r="R112" s="38">
        <v>63889</v>
      </c>
      <c r="S112" t="s">
        <v>330</v>
      </c>
      <c r="T112" s="38">
        <v>39206</v>
      </c>
      <c r="U112" s="38">
        <v>42949</v>
      </c>
      <c r="V112" t="s">
        <v>10</v>
      </c>
      <c r="W112" t="s">
        <v>45</v>
      </c>
      <c r="X112" t="s">
        <v>101</v>
      </c>
      <c r="Y112" t="s">
        <v>96</v>
      </c>
      <c r="Z112" t="s">
        <v>100</v>
      </c>
    </row>
    <row r="113" spans="1:26" x14ac:dyDescent="0.35">
      <c r="A113">
        <v>562880179</v>
      </c>
      <c r="B113" s="19">
        <v>44196</v>
      </c>
      <c r="C113">
        <v>167060841</v>
      </c>
      <c r="D113" s="19">
        <v>87522135</v>
      </c>
      <c r="E113">
        <v>-8378524</v>
      </c>
      <c r="F113" s="38">
        <v>-14636101</v>
      </c>
      <c r="G113" s="38">
        <v>-16238413</v>
      </c>
      <c r="H113" s="38">
        <v>-704772</v>
      </c>
      <c r="I113" s="38">
        <v>167223</v>
      </c>
      <c r="J113" s="38">
        <v>18877</v>
      </c>
      <c r="K113" s="38">
        <v>-9398</v>
      </c>
      <c r="L113" s="38">
        <v>31485</v>
      </c>
      <c r="M113" s="38">
        <v>-15713</v>
      </c>
      <c r="N113" s="38">
        <v>-6253</v>
      </c>
      <c r="O113" s="38">
        <v>-6796</v>
      </c>
      <c r="P113" s="38">
        <v>-5015</v>
      </c>
      <c r="Q113" s="38">
        <v>-9532</v>
      </c>
      <c r="R113" s="38">
        <v>113347</v>
      </c>
      <c r="S113" s="38">
        <v>93301</v>
      </c>
      <c r="T113" s="38" t="s">
        <v>51</v>
      </c>
      <c r="U113" s="38">
        <v>57273</v>
      </c>
      <c r="V113" t="s">
        <v>10</v>
      </c>
      <c r="W113" t="s">
        <v>45</v>
      </c>
      <c r="X113" t="s">
        <v>114</v>
      </c>
      <c r="Y113" t="s">
        <v>96</v>
      </c>
      <c r="Z113" t="s">
        <v>100</v>
      </c>
    </row>
    <row r="114" spans="1:26" x14ac:dyDescent="0.35">
      <c r="A114">
        <v>397673195</v>
      </c>
      <c r="B114" s="19">
        <v>43830</v>
      </c>
      <c r="C114">
        <v>70139822</v>
      </c>
      <c r="D114" s="19">
        <v>24672703</v>
      </c>
      <c r="E114">
        <v>1959148</v>
      </c>
      <c r="F114">
        <v>951630</v>
      </c>
      <c r="G114" s="38">
        <v>647735</v>
      </c>
      <c r="H114" s="38" t="s">
        <v>411</v>
      </c>
      <c r="I114" s="38" t="s">
        <v>448</v>
      </c>
      <c r="J114" s="38">
        <v>32246</v>
      </c>
      <c r="K114" s="38">
        <v>41488</v>
      </c>
      <c r="L114" s="38">
        <v>5132</v>
      </c>
      <c r="M114" s="38">
        <v>1232</v>
      </c>
      <c r="N114" s="38">
        <v>3636</v>
      </c>
      <c r="O114" s="38" t="s">
        <v>211</v>
      </c>
      <c r="P114" s="38">
        <v>2793</v>
      </c>
      <c r="Q114" s="38">
        <v>1322</v>
      </c>
      <c r="R114" s="38">
        <v>18475</v>
      </c>
      <c r="S114" s="38">
        <v>25193</v>
      </c>
      <c r="T114" s="38">
        <v>63735</v>
      </c>
      <c r="U114" s="38">
        <v>83778</v>
      </c>
      <c r="V114" t="s">
        <v>10</v>
      </c>
      <c r="W114" t="s">
        <v>45</v>
      </c>
      <c r="X114" t="s">
        <v>107</v>
      </c>
      <c r="Y114" t="s">
        <v>96</v>
      </c>
      <c r="Z114" t="s">
        <v>100</v>
      </c>
    </row>
    <row r="115" spans="1:26" x14ac:dyDescent="0.35">
      <c r="A115">
        <v>572149169</v>
      </c>
      <c r="B115" s="19">
        <v>43830</v>
      </c>
      <c r="C115">
        <v>265907009</v>
      </c>
      <c r="D115" s="19">
        <v>148314841</v>
      </c>
      <c r="E115">
        <v>30445148</v>
      </c>
      <c r="F115" s="38">
        <v>21853283</v>
      </c>
      <c r="G115" s="38">
        <v>12919307</v>
      </c>
      <c r="H115" s="38">
        <v>1074</v>
      </c>
      <c r="I115" s="38">
        <v>211562</v>
      </c>
      <c r="J115" s="38">
        <v>19216</v>
      </c>
      <c r="K115" s="38">
        <v>81101</v>
      </c>
      <c r="L115" s="38">
        <v>11721</v>
      </c>
      <c r="M115" s="38">
        <v>7595</v>
      </c>
      <c r="N115" s="38">
        <v>7564</v>
      </c>
      <c r="O115" s="38" t="s">
        <v>259</v>
      </c>
      <c r="P115" s="38" t="s">
        <v>449</v>
      </c>
      <c r="Q115" s="38">
        <v>7516</v>
      </c>
      <c r="R115" s="38">
        <v>42195</v>
      </c>
      <c r="S115" s="38">
        <v>41411</v>
      </c>
      <c r="T115" s="38">
        <v>34866</v>
      </c>
      <c r="U115" s="38">
        <v>46677</v>
      </c>
      <c r="V115" t="s">
        <v>10</v>
      </c>
      <c r="W115" t="s">
        <v>45</v>
      </c>
      <c r="X115" t="s">
        <v>101</v>
      </c>
      <c r="Y115" t="s">
        <v>96</v>
      </c>
      <c r="Z115" t="s">
        <v>100</v>
      </c>
    </row>
    <row r="116" spans="1:26" x14ac:dyDescent="0.35">
      <c r="A116">
        <v>564202166</v>
      </c>
      <c r="B116" s="19">
        <v>44196</v>
      </c>
      <c r="C116">
        <v>423459624</v>
      </c>
      <c r="D116" s="19">
        <v>114760534</v>
      </c>
      <c r="E116">
        <v>28867467</v>
      </c>
      <c r="F116" s="38">
        <v>20757813</v>
      </c>
      <c r="G116">
        <v>11658706</v>
      </c>
      <c r="H116" s="38">
        <v>207759</v>
      </c>
      <c r="I116" s="38">
        <v>254821</v>
      </c>
      <c r="J116" s="38">
        <v>28127</v>
      </c>
      <c r="K116" s="38" t="s">
        <v>369</v>
      </c>
      <c r="L116" s="38" t="s">
        <v>387</v>
      </c>
      <c r="M116" s="38">
        <v>7413</v>
      </c>
      <c r="N116" s="38">
        <v>4542</v>
      </c>
      <c r="O116" s="38">
        <v>6525</v>
      </c>
      <c r="P116" s="38">
        <v>6808</v>
      </c>
      <c r="Q116" s="38">
        <v>4391</v>
      </c>
      <c r="R116" s="38">
        <v>161098</v>
      </c>
      <c r="S116" s="38">
        <v>98035</v>
      </c>
      <c r="T116" s="38" t="s">
        <v>319</v>
      </c>
      <c r="U116" s="38">
        <v>56175</v>
      </c>
      <c r="V116" t="s">
        <v>10</v>
      </c>
      <c r="W116" t="s">
        <v>45</v>
      </c>
      <c r="X116" t="s">
        <v>112</v>
      </c>
      <c r="Y116" t="s">
        <v>96</v>
      </c>
      <c r="Z116" t="s">
        <v>100</v>
      </c>
    </row>
    <row r="117" spans="1:26" x14ac:dyDescent="0.35">
      <c r="A117">
        <v>433935764</v>
      </c>
      <c r="B117" s="19">
        <v>43100</v>
      </c>
      <c r="C117">
        <v>104280188</v>
      </c>
      <c r="D117" s="19">
        <v>62094372</v>
      </c>
      <c r="E117">
        <v>5252165</v>
      </c>
      <c r="F117" s="38">
        <v>1080016</v>
      </c>
      <c r="G117" s="38">
        <v>2217383</v>
      </c>
      <c r="H117" s="38">
        <v>6322</v>
      </c>
      <c r="I117" s="38">
        <v>141963</v>
      </c>
      <c r="J117" s="38" t="s">
        <v>437</v>
      </c>
      <c r="K117" s="38">
        <v>47342</v>
      </c>
      <c r="L117" s="38">
        <v>52696</v>
      </c>
      <c r="M117" t="s">
        <v>388</v>
      </c>
      <c r="N117" s="38">
        <v>5321</v>
      </c>
      <c r="O117" s="38" t="s">
        <v>293</v>
      </c>
      <c r="P117" s="38">
        <v>5036</v>
      </c>
      <c r="Q117" s="38">
        <v>1029</v>
      </c>
      <c r="R117" s="38">
        <v>189705</v>
      </c>
      <c r="S117" s="38">
        <v>36259</v>
      </c>
      <c r="T117" s="38">
        <v>73885</v>
      </c>
      <c r="U117" s="38">
        <v>169379</v>
      </c>
      <c r="V117" t="s">
        <v>10</v>
      </c>
      <c r="W117" t="s">
        <v>45</v>
      </c>
      <c r="X117" t="s">
        <v>102</v>
      </c>
      <c r="Y117" t="s">
        <v>96</v>
      </c>
      <c r="Z117" t="s">
        <v>100</v>
      </c>
    </row>
    <row r="118" spans="1:26" x14ac:dyDescent="0.35">
      <c r="A118">
        <v>688501022</v>
      </c>
      <c r="B118" s="19">
        <v>45046</v>
      </c>
      <c r="C118">
        <v>75492756</v>
      </c>
      <c r="D118" s="19">
        <v>46170970</v>
      </c>
      <c r="E118">
        <v>8673070</v>
      </c>
      <c r="F118" s="38">
        <v>5967262</v>
      </c>
      <c r="G118" s="38">
        <v>3610718</v>
      </c>
      <c r="H118" s="38" t="s">
        <v>451</v>
      </c>
      <c r="I118" s="38">
        <v>295062</v>
      </c>
      <c r="J118" s="38">
        <v>44525</v>
      </c>
      <c r="K118" s="38">
        <v>40157</v>
      </c>
      <c r="L118" s="38" t="s">
        <v>418</v>
      </c>
      <c r="M118" s="38">
        <v>13083</v>
      </c>
      <c r="N118" s="38">
        <v>9149</v>
      </c>
      <c r="O118" s="38">
        <v>4487</v>
      </c>
      <c r="P118" s="38">
        <v>11481</v>
      </c>
      <c r="Q118" s="38">
        <v>7489</v>
      </c>
      <c r="R118" s="38">
        <v>146341</v>
      </c>
      <c r="S118" s="38">
        <v>83537</v>
      </c>
      <c r="T118" s="38">
        <v>34857</v>
      </c>
      <c r="U118" s="38">
        <v>47283</v>
      </c>
      <c r="V118" t="s">
        <v>10</v>
      </c>
      <c r="W118" t="s">
        <v>45</v>
      </c>
      <c r="X118" t="s">
        <v>111</v>
      </c>
      <c r="Y118" t="s">
        <v>96</v>
      </c>
      <c r="Z118" t="s">
        <v>100</v>
      </c>
    </row>
    <row r="119" spans="1:26" x14ac:dyDescent="0.35">
      <c r="A119">
        <v>438773525</v>
      </c>
      <c r="B119" s="19">
        <v>44074</v>
      </c>
      <c r="C119">
        <v>208692817</v>
      </c>
      <c r="D119" s="19">
        <v>17492574</v>
      </c>
      <c r="E119">
        <v>3979380</v>
      </c>
      <c r="F119">
        <v>1604078</v>
      </c>
      <c r="G119" s="38">
        <v>889076</v>
      </c>
      <c r="H119" s="38">
        <v>13268</v>
      </c>
      <c r="I119" s="38" t="s">
        <v>452</v>
      </c>
      <c r="J119" s="38">
        <v>28641</v>
      </c>
      <c r="K119" s="38">
        <v>44994</v>
      </c>
      <c r="L119" s="38">
        <v>9952</v>
      </c>
      <c r="M119" s="38">
        <v>3824</v>
      </c>
      <c r="N119" s="38" t="s">
        <v>393</v>
      </c>
      <c r="O119" t="s">
        <v>261</v>
      </c>
      <c r="P119" s="38">
        <v>1907</v>
      </c>
      <c r="Q119" t="s">
        <v>329</v>
      </c>
      <c r="R119" s="38">
        <v>35826</v>
      </c>
      <c r="S119" s="38">
        <v>23311</v>
      </c>
      <c r="T119" s="38">
        <v>33327</v>
      </c>
      <c r="U119" s="38" t="s">
        <v>453</v>
      </c>
      <c r="V119" t="s">
        <v>10</v>
      </c>
      <c r="W119" t="s">
        <v>45</v>
      </c>
      <c r="X119" t="s">
        <v>113</v>
      </c>
      <c r="Y119" t="s">
        <v>96</v>
      </c>
      <c r="Z119" t="s">
        <v>100</v>
      </c>
    </row>
    <row r="120" spans="1:26" x14ac:dyDescent="0.35">
      <c r="A120">
        <v>688501022</v>
      </c>
      <c r="B120" s="19">
        <v>44681</v>
      </c>
      <c r="C120">
        <v>36280809</v>
      </c>
      <c r="D120" s="19">
        <v>22089252</v>
      </c>
      <c r="E120">
        <v>5080173</v>
      </c>
      <c r="F120">
        <v>3845896</v>
      </c>
      <c r="G120" s="38">
        <v>2017646</v>
      </c>
      <c r="H120" s="38">
        <v>108051</v>
      </c>
      <c r="I120" s="38" t="s">
        <v>454</v>
      </c>
      <c r="J120" t="s">
        <v>455</v>
      </c>
      <c r="K120" s="38">
        <v>40362</v>
      </c>
      <c r="L120" s="38">
        <v>42816</v>
      </c>
      <c r="M120" s="38">
        <v>6613</v>
      </c>
      <c r="N120" t="s">
        <v>456</v>
      </c>
      <c r="O120" s="38">
        <v>4485</v>
      </c>
      <c r="P120" s="38">
        <v>13993</v>
      </c>
      <c r="Q120" s="38">
        <v>10054</v>
      </c>
      <c r="R120" s="38">
        <v>154139</v>
      </c>
      <c r="S120" s="38">
        <v>84437</v>
      </c>
      <c r="T120" s="38">
        <v>42934</v>
      </c>
      <c r="U120" s="38">
        <v>45765</v>
      </c>
      <c r="V120" t="s">
        <v>10</v>
      </c>
      <c r="W120" t="s">
        <v>45</v>
      </c>
      <c r="X120" t="s">
        <v>111</v>
      </c>
      <c r="Y120" t="s">
        <v>96</v>
      </c>
      <c r="Z120" t="s">
        <v>100</v>
      </c>
    </row>
    <row r="121" spans="1:26" x14ac:dyDescent="0.35">
      <c r="A121">
        <v>572149169</v>
      </c>
      <c r="B121" s="19">
        <v>44561</v>
      </c>
      <c r="C121">
        <v>275435767</v>
      </c>
      <c r="D121" s="19">
        <v>160559063</v>
      </c>
      <c r="E121">
        <v>40181972</v>
      </c>
      <c r="F121" s="38">
        <v>33073044</v>
      </c>
      <c r="G121" s="38">
        <v>21755495</v>
      </c>
      <c r="H121" s="38" t="s">
        <v>366</v>
      </c>
      <c r="I121" s="38">
        <v>208243</v>
      </c>
      <c r="J121" s="38">
        <v>16201</v>
      </c>
      <c r="K121" s="38">
        <v>80101</v>
      </c>
      <c r="L121" s="38" t="s">
        <v>344</v>
      </c>
      <c r="M121" s="38">
        <v>5761</v>
      </c>
      <c r="N121" s="38">
        <v>10005</v>
      </c>
      <c r="O121" s="38" t="s">
        <v>239</v>
      </c>
      <c r="P121" s="38">
        <v>14589</v>
      </c>
      <c r="Q121" s="38">
        <v>11382</v>
      </c>
      <c r="R121" s="38">
        <v>28152</v>
      </c>
      <c r="S121" s="38">
        <v>37235</v>
      </c>
      <c r="T121" s="38">
        <v>34005</v>
      </c>
      <c r="U121" s="38">
        <v>55213</v>
      </c>
      <c r="V121" t="s">
        <v>10</v>
      </c>
      <c r="W121" t="s">
        <v>45</v>
      </c>
      <c r="X121" t="s">
        <v>101</v>
      </c>
      <c r="Y121" t="s">
        <v>96</v>
      </c>
      <c r="Z121" t="s">
        <v>100</v>
      </c>
    </row>
    <row r="122" spans="1:26" x14ac:dyDescent="0.35">
      <c r="A122">
        <v>804635407</v>
      </c>
      <c r="B122" s="19">
        <v>43830</v>
      </c>
      <c r="C122">
        <v>35059215</v>
      </c>
      <c r="D122" s="19">
        <v>17243134</v>
      </c>
      <c r="E122">
        <v>1357554</v>
      </c>
      <c r="F122" s="38">
        <v>98287</v>
      </c>
      <c r="G122" s="38">
        <v>512783</v>
      </c>
      <c r="H122" s="38">
        <v>14772</v>
      </c>
      <c r="I122" s="38">
        <v>359378</v>
      </c>
      <c r="J122" s="38">
        <v>57575</v>
      </c>
      <c r="K122" s="38">
        <v>67168</v>
      </c>
      <c r="L122" s="38">
        <v>56327</v>
      </c>
      <c r="M122" s="38">
        <v>4749</v>
      </c>
      <c r="N122" s="38">
        <v>7193</v>
      </c>
      <c r="O122" s="38">
        <v>1352</v>
      </c>
      <c r="P122" s="38">
        <v>3852</v>
      </c>
      <c r="Q122" t="s">
        <v>266</v>
      </c>
      <c r="R122" s="38">
        <v>202776</v>
      </c>
      <c r="S122" s="38">
        <v>172429</v>
      </c>
      <c r="T122" s="38">
        <v>50687</v>
      </c>
      <c r="U122" s="38">
        <v>47772</v>
      </c>
      <c r="V122" t="s">
        <v>10</v>
      </c>
      <c r="W122" t="s">
        <v>45</v>
      </c>
      <c r="X122" t="s">
        <v>109</v>
      </c>
      <c r="Y122" t="s">
        <v>96</v>
      </c>
      <c r="Z122" t="s">
        <v>100</v>
      </c>
    </row>
    <row r="123" spans="1:26" x14ac:dyDescent="0.35">
      <c r="A123">
        <v>688501022</v>
      </c>
      <c r="B123" s="19">
        <v>45412</v>
      </c>
      <c r="C123">
        <v>39141827</v>
      </c>
      <c r="D123" s="19">
        <v>24406910</v>
      </c>
      <c r="E123">
        <v>4454840</v>
      </c>
      <c r="F123" s="38">
        <v>3026810</v>
      </c>
      <c r="G123" s="38">
        <v>1770235</v>
      </c>
      <c r="H123" s="38" t="s">
        <v>406</v>
      </c>
      <c r="I123" s="38">
        <v>304507</v>
      </c>
      <c r="J123" s="38">
        <v>46881</v>
      </c>
      <c r="K123" s="38">
        <v>39713</v>
      </c>
      <c r="L123" s="38" t="s">
        <v>430</v>
      </c>
      <c r="M123" s="38">
        <v>21758</v>
      </c>
      <c r="N123" s="38">
        <v>8256</v>
      </c>
      <c r="O123" s="38">
        <v>5186</v>
      </c>
      <c r="P123" s="38">
        <v>11377</v>
      </c>
      <c r="Q123" s="38">
        <v>6497</v>
      </c>
      <c r="R123" s="38">
        <v>126792</v>
      </c>
      <c r="S123" s="38">
        <v>82736</v>
      </c>
      <c r="T123" s="38">
        <v>27652</v>
      </c>
      <c r="U123" s="38">
        <v>35804</v>
      </c>
      <c r="V123" t="s">
        <v>10</v>
      </c>
      <c r="W123" t="s">
        <v>45</v>
      </c>
      <c r="X123" t="s">
        <v>111</v>
      </c>
      <c r="Y123" t="s">
        <v>96</v>
      </c>
      <c r="Z123" t="s">
        <v>100</v>
      </c>
    </row>
    <row r="124" spans="1:26" x14ac:dyDescent="0.35">
      <c r="A124">
        <v>558503959</v>
      </c>
      <c r="B124" s="19">
        <v>43830</v>
      </c>
      <c r="C124">
        <v>103576062</v>
      </c>
      <c r="D124" s="19">
        <v>41658455</v>
      </c>
      <c r="E124">
        <v>6448816</v>
      </c>
      <c r="F124" s="38">
        <v>3856607</v>
      </c>
      <c r="G124" s="38">
        <v>2669229</v>
      </c>
      <c r="H124" s="38">
        <v>4412</v>
      </c>
      <c r="I124" s="38">
        <v>371148</v>
      </c>
      <c r="J124" s="38">
        <v>15983</v>
      </c>
      <c r="K124" s="38">
        <v>71295</v>
      </c>
      <c r="L124" s="38">
        <v>71786</v>
      </c>
      <c r="M124" t="s">
        <v>189</v>
      </c>
      <c r="N124" s="38">
        <v>3951</v>
      </c>
      <c r="O124" s="38" t="s">
        <v>428</v>
      </c>
      <c r="P124" s="38">
        <v>6226</v>
      </c>
      <c r="Q124" s="38">
        <v>4139</v>
      </c>
      <c r="R124" s="38">
        <v>258428</v>
      </c>
      <c r="S124" s="38">
        <v>30165</v>
      </c>
      <c r="T124" s="38">
        <v>44986</v>
      </c>
      <c r="U124" s="38">
        <v>60209</v>
      </c>
      <c r="V124" t="s">
        <v>10</v>
      </c>
      <c r="W124" t="s">
        <v>45</v>
      </c>
      <c r="X124" t="s">
        <v>106</v>
      </c>
      <c r="Y124" t="s">
        <v>96</v>
      </c>
      <c r="Z124" t="s">
        <v>100</v>
      </c>
    </row>
    <row r="125" spans="1:26" x14ac:dyDescent="0.35">
      <c r="A125">
        <v>564202166</v>
      </c>
      <c r="B125" s="19">
        <v>42735</v>
      </c>
      <c r="C125">
        <v>454066810</v>
      </c>
      <c r="D125" s="19">
        <v>97170092</v>
      </c>
      <c r="E125">
        <v>15021222</v>
      </c>
      <c r="F125" s="38">
        <v>7761314</v>
      </c>
      <c r="G125" s="38">
        <v>4858184</v>
      </c>
      <c r="H125" s="38">
        <v>518129</v>
      </c>
      <c r="I125" s="38">
        <v>203995</v>
      </c>
      <c r="J125" s="38">
        <v>34556</v>
      </c>
      <c r="K125" s="38">
        <v>10044</v>
      </c>
      <c r="L125" s="38">
        <v>36854</v>
      </c>
      <c r="M125" s="38">
        <v>27389</v>
      </c>
      <c r="N125" s="38" t="s">
        <v>47</v>
      </c>
      <c r="O125" s="38">
        <v>12674</v>
      </c>
      <c r="P125" s="38">
        <v>3308</v>
      </c>
      <c r="Q125" t="s">
        <v>457</v>
      </c>
      <c r="R125" s="38">
        <v>132673</v>
      </c>
      <c r="S125" s="38">
        <v>67306</v>
      </c>
      <c r="T125" s="38" t="s">
        <v>427</v>
      </c>
      <c r="U125" s="38">
        <v>66054</v>
      </c>
      <c r="V125" t="s">
        <v>10</v>
      </c>
      <c r="W125" t="s">
        <v>45</v>
      </c>
      <c r="X125" t="s">
        <v>112</v>
      </c>
      <c r="Y125" t="s">
        <v>96</v>
      </c>
      <c r="Z125" t="s">
        <v>100</v>
      </c>
    </row>
    <row r="126" spans="1:26" x14ac:dyDescent="0.35">
      <c r="A126">
        <v>494887854</v>
      </c>
      <c r="B126" s="19">
        <v>42735</v>
      </c>
      <c r="C126">
        <v>727055116</v>
      </c>
      <c r="D126" s="19">
        <v>400123704</v>
      </c>
      <c r="E126">
        <v>108930056</v>
      </c>
      <c r="F126" s="38">
        <v>82350545</v>
      </c>
      <c r="G126" s="38">
        <v>46180737</v>
      </c>
      <c r="H126" s="38">
        <v>2327</v>
      </c>
      <c r="I126" s="38">
        <v>91428</v>
      </c>
      <c r="J126" s="38">
        <v>37621</v>
      </c>
      <c r="K126" s="38">
        <v>73611</v>
      </c>
      <c r="L126" s="38">
        <v>-2155</v>
      </c>
      <c r="M126" s="38">
        <v>16423</v>
      </c>
      <c r="N126" s="38">
        <v>9566</v>
      </c>
      <c r="O126" s="38" t="s">
        <v>266</v>
      </c>
      <c r="P126" s="38">
        <v>14982</v>
      </c>
      <c r="Q126" s="38">
        <v>10518</v>
      </c>
      <c r="R126" s="38">
        <v>-7757</v>
      </c>
      <c r="S126" s="38">
        <v>14732</v>
      </c>
      <c r="T126" s="38">
        <v>11205</v>
      </c>
      <c r="U126" s="38">
        <v>73015</v>
      </c>
      <c r="V126" t="s">
        <v>10</v>
      </c>
      <c r="W126" t="s">
        <v>45</v>
      </c>
      <c r="X126" t="s">
        <v>99</v>
      </c>
      <c r="Y126" t="s">
        <v>96</v>
      </c>
      <c r="Z126" t="s">
        <v>100</v>
      </c>
    </row>
    <row r="127" spans="1:26" x14ac:dyDescent="0.35">
      <c r="A127">
        <v>494887854</v>
      </c>
      <c r="B127" s="19">
        <v>45291</v>
      </c>
      <c r="C127">
        <v>1690413124</v>
      </c>
      <c r="D127" s="19">
        <v>957107228</v>
      </c>
      <c r="E127">
        <v>148584690</v>
      </c>
      <c r="F127" s="38">
        <v>130493586</v>
      </c>
      <c r="G127" s="38">
        <v>76944872</v>
      </c>
      <c r="H127" s="38">
        <v>12427</v>
      </c>
      <c r="I127" s="38">
        <v>91752</v>
      </c>
      <c r="J127" s="38" t="s">
        <v>314</v>
      </c>
      <c r="K127" s="38">
        <v>44789</v>
      </c>
      <c r="L127" t="s">
        <v>417</v>
      </c>
      <c r="M127" s="38">
        <v>12775</v>
      </c>
      <c r="N127" s="38">
        <v>5304</v>
      </c>
      <c r="O127" s="38" t="s">
        <v>54</v>
      </c>
      <c r="P127" s="38" t="s">
        <v>258</v>
      </c>
      <c r="Q127" s="38">
        <v>6597</v>
      </c>
      <c r="R127" s="38">
        <v>-2968</v>
      </c>
      <c r="S127" t="s">
        <v>392</v>
      </c>
      <c r="T127" s="38">
        <v>19954</v>
      </c>
      <c r="U127" s="38">
        <v>86265</v>
      </c>
      <c r="V127" t="s">
        <v>10</v>
      </c>
      <c r="W127" t="s">
        <v>45</v>
      </c>
      <c r="X127" t="s">
        <v>99</v>
      </c>
      <c r="Y127" t="s">
        <v>96</v>
      </c>
      <c r="Z127" t="s">
        <v>100</v>
      </c>
    </row>
    <row r="128" spans="1:26" x14ac:dyDescent="0.35">
      <c r="A128">
        <v>494887854</v>
      </c>
      <c r="B128" s="19">
        <v>45657</v>
      </c>
      <c r="C128">
        <v>1002556357</v>
      </c>
      <c r="D128" s="19">
        <v>513848988</v>
      </c>
      <c r="E128">
        <v>85713103</v>
      </c>
      <c r="F128">
        <v>61433310</v>
      </c>
      <c r="G128" s="38">
        <v>33562799</v>
      </c>
      <c r="H128" s="38">
        <v>28515</v>
      </c>
      <c r="I128" s="38" t="s">
        <v>458</v>
      </c>
      <c r="J128" s="38">
        <v>35981</v>
      </c>
      <c r="K128" s="38">
        <v>44084</v>
      </c>
      <c r="L128" s="38">
        <v>1462</v>
      </c>
      <c r="M128" s="38">
        <v>10173</v>
      </c>
      <c r="N128" s="38" t="s">
        <v>450</v>
      </c>
      <c r="O128" s="38" t="s">
        <v>337</v>
      </c>
      <c r="P128" s="38">
        <v>8549</v>
      </c>
      <c r="Q128" s="38">
        <v>5258</v>
      </c>
      <c r="R128" s="38">
        <v>5264</v>
      </c>
      <c r="S128" s="38">
        <v>24873</v>
      </c>
      <c r="T128" s="38" t="s">
        <v>405</v>
      </c>
      <c r="U128" s="38">
        <v>70027</v>
      </c>
      <c r="V128" t="s">
        <v>10</v>
      </c>
      <c r="W128" t="s">
        <v>45</v>
      </c>
      <c r="X128" t="s">
        <v>99</v>
      </c>
      <c r="Y128" t="s">
        <v>96</v>
      </c>
      <c r="Z128" t="s">
        <v>100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BE71-925A-43DF-85E3-C0072652B3A6}">
  <sheetPr>
    <tabColor theme="0"/>
  </sheetPr>
  <dimension ref="A1"/>
  <sheetViews>
    <sheetView showGridLines="0" workbookViewId="0">
      <selection activeCell="H23" sqref="H23"/>
    </sheetView>
  </sheetViews>
  <sheetFormatPr defaultRowHeight="18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DCF9-AA6A-4E86-A7EF-0CE19ACF69F9}">
  <sheetPr>
    <tabColor theme="1" tint="0.749992370372631"/>
  </sheetPr>
  <dimension ref="A8:H676"/>
  <sheetViews>
    <sheetView showGridLines="0" tabSelected="1" zoomScale="94" workbookViewId="0">
      <selection activeCell="E11" sqref="E11"/>
    </sheetView>
  </sheetViews>
  <sheetFormatPr defaultRowHeight="18" x14ac:dyDescent="0.35"/>
  <cols>
    <col min="2" max="2" width="15.88671875" customWidth="1"/>
    <col min="3" max="3" width="29.5546875" bestFit="1" customWidth="1"/>
    <col min="4" max="6" width="29.5546875" customWidth="1"/>
    <col min="7" max="7" width="11" bestFit="1" customWidth="1"/>
    <col min="8" max="8" width="13.5546875" bestFit="1" customWidth="1"/>
  </cols>
  <sheetData>
    <row r="8" spans="1:8" x14ac:dyDescent="0.35">
      <c r="B8" s="13"/>
      <c r="C8" s="13"/>
      <c r="D8" s="13"/>
      <c r="E8" s="13"/>
      <c r="H8" s="6"/>
    </row>
    <row r="10" spans="1:8" x14ac:dyDescent="0.35">
      <c r="B10" s="39" t="s">
        <v>18</v>
      </c>
      <c r="C10" s="40" t="s">
        <v>11</v>
      </c>
      <c r="D10" s="41" t="s">
        <v>155</v>
      </c>
      <c r="E10" s="42" t="s">
        <v>156</v>
      </c>
      <c r="F10" t="s">
        <v>78</v>
      </c>
      <c r="H10" s="8" t="s">
        <v>58</v>
      </c>
    </row>
    <row r="11" spans="1:8" x14ac:dyDescent="0.35">
      <c r="A11" cm="1">
        <f t="array" ref="A11:A26">_xlfn.SEQUENCE(COUNTA(_xlfn.UNIQUE(Performance[siren])))</f>
        <v>1</v>
      </c>
      <c r="B11" s="43" cm="1">
        <f t="array" ref="B11:B26">_xlfn.UNIQUE(Performance[siren])</f>
        <v>476480330</v>
      </c>
      <c r="C11" s="44" t="str" cm="1">
        <f t="array" ref="C11:C26">INDEX(Performance[Entreprises.Nom],MATCH(_xlfn.ANCHORARRAY($B$11),Performance[siren],0))</f>
        <v>LUTTI</v>
      </c>
      <c r="D11" s="44" t="str" cm="1">
        <f t="array" ref="D11:D26">INDEX(Performance[Entreprises.Activité],MATCH(_xlfn.ANCHORARRAY($B$11),Performance[siren],0))</f>
        <v>Fabrication d'autres produits alimentaires</v>
      </c>
      <c r="E11" s="44" t="str" cm="1">
        <f t="array" ref="E11:E26">INDEX(Performance[Entreprises.Activité détaillée],MATCH(_xlfn.ANCHORARRAY($B$11),Performance[siren],0))</f>
        <v>Fabrication de cacao, chocolat et de produits de confiserie</v>
      </c>
      <c r="F11" cm="1">
        <f t="array" ref="F11:F676">SUMIFS(Performance[Chiffre_d_affaires],Performance[siren],Listes!$B$11:$B$676)</f>
        <v>471343047</v>
      </c>
      <c r="H11" s="21" cm="1">
        <f t="array" ref="H11:H16">_xlfn.SORTBY(_xlfn._xlws.FILTER(Performance[date_cloture_exercice],Performance[Entreprises.Nom]=Entreprise),_xlfn._xlws.FILTER(Performance[date_cloture_exercice],Performance[Entreprises.Nom]=Entreprise),1)</f>
        <v>43830</v>
      </c>
    </row>
    <row r="12" spans="1:8" x14ac:dyDescent="0.35">
      <c r="A12">
        <v>2</v>
      </c>
      <c r="B12" s="43">
        <v>494887854</v>
      </c>
      <c r="C12" s="44" t="str">
        <v>MARS WRIGLEY CONFECTIONERY FRANCE</v>
      </c>
      <c r="D12" s="44" t="str">
        <v>Fabrication d'autres produits alimentaires</v>
      </c>
      <c r="E12" s="45" t="str">
        <v>Fabrication de cacao, chocolat et de produits de confiserie</v>
      </c>
      <c r="F12">
        <v>8675599289</v>
      </c>
      <c r="H12" s="21">
        <v>44196</v>
      </c>
    </row>
    <row r="13" spans="1:8" x14ac:dyDescent="0.35">
      <c r="A13">
        <v>3</v>
      </c>
      <c r="B13" s="43">
        <v>327373478</v>
      </c>
      <c r="C13" s="44" t="str">
        <v>NATRA SAINT ETIENNE</v>
      </c>
      <c r="D13" s="44" t="str">
        <v>Fabrication d'autres produits alimentaires</v>
      </c>
      <c r="E13" s="45" t="str">
        <v>Fabrication de cacao, chocolat et de produits de confiserie</v>
      </c>
      <c r="F13">
        <v>324934141</v>
      </c>
      <c r="H13" s="21">
        <v>44561</v>
      </c>
    </row>
    <row r="14" spans="1:8" x14ac:dyDescent="0.35">
      <c r="A14">
        <v>4</v>
      </c>
      <c r="B14" s="43">
        <v>433935764</v>
      </c>
      <c r="C14" s="44" t="str">
        <v>CPK PRODUCTION FRANCE</v>
      </c>
      <c r="D14" s="44" t="str">
        <v>Fabrication d'autres produits alimentaires</v>
      </c>
      <c r="E14" s="45" t="str">
        <v>Fabrication de cacao, chocolat et de produits de confiserie</v>
      </c>
      <c r="F14">
        <v>1044789986</v>
      </c>
      <c r="H14" s="21">
        <v>44926</v>
      </c>
    </row>
    <row r="15" spans="1:8" x14ac:dyDescent="0.35">
      <c r="A15">
        <v>5</v>
      </c>
      <c r="B15" s="43">
        <v>438773525</v>
      </c>
      <c r="C15" s="44" t="str">
        <v>BARRY CALLEBAUT MANUFACTURING FRANCE</v>
      </c>
      <c r="D15" s="44" t="str">
        <v>Fabrication d'autres produits alimentaires</v>
      </c>
      <c r="E15" s="45" t="str">
        <v>Fabrication de cacao, chocolat et de produits de confiserie</v>
      </c>
      <c r="F15">
        <v>1263760911</v>
      </c>
      <c r="H15" s="21">
        <v>45291</v>
      </c>
    </row>
    <row r="16" spans="1:8" x14ac:dyDescent="0.35">
      <c r="A16">
        <v>6</v>
      </c>
      <c r="B16" s="43">
        <v>602018897</v>
      </c>
      <c r="C16" s="44" t="str">
        <v>FERRERO FRANCE</v>
      </c>
      <c r="D16" s="44" t="str">
        <v>Fabrication d'autres produits alimentaires</v>
      </c>
      <c r="E16" s="45" t="str">
        <v>Fabrication de cacao, chocolat et de produits de confiserie</v>
      </c>
      <c r="F16">
        <v>614534448</v>
      </c>
      <c r="H16" s="21">
        <v>45657</v>
      </c>
    </row>
    <row r="17" spans="1:8" x14ac:dyDescent="0.35">
      <c r="A17">
        <v>7</v>
      </c>
      <c r="B17" s="43">
        <v>397673195</v>
      </c>
      <c r="C17" s="44" t="str">
        <v>CPK PRODUCTION STRASBOURG</v>
      </c>
      <c r="D17" s="44" t="str">
        <v>Fabrication d'autres produits alimentaires</v>
      </c>
      <c r="E17" s="45" t="str">
        <v>Fabrication de cacao, chocolat et de produits de confiserie</v>
      </c>
      <c r="F17">
        <v>505852252</v>
      </c>
      <c r="H17" s="21"/>
    </row>
    <row r="18" spans="1:8" x14ac:dyDescent="0.35">
      <c r="A18">
        <v>8</v>
      </c>
      <c r="B18" s="43">
        <v>352714745</v>
      </c>
      <c r="C18" s="44" t="str">
        <v>BARRY CALLEBAUT FRANCE</v>
      </c>
      <c r="D18" s="44" t="str">
        <v>Fabrication d'autres produits alimentaires</v>
      </c>
      <c r="E18" s="45" t="str">
        <v>Fabrication de cacao, chocolat et de produits de confiserie</v>
      </c>
      <c r="F18">
        <v>401908809</v>
      </c>
      <c r="H18" s="21"/>
    </row>
    <row r="19" spans="1:8" x14ac:dyDescent="0.35">
      <c r="A19">
        <v>9</v>
      </c>
      <c r="B19" s="43">
        <v>334381159</v>
      </c>
      <c r="C19" s="44" t="str">
        <v>CONFISERIE DU NORD</v>
      </c>
      <c r="D19" s="44" t="str">
        <v>Fabrication d'autres produits alimentaires</v>
      </c>
      <c r="E19" s="45" t="str">
        <v>Fabrication de cacao, chocolat et de produits de confiserie</v>
      </c>
      <c r="F19">
        <v>435207879</v>
      </c>
      <c r="H19" s="7"/>
    </row>
    <row r="20" spans="1:8" x14ac:dyDescent="0.35">
      <c r="A20">
        <v>10</v>
      </c>
      <c r="B20" s="43">
        <v>804635407</v>
      </c>
      <c r="C20" s="44" t="str">
        <v>APTUNION INDUSTRIE</v>
      </c>
      <c r="D20" s="44" t="str">
        <v>Fabrication d'autres produits alimentaires</v>
      </c>
      <c r="E20" s="45" t="str">
        <v>Fabrication de cacao, chocolat et de produits de confiserie</v>
      </c>
      <c r="F20">
        <v>320129495</v>
      </c>
      <c r="H20" s="7"/>
    </row>
    <row r="21" spans="1:8" x14ac:dyDescent="0.35">
      <c r="A21">
        <v>11</v>
      </c>
      <c r="B21" s="43">
        <v>562880179</v>
      </c>
      <c r="C21" s="44" t="str">
        <v>CEMOI CONFISEUR</v>
      </c>
      <c r="D21" s="44" t="str">
        <v>Fabrication d'autres produits alimentaires</v>
      </c>
      <c r="E21" s="45" t="str">
        <v>Fabrication de cacao, chocolat et de produits de confiserie</v>
      </c>
      <c r="F21">
        <v>1391957830</v>
      </c>
      <c r="H21" s="7"/>
    </row>
    <row r="22" spans="1:8" x14ac:dyDescent="0.35">
      <c r="A22">
        <v>12</v>
      </c>
      <c r="B22" s="43">
        <v>572149169</v>
      </c>
      <c r="C22" s="44" t="str">
        <v>HARIBO RICQLES ZAN</v>
      </c>
      <c r="D22" s="44" t="str">
        <v>Fabrication d'autres produits alimentaires</v>
      </c>
      <c r="E22" s="45" t="str">
        <v>Fabrication de cacao, chocolat et de produits de confiserie</v>
      </c>
      <c r="F22">
        <v>2231266634</v>
      </c>
      <c r="H22" s="7"/>
    </row>
    <row r="23" spans="1:8" x14ac:dyDescent="0.35">
      <c r="A23">
        <v>13</v>
      </c>
      <c r="B23" s="43">
        <v>558503959</v>
      </c>
      <c r="C23" s="44" t="str">
        <v>CSM FRANCE</v>
      </c>
      <c r="D23" s="44" t="str">
        <v>Fabrication d'autres produits alimentaires</v>
      </c>
      <c r="E23" s="45" t="str">
        <v>Fabrication de cacao, chocolat et de produits de confiserie</v>
      </c>
      <c r="F23">
        <v>648666220</v>
      </c>
      <c r="H23" s="7"/>
    </row>
    <row r="24" spans="1:8" x14ac:dyDescent="0.35">
      <c r="A24">
        <v>14</v>
      </c>
      <c r="B24" s="43">
        <v>688501022</v>
      </c>
      <c r="C24" s="44" t="str">
        <v>CIE FRANCAISE CHOCOLATERIE ET CONFISERIE</v>
      </c>
      <c r="D24" s="44" t="str">
        <v>Fabrication d'autres produits alimentaires</v>
      </c>
      <c r="E24" s="45" t="str">
        <v>Fabrication de cacao, chocolat et de produits de confiserie</v>
      </c>
      <c r="F24">
        <v>318038861</v>
      </c>
      <c r="H24" s="7"/>
    </row>
    <row r="25" spans="1:8" x14ac:dyDescent="0.35">
      <c r="A25">
        <v>15</v>
      </c>
      <c r="B25" s="43">
        <v>564202166</v>
      </c>
      <c r="C25" s="44" t="str">
        <v>CEMOI CHOCOLATIER</v>
      </c>
      <c r="D25" s="44" t="str">
        <v>Fabrication d'autres produits alimentaires</v>
      </c>
      <c r="E25" s="45" t="str">
        <v>Fabrication de cacao, chocolat et de produits de confiserie</v>
      </c>
      <c r="F25">
        <v>3829433042</v>
      </c>
      <c r="H25" s="7"/>
    </row>
    <row r="26" spans="1:8" x14ac:dyDescent="0.35">
      <c r="A26">
        <v>16</v>
      </c>
      <c r="B26" s="43">
        <v>916521107</v>
      </c>
      <c r="C26" s="44" t="str">
        <v>WRIGLEY FRANCE SNC</v>
      </c>
      <c r="D26" s="44" t="str">
        <v>Fabrication d'autres produits alimentaires</v>
      </c>
      <c r="E26" s="45" t="str">
        <v>Fabrication de cacao, chocolat et de produits de confiserie</v>
      </c>
      <c r="F26">
        <v>944861141</v>
      </c>
      <c r="H26" s="7"/>
    </row>
    <row r="27" spans="1:8" x14ac:dyDescent="0.35">
      <c r="B27" s="43"/>
      <c r="C27" s="44"/>
      <c r="D27" s="44"/>
      <c r="E27" s="45"/>
      <c r="F27">
        <v>0</v>
      </c>
      <c r="H27" s="7"/>
    </row>
    <row r="28" spans="1:8" x14ac:dyDescent="0.35">
      <c r="B28" s="43"/>
      <c r="C28" s="44"/>
      <c r="D28" s="44"/>
      <c r="E28" s="45"/>
      <c r="F28">
        <v>0</v>
      </c>
      <c r="H28" s="7"/>
    </row>
    <row r="29" spans="1:8" x14ac:dyDescent="0.35">
      <c r="B29" s="43"/>
      <c r="C29" s="44"/>
      <c r="D29" s="44"/>
      <c r="E29" s="45"/>
      <c r="F29">
        <v>0</v>
      </c>
      <c r="H29" s="7"/>
    </row>
    <row r="30" spans="1:8" x14ac:dyDescent="0.35">
      <c r="B30" s="43"/>
      <c r="C30" s="44"/>
      <c r="D30" s="44"/>
      <c r="E30" s="45"/>
      <c r="F30">
        <v>0</v>
      </c>
      <c r="H30" s="7"/>
    </row>
    <row r="31" spans="1:8" x14ac:dyDescent="0.35">
      <c r="B31" s="43"/>
      <c r="C31" s="44"/>
      <c r="D31" s="44"/>
      <c r="E31" s="45"/>
      <c r="F31">
        <v>0</v>
      </c>
      <c r="H31" s="7"/>
    </row>
    <row r="32" spans="1:8" x14ac:dyDescent="0.35">
      <c r="B32" s="43"/>
      <c r="C32" s="44"/>
      <c r="D32" s="44"/>
      <c r="E32" s="45"/>
      <c r="F32">
        <v>0</v>
      </c>
      <c r="H32" s="7"/>
    </row>
    <row r="33" spans="2:8" x14ac:dyDescent="0.35">
      <c r="B33" s="43"/>
      <c r="C33" s="44"/>
      <c r="D33" s="44"/>
      <c r="E33" s="45"/>
      <c r="F33">
        <v>0</v>
      </c>
      <c r="H33" s="7"/>
    </row>
    <row r="34" spans="2:8" x14ac:dyDescent="0.35">
      <c r="B34" s="43"/>
      <c r="C34" s="44"/>
      <c r="D34" s="44"/>
      <c r="E34" s="45"/>
      <c r="F34">
        <v>0</v>
      </c>
      <c r="H34" s="7"/>
    </row>
    <row r="35" spans="2:8" x14ac:dyDescent="0.35">
      <c r="B35" s="43"/>
      <c r="C35" s="44"/>
      <c r="D35" s="44"/>
      <c r="E35" s="45"/>
      <c r="F35">
        <v>0</v>
      </c>
      <c r="H35" s="7"/>
    </row>
    <row r="36" spans="2:8" x14ac:dyDescent="0.35">
      <c r="B36" s="43"/>
      <c r="C36" s="44"/>
      <c r="D36" s="44"/>
      <c r="E36" s="45"/>
      <c r="F36">
        <v>0</v>
      </c>
      <c r="H36" s="7"/>
    </row>
    <row r="37" spans="2:8" x14ac:dyDescent="0.35">
      <c r="B37" s="43"/>
      <c r="C37" s="44"/>
      <c r="D37" s="44"/>
      <c r="E37" s="45"/>
      <c r="F37">
        <v>0</v>
      </c>
      <c r="H37" s="7"/>
    </row>
    <row r="38" spans="2:8" x14ac:dyDescent="0.35">
      <c r="B38" s="43"/>
      <c r="C38" s="44"/>
      <c r="D38" s="44"/>
      <c r="E38" s="45"/>
      <c r="F38">
        <v>0</v>
      </c>
      <c r="H38" s="7"/>
    </row>
    <row r="39" spans="2:8" x14ac:dyDescent="0.35">
      <c r="B39" s="43"/>
      <c r="C39" s="44"/>
      <c r="D39" s="44"/>
      <c r="E39" s="45"/>
      <c r="F39">
        <v>0</v>
      </c>
      <c r="H39" s="7"/>
    </row>
    <row r="40" spans="2:8" x14ac:dyDescent="0.35">
      <c r="B40" s="43"/>
      <c r="C40" s="44"/>
      <c r="D40" s="44"/>
      <c r="E40" s="45"/>
      <c r="F40">
        <v>0</v>
      </c>
      <c r="H40" s="7"/>
    </row>
    <row r="41" spans="2:8" x14ac:dyDescent="0.35">
      <c r="B41" s="43"/>
      <c r="C41" s="44"/>
      <c r="D41" s="44"/>
      <c r="E41" s="45"/>
      <c r="F41">
        <v>0</v>
      </c>
      <c r="H41" s="7"/>
    </row>
    <row r="42" spans="2:8" x14ac:dyDescent="0.35">
      <c r="B42" s="43"/>
      <c r="C42" s="44"/>
      <c r="D42" s="44"/>
      <c r="E42" s="45"/>
      <c r="F42">
        <v>0</v>
      </c>
      <c r="H42" s="7"/>
    </row>
    <row r="43" spans="2:8" x14ac:dyDescent="0.35">
      <c r="B43" s="43"/>
      <c r="C43" s="44"/>
      <c r="D43" s="44"/>
      <c r="E43" s="45"/>
      <c r="F43">
        <v>0</v>
      </c>
      <c r="H43" s="7"/>
    </row>
    <row r="44" spans="2:8" x14ac:dyDescent="0.35">
      <c r="B44" s="43"/>
      <c r="C44" s="44"/>
      <c r="D44" s="44"/>
      <c r="E44" s="45"/>
      <c r="F44">
        <v>0</v>
      </c>
      <c r="H44" s="7"/>
    </row>
    <row r="45" spans="2:8" x14ac:dyDescent="0.35">
      <c r="B45" s="43"/>
      <c r="C45" s="44"/>
      <c r="D45" s="44"/>
      <c r="E45" s="45"/>
      <c r="F45">
        <v>0</v>
      </c>
      <c r="H45" s="7"/>
    </row>
    <row r="46" spans="2:8" x14ac:dyDescent="0.35">
      <c r="B46" s="43"/>
      <c r="C46" s="44"/>
      <c r="D46" s="44"/>
      <c r="E46" s="45"/>
      <c r="F46">
        <v>0</v>
      </c>
      <c r="H46" s="7"/>
    </row>
    <row r="47" spans="2:8" x14ac:dyDescent="0.35">
      <c r="B47" s="43"/>
      <c r="C47" s="44"/>
      <c r="D47" s="44"/>
      <c r="E47" s="45"/>
      <c r="F47">
        <v>0</v>
      </c>
      <c r="H47" s="7"/>
    </row>
    <row r="48" spans="2:8" x14ac:dyDescent="0.35">
      <c r="B48" s="43"/>
      <c r="C48" s="44"/>
      <c r="D48" s="44"/>
      <c r="E48" s="45"/>
      <c r="F48">
        <v>0</v>
      </c>
      <c r="H48" s="7"/>
    </row>
    <row r="49" spans="2:8" x14ac:dyDescent="0.35">
      <c r="B49" s="43"/>
      <c r="C49" s="44"/>
      <c r="D49" s="44"/>
      <c r="E49" s="45"/>
      <c r="F49">
        <v>0</v>
      </c>
      <c r="H49" s="7"/>
    </row>
    <row r="50" spans="2:8" x14ac:dyDescent="0.35">
      <c r="B50" s="43"/>
      <c r="C50" s="44"/>
      <c r="D50" s="44"/>
      <c r="E50" s="45"/>
      <c r="F50">
        <v>0</v>
      </c>
      <c r="H50" s="7"/>
    </row>
    <row r="51" spans="2:8" x14ac:dyDescent="0.35">
      <c r="B51" s="43"/>
      <c r="C51" s="44"/>
      <c r="D51" s="44"/>
      <c r="E51" s="45"/>
      <c r="F51">
        <v>0</v>
      </c>
      <c r="H51" s="7"/>
    </row>
    <row r="52" spans="2:8" x14ac:dyDescent="0.35">
      <c r="B52" s="43"/>
      <c r="C52" s="44"/>
      <c r="D52" s="44"/>
      <c r="E52" s="45"/>
      <c r="F52">
        <v>0</v>
      </c>
      <c r="H52" s="7"/>
    </row>
    <row r="53" spans="2:8" x14ac:dyDescent="0.35">
      <c r="B53" s="43"/>
      <c r="C53" s="44"/>
      <c r="D53" s="44"/>
      <c r="E53" s="45"/>
      <c r="F53">
        <v>0</v>
      </c>
      <c r="H53" s="7"/>
    </row>
    <row r="54" spans="2:8" x14ac:dyDescent="0.35">
      <c r="B54" s="43"/>
      <c r="C54" s="44"/>
      <c r="D54" s="44"/>
      <c r="E54" s="45"/>
      <c r="F54">
        <v>0</v>
      </c>
      <c r="H54" s="7"/>
    </row>
    <row r="55" spans="2:8" x14ac:dyDescent="0.35">
      <c r="B55" s="43"/>
      <c r="C55" s="44"/>
      <c r="D55" s="44"/>
      <c r="E55" s="45"/>
      <c r="F55">
        <v>0</v>
      </c>
      <c r="H55" s="7"/>
    </row>
    <row r="56" spans="2:8" x14ac:dyDescent="0.35">
      <c r="B56" s="43"/>
      <c r="C56" s="44"/>
      <c r="D56" s="44"/>
      <c r="E56" s="45"/>
      <c r="F56">
        <v>0</v>
      </c>
      <c r="H56" s="7"/>
    </row>
    <row r="57" spans="2:8" x14ac:dyDescent="0.35">
      <c r="B57" s="43"/>
      <c r="C57" s="44"/>
      <c r="D57" s="44"/>
      <c r="E57" s="45"/>
      <c r="F57">
        <v>0</v>
      </c>
      <c r="H57" s="7"/>
    </row>
    <row r="58" spans="2:8" x14ac:dyDescent="0.35">
      <c r="B58" s="43"/>
      <c r="C58" s="44"/>
      <c r="D58" s="44"/>
      <c r="E58" s="45"/>
      <c r="F58">
        <v>0</v>
      </c>
      <c r="H58" s="7"/>
    </row>
    <row r="59" spans="2:8" x14ac:dyDescent="0.35">
      <c r="B59" s="43"/>
      <c r="C59" s="44"/>
      <c r="D59" s="44"/>
      <c r="E59" s="45"/>
      <c r="F59">
        <v>0</v>
      </c>
      <c r="H59" s="7"/>
    </row>
    <row r="60" spans="2:8" x14ac:dyDescent="0.35">
      <c r="B60" s="43"/>
      <c r="C60" s="44"/>
      <c r="D60" s="44"/>
      <c r="E60" s="45"/>
      <c r="F60">
        <v>0</v>
      </c>
      <c r="H60" s="7"/>
    </row>
    <row r="61" spans="2:8" x14ac:dyDescent="0.35">
      <c r="B61" s="43"/>
      <c r="C61" s="44"/>
      <c r="D61" s="44"/>
      <c r="E61" s="45"/>
      <c r="F61">
        <v>0</v>
      </c>
    </row>
    <row r="62" spans="2:8" x14ac:dyDescent="0.35">
      <c r="B62" s="43"/>
      <c r="C62" s="44"/>
      <c r="D62" s="44"/>
      <c r="E62" s="45"/>
      <c r="F62">
        <v>0</v>
      </c>
    </row>
    <row r="63" spans="2:8" x14ac:dyDescent="0.35">
      <c r="B63" s="43"/>
      <c r="C63" s="44"/>
      <c r="D63" s="44"/>
      <c r="E63" s="45"/>
      <c r="F63">
        <v>0</v>
      </c>
    </row>
    <row r="64" spans="2:8" x14ac:dyDescent="0.35">
      <c r="B64" s="43"/>
      <c r="C64" s="44"/>
      <c r="D64" s="44"/>
      <c r="E64" s="45"/>
      <c r="F64">
        <v>0</v>
      </c>
    </row>
    <row r="65" spans="2:6" x14ac:dyDescent="0.35">
      <c r="B65" s="43"/>
      <c r="C65" s="44"/>
      <c r="D65" s="44"/>
      <c r="E65" s="45"/>
      <c r="F65">
        <v>0</v>
      </c>
    </row>
    <row r="66" spans="2:6" x14ac:dyDescent="0.35">
      <c r="B66" s="43"/>
      <c r="C66" s="44"/>
      <c r="D66" s="44"/>
      <c r="E66" s="45"/>
      <c r="F66">
        <v>0</v>
      </c>
    </row>
    <row r="67" spans="2:6" x14ac:dyDescent="0.35">
      <c r="B67" s="43"/>
      <c r="C67" s="44"/>
      <c r="D67" s="44"/>
      <c r="E67" s="45"/>
      <c r="F67">
        <v>0</v>
      </c>
    </row>
    <row r="68" spans="2:6" x14ac:dyDescent="0.35">
      <c r="B68" s="43"/>
      <c r="C68" s="44"/>
      <c r="D68" s="44"/>
      <c r="E68" s="45"/>
      <c r="F68">
        <v>0</v>
      </c>
    </row>
    <row r="69" spans="2:6" x14ac:dyDescent="0.35">
      <c r="B69" s="43"/>
      <c r="C69" s="44"/>
      <c r="D69" s="44"/>
      <c r="E69" s="45"/>
      <c r="F69">
        <v>0</v>
      </c>
    </row>
    <row r="70" spans="2:6" x14ac:dyDescent="0.35">
      <c r="B70" s="43"/>
      <c r="C70" s="44"/>
      <c r="D70" s="44"/>
      <c r="E70" s="45"/>
      <c r="F70">
        <v>0</v>
      </c>
    </row>
    <row r="71" spans="2:6" x14ac:dyDescent="0.35">
      <c r="B71" s="43"/>
      <c r="C71" s="44"/>
      <c r="D71" s="44"/>
      <c r="E71" s="45"/>
      <c r="F71">
        <v>0</v>
      </c>
    </row>
    <row r="72" spans="2:6" x14ac:dyDescent="0.35">
      <c r="B72" s="43"/>
      <c r="C72" s="44"/>
      <c r="D72" s="44"/>
      <c r="E72" s="45"/>
      <c r="F72">
        <v>0</v>
      </c>
    </row>
    <row r="73" spans="2:6" x14ac:dyDescent="0.35">
      <c r="B73" s="43"/>
      <c r="C73" s="44"/>
      <c r="D73" s="44"/>
      <c r="E73" s="45"/>
      <c r="F73">
        <v>0</v>
      </c>
    </row>
    <row r="74" spans="2:6" x14ac:dyDescent="0.35">
      <c r="B74" s="43"/>
      <c r="C74" s="44"/>
      <c r="D74" s="44"/>
      <c r="E74" s="45"/>
      <c r="F74">
        <v>0</v>
      </c>
    </row>
    <row r="75" spans="2:6" x14ac:dyDescent="0.35">
      <c r="B75" s="43"/>
      <c r="C75" s="44"/>
      <c r="D75" s="44"/>
      <c r="E75" s="45"/>
      <c r="F75">
        <v>0</v>
      </c>
    </row>
    <row r="76" spans="2:6" x14ac:dyDescent="0.35">
      <c r="B76" s="43"/>
      <c r="C76" s="44"/>
      <c r="D76" s="44"/>
      <c r="E76" s="45"/>
      <c r="F76">
        <v>0</v>
      </c>
    </row>
    <row r="77" spans="2:6" x14ac:dyDescent="0.35">
      <c r="B77" s="43"/>
      <c r="C77" s="44"/>
      <c r="D77" s="44"/>
      <c r="E77" s="45"/>
      <c r="F77">
        <v>0</v>
      </c>
    </row>
    <row r="78" spans="2:6" x14ac:dyDescent="0.35">
      <c r="B78" s="43"/>
      <c r="C78" s="44"/>
      <c r="D78" s="44"/>
      <c r="E78" s="45"/>
      <c r="F78">
        <v>0</v>
      </c>
    </row>
    <row r="79" spans="2:6" x14ac:dyDescent="0.35">
      <c r="B79" s="43"/>
      <c r="C79" s="44"/>
      <c r="D79" s="44"/>
      <c r="E79" s="45"/>
      <c r="F79">
        <v>0</v>
      </c>
    </row>
    <row r="80" spans="2:6" x14ac:dyDescent="0.35">
      <c r="B80" s="43"/>
      <c r="C80" s="44"/>
      <c r="D80" s="44"/>
      <c r="E80" s="45"/>
      <c r="F80">
        <v>0</v>
      </c>
    </row>
    <row r="81" spans="2:6" x14ac:dyDescent="0.35">
      <c r="B81" s="43"/>
      <c r="C81" s="44"/>
      <c r="D81" s="44"/>
      <c r="E81" s="45"/>
      <c r="F81">
        <v>0</v>
      </c>
    </row>
    <row r="82" spans="2:6" x14ac:dyDescent="0.35">
      <c r="B82" s="43"/>
      <c r="C82" s="44"/>
      <c r="D82" s="44"/>
      <c r="E82" s="45"/>
      <c r="F82">
        <v>0</v>
      </c>
    </row>
    <row r="83" spans="2:6" x14ac:dyDescent="0.35">
      <c r="B83" s="43"/>
      <c r="C83" s="44"/>
      <c r="D83" s="44"/>
      <c r="E83" s="45"/>
      <c r="F83">
        <v>0</v>
      </c>
    </row>
    <row r="84" spans="2:6" x14ac:dyDescent="0.35">
      <c r="B84" s="43"/>
      <c r="C84" s="44"/>
      <c r="D84" s="44"/>
      <c r="E84" s="45"/>
      <c r="F84">
        <v>0</v>
      </c>
    </row>
    <row r="85" spans="2:6" x14ac:dyDescent="0.35">
      <c r="B85" s="43"/>
      <c r="C85" s="44"/>
      <c r="D85" s="44"/>
      <c r="E85" s="45"/>
      <c r="F85">
        <v>0</v>
      </c>
    </row>
    <row r="86" spans="2:6" x14ac:dyDescent="0.35">
      <c r="B86" s="43"/>
      <c r="C86" s="44"/>
      <c r="D86" s="44"/>
      <c r="E86" s="45"/>
      <c r="F86">
        <v>0</v>
      </c>
    </row>
    <row r="87" spans="2:6" x14ac:dyDescent="0.35">
      <c r="B87" s="43"/>
      <c r="C87" s="44"/>
      <c r="D87" s="44"/>
      <c r="E87" s="45"/>
      <c r="F87">
        <v>0</v>
      </c>
    </row>
    <row r="88" spans="2:6" x14ac:dyDescent="0.35">
      <c r="B88" s="43"/>
      <c r="C88" s="44"/>
      <c r="D88" s="44"/>
      <c r="E88" s="45"/>
      <c r="F88">
        <v>0</v>
      </c>
    </row>
    <row r="89" spans="2:6" x14ac:dyDescent="0.35">
      <c r="B89" s="43"/>
      <c r="C89" s="44"/>
      <c r="D89" s="44"/>
      <c r="E89" s="45"/>
      <c r="F89">
        <v>0</v>
      </c>
    </row>
    <row r="90" spans="2:6" x14ac:dyDescent="0.35">
      <c r="B90" s="43"/>
      <c r="C90" s="44"/>
      <c r="D90" s="44"/>
      <c r="E90" s="45"/>
      <c r="F90">
        <v>0</v>
      </c>
    </row>
    <row r="91" spans="2:6" x14ac:dyDescent="0.35">
      <c r="B91" s="43"/>
      <c r="C91" s="44"/>
      <c r="D91" s="44"/>
      <c r="E91" s="45"/>
      <c r="F91">
        <v>0</v>
      </c>
    </row>
    <row r="92" spans="2:6" x14ac:dyDescent="0.35">
      <c r="B92" s="43"/>
      <c r="C92" s="44"/>
      <c r="D92" s="44"/>
      <c r="E92" s="45"/>
      <c r="F92">
        <v>0</v>
      </c>
    </row>
    <row r="93" spans="2:6" x14ac:dyDescent="0.35">
      <c r="B93" s="43"/>
      <c r="C93" s="44"/>
      <c r="D93" s="44"/>
      <c r="E93" s="45"/>
      <c r="F93">
        <v>0</v>
      </c>
    </row>
    <row r="94" spans="2:6" x14ac:dyDescent="0.35">
      <c r="B94" s="43"/>
      <c r="C94" s="44"/>
      <c r="D94" s="44"/>
      <c r="E94" s="45"/>
      <c r="F94">
        <v>0</v>
      </c>
    </row>
    <row r="95" spans="2:6" x14ac:dyDescent="0.35">
      <c r="B95" s="43"/>
      <c r="C95" s="44"/>
      <c r="D95" s="44"/>
      <c r="E95" s="45"/>
      <c r="F95">
        <v>0</v>
      </c>
    </row>
    <row r="96" spans="2:6" x14ac:dyDescent="0.35">
      <c r="B96" s="43"/>
      <c r="C96" s="44"/>
      <c r="D96" s="44"/>
      <c r="E96" s="45"/>
      <c r="F96">
        <v>0</v>
      </c>
    </row>
    <row r="97" spans="2:6" x14ac:dyDescent="0.35">
      <c r="B97" s="43"/>
      <c r="C97" s="44"/>
      <c r="D97" s="44"/>
      <c r="E97" s="45"/>
      <c r="F97">
        <v>0</v>
      </c>
    </row>
    <row r="98" spans="2:6" x14ac:dyDescent="0.35">
      <c r="B98" s="43"/>
      <c r="C98" s="44"/>
      <c r="D98" s="44"/>
      <c r="E98" s="45"/>
      <c r="F98">
        <v>0</v>
      </c>
    </row>
    <row r="99" spans="2:6" x14ac:dyDescent="0.35">
      <c r="B99" s="43"/>
      <c r="C99" s="44"/>
      <c r="D99" s="44"/>
      <c r="E99" s="45"/>
      <c r="F99">
        <v>0</v>
      </c>
    </row>
    <row r="100" spans="2:6" x14ac:dyDescent="0.35">
      <c r="B100" s="43"/>
      <c r="C100" s="44"/>
      <c r="D100" s="44"/>
      <c r="E100" s="45"/>
      <c r="F100">
        <v>0</v>
      </c>
    </row>
    <row r="101" spans="2:6" x14ac:dyDescent="0.35">
      <c r="B101" s="43"/>
      <c r="C101" s="44"/>
      <c r="D101" s="44"/>
      <c r="E101" s="45"/>
      <c r="F101">
        <v>0</v>
      </c>
    </row>
    <row r="102" spans="2:6" x14ac:dyDescent="0.35">
      <c r="B102" s="43"/>
      <c r="C102" s="44"/>
      <c r="D102" s="44"/>
      <c r="E102" s="45"/>
      <c r="F102">
        <v>0</v>
      </c>
    </row>
    <row r="103" spans="2:6" x14ac:dyDescent="0.35">
      <c r="B103" s="43"/>
      <c r="C103" s="44"/>
      <c r="D103" s="44"/>
      <c r="E103" s="45"/>
      <c r="F103">
        <v>0</v>
      </c>
    </row>
    <row r="104" spans="2:6" x14ac:dyDescent="0.35">
      <c r="B104" s="43"/>
      <c r="C104" s="44"/>
      <c r="D104" s="44"/>
      <c r="E104" s="45"/>
      <c r="F104">
        <v>0</v>
      </c>
    </row>
    <row r="105" spans="2:6" x14ac:dyDescent="0.35">
      <c r="B105" s="43"/>
      <c r="C105" s="44"/>
      <c r="D105" s="44"/>
      <c r="E105" s="45"/>
      <c r="F105">
        <v>0</v>
      </c>
    </row>
    <row r="106" spans="2:6" x14ac:dyDescent="0.35">
      <c r="B106" s="43"/>
      <c r="C106" s="44"/>
      <c r="D106" s="44"/>
      <c r="E106" s="45"/>
      <c r="F106">
        <v>0</v>
      </c>
    </row>
    <row r="107" spans="2:6" x14ac:dyDescent="0.35">
      <c r="B107" s="43"/>
      <c r="C107" s="44"/>
      <c r="D107" s="44"/>
      <c r="E107" s="45"/>
      <c r="F107">
        <v>0</v>
      </c>
    </row>
    <row r="108" spans="2:6" x14ac:dyDescent="0.35">
      <c r="B108" s="43"/>
      <c r="C108" s="44"/>
      <c r="D108" s="44"/>
      <c r="E108" s="45"/>
      <c r="F108">
        <v>0</v>
      </c>
    </row>
    <row r="109" spans="2:6" x14ac:dyDescent="0.35">
      <c r="B109" s="43"/>
      <c r="C109" s="44"/>
      <c r="D109" s="44"/>
      <c r="E109" s="45"/>
      <c r="F109">
        <v>0</v>
      </c>
    </row>
    <row r="110" spans="2:6" x14ac:dyDescent="0.35">
      <c r="B110" s="43"/>
      <c r="C110" s="44"/>
      <c r="D110" s="44"/>
      <c r="E110" s="45"/>
      <c r="F110">
        <v>0</v>
      </c>
    </row>
    <row r="111" spans="2:6" x14ac:dyDescent="0.35">
      <c r="B111" s="43"/>
      <c r="C111" s="44"/>
      <c r="D111" s="44"/>
      <c r="E111" s="45"/>
      <c r="F111">
        <v>0</v>
      </c>
    </row>
    <row r="112" spans="2:6" x14ac:dyDescent="0.35">
      <c r="B112" s="43"/>
      <c r="C112" s="44"/>
      <c r="D112" s="44"/>
      <c r="E112" s="45"/>
      <c r="F112">
        <v>0</v>
      </c>
    </row>
    <row r="113" spans="2:6" x14ac:dyDescent="0.35">
      <c r="B113" s="43"/>
      <c r="C113" s="44"/>
      <c r="D113" s="44"/>
      <c r="E113" s="45"/>
      <c r="F113">
        <v>0</v>
      </c>
    </row>
    <row r="114" spans="2:6" x14ac:dyDescent="0.35">
      <c r="B114" s="43"/>
      <c r="C114" s="44"/>
      <c r="D114" s="44"/>
      <c r="E114" s="45"/>
      <c r="F114">
        <v>0</v>
      </c>
    </row>
    <row r="115" spans="2:6" x14ac:dyDescent="0.35">
      <c r="B115" s="43"/>
      <c r="C115" s="44"/>
      <c r="D115" s="44"/>
      <c r="E115" s="45"/>
      <c r="F115">
        <v>0</v>
      </c>
    </row>
    <row r="116" spans="2:6" x14ac:dyDescent="0.35">
      <c r="B116" s="43"/>
      <c r="C116" s="44"/>
      <c r="D116" s="44"/>
      <c r="E116" s="45"/>
      <c r="F116">
        <v>0</v>
      </c>
    </row>
    <row r="117" spans="2:6" x14ac:dyDescent="0.35">
      <c r="B117" s="43"/>
      <c r="C117" s="44"/>
      <c r="D117" s="44"/>
      <c r="E117" s="45"/>
      <c r="F117">
        <v>0</v>
      </c>
    </row>
    <row r="118" spans="2:6" x14ac:dyDescent="0.35">
      <c r="B118" s="43"/>
      <c r="C118" s="44"/>
      <c r="D118" s="44"/>
      <c r="E118" s="45"/>
      <c r="F118">
        <v>0</v>
      </c>
    </row>
    <row r="119" spans="2:6" x14ac:dyDescent="0.35">
      <c r="B119" s="43"/>
      <c r="C119" s="44"/>
      <c r="D119" s="44"/>
      <c r="E119" s="45"/>
      <c r="F119">
        <v>0</v>
      </c>
    </row>
    <row r="120" spans="2:6" x14ac:dyDescent="0.35">
      <c r="B120" s="43"/>
      <c r="C120" s="44"/>
      <c r="D120" s="44"/>
      <c r="E120" s="45"/>
      <c r="F120">
        <v>0</v>
      </c>
    </row>
    <row r="121" spans="2:6" x14ac:dyDescent="0.35">
      <c r="B121" s="43"/>
      <c r="C121" s="44"/>
      <c r="D121" s="44"/>
      <c r="E121" s="45"/>
      <c r="F121">
        <v>0</v>
      </c>
    </row>
    <row r="122" spans="2:6" x14ac:dyDescent="0.35">
      <c r="B122" s="43"/>
      <c r="C122" s="44"/>
      <c r="D122" s="44"/>
      <c r="E122" s="45"/>
      <c r="F122">
        <v>0</v>
      </c>
    </row>
    <row r="123" spans="2:6" x14ac:dyDescent="0.35">
      <c r="B123" s="43"/>
      <c r="C123" s="44"/>
      <c r="D123" s="44"/>
      <c r="E123" s="45"/>
      <c r="F123">
        <v>0</v>
      </c>
    </row>
    <row r="124" spans="2:6" x14ac:dyDescent="0.35">
      <c r="B124" s="43"/>
      <c r="C124" s="44"/>
      <c r="D124" s="44"/>
      <c r="E124" s="45"/>
      <c r="F124">
        <v>0</v>
      </c>
    </row>
    <row r="125" spans="2:6" x14ac:dyDescent="0.35">
      <c r="B125" s="43"/>
      <c r="C125" s="44"/>
      <c r="D125" s="44"/>
      <c r="E125" s="45"/>
      <c r="F125">
        <v>0</v>
      </c>
    </row>
    <row r="126" spans="2:6" x14ac:dyDescent="0.35">
      <c r="B126" s="43"/>
      <c r="C126" s="44"/>
      <c r="D126" s="44"/>
      <c r="E126" s="45"/>
      <c r="F126">
        <v>0</v>
      </c>
    </row>
    <row r="127" spans="2:6" x14ac:dyDescent="0.35">
      <c r="B127" s="43"/>
      <c r="C127" s="44"/>
      <c r="D127" s="44"/>
      <c r="E127" s="45"/>
      <c r="F127">
        <v>0</v>
      </c>
    </row>
    <row r="128" spans="2:6" x14ac:dyDescent="0.35">
      <c r="B128" s="43"/>
      <c r="C128" s="44"/>
      <c r="D128" s="44"/>
      <c r="E128" s="45"/>
      <c r="F128">
        <v>0</v>
      </c>
    </row>
    <row r="129" spans="2:6" x14ac:dyDescent="0.35">
      <c r="B129" s="43"/>
      <c r="C129" s="44"/>
      <c r="D129" s="44"/>
      <c r="E129" s="45"/>
      <c r="F129">
        <v>0</v>
      </c>
    </row>
    <row r="130" spans="2:6" x14ac:dyDescent="0.35">
      <c r="B130" s="43"/>
      <c r="C130" s="44"/>
      <c r="D130" s="44"/>
      <c r="E130" s="45"/>
      <c r="F130">
        <v>0</v>
      </c>
    </row>
    <row r="131" spans="2:6" x14ac:dyDescent="0.35">
      <c r="B131" s="43"/>
      <c r="C131" s="44"/>
      <c r="D131" s="44"/>
      <c r="E131" s="45"/>
      <c r="F131">
        <v>0</v>
      </c>
    </row>
    <row r="132" spans="2:6" x14ac:dyDescent="0.35">
      <c r="B132" s="43"/>
      <c r="C132" s="44"/>
      <c r="D132" s="44"/>
      <c r="E132" s="45"/>
      <c r="F132">
        <v>0</v>
      </c>
    </row>
    <row r="133" spans="2:6" x14ac:dyDescent="0.35">
      <c r="B133" s="43"/>
      <c r="C133" s="44"/>
      <c r="D133" s="44"/>
      <c r="E133" s="45"/>
      <c r="F133">
        <v>0</v>
      </c>
    </row>
    <row r="134" spans="2:6" x14ac:dyDescent="0.35">
      <c r="B134" s="43"/>
      <c r="C134" s="44"/>
      <c r="D134" s="44"/>
      <c r="E134" s="45"/>
      <c r="F134">
        <v>0</v>
      </c>
    </row>
    <row r="135" spans="2:6" x14ac:dyDescent="0.35">
      <c r="B135" s="43"/>
      <c r="C135" s="44"/>
      <c r="D135" s="44"/>
      <c r="E135" s="45"/>
      <c r="F135">
        <v>0</v>
      </c>
    </row>
    <row r="136" spans="2:6" x14ac:dyDescent="0.35">
      <c r="B136" s="43"/>
      <c r="C136" s="44"/>
      <c r="D136" s="44"/>
      <c r="E136" s="45"/>
      <c r="F136">
        <v>0</v>
      </c>
    </row>
    <row r="137" spans="2:6" x14ac:dyDescent="0.35">
      <c r="B137" s="43"/>
      <c r="C137" s="44"/>
      <c r="D137" s="44"/>
      <c r="E137" s="45"/>
      <c r="F137">
        <v>0</v>
      </c>
    </row>
    <row r="138" spans="2:6" x14ac:dyDescent="0.35">
      <c r="B138" s="43"/>
      <c r="C138" s="44"/>
      <c r="D138" s="44"/>
      <c r="E138" s="45"/>
      <c r="F138">
        <v>0</v>
      </c>
    </row>
    <row r="139" spans="2:6" x14ac:dyDescent="0.35">
      <c r="B139" s="43"/>
      <c r="C139" s="44"/>
      <c r="D139" s="44"/>
      <c r="E139" s="45"/>
      <c r="F139">
        <v>0</v>
      </c>
    </row>
    <row r="140" spans="2:6" x14ac:dyDescent="0.35">
      <c r="B140" s="43"/>
      <c r="C140" s="44"/>
      <c r="D140" s="44"/>
      <c r="E140" s="45"/>
      <c r="F140">
        <v>0</v>
      </c>
    </row>
    <row r="141" spans="2:6" x14ac:dyDescent="0.35">
      <c r="B141" s="43"/>
      <c r="C141" s="44"/>
      <c r="D141" s="44"/>
      <c r="E141" s="45"/>
      <c r="F141">
        <v>0</v>
      </c>
    </row>
    <row r="142" spans="2:6" x14ac:dyDescent="0.35">
      <c r="B142" s="43"/>
      <c r="C142" s="44"/>
      <c r="D142" s="44"/>
      <c r="E142" s="45"/>
      <c r="F142">
        <v>0</v>
      </c>
    </row>
    <row r="143" spans="2:6" x14ac:dyDescent="0.35">
      <c r="B143" s="43"/>
      <c r="C143" s="44"/>
      <c r="D143" s="44"/>
      <c r="E143" s="45"/>
      <c r="F143">
        <v>0</v>
      </c>
    </row>
    <row r="144" spans="2:6" x14ac:dyDescent="0.35">
      <c r="B144" s="43"/>
      <c r="C144" s="44"/>
      <c r="D144" s="44"/>
      <c r="E144" s="45"/>
      <c r="F144">
        <v>0</v>
      </c>
    </row>
    <row r="145" spans="2:6" x14ac:dyDescent="0.35">
      <c r="B145" s="43"/>
      <c r="C145" s="44"/>
      <c r="D145" s="44"/>
      <c r="E145" s="45"/>
      <c r="F145">
        <v>0</v>
      </c>
    </row>
    <row r="146" spans="2:6" x14ac:dyDescent="0.35">
      <c r="B146" s="43"/>
      <c r="C146" s="44"/>
      <c r="D146" s="44"/>
      <c r="E146" s="45"/>
      <c r="F146">
        <v>0</v>
      </c>
    </row>
    <row r="147" spans="2:6" x14ac:dyDescent="0.35">
      <c r="B147" s="43"/>
      <c r="C147" s="44"/>
      <c r="D147" s="44"/>
      <c r="E147" s="45"/>
      <c r="F147">
        <v>0</v>
      </c>
    </row>
    <row r="148" spans="2:6" x14ac:dyDescent="0.35">
      <c r="B148" s="43"/>
      <c r="C148" s="44"/>
      <c r="D148" s="44"/>
      <c r="E148" s="45"/>
      <c r="F148">
        <v>0</v>
      </c>
    </row>
    <row r="149" spans="2:6" x14ac:dyDescent="0.35">
      <c r="B149" s="43"/>
      <c r="C149" s="44"/>
      <c r="D149" s="44"/>
      <c r="E149" s="45"/>
      <c r="F149">
        <v>0</v>
      </c>
    </row>
    <row r="150" spans="2:6" x14ac:dyDescent="0.35">
      <c r="B150" s="43"/>
      <c r="C150" s="44"/>
      <c r="D150" s="44"/>
      <c r="E150" s="45"/>
      <c r="F150">
        <v>0</v>
      </c>
    </row>
    <row r="151" spans="2:6" x14ac:dyDescent="0.35">
      <c r="B151" s="43"/>
      <c r="C151" s="44"/>
      <c r="D151" s="44"/>
      <c r="E151" s="45"/>
      <c r="F151">
        <v>0</v>
      </c>
    </row>
    <row r="152" spans="2:6" x14ac:dyDescent="0.35">
      <c r="B152" s="43"/>
      <c r="C152" s="44"/>
      <c r="D152" s="44"/>
      <c r="E152" s="45"/>
      <c r="F152">
        <v>0</v>
      </c>
    </row>
    <row r="153" spans="2:6" x14ac:dyDescent="0.35">
      <c r="B153" s="43"/>
      <c r="C153" s="44"/>
      <c r="D153" s="44"/>
      <c r="E153" s="45"/>
      <c r="F153">
        <v>0</v>
      </c>
    </row>
    <row r="154" spans="2:6" x14ac:dyDescent="0.35">
      <c r="B154" s="43"/>
      <c r="C154" s="44"/>
      <c r="D154" s="44"/>
      <c r="E154" s="45"/>
      <c r="F154">
        <v>0</v>
      </c>
    </row>
    <row r="155" spans="2:6" x14ac:dyDescent="0.35">
      <c r="B155" s="43"/>
      <c r="C155" s="44"/>
      <c r="D155" s="44"/>
      <c r="E155" s="45"/>
      <c r="F155">
        <v>0</v>
      </c>
    </row>
    <row r="156" spans="2:6" x14ac:dyDescent="0.35">
      <c r="B156" s="43"/>
      <c r="C156" s="44"/>
      <c r="D156" s="44"/>
      <c r="E156" s="45"/>
      <c r="F156">
        <v>0</v>
      </c>
    </row>
    <row r="157" spans="2:6" x14ac:dyDescent="0.35">
      <c r="B157" s="43"/>
      <c r="C157" s="44"/>
      <c r="D157" s="44"/>
      <c r="E157" s="45"/>
      <c r="F157">
        <v>0</v>
      </c>
    </row>
    <row r="158" spans="2:6" x14ac:dyDescent="0.35">
      <c r="B158" s="43"/>
      <c r="C158" s="44"/>
      <c r="D158" s="44"/>
      <c r="E158" s="45"/>
      <c r="F158">
        <v>0</v>
      </c>
    </row>
    <row r="159" spans="2:6" x14ac:dyDescent="0.35">
      <c r="B159" s="43"/>
      <c r="C159" s="44"/>
      <c r="D159" s="44"/>
      <c r="E159" s="45"/>
      <c r="F159">
        <v>0</v>
      </c>
    </row>
    <row r="160" spans="2:6" x14ac:dyDescent="0.35">
      <c r="B160" s="43"/>
      <c r="C160" s="44"/>
      <c r="D160" s="44"/>
      <c r="E160" s="45"/>
      <c r="F160">
        <v>0</v>
      </c>
    </row>
    <row r="161" spans="2:6" x14ac:dyDescent="0.35">
      <c r="B161" s="43"/>
      <c r="C161" s="44"/>
      <c r="D161" s="44"/>
      <c r="E161" s="45"/>
      <c r="F161">
        <v>0</v>
      </c>
    </row>
    <row r="162" spans="2:6" x14ac:dyDescent="0.35">
      <c r="B162" s="43"/>
      <c r="C162" s="44"/>
      <c r="D162" s="44"/>
      <c r="E162" s="45"/>
      <c r="F162">
        <v>0</v>
      </c>
    </row>
    <row r="163" spans="2:6" x14ac:dyDescent="0.35">
      <c r="B163" s="43"/>
      <c r="C163" s="44"/>
      <c r="D163" s="44"/>
      <c r="E163" s="45"/>
      <c r="F163">
        <v>0</v>
      </c>
    </row>
    <row r="164" spans="2:6" x14ac:dyDescent="0.35">
      <c r="B164" s="43"/>
      <c r="C164" s="44"/>
      <c r="D164" s="44"/>
      <c r="E164" s="45"/>
      <c r="F164">
        <v>0</v>
      </c>
    </row>
    <row r="165" spans="2:6" x14ac:dyDescent="0.35">
      <c r="B165" s="43"/>
      <c r="C165" s="44"/>
      <c r="D165" s="44"/>
      <c r="E165" s="45"/>
      <c r="F165">
        <v>0</v>
      </c>
    </row>
    <row r="166" spans="2:6" x14ac:dyDescent="0.35">
      <c r="B166" s="43"/>
      <c r="C166" s="44"/>
      <c r="D166" s="44"/>
      <c r="E166" s="45"/>
      <c r="F166">
        <v>0</v>
      </c>
    </row>
    <row r="167" spans="2:6" x14ac:dyDescent="0.35">
      <c r="B167" s="43"/>
      <c r="C167" s="44"/>
      <c r="D167" s="44"/>
      <c r="E167" s="45"/>
      <c r="F167">
        <v>0</v>
      </c>
    </row>
    <row r="168" spans="2:6" x14ac:dyDescent="0.35">
      <c r="B168" s="43"/>
      <c r="C168" s="44"/>
      <c r="D168" s="44"/>
      <c r="E168" s="45"/>
      <c r="F168">
        <v>0</v>
      </c>
    </row>
    <row r="169" spans="2:6" x14ac:dyDescent="0.35">
      <c r="B169" s="43"/>
      <c r="C169" s="44"/>
      <c r="D169" s="44"/>
      <c r="E169" s="45"/>
      <c r="F169">
        <v>0</v>
      </c>
    </row>
    <row r="170" spans="2:6" x14ac:dyDescent="0.35">
      <c r="B170" s="43"/>
      <c r="C170" s="44"/>
      <c r="D170" s="44"/>
      <c r="E170" s="45"/>
      <c r="F170">
        <v>0</v>
      </c>
    </row>
    <row r="171" spans="2:6" x14ac:dyDescent="0.35">
      <c r="B171" s="43"/>
      <c r="C171" s="44"/>
      <c r="D171" s="44"/>
      <c r="E171" s="45"/>
      <c r="F171">
        <v>0</v>
      </c>
    </row>
    <row r="172" spans="2:6" x14ac:dyDescent="0.35">
      <c r="B172" s="43"/>
      <c r="C172" s="44"/>
      <c r="D172" s="44"/>
      <c r="E172" s="45"/>
      <c r="F172">
        <v>0</v>
      </c>
    </row>
    <row r="173" spans="2:6" x14ac:dyDescent="0.35">
      <c r="B173" s="43"/>
      <c r="C173" s="44"/>
      <c r="D173" s="44"/>
      <c r="E173" s="45"/>
      <c r="F173">
        <v>0</v>
      </c>
    </row>
    <row r="174" spans="2:6" x14ac:dyDescent="0.35">
      <c r="B174" s="43"/>
      <c r="C174" s="44"/>
      <c r="D174" s="44"/>
      <c r="E174" s="45"/>
      <c r="F174">
        <v>0</v>
      </c>
    </row>
    <row r="175" spans="2:6" x14ac:dyDescent="0.35">
      <c r="B175" s="43"/>
      <c r="C175" s="44"/>
      <c r="D175" s="44"/>
      <c r="E175" s="45"/>
      <c r="F175">
        <v>0</v>
      </c>
    </row>
    <row r="176" spans="2:6" x14ac:dyDescent="0.35">
      <c r="B176" s="43"/>
      <c r="C176" s="44"/>
      <c r="D176" s="44"/>
      <c r="E176" s="45"/>
      <c r="F176">
        <v>0</v>
      </c>
    </row>
    <row r="177" spans="2:6" x14ac:dyDescent="0.35">
      <c r="B177" s="43"/>
      <c r="C177" s="44"/>
      <c r="D177" s="44"/>
      <c r="E177" s="45"/>
      <c r="F177">
        <v>0</v>
      </c>
    </row>
    <row r="178" spans="2:6" x14ac:dyDescent="0.35">
      <c r="B178" s="43"/>
      <c r="C178" s="44"/>
      <c r="D178" s="44"/>
      <c r="E178" s="45"/>
      <c r="F178">
        <v>0</v>
      </c>
    </row>
    <row r="179" spans="2:6" x14ac:dyDescent="0.35">
      <c r="B179" s="43"/>
      <c r="C179" s="44"/>
      <c r="D179" s="44"/>
      <c r="E179" s="45"/>
      <c r="F179">
        <v>0</v>
      </c>
    </row>
    <row r="180" spans="2:6" x14ac:dyDescent="0.35">
      <c r="B180" s="43"/>
      <c r="C180" s="44"/>
      <c r="D180" s="44"/>
      <c r="E180" s="45"/>
      <c r="F180">
        <v>0</v>
      </c>
    </row>
    <row r="181" spans="2:6" x14ac:dyDescent="0.35">
      <c r="B181" s="43"/>
      <c r="C181" s="44"/>
      <c r="D181" s="44"/>
      <c r="E181" s="45"/>
      <c r="F181">
        <v>0</v>
      </c>
    </row>
    <row r="182" spans="2:6" x14ac:dyDescent="0.35">
      <c r="B182" s="43"/>
      <c r="C182" s="44"/>
      <c r="D182" s="44"/>
      <c r="E182" s="45"/>
      <c r="F182">
        <v>0</v>
      </c>
    </row>
    <row r="183" spans="2:6" x14ac:dyDescent="0.35">
      <c r="B183" s="43"/>
      <c r="C183" s="44"/>
      <c r="D183" s="44"/>
      <c r="E183" s="45"/>
      <c r="F183">
        <v>0</v>
      </c>
    </row>
    <row r="184" spans="2:6" x14ac:dyDescent="0.35">
      <c r="B184" s="43"/>
      <c r="C184" s="44"/>
      <c r="D184" s="44"/>
      <c r="E184" s="45"/>
      <c r="F184">
        <v>0</v>
      </c>
    </row>
    <row r="185" spans="2:6" x14ac:dyDescent="0.35">
      <c r="B185" s="43"/>
      <c r="C185" s="44"/>
      <c r="D185" s="44"/>
      <c r="E185" s="45"/>
      <c r="F185">
        <v>0</v>
      </c>
    </row>
    <row r="186" spans="2:6" x14ac:dyDescent="0.35">
      <c r="B186" s="43"/>
      <c r="C186" s="44"/>
      <c r="D186" s="44"/>
      <c r="E186" s="45"/>
      <c r="F186">
        <v>0</v>
      </c>
    </row>
    <row r="187" spans="2:6" x14ac:dyDescent="0.35">
      <c r="B187" s="43"/>
      <c r="C187" s="44"/>
      <c r="D187" s="44"/>
      <c r="E187" s="45"/>
      <c r="F187">
        <v>0</v>
      </c>
    </row>
    <row r="188" spans="2:6" x14ac:dyDescent="0.35">
      <c r="B188" s="43"/>
      <c r="C188" s="44"/>
      <c r="D188" s="44"/>
      <c r="E188" s="45"/>
      <c r="F188">
        <v>0</v>
      </c>
    </row>
    <row r="189" spans="2:6" x14ac:dyDescent="0.35">
      <c r="B189" s="43"/>
      <c r="C189" s="44"/>
      <c r="D189" s="44"/>
      <c r="E189" s="45"/>
      <c r="F189">
        <v>0</v>
      </c>
    </row>
    <row r="190" spans="2:6" x14ac:dyDescent="0.35">
      <c r="B190" s="43"/>
      <c r="C190" s="44"/>
      <c r="D190" s="44"/>
      <c r="E190" s="45"/>
      <c r="F190">
        <v>0</v>
      </c>
    </row>
    <row r="191" spans="2:6" x14ac:dyDescent="0.35">
      <c r="B191" s="43"/>
      <c r="C191" s="44"/>
      <c r="D191" s="44"/>
      <c r="E191" s="45"/>
      <c r="F191">
        <v>0</v>
      </c>
    </row>
    <row r="192" spans="2:6" x14ac:dyDescent="0.35">
      <c r="B192" s="43"/>
      <c r="C192" s="44"/>
      <c r="D192" s="44"/>
      <c r="E192" s="45"/>
      <c r="F192">
        <v>0</v>
      </c>
    </row>
    <row r="193" spans="2:6" x14ac:dyDescent="0.35">
      <c r="B193" s="43"/>
      <c r="C193" s="44"/>
      <c r="D193" s="44"/>
      <c r="E193" s="45"/>
      <c r="F193">
        <v>0</v>
      </c>
    </row>
    <row r="194" spans="2:6" x14ac:dyDescent="0.35">
      <c r="B194" s="43"/>
      <c r="C194" s="44"/>
      <c r="D194" s="44"/>
      <c r="E194" s="45"/>
      <c r="F194">
        <v>0</v>
      </c>
    </row>
    <row r="195" spans="2:6" x14ac:dyDescent="0.35">
      <c r="B195" s="43"/>
      <c r="C195" s="44"/>
      <c r="D195" s="44"/>
      <c r="E195" s="45"/>
      <c r="F195">
        <v>0</v>
      </c>
    </row>
    <row r="196" spans="2:6" x14ac:dyDescent="0.35">
      <c r="B196" s="43"/>
      <c r="C196" s="44"/>
      <c r="D196" s="44"/>
      <c r="E196" s="45"/>
      <c r="F196">
        <v>0</v>
      </c>
    </row>
    <row r="197" spans="2:6" x14ac:dyDescent="0.35">
      <c r="B197" s="43"/>
      <c r="C197" s="44"/>
      <c r="D197" s="44"/>
      <c r="E197" s="45"/>
      <c r="F197">
        <v>0</v>
      </c>
    </row>
    <row r="198" spans="2:6" x14ac:dyDescent="0.35">
      <c r="B198" s="43"/>
      <c r="C198" s="44"/>
      <c r="D198" s="44"/>
      <c r="E198" s="45"/>
      <c r="F198">
        <v>0</v>
      </c>
    </row>
    <row r="199" spans="2:6" x14ac:dyDescent="0.35">
      <c r="B199" s="43"/>
      <c r="C199" s="44"/>
      <c r="D199" s="44"/>
      <c r="E199" s="45"/>
      <c r="F199">
        <v>0</v>
      </c>
    </row>
    <row r="200" spans="2:6" x14ac:dyDescent="0.35">
      <c r="B200" s="43"/>
      <c r="C200" s="44"/>
      <c r="D200" s="44"/>
      <c r="E200" s="45"/>
      <c r="F200">
        <v>0</v>
      </c>
    </row>
    <row r="201" spans="2:6" x14ac:dyDescent="0.35">
      <c r="B201" s="43"/>
      <c r="C201" s="44"/>
      <c r="D201" s="44"/>
      <c r="E201" s="45"/>
      <c r="F201">
        <v>0</v>
      </c>
    </row>
    <row r="202" spans="2:6" x14ac:dyDescent="0.35">
      <c r="B202" s="43"/>
      <c r="C202" s="44"/>
      <c r="D202" s="44"/>
      <c r="E202" s="45"/>
      <c r="F202">
        <v>0</v>
      </c>
    </row>
    <row r="203" spans="2:6" x14ac:dyDescent="0.35">
      <c r="B203" s="43"/>
      <c r="C203" s="44"/>
      <c r="D203" s="44"/>
      <c r="E203" s="45"/>
      <c r="F203">
        <v>0</v>
      </c>
    </row>
    <row r="204" spans="2:6" x14ac:dyDescent="0.35">
      <c r="B204" s="43"/>
      <c r="C204" s="44"/>
      <c r="D204" s="44"/>
      <c r="E204" s="45"/>
      <c r="F204">
        <v>0</v>
      </c>
    </row>
    <row r="205" spans="2:6" x14ac:dyDescent="0.35">
      <c r="B205" s="43"/>
      <c r="C205" s="44"/>
      <c r="D205" s="44"/>
      <c r="E205" s="45"/>
      <c r="F205">
        <v>0</v>
      </c>
    </row>
    <row r="206" spans="2:6" x14ac:dyDescent="0.35">
      <c r="B206" s="43"/>
      <c r="C206" s="44"/>
      <c r="D206" s="44"/>
      <c r="E206" s="45"/>
      <c r="F206">
        <v>0</v>
      </c>
    </row>
    <row r="207" spans="2:6" x14ac:dyDescent="0.35">
      <c r="B207" s="43"/>
      <c r="C207" s="44"/>
      <c r="D207" s="44"/>
      <c r="E207" s="45"/>
      <c r="F207">
        <v>0</v>
      </c>
    </row>
    <row r="208" spans="2:6" x14ac:dyDescent="0.35">
      <c r="B208" s="43"/>
      <c r="C208" s="44"/>
      <c r="D208" s="44"/>
      <c r="E208" s="45"/>
      <c r="F208">
        <v>0</v>
      </c>
    </row>
    <row r="209" spans="2:6" x14ac:dyDescent="0.35">
      <c r="B209" s="43"/>
      <c r="C209" s="44"/>
      <c r="D209" s="44"/>
      <c r="E209" s="45"/>
      <c r="F209">
        <v>0</v>
      </c>
    </row>
    <row r="210" spans="2:6" x14ac:dyDescent="0.35">
      <c r="B210" s="43"/>
      <c r="C210" s="44"/>
      <c r="D210" s="44"/>
      <c r="E210" s="45"/>
      <c r="F210">
        <v>0</v>
      </c>
    </row>
    <row r="211" spans="2:6" x14ac:dyDescent="0.35">
      <c r="B211" s="43"/>
      <c r="C211" s="44"/>
      <c r="D211" s="44"/>
      <c r="E211" s="45"/>
      <c r="F211">
        <v>0</v>
      </c>
    </row>
    <row r="212" spans="2:6" x14ac:dyDescent="0.35">
      <c r="B212" s="43"/>
      <c r="C212" s="44"/>
      <c r="D212" s="44"/>
      <c r="E212" s="45"/>
      <c r="F212">
        <v>0</v>
      </c>
    </row>
    <row r="213" spans="2:6" x14ac:dyDescent="0.35">
      <c r="B213" s="43"/>
      <c r="C213" s="44"/>
      <c r="D213" s="44"/>
      <c r="E213" s="45"/>
      <c r="F213">
        <v>0</v>
      </c>
    </row>
    <row r="214" spans="2:6" x14ac:dyDescent="0.35">
      <c r="B214" s="43"/>
      <c r="C214" s="44"/>
      <c r="D214" s="44"/>
      <c r="E214" s="45"/>
      <c r="F214">
        <v>0</v>
      </c>
    </row>
    <row r="215" spans="2:6" x14ac:dyDescent="0.35">
      <c r="B215" s="43"/>
      <c r="C215" s="44"/>
      <c r="D215" s="44"/>
      <c r="E215" s="45"/>
      <c r="F215">
        <v>0</v>
      </c>
    </row>
    <row r="216" spans="2:6" x14ac:dyDescent="0.35">
      <c r="B216" s="43"/>
      <c r="C216" s="44"/>
      <c r="D216" s="44"/>
      <c r="E216" s="45"/>
      <c r="F216">
        <v>0</v>
      </c>
    </row>
    <row r="217" spans="2:6" x14ac:dyDescent="0.35">
      <c r="B217" s="43"/>
      <c r="C217" s="44"/>
      <c r="D217" s="44"/>
      <c r="E217" s="45"/>
      <c r="F217">
        <v>0</v>
      </c>
    </row>
    <row r="218" spans="2:6" x14ac:dyDescent="0.35">
      <c r="B218" s="43"/>
      <c r="C218" s="44"/>
      <c r="D218" s="44"/>
      <c r="E218" s="45"/>
      <c r="F218">
        <v>0</v>
      </c>
    </row>
    <row r="219" spans="2:6" x14ac:dyDescent="0.35">
      <c r="B219" s="43"/>
      <c r="C219" s="44"/>
      <c r="D219" s="44"/>
      <c r="E219" s="45"/>
      <c r="F219">
        <v>0</v>
      </c>
    </row>
    <row r="220" spans="2:6" x14ac:dyDescent="0.35">
      <c r="B220" s="43"/>
      <c r="C220" s="44"/>
      <c r="D220" s="44"/>
      <c r="E220" s="45"/>
      <c r="F220">
        <v>0</v>
      </c>
    </row>
    <row r="221" spans="2:6" x14ac:dyDescent="0.35">
      <c r="B221" s="43"/>
      <c r="C221" s="44"/>
      <c r="D221" s="44"/>
      <c r="E221" s="45"/>
      <c r="F221">
        <v>0</v>
      </c>
    </row>
    <row r="222" spans="2:6" x14ac:dyDescent="0.35">
      <c r="B222" s="43"/>
      <c r="C222" s="44"/>
      <c r="D222" s="44"/>
      <c r="E222" s="45"/>
      <c r="F222">
        <v>0</v>
      </c>
    </row>
    <row r="223" spans="2:6" x14ac:dyDescent="0.35">
      <c r="B223" s="43"/>
      <c r="C223" s="44"/>
      <c r="D223" s="44"/>
      <c r="E223" s="45"/>
      <c r="F223">
        <v>0</v>
      </c>
    </row>
    <row r="224" spans="2:6" x14ac:dyDescent="0.35">
      <c r="B224" s="43"/>
      <c r="C224" s="44"/>
      <c r="D224" s="44"/>
      <c r="E224" s="45"/>
      <c r="F224">
        <v>0</v>
      </c>
    </row>
    <row r="225" spans="2:6" x14ac:dyDescent="0.35">
      <c r="B225" s="43"/>
      <c r="C225" s="44"/>
      <c r="D225" s="44"/>
      <c r="E225" s="45"/>
      <c r="F225">
        <v>0</v>
      </c>
    </row>
    <row r="226" spans="2:6" x14ac:dyDescent="0.35">
      <c r="B226" s="43"/>
      <c r="C226" s="44"/>
      <c r="D226" s="44"/>
      <c r="E226" s="45"/>
      <c r="F226">
        <v>0</v>
      </c>
    </row>
    <row r="227" spans="2:6" x14ac:dyDescent="0.35">
      <c r="B227" s="43"/>
      <c r="C227" s="44"/>
      <c r="D227" s="44"/>
      <c r="E227" s="45"/>
      <c r="F227">
        <v>0</v>
      </c>
    </row>
    <row r="228" spans="2:6" x14ac:dyDescent="0.35">
      <c r="B228" s="43"/>
      <c r="C228" s="44"/>
      <c r="D228" s="44"/>
      <c r="E228" s="45"/>
      <c r="F228">
        <v>0</v>
      </c>
    </row>
    <row r="229" spans="2:6" x14ac:dyDescent="0.35">
      <c r="B229" s="43"/>
      <c r="C229" s="44"/>
      <c r="D229" s="44"/>
      <c r="E229" s="45"/>
      <c r="F229">
        <v>0</v>
      </c>
    </row>
    <row r="230" spans="2:6" x14ac:dyDescent="0.35">
      <c r="B230" s="43"/>
      <c r="C230" s="44"/>
      <c r="D230" s="44"/>
      <c r="E230" s="45"/>
      <c r="F230">
        <v>0</v>
      </c>
    </row>
    <row r="231" spans="2:6" x14ac:dyDescent="0.35">
      <c r="B231" s="43"/>
      <c r="C231" s="44"/>
      <c r="D231" s="44"/>
      <c r="E231" s="45"/>
      <c r="F231">
        <v>0</v>
      </c>
    </row>
    <row r="232" spans="2:6" x14ac:dyDescent="0.35">
      <c r="B232" s="43"/>
      <c r="C232" s="44"/>
      <c r="D232" s="44"/>
      <c r="E232" s="45"/>
      <c r="F232">
        <v>0</v>
      </c>
    </row>
    <row r="233" spans="2:6" x14ac:dyDescent="0.35">
      <c r="B233" s="43"/>
      <c r="C233" s="44"/>
      <c r="D233" s="44"/>
      <c r="E233" s="45"/>
      <c r="F233">
        <v>0</v>
      </c>
    </row>
    <row r="234" spans="2:6" x14ac:dyDescent="0.35">
      <c r="B234" s="43"/>
      <c r="C234" s="44"/>
      <c r="D234" s="44"/>
      <c r="E234" s="45"/>
      <c r="F234">
        <v>0</v>
      </c>
    </row>
    <row r="235" spans="2:6" x14ac:dyDescent="0.35">
      <c r="B235" s="43"/>
      <c r="C235" s="44"/>
      <c r="D235" s="44"/>
      <c r="E235" s="45"/>
      <c r="F235">
        <v>0</v>
      </c>
    </row>
    <row r="236" spans="2:6" x14ac:dyDescent="0.35">
      <c r="B236" s="43"/>
      <c r="C236" s="44"/>
      <c r="D236" s="44"/>
      <c r="E236" s="45"/>
      <c r="F236">
        <v>0</v>
      </c>
    </row>
    <row r="237" spans="2:6" x14ac:dyDescent="0.35">
      <c r="B237" s="43"/>
      <c r="C237" s="44"/>
      <c r="D237" s="44"/>
      <c r="E237" s="45"/>
      <c r="F237">
        <v>0</v>
      </c>
    </row>
    <row r="238" spans="2:6" x14ac:dyDescent="0.35">
      <c r="B238" s="43"/>
      <c r="C238" s="44"/>
      <c r="D238" s="44"/>
      <c r="E238" s="45"/>
      <c r="F238">
        <v>0</v>
      </c>
    </row>
    <row r="239" spans="2:6" x14ac:dyDescent="0.35">
      <c r="B239" s="43"/>
      <c r="C239" s="44"/>
      <c r="D239" s="44"/>
      <c r="E239" s="45"/>
      <c r="F239">
        <v>0</v>
      </c>
    </row>
    <row r="240" spans="2:6" x14ac:dyDescent="0.35">
      <c r="B240" s="43"/>
      <c r="C240" s="44"/>
      <c r="D240" s="44"/>
      <c r="E240" s="45"/>
      <c r="F240">
        <v>0</v>
      </c>
    </row>
    <row r="241" spans="2:6" x14ac:dyDescent="0.35">
      <c r="B241" s="43"/>
      <c r="C241" s="44"/>
      <c r="D241" s="44"/>
      <c r="E241" s="45"/>
      <c r="F241">
        <v>0</v>
      </c>
    </row>
    <row r="242" spans="2:6" x14ac:dyDescent="0.35">
      <c r="B242" s="43"/>
      <c r="C242" s="44"/>
      <c r="D242" s="44"/>
      <c r="E242" s="45"/>
      <c r="F242">
        <v>0</v>
      </c>
    </row>
    <row r="243" spans="2:6" x14ac:dyDescent="0.35">
      <c r="B243" s="43"/>
      <c r="C243" s="44"/>
      <c r="D243" s="44"/>
      <c r="E243" s="45"/>
      <c r="F243">
        <v>0</v>
      </c>
    </row>
    <row r="244" spans="2:6" x14ac:dyDescent="0.35">
      <c r="B244" s="43"/>
      <c r="C244" s="44"/>
      <c r="D244" s="44"/>
      <c r="E244" s="45"/>
      <c r="F244">
        <v>0</v>
      </c>
    </row>
    <row r="245" spans="2:6" x14ac:dyDescent="0.35">
      <c r="B245" s="43"/>
      <c r="C245" s="44"/>
      <c r="D245" s="44"/>
      <c r="E245" s="45"/>
      <c r="F245">
        <v>0</v>
      </c>
    </row>
    <row r="246" spans="2:6" x14ac:dyDescent="0.35">
      <c r="B246" s="43"/>
      <c r="C246" s="44"/>
      <c r="D246" s="44"/>
      <c r="E246" s="45"/>
      <c r="F246">
        <v>0</v>
      </c>
    </row>
    <row r="247" spans="2:6" x14ac:dyDescent="0.35">
      <c r="B247" s="43"/>
      <c r="C247" s="44"/>
      <c r="D247" s="44"/>
      <c r="E247" s="45"/>
      <c r="F247">
        <v>0</v>
      </c>
    </row>
    <row r="248" spans="2:6" x14ac:dyDescent="0.35">
      <c r="B248" s="43"/>
      <c r="C248" s="44"/>
      <c r="D248" s="44"/>
      <c r="E248" s="45"/>
      <c r="F248">
        <v>0</v>
      </c>
    </row>
    <row r="249" spans="2:6" x14ac:dyDescent="0.35">
      <c r="B249" s="43"/>
      <c r="C249" s="44"/>
      <c r="D249" s="44"/>
      <c r="E249" s="45"/>
      <c r="F249">
        <v>0</v>
      </c>
    </row>
    <row r="250" spans="2:6" x14ac:dyDescent="0.35">
      <c r="B250" s="43"/>
      <c r="C250" s="44"/>
      <c r="D250" s="44"/>
      <c r="E250" s="45"/>
      <c r="F250">
        <v>0</v>
      </c>
    </row>
    <row r="251" spans="2:6" x14ac:dyDescent="0.35">
      <c r="B251" s="43"/>
      <c r="C251" s="44"/>
      <c r="D251" s="44"/>
      <c r="E251" s="45"/>
      <c r="F251">
        <v>0</v>
      </c>
    </row>
    <row r="252" spans="2:6" x14ac:dyDescent="0.35">
      <c r="B252" s="43"/>
      <c r="C252" s="44"/>
      <c r="D252" s="44"/>
      <c r="E252" s="45"/>
      <c r="F252">
        <v>0</v>
      </c>
    </row>
    <row r="253" spans="2:6" x14ac:dyDescent="0.35">
      <c r="B253" s="43"/>
      <c r="C253" s="44"/>
      <c r="D253" s="44"/>
      <c r="E253" s="45"/>
      <c r="F253">
        <v>0</v>
      </c>
    </row>
    <row r="254" spans="2:6" x14ac:dyDescent="0.35">
      <c r="B254" s="43"/>
      <c r="C254" s="44"/>
      <c r="D254" s="44"/>
      <c r="E254" s="45"/>
      <c r="F254">
        <v>0</v>
      </c>
    </row>
    <row r="255" spans="2:6" x14ac:dyDescent="0.35">
      <c r="B255" s="43"/>
      <c r="C255" s="44"/>
      <c r="D255" s="44"/>
      <c r="E255" s="45"/>
      <c r="F255">
        <v>0</v>
      </c>
    </row>
    <row r="256" spans="2:6" x14ac:dyDescent="0.35">
      <c r="B256" s="43"/>
      <c r="C256" s="44"/>
      <c r="D256" s="44"/>
      <c r="E256" s="45"/>
      <c r="F256">
        <v>0</v>
      </c>
    </row>
    <row r="257" spans="2:6" x14ac:dyDescent="0.35">
      <c r="B257" s="43"/>
      <c r="C257" s="44"/>
      <c r="D257" s="44"/>
      <c r="E257" s="45"/>
      <c r="F257">
        <v>0</v>
      </c>
    </row>
    <row r="258" spans="2:6" x14ac:dyDescent="0.35">
      <c r="B258" s="43"/>
      <c r="C258" s="44"/>
      <c r="D258" s="44"/>
      <c r="E258" s="45"/>
      <c r="F258">
        <v>0</v>
      </c>
    </row>
    <row r="259" spans="2:6" x14ac:dyDescent="0.35">
      <c r="B259" s="43"/>
      <c r="C259" s="44"/>
      <c r="D259" s="44"/>
      <c r="E259" s="45"/>
      <c r="F259">
        <v>0</v>
      </c>
    </row>
    <row r="260" spans="2:6" x14ac:dyDescent="0.35">
      <c r="B260" s="43"/>
      <c r="C260" s="44"/>
      <c r="D260" s="44"/>
      <c r="E260" s="45"/>
      <c r="F260">
        <v>0</v>
      </c>
    </row>
    <row r="261" spans="2:6" x14ac:dyDescent="0.35">
      <c r="B261" s="43"/>
      <c r="C261" s="44"/>
      <c r="D261" s="44"/>
      <c r="E261" s="45"/>
      <c r="F261">
        <v>0</v>
      </c>
    </row>
    <row r="262" spans="2:6" x14ac:dyDescent="0.35">
      <c r="B262" s="43"/>
      <c r="C262" s="44"/>
      <c r="D262" s="44"/>
      <c r="E262" s="45"/>
      <c r="F262">
        <v>0</v>
      </c>
    </row>
    <row r="263" spans="2:6" x14ac:dyDescent="0.35">
      <c r="B263" s="43"/>
      <c r="C263" s="44"/>
      <c r="D263" s="44"/>
      <c r="E263" s="45"/>
      <c r="F263">
        <v>0</v>
      </c>
    </row>
    <row r="264" spans="2:6" x14ac:dyDescent="0.35">
      <c r="B264" s="43"/>
      <c r="C264" s="44"/>
      <c r="D264" s="44"/>
      <c r="E264" s="45"/>
      <c r="F264">
        <v>0</v>
      </c>
    </row>
    <row r="265" spans="2:6" x14ac:dyDescent="0.35">
      <c r="B265" s="43"/>
      <c r="C265" s="44"/>
      <c r="D265" s="44"/>
      <c r="E265" s="45"/>
      <c r="F265">
        <v>0</v>
      </c>
    </row>
    <row r="266" spans="2:6" x14ac:dyDescent="0.35">
      <c r="B266" s="43"/>
      <c r="C266" s="44"/>
      <c r="D266" s="44"/>
      <c r="E266" s="45"/>
      <c r="F266">
        <v>0</v>
      </c>
    </row>
    <row r="267" spans="2:6" x14ac:dyDescent="0.35">
      <c r="B267" s="43"/>
      <c r="C267" s="44"/>
      <c r="D267" s="44"/>
      <c r="E267" s="45"/>
      <c r="F267">
        <v>0</v>
      </c>
    </row>
    <row r="268" spans="2:6" x14ac:dyDescent="0.35">
      <c r="B268" s="43"/>
      <c r="C268" s="44"/>
      <c r="D268" s="44"/>
      <c r="E268" s="45"/>
      <c r="F268">
        <v>0</v>
      </c>
    </row>
    <row r="269" spans="2:6" x14ac:dyDescent="0.35">
      <c r="B269" s="43"/>
      <c r="C269" s="44"/>
      <c r="D269" s="44"/>
      <c r="E269" s="45"/>
      <c r="F269">
        <v>0</v>
      </c>
    </row>
    <row r="270" spans="2:6" x14ac:dyDescent="0.35">
      <c r="B270" s="43"/>
      <c r="C270" s="44"/>
      <c r="D270" s="44"/>
      <c r="E270" s="45"/>
      <c r="F270">
        <v>0</v>
      </c>
    </row>
    <row r="271" spans="2:6" x14ac:dyDescent="0.35">
      <c r="B271" s="43"/>
      <c r="C271" s="44"/>
      <c r="D271" s="44"/>
      <c r="E271" s="45"/>
      <c r="F271">
        <v>0</v>
      </c>
    </row>
    <row r="272" spans="2:6" x14ac:dyDescent="0.35">
      <c r="B272" s="43"/>
      <c r="C272" s="44"/>
      <c r="D272" s="44"/>
      <c r="E272" s="45"/>
      <c r="F272">
        <v>0</v>
      </c>
    </row>
    <row r="273" spans="2:6" x14ac:dyDescent="0.35">
      <c r="B273" s="43"/>
      <c r="C273" s="44"/>
      <c r="D273" s="44"/>
      <c r="E273" s="45"/>
      <c r="F273">
        <v>0</v>
      </c>
    </row>
    <row r="274" spans="2:6" x14ac:dyDescent="0.35">
      <c r="B274" s="43"/>
      <c r="C274" s="44"/>
      <c r="D274" s="44"/>
      <c r="E274" s="45"/>
      <c r="F274">
        <v>0</v>
      </c>
    </row>
    <row r="275" spans="2:6" x14ac:dyDescent="0.35">
      <c r="B275" s="43"/>
      <c r="C275" s="44"/>
      <c r="D275" s="44"/>
      <c r="E275" s="45"/>
      <c r="F275">
        <v>0</v>
      </c>
    </row>
    <row r="276" spans="2:6" x14ac:dyDescent="0.35">
      <c r="B276" s="43"/>
      <c r="C276" s="44"/>
      <c r="D276" s="44"/>
      <c r="E276" s="45"/>
      <c r="F276">
        <v>0</v>
      </c>
    </row>
    <row r="277" spans="2:6" x14ac:dyDescent="0.35">
      <c r="B277" s="43"/>
      <c r="C277" s="44"/>
      <c r="D277" s="44"/>
      <c r="E277" s="45"/>
      <c r="F277">
        <v>0</v>
      </c>
    </row>
    <row r="278" spans="2:6" x14ac:dyDescent="0.35">
      <c r="B278" s="43"/>
      <c r="C278" s="44"/>
      <c r="D278" s="44"/>
      <c r="E278" s="45"/>
      <c r="F278">
        <v>0</v>
      </c>
    </row>
    <row r="279" spans="2:6" x14ac:dyDescent="0.35">
      <c r="B279" s="43"/>
      <c r="C279" s="44"/>
      <c r="D279" s="44"/>
      <c r="E279" s="45"/>
      <c r="F279">
        <v>0</v>
      </c>
    </row>
    <row r="280" spans="2:6" x14ac:dyDescent="0.35">
      <c r="B280" s="43"/>
      <c r="C280" s="44"/>
      <c r="D280" s="44"/>
      <c r="E280" s="45"/>
      <c r="F280">
        <v>0</v>
      </c>
    </row>
    <row r="281" spans="2:6" x14ac:dyDescent="0.35">
      <c r="B281" s="43"/>
      <c r="C281" s="44"/>
      <c r="D281" s="44"/>
      <c r="E281" s="45"/>
      <c r="F281">
        <v>0</v>
      </c>
    </row>
    <row r="282" spans="2:6" x14ac:dyDescent="0.35">
      <c r="B282" s="43"/>
      <c r="C282" s="44"/>
      <c r="D282" s="44"/>
      <c r="E282" s="45"/>
      <c r="F282">
        <v>0</v>
      </c>
    </row>
    <row r="283" spans="2:6" x14ac:dyDescent="0.35">
      <c r="B283" s="43"/>
      <c r="C283" s="44"/>
      <c r="D283" s="44"/>
      <c r="E283" s="45"/>
      <c r="F283">
        <v>0</v>
      </c>
    </row>
    <row r="284" spans="2:6" x14ac:dyDescent="0.35">
      <c r="B284" s="43"/>
      <c r="C284" s="44"/>
      <c r="D284" s="44"/>
      <c r="E284" s="45"/>
      <c r="F284">
        <v>0</v>
      </c>
    </row>
    <row r="285" spans="2:6" x14ac:dyDescent="0.35">
      <c r="B285" s="43"/>
      <c r="C285" s="44"/>
      <c r="D285" s="44"/>
      <c r="E285" s="45"/>
      <c r="F285">
        <v>0</v>
      </c>
    </row>
    <row r="286" spans="2:6" x14ac:dyDescent="0.35">
      <c r="B286" s="43"/>
      <c r="C286" s="44"/>
      <c r="D286" s="44"/>
      <c r="E286" s="45"/>
      <c r="F286">
        <v>0</v>
      </c>
    </row>
    <row r="287" spans="2:6" x14ac:dyDescent="0.35">
      <c r="B287" s="43"/>
      <c r="C287" s="44"/>
      <c r="D287" s="44"/>
      <c r="E287" s="45"/>
      <c r="F287">
        <v>0</v>
      </c>
    </row>
    <row r="288" spans="2:6" x14ac:dyDescent="0.35">
      <c r="B288" s="43"/>
      <c r="C288" s="44"/>
      <c r="D288" s="44"/>
      <c r="E288" s="45"/>
      <c r="F288">
        <v>0</v>
      </c>
    </row>
    <row r="289" spans="2:6" x14ac:dyDescent="0.35">
      <c r="B289" s="43"/>
      <c r="C289" s="44"/>
      <c r="D289" s="44"/>
      <c r="E289" s="45"/>
      <c r="F289">
        <v>0</v>
      </c>
    </row>
    <row r="290" spans="2:6" x14ac:dyDescent="0.35">
      <c r="B290" s="43"/>
      <c r="C290" s="44"/>
      <c r="D290" s="44"/>
      <c r="E290" s="45"/>
      <c r="F290">
        <v>0</v>
      </c>
    </row>
    <row r="291" spans="2:6" x14ac:dyDescent="0.35">
      <c r="B291" s="43"/>
      <c r="C291" s="44"/>
      <c r="D291" s="44"/>
      <c r="E291" s="45"/>
      <c r="F291">
        <v>0</v>
      </c>
    </row>
    <row r="292" spans="2:6" x14ac:dyDescent="0.35">
      <c r="B292" s="43"/>
      <c r="C292" s="44"/>
      <c r="D292" s="44"/>
      <c r="E292" s="45"/>
      <c r="F292">
        <v>0</v>
      </c>
    </row>
    <row r="293" spans="2:6" x14ac:dyDescent="0.35">
      <c r="B293" s="43"/>
      <c r="C293" s="44"/>
      <c r="D293" s="44"/>
      <c r="E293" s="45"/>
      <c r="F293">
        <v>0</v>
      </c>
    </row>
    <row r="294" spans="2:6" x14ac:dyDescent="0.35">
      <c r="B294" s="43"/>
      <c r="C294" s="44"/>
      <c r="D294" s="44"/>
      <c r="E294" s="45"/>
      <c r="F294">
        <v>0</v>
      </c>
    </row>
    <row r="295" spans="2:6" x14ac:dyDescent="0.35">
      <c r="B295" s="43"/>
      <c r="C295" s="44"/>
      <c r="D295" s="44"/>
      <c r="E295" s="45"/>
      <c r="F295">
        <v>0</v>
      </c>
    </row>
    <row r="296" spans="2:6" x14ac:dyDescent="0.35">
      <c r="B296" s="43"/>
      <c r="C296" s="44"/>
      <c r="D296" s="44"/>
      <c r="E296" s="45"/>
      <c r="F296">
        <v>0</v>
      </c>
    </row>
    <row r="297" spans="2:6" x14ac:dyDescent="0.35">
      <c r="B297" s="43"/>
      <c r="C297" s="44"/>
      <c r="D297" s="44"/>
      <c r="E297" s="45"/>
      <c r="F297">
        <v>0</v>
      </c>
    </row>
    <row r="298" spans="2:6" x14ac:dyDescent="0.35">
      <c r="B298" s="43"/>
      <c r="C298" s="44"/>
      <c r="D298" s="44"/>
      <c r="E298" s="45"/>
      <c r="F298">
        <v>0</v>
      </c>
    </row>
    <row r="299" spans="2:6" x14ac:dyDescent="0.35">
      <c r="B299" s="43"/>
      <c r="C299" s="44"/>
      <c r="D299" s="44"/>
      <c r="E299" s="45"/>
      <c r="F299">
        <v>0</v>
      </c>
    </row>
    <row r="300" spans="2:6" x14ac:dyDescent="0.35">
      <c r="B300" s="43"/>
      <c r="C300" s="44"/>
      <c r="D300" s="44"/>
      <c r="E300" s="45"/>
      <c r="F300">
        <v>0</v>
      </c>
    </row>
    <row r="301" spans="2:6" x14ac:dyDescent="0.35">
      <c r="B301" s="43"/>
      <c r="C301" s="44"/>
      <c r="D301" s="44"/>
      <c r="E301" s="45"/>
      <c r="F301">
        <v>0</v>
      </c>
    </row>
    <row r="302" spans="2:6" x14ac:dyDescent="0.35">
      <c r="B302" s="43"/>
      <c r="C302" s="44"/>
      <c r="D302" s="44"/>
      <c r="E302" s="45"/>
      <c r="F302">
        <v>0</v>
      </c>
    </row>
    <row r="303" spans="2:6" x14ac:dyDescent="0.35">
      <c r="B303" s="43"/>
      <c r="C303" s="44"/>
      <c r="D303" s="44"/>
      <c r="E303" s="45"/>
      <c r="F303">
        <v>0</v>
      </c>
    </row>
    <row r="304" spans="2:6" x14ac:dyDescent="0.35">
      <c r="B304" s="43"/>
      <c r="C304" s="44"/>
      <c r="D304" s="44"/>
      <c r="E304" s="45"/>
      <c r="F304">
        <v>0</v>
      </c>
    </row>
    <row r="305" spans="2:6" x14ac:dyDescent="0.35">
      <c r="B305" s="43"/>
      <c r="C305" s="44"/>
      <c r="D305" s="44"/>
      <c r="E305" s="45"/>
      <c r="F305">
        <v>0</v>
      </c>
    </row>
    <row r="306" spans="2:6" x14ac:dyDescent="0.35">
      <c r="B306" s="43"/>
      <c r="C306" s="44"/>
      <c r="D306" s="44"/>
      <c r="E306" s="45"/>
      <c r="F306">
        <v>0</v>
      </c>
    </row>
    <row r="307" spans="2:6" x14ac:dyDescent="0.35">
      <c r="B307" s="43"/>
      <c r="C307" s="44"/>
      <c r="D307" s="44"/>
      <c r="E307" s="45"/>
      <c r="F307">
        <v>0</v>
      </c>
    </row>
    <row r="308" spans="2:6" x14ac:dyDescent="0.35">
      <c r="B308" s="43"/>
      <c r="C308" s="44"/>
      <c r="D308" s="44"/>
      <c r="E308" s="45"/>
      <c r="F308">
        <v>0</v>
      </c>
    </row>
    <row r="309" spans="2:6" x14ac:dyDescent="0.35">
      <c r="B309" s="43"/>
      <c r="C309" s="44"/>
      <c r="D309" s="44"/>
      <c r="E309" s="45"/>
      <c r="F309">
        <v>0</v>
      </c>
    </row>
    <row r="310" spans="2:6" x14ac:dyDescent="0.35">
      <c r="B310" s="43"/>
      <c r="C310" s="44"/>
      <c r="D310" s="44"/>
      <c r="E310" s="45"/>
      <c r="F310">
        <v>0</v>
      </c>
    </row>
    <row r="311" spans="2:6" x14ac:dyDescent="0.35">
      <c r="B311" s="43"/>
      <c r="C311" s="44"/>
      <c r="D311" s="44"/>
      <c r="E311" s="45"/>
      <c r="F311">
        <v>0</v>
      </c>
    </row>
    <row r="312" spans="2:6" x14ac:dyDescent="0.35">
      <c r="B312" s="43"/>
      <c r="C312" s="44"/>
      <c r="D312" s="44"/>
      <c r="E312" s="45"/>
      <c r="F312">
        <v>0</v>
      </c>
    </row>
    <row r="313" spans="2:6" x14ac:dyDescent="0.35">
      <c r="B313" s="43"/>
      <c r="C313" s="44"/>
      <c r="D313" s="44"/>
      <c r="E313" s="45"/>
      <c r="F313">
        <v>0</v>
      </c>
    </row>
    <row r="314" spans="2:6" x14ac:dyDescent="0.35">
      <c r="B314" s="43"/>
      <c r="C314" s="44"/>
      <c r="D314" s="44"/>
      <c r="E314" s="45"/>
      <c r="F314">
        <v>0</v>
      </c>
    </row>
    <row r="315" spans="2:6" x14ac:dyDescent="0.35">
      <c r="B315" s="43"/>
      <c r="C315" s="44"/>
      <c r="D315" s="44"/>
      <c r="E315" s="45"/>
      <c r="F315">
        <v>0</v>
      </c>
    </row>
    <row r="316" spans="2:6" x14ac:dyDescent="0.35">
      <c r="B316" s="43"/>
      <c r="C316" s="44"/>
      <c r="D316" s="44"/>
      <c r="E316" s="45"/>
      <c r="F316">
        <v>0</v>
      </c>
    </row>
    <row r="317" spans="2:6" x14ac:dyDescent="0.35">
      <c r="B317" s="43"/>
      <c r="C317" s="44"/>
      <c r="D317" s="44"/>
      <c r="E317" s="45"/>
      <c r="F317">
        <v>0</v>
      </c>
    </row>
    <row r="318" spans="2:6" x14ac:dyDescent="0.35">
      <c r="B318" s="43"/>
      <c r="C318" s="44"/>
      <c r="D318" s="44"/>
      <c r="E318" s="45"/>
      <c r="F318">
        <v>0</v>
      </c>
    </row>
    <row r="319" spans="2:6" x14ac:dyDescent="0.35">
      <c r="B319" s="43"/>
      <c r="C319" s="44"/>
      <c r="D319" s="44"/>
      <c r="E319" s="45"/>
      <c r="F319">
        <v>0</v>
      </c>
    </row>
    <row r="320" spans="2:6" x14ac:dyDescent="0.35">
      <c r="B320" s="43"/>
      <c r="C320" s="44"/>
      <c r="D320" s="44"/>
      <c r="E320" s="45"/>
      <c r="F320">
        <v>0</v>
      </c>
    </row>
    <row r="321" spans="2:6" x14ac:dyDescent="0.35">
      <c r="B321" s="43"/>
      <c r="C321" s="44"/>
      <c r="D321" s="44"/>
      <c r="E321" s="45"/>
      <c r="F321">
        <v>0</v>
      </c>
    </row>
    <row r="322" spans="2:6" x14ac:dyDescent="0.35">
      <c r="B322" s="43"/>
      <c r="C322" s="44"/>
      <c r="D322" s="44"/>
      <c r="E322" s="45"/>
      <c r="F322">
        <v>0</v>
      </c>
    </row>
    <row r="323" spans="2:6" x14ac:dyDescent="0.35">
      <c r="B323" s="43"/>
      <c r="C323" s="44"/>
      <c r="D323" s="44"/>
      <c r="E323" s="45"/>
      <c r="F323">
        <v>0</v>
      </c>
    </row>
    <row r="324" spans="2:6" x14ac:dyDescent="0.35">
      <c r="B324" s="43"/>
      <c r="C324" s="44"/>
      <c r="D324" s="44"/>
      <c r="E324" s="45"/>
      <c r="F324">
        <v>0</v>
      </c>
    </row>
    <row r="325" spans="2:6" x14ac:dyDescent="0.35">
      <c r="B325" s="43"/>
      <c r="C325" s="44"/>
      <c r="D325" s="44"/>
      <c r="E325" s="45"/>
      <c r="F325">
        <v>0</v>
      </c>
    </row>
    <row r="326" spans="2:6" x14ac:dyDescent="0.35">
      <c r="B326" s="43"/>
      <c r="C326" s="44"/>
      <c r="D326" s="44"/>
      <c r="E326" s="45"/>
      <c r="F326">
        <v>0</v>
      </c>
    </row>
    <row r="327" spans="2:6" x14ac:dyDescent="0.35">
      <c r="B327" s="43"/>
      <c r="C327" s="44"/>
      <c r="D327" s="44"/>
      <c r="E327" s="45"/>
      <c r="F327">
        <v>0</v>
      </c>
    </row>
    <row r="328" spans="2:6" x14ac:dyDescent="0.35">
      <c r="B328" s="43"/>
      <c r="C328" s="44"/>
      <c r="D328" s="44"/>
      <c r="E328" s="45"/>
      <c r="F328">
        <v>0</v>
      </c>
    </row>
    <row r="329" spans="2:6" x14ac:dyDescent="0.35">
      <c r="B329" s="43"/>
      <c r="C329" s="44"/>
      <c r="D329" s="44"/>
      <c r="E329" s="45"/>
      <c r="F329">
        <v>0</v>
      </c>
    </row>
    <row r="330" spans="2:6" x14ac:dyDescent="0.35">
      <c r="B330" s="43"/>
      <c r="C330" s="44"/>
      <c r="D330" s="44"/>
      <c r="E330" s="45"/>
      <c r="F330">
        <v>0</v>
      </c>
    </row>
    <row r="331" spans="2:6" x14ac:dyDescent="0.35">
      <c r="B331" s="43"/>
      <c r="C331" s="44"/>
      <c r="D331" s="44"/>
      <c r="E331" s="45"/>
      <c r="F331">
        <v>0</v>
      </c>
    </row>
    <row r="332" spans="2:6" x14ac:dyDescent="0.35">
      <c r="B332" s="43"/>
      <c r="C332" s="44"/>
      <c r="D332" s="44"/>
      <c r="E332" s="45"/>
      <c r="F332">
        <v>0</v>
      </c>
    </row>
    <row r="333" spans="2:6" x14ac:dyDescent="0.35">
      <c r="B333" s="43"/>
      <c r="C333" s="44"/>
      <c r="D333" s="44"/>
      <c r="E333" s="45"/>
      <c r="F333">
        <v>0</v>
      </c>
    </row>
    <row r="334" spans="2:6" x14ac:dyDescent="0.35">
      <c r="B334" s="43"/>
      <c r="C334" s="44"/>
      <c r="D334" s="44"/>
      <c r="E334" s="45"/>
      <c r="F334">
        <v>0</v>
      </c>
    </row>
    <row r="335" spans="2:6" x14ac:dyDescent="0.35">
      <c r="B335" s="43"/>
      <c r="C335" s="44"/>
      <c r="D335" s="44"/>
      <c r="E335" s="45"/>
      <c r="F335">
        <v>0</v>
      </c>
    </row>
    <row r="336" spans="2:6" x14ac:dyDescent="0.35">
      <c r="B336" s="43"/>
      <c r="C336" s="44"/>
      <c r="D336" s="44"/>
      <c r="E336" s="45"/>
      <c r="F336">
        <v>0</v>
      </c>
    </row>
    <row r="337" spans="2:6" x14ac:dyDescent="0.35">
      <c r="B337" s="43"/>
      <c r="C337" s="44"/>
      <c r="D337" s="44"/>
      <c r="E337" s="45"/>
      <c r="F337">
        <v>0</v>
      </c>
    </row>
    <row r="338" spans="2:6" x14ac:dyDescent="0.35">
      <c r="B338" s="43"/>
      <c r="C338" s="44"/>
      <c r="D338" s="44"/>
      <c r="E338" s="45"/>
      <c r="F338">
        <v>0</v>
      </c>
    </row>
    <row r="339" spans="2:6" x14ac:dyDescent="0.35">
      <c r="B339" s="43"/>
      <c r="C339" s="44"/>
      <c r="D339" s="44"/>
      <c r="E339" s="45"/>
      <c r="F339">
        <v>0</v>
      </c>
    </row>
    <row r="340" spans="2:6" x14ac:dyDescent="0.35">
      <c r="B340" s="43"/>
      <c r="C340" s="44"/>
      <c r="D340" s="44"/>
      <c r="E340" s="45"/>
      <c r="F340">
        <v>0</v>
      </c>
    </row>
    <row r="341" spans="2:6" x14ac:dyDescent="0.35">
      <c r="B341" s="43"/>
      <c r="C341" s="44"/>
      <c r="D341" s="44"/>
      <c r="E341" s="45"/>
      <c r="F341">
        <v>0</v>
      </c>
    </row>
    <row r="342" spans="2:6" x14ac:dyDescent="0.35">
      <c r="B342" s="43"/>
      <c r="C342" s="44"/>
      <c r="D342" s="44"/>
      <c r="E342" s="45"/>
      <c r="F342">
        <v>0</v>
      </c>
    </row>
    <row r="343" spans="2:6" x14ac:dyDescent="0.35">
      <c r="B343" s="43"/>
      <c r="C343" s="44"/>
      <c r="D343" s="44"/>
      <c r="E343" s="45"/>
      <c r="F343">
        <v>0</v>
      </c>
    </row>
    <row r="344" spans="2:6" x14ac:dyDescent="0.35">
      <c r="B344" s="43"/>
      <c r="C344" s="44"/>
      <c r="D344" s="44"/>
      <c r="E344" s="45"/>
      <c r="F344">
        <v>0</v>
      </c>
    </row>
    <row r="345" spans="2:6" x14ac:dyDescent="0.35">
      <c r="B345" s="43"/>
      <c r="C345" s="44"/>
      <c r="D345" s="44"/>
      <c r="E345" s="45"/>
      <c r="F345">
        <v>0</v>
      </c>
    </row>
    <row r="346" spans="2:6" x14ac:dyDescent="0.35">
      <c r="B346" s="43"/>
      <c r="C346" s="44"/>
      <c r="D346" s="44"/>
      <c r="E346" s="45"/>
      <c r="F346">
        <v>0</v>
      </c>
    </row>
    <row r="347" spans="2:6" x14ac:dyDescent="0.35">
      <c r="B347" s="43"/>
      <c r="C347" s="44"/>
      <c r="D347" s="44"/>
      <c r="E347" s="45"/>
      <c r="F347">
        <v>0</v>
      </c>
    </row>
    <row r="348" spans="2:6" x14ac:dyDescent="0.35">
      <c r="B348" s="43"/>
      <c r="C348" s="44"/>
      <c r="D348" s="44"/>
      <c r="E348" s="45"/>
      <c r="F348">
        <v>0</v>
      </c>
    </row>
    <row r="349" spans="2:6" x14ac:dyDescent="0.35">
      <c r="B349" s="43"/>
      <c r="C349" s="44"/>
      <c r="D349" s="44"/>
      <c r="E349" s="45"/>
      <c r="F349">
        <v>0</v>
      </c>
    </row>
    <row r="350" spans="2:6" x14ac:dyDescent="0.35">
      <c r="B350" s="43"/>
      <c r="C350" s="44"/>
      <c r="D350" s="44"/>
      <c r="E350" s="45"/>
      <c r="F350">
        <v>0</v>
      </c>
    </row>
    <row r="351" spans="2:6" x14ac:dyDescent="0.35">
      <c r="B351" s="43"/>
      <c r="C351" s="44"/>
      <c r="D351" s="44"/>
      <c r="E351" s="45"/>
      <c r="F351">
        <v>0</v>
      </c>
    </row>
    <row r="352" spans="2:6" x14ac:dyDescent="0.35">
      <c r="B352" s="43"/>
      <c r="C352" s="44"/>
      <c r="D352" s="44"/>
      <c r="E352" s="45"/>
      <c r="F352">
        <v>0</v>
      </c>
    </row>
    <row r="353" spans="2:6" x14ac:dyDescent="0.35">
      <c r="B353" s="43"/>
      <c r="C353" s="44"/>
      <c r="D353" s="44"/>
      <c r="E353" s="45"/>
      <c r="F353">
        <v>0</v>
      </c>
    </row>
    <row r="354" spans="2:6" x14ac:dyDescent="0.35">
      <c r="B354" s="43"/>
      <c r="C354" s="44"/>
      <c r="D354" s="44"/>
      <c r="E354" s="45"/>
      <c r="F354">
        <v>0</v>
      </c>
    </row>
    <row r="355" spans="2:6" x14ac:dyDescent="0.35">
      <c r="B355" s="43"/>
      <c r="C355" s="44"/>
      <c r="D355" s="44"/>
      <c r="E355" s="45"/>
      <c r="F355">
        <v>0</v>
      </c>
    </row>
    <row r="356" spans="2:6" x14ac:dyDescent="0.35">
      <c r="B356" s="43"/>
      <c r="C356" s="44"/>
      <c r="D356" s="44"/>
      <c r="E356" s="45"/>
      <c r="F356">
        <v>0</v>
      </c>
    </row>
    <row r="357" spans="2:6" x14ac:dyDescent="0.35">
      <c r="B357" s="43"/>
      <c r="C357" s="44"/>
      <c r="D357" s="44"/>
      <c r="E357" s="45"/>
      <c r="F357">
        <v>0</v>
      </c>
    </row>
    <row r="358" spans="2:6" x14ac:dyDescent="0.35">
      <c r="B358" s="43"/>
      <c r="C358" s="44"/>
      <c r="D358" s="44"/>
      <c r="E358" s="45"/>
      <c r="F358">
        <v>0</v>
      </c>
    </row>
    <row r="359" spans="2:6" x14ac:dyDescent="0.35">
      <c r="B359" s="43"/>
      <c r="C359" s="44"/>
      <c r="D359" s="44"/>
      <c r="E359" s="45"/>
      <c r="F359">
        <v>0</v>
      </c>
    </row>
    <row r="360" spans="2:6" x14ac:dyDescent="0.35">
      <c r="B360" s="43"/>
      <c r="C360" s="44"/>
      <c r="D360" s="44"/>
      <c r="E360" s="45"/>
      <c r="F360">
        <v>0</v>
      </c>
    </row>
    <row r="361" spans="2:6" x14ac:dyDescent="0.35">
      <c r="B361" s="43"/>
      <c r="C361" s="44"/>
      <c r="D361" s="44"/>
      <c r="E361" s="45"/>
      <c r="F361">
        <v>0</v>
      </c>
    </row>
    <row r="362" spans="2:6" x14ac:dyDescent="0.35">
      <c r="B362" s="43"/>
      <c r="C362" s="44"/>
      <c r="D362" s="44"/>
      <c r="E362" s="45"/>
      <c r="F362">
        <v>0</v>
      </c>
    </row>
    <row r="363" spans="2:6" x14ac:dyDescent="0.35">
      <c r="B363" s="43"/>
      <c r="C363" s="44"/>
      <c r="D363" s="44"/>
      <c r="E363" s="45"/>
      <c r="F363">
        <v>0</v>
      </c>
    </row>
    <row r="364" spans="2:6" x14ac:dyDescent="0.35">
      <c r="B364" s="43"/>
      <c r="C364" s="44"/>
      <c r="D364" s="44"/>
      <c r="E364" s="45"/>
      <c r="F364">
        <v>0</v>
      </c>
    </row>
    <row r="365" spans="2:6" x14ac:dyDescent="0.35">
      <c r="B365" s="43"/>
      <c r="C365" s="44"/>
      <c r="D365" s="44"/>
      <c r="E365" s="45"/>
      <c r="F365">
        <v>0</v>
      </c>
    </row>
    <row r="366" spans="2:6" x14ac:dyDescent="0.35">
      <c r="B366" s="43"/>
      <c r="C366" s="44"/>
      <c r="D366" s="44"/>
      <c r="E366" s="45"/>
      <c r="F366">
        <v>0</v>
      </c>
    </row>
    <row r="367" spans="2:6" x14ac:dyDescent="0.35">
      <c r="B367" s="43"/>
      <c r="C367" s="44"/>
      <c r="D367" s="44"/>
      <c r="E367" s="45"/>
      <c r="F367">
        <v>0</v>
      </c>
    </row>
    <row r="368" spans="2:6" x14ac:dyDescent="0.35">
      <c r="B368" s="43"/>
      <c r="C368" s="44"/>
      <c r="D368" s="44"/>
      <c r="E368" s="45"/>
      <c r="F368">
        <v>0</v>
      </c>
    </row>
    <row r="369" spans="2:6" x14ac:dyDescent="0.35">
      <c r="B369" s="43"/>
      <c r="C369" s="44"/>
      <c r="D369" s="44"/>
      <c r="E369" s="45"/>
      <c r="F369">
        <v>0</v>
      </c>
    </row>
    <row r="370" spans="2:6" x14ac:dyDescent="0.35">
      <c r="B370" s="43"/>
      <c r="C370" s="44"/>
      <c r="D370" s="44"/>
      <c r="E370" s="45"/>
      <c r="F370">
        <v>0</v>
      </c>
    </row>
    <row r="371" spans="2:6" x14ac:dyDescent="0.35">
      <c r="B371" s="43"/>
      <c r="C371" s="44"/>
      <c r="D371" s="44"/>
      <c r="E371" s="45"/>
      <c r="F371">
        <v>0</v>
      </c>
    </row>
    <row r="372" spans="2:6" x14ac:dyDescent="0.35">
      <c r="B372" s="43"/>
      <c r="C372" s="44"/>
      <c r="D372" s="44"/>
      <c r="E372" s="45"/>
      <c r="F372">
        <v>0</v>
      </c>
    </row>
    <row r="373" spans="2:6" x14ac:dyDescent="0.35">
      <c r="B373" s="43"/>
      <c r="C373" s="44"/>
      <c r="D373" s="44"/>
      <c r="E373" s="45"/>
      <c r="F373">
        <v>0</v>
      </c>
    </row>
    <row r="374" spans="2:6" x14ac:dyDescent="0.35">
      <c r="B374" s="43"/>
      <c r="C374" s="44"/>
      <c r="D374" s="44"/>
      <c r="E374" s="45"/>
      <c r="F374">
        <v>0</v>
      </c>
    </row>
    <row r="375" spans="2:6" x14ac:dyDescent="0.35">
      <c r="B375" s="43"/>
      <c r="C375" s="44"/>
      <c r="D375" s="44"/>
      <c r="E375" s="45"/>
      <c r="F375">
        <v>0</v>
      </c>
    </row>
    <row r="376" spans="2:6" x14ac:dyDescent="0.35">
      <c r="B376" s="43"/>
      <c r="C376" s="44"/>
      <c r="D376" s="44"/>
      <c r="E376" s="45"/>
      <c r="F376">
        <v>0</v>
      </c>
    </row>
    <row r="377" spans="2:6" x14ac:dyDescent="0.35">
      <c r="B377" s="43"/>
      <c r="C377" s="44"/>
      <c r="D377" s="44"/>
      <c r="E377" s="45"/>
      <c r="F377">
        <v>0</v>
      </c>
    </row>
    <row r="378" spans="2:6" x14ac:dyDescent="0.35">
      <c r="B378" s="43"/>
      <c r="C378" s="44"/>
      <c r="D378" s="44"/>
      <c r="E378" s="45"/>
      <c r="F378">
        <v>0</v>
      </c>
    </row>
    <row r="379" spans="2:6" x14ac:dyDescent="0.35">
      <c r="B379" s="43"/>
      <c r="C379" s="44"/>
      <c r="D379" s="44"/>
      <c r="E379" s="45"/>
      <c r="F379">
        <v>0</v>
      </c>
    </row>
    <row r="380" spans="2:6" x14ac:dyDescent="0.35">
      <c r="B380" s="43"/>
      <c r="C380" s="44"/>
      <c r="D380" s="44"/>
      <c r="E380" s="45"/>
      <c r="F380">
        <v>0</v>
      </c>
    </row>
    <row r="381" spans="2:6" x14ac:dyDescent="0.35">
      <c r="B381" s="43"/>
      <c r="C381" s="44"/>
      <c r="D381" s="44"/>
      <c r="E381" s="45"/>
      <c r="F381">
        <v>0</v>
      </c>
    </row>
    <row r="382" spans="2:6" x14ac:dyDescent="0.35">
      <c r="B382" s="43"/>
      <c r="C382" s="44"/>
      <c r="D382" s="44"/>
      <c r="E382" s="45"/>
      <c r="F382">
        <v>0</v>
      </c>
    </row>
    <row r="383" spans="2:6" x14ac:dyDescent="0.35">
      <c r="B383" s="43"/>
      <c r="C383" s="44"/>
      <c r="D383" s="44"/>
      <c r="E383" s="45"/>
      <c r="F383">
        <v>0</v>
      </c>
    </row>
    <row r="384" spans="2:6" x14ac:dyDescent="0.35">
      <c r="B384" s="43"/>
      <c r="C384" s="44"/>
      <c r="D384" s="44"/>
      <c r="E384" s="45"/>
      <c r="F384">
        <v>0</v>
      </c>
    </row>
    <row r="385" spans="2:6" x14ac:dyDescent="0.35">
      <c r="B385" s="43"/>
      <c r="C385" s="44"/>
      <c r="D385" s="44"/>
      <c r="E385" s="45"/>
      <c r="F385">
        <v>0</v>
      </c>
    </row>
    <row r="386" spans="2:6" x14ac:dyDescent="0.35">
      <c r="B386" s="43"/>
      <c r="C386" s="44"/>
      <c r="D386" s="44"/>
      <c r="E386" s="45"/>
      <c r="F386">
        <v>0</v>
      </c>
    </row>
    <row r="387" spans="2:6" x14ac:dyDescent="0.35">
      <c r="B387" s="43"/>
      <c r="C387" s="44"/>
      <c r="D387" s="44"/>
      <c r="E387" s="45"/>
      <c r="F387">
        <v>0</v>
      </c>
    </row>
    <row r="388" spans="2:6" x14ac:dyDescent="0.35">
      <c r="B388" s="43"/>
      <c r="C388" s="44"/>
      <c r="D388" s="44"/>
      <c r="E388" s="45"/>
      <c r="F388">
        <v>0</v>
      </c>
    </row>
    <row r="389" spans="2:6" x14ac:dyDescent="0.35">
      <c r="B389" s="43"/>
      <c r="C389" s="44"/>
      <c r="D389" s="44"/>
      <c r="E389" s="45"/>
      <c r="F389">
        <v>0</v>
      </c>
    </row>
    <row r="390" spans="2:6" x14ac:dyDescent="0.35">
      <c r="B390" s="43"/>
      <c r="C390" s="44"/>
      <c r="D390" s="44"/>
      <c r="E390" s="45"/>
      <c r="F390">
        <v>0</v>
      </c>
    </row>
    <row r="391" spans="2:6" x14ac:dyDescent="0.35">
      <c r="B391" s="43"/>
      <c r="C391" s="44"/>
      <c r="D391" s="44"/>
      <c r="E391" s="45"/>
      <c r="F391">
        <v>0</v>
      </c>
    </row>
    <row r="392" spans="2:6" x14ac:dyDescent="0.35">
      <c r="B392" s="43"/>
      <c r="C392" s="44"/>
      <c r="D392" s="44"/>
      <c r="E392" s="45"/>
      <c r="F392">
        <v>0</v>
      </c>
    </row>
    <row r="393" spans="2:6" x14ac:dyDescent="0.35">
      <c r="B393" s="43"/>
      <c r="C393" s="44"/>
      <c r="D393" s="44"/>
      <c r="E393" s="45"/>
      <c r="F393">
        <v>0</v>
      </c>
    </row>
    <row r="394" spans="2:6" x14ac:dyDescent="0.35">
      <c r="B394" s="43"/>
      <c r="C394" s="44"/>
      <c r="D394" s="44"/>
      <c r="E394" s="45"/>
      <c r="F394">
        <v>0</v>
      </c>
    </row>
    <row r="395" spans="2:6" x14ac:dyDescent="0.35">
      <c r="B395" s="43"/>
      <c r="C395" s="44"/>
      <c r="D395" s="44"/>
      <c r="E395" s="45"/>
      <c r="F395">
        <v>0</v>
      </c>
    </row>
    <row r="396" spans="2:6" x14ac:dyDescent="0.35">
      <c r="B396" s="43"/>
      <c r="C396" s="44"/>
      <c r="D396" s="44"/>
      <c r="E396" s="45"/>
      <c r="F396">
        <v>0</v>
      </c>
    </row>
    <row r="397" spans="2:6" x14ac:dyDescent="0.35">
      <c r="B397" s="43"/>
      <c r="C397" s="44"/>
      <c r="D397" s="44"/>
      <c r="E397" s="45"/>
      <c r="F397">
        <v>0</v>
      </c>
    </row>
    <row r="398" spans="2:6" x14ac:dyDescent="0.35">
      <c r="B398" s="43"/>
      <c r="C398" s="44"/>
      <c r="D398" s="44"/>
      <c r="E398" s="45"/>
      <c r="F398">
        <v>0</v>
      </c>
    </row>
    <row r="399" spans="2:6" x14ac:dyDescent="0.35">
      <c r="B399" s="43"/>
      <c r="C399" s="44"/>
      <c r="D399" s="44"/>
      <c r="E399" s="45"/>
      <c r="F399">
        <v>0</v>
      </c>
    </row>
    <row r="400" spans="2:6" x14ac:dyDescent="0.35">
      <c r="B400" s="43"/>
      <c r="C400" s="44"/>
      <c r="D400" s="44"/>
      <c r="E400" s="45"/>
      <c r="F400">
        <v>0</v>
      </c>
    </row>
    <row r="401" spans="2:6" x14ac:dyDescent="0.35">
      <c r="B401" s="43"/>
      <c r="C401" s="44"/>
      <c r="D401" s="44"/>
      <c r="E401" s="45"/>
      <c r="F401">
        <v>0</v>
      </c>
    </row>
    <row r="402" spans="2:6" x14ac:dyDescent="0.35">
      <c r="B402" s="43"/>
      <c r="C402" s="44"/>
      <c r="D402" s="44"/>
      <c r="E402" s="45"/>
      <c r="F402">
        <v>0</v>
      </c>
    </row>
    <row r="403" spans="2:6" x14ac:dyDescent="0.35">
      <c r="B403" s="43"/>
      <c r="C403" s="44"/>
      <c r="D403" s="44"/>
      <c r="E403" s="45"/>
      <c r="F403">
        <v>0</v>
      </c>
    </row>
    <row r="404" spans="2:6" x14ac:dyDescent="0.35">
      <c r="B404" s="43"/>
      <c r="C404" s="44"/>
      <c r="D404" s="44"/>
      <c r="E404" s="45"/>
      <c r="F404">
        <v>0</v>
      </c>
    </row>
    <row r="405" spans="2:6" x14ac:dyDescent="0.35">
      <c r="B405" s="43"/>
      <c r="C405" s="44"/>
      <c r="D405" s="44"/>
      <c r="E405" s="45"/>
      <c r="F405">
        <v>0</v>
      </c>
    </row>
    <row r="406" spans="2:6" x14ac:dyDescent="0.35">
      <c r="B406" s="43"/>
      <c r="C406" s="44"/>
      <c r="D406" s="44"/>
      <c r="E406" s="45"/>
      <c r="F406">
        <v>0</v>
      </c>
    </row>
    <row r="407" spans="2:6" x14ac:dyDescent="0.35">
      <c r="B407" s="43"/>
      <c r="C407" s="44"/>
      <c r="D407" s="44"/>
      <c r="E407" s="45"/>
      <c r="F407">
        <v>0</v>
      </c>
    </row>
    <row r="408" spans="2:6" x14ac:dyDescent="0.35">
      <c r="B408" s="43"/>
      <c r="C408" s="44"/>
      <c r="D408" s="44"/>
      <c r="E408" s="45"/>
      <c r="F408">
        <v>0</v>
      </c>
    </row>
    <row r="409" spans="2:6" x14ac:dyDescent="0.35">
      <c r="B409" s="43"/>
      <c r="C409" s="44"/>
      <c r="D409" s="44"/>
      <c r="E409" s="45"/>
      <c r="F409">
        <v>0</v>
      </c>
    </row>
    <row r="410" spans="2:6" x14ac:dyDescent="0.35">
      <c r="B410" s="43"/>
      <c r="C410" s="44"/>
      <c r="D410" s="44"/>
      <c r="E410" s="45"/>
      <c r="F410">
        <v>0</v>
      </c>
    </row>
    <row r="411" spans="2:6" x14ac:dyDescent="0.35">
      <c r="B411" s="43"/>
      <c r="C411" s="44"/>
      <c r="D411" s="44"/>
      <c r="E411" s="45"/>
      <c r="F411">
        <v>0</v>
      </c>
    </row>
    <row r="412" spans="2:6" x14ac:dyDescent="0.35">
      <c r="B412" s="43"/>
      <c r="C412" s="44"/>
      <c r="D412" s="44"/>
      <c r="E412" s="45"/>
      <c r="F412">
        <v>0</v>
      </c>
    </row>
    <row r="413" spans="2:6" x14ac:dyDescent="0.35">
      <c r="B413" s="43"/>
      <c r="C413" s="44"/>
      <c r="D413" s="44"/>
      <c r="E413" s="45"/>
      <c r="F413">
        <v>0</v>
      </c>
    </row>
    <row r="414" spans="2:6" x14ac:dyDescent="0.35">
      <c r="B414" s="43"/>
      <c r="C414" s="44"/>
      <c r="D414" s="44"/>
      <c r="E414" s="45"/>
      <c r="F414">
        <v>0</v>
      </c>
    </row>
    <row r="415" spans="2:6" x14ac:dyDescent="0.35">
      <c r="B415" s="43"/>
      <c r="C415" s="44"/>
      <c r="D415" s="44"/>
      <c r="E415" s="45"/>
      <c r="F415">
        <v>0</v>
      </c>
    </row>
    <row r="416" spans="2:6" x14ac:dyDescent="0.35">
      <c r="B416" s="43"/>
      <c r="C416" s="44"/>
      <c r="D416" s="44"/>
      <c r="E416" s="45"/>
      <c r="F416">
        <v>0</v>
      </c>
    </row>
    <row r="417" spans="2:6" x14ac:dyDescent="0.35">
      <c r="B417" s="43"/>
      <c r="C417" s="44"/>
      <c r="D417" s="44"/>
      <c r="E417" s="45"/>
      <c r="F417">
        <v>0</v>
      </c>
    </row>
    <row r="418" spans="2:6" x14ac:dyDescent="0.35">
      <c r="B418" s="43"/>
      <c r="C418" s="44"/>
      <c r="D418" s="44"/>
      <c r="E418" s="45"/>
      <c r="F418">
        <v>0</v>
      </c>
    </row>
    <row r="419" spans="2:6" x14ac:dyDescent="0.35">
      <c r="B419" s="43"/>
      <c r="C419" s="44"/>
      <c r="D419" s="44"/>
      <c r="E419" s="45"/>
      <c r="F419">
        <v>0</v>
      </c>
    </row>
    <row r="420" spans="2:6" x14ac:dyDescent="0.35">
      <c r="B420" s="43"/>
      <c r="C420" s="44"/>
      <c r="D420" s="44"/>
      <c r="E420" s="45"/>
      <c r="F420">
        <v>0</v>
      </c>
    </row>
    <row r="421" spans="2:6" x14ac:dyDescent="0.35">
      <c r="B421" s="43"/>
      <c r="C421" s="44"/>
      <c r="D421" s="44"/>
      <c r="E421" s="45"/>
      <c r="F421">
        <v>0</v>
      </c>
    </row>
    <row r="422" spans="2:6" x14ac:dyDescent="0.35">
      <c r="B422" s="43"/>
      <c r="C422" s="44"/>
      <c r="D422" s="44"/>
      <c r="E422" s="45"/>
      <c r="F422">
        <v>0</v>
      </c>
    </row>
    <row r="423" spans="2:6" x14ac:dyDescent="0.35">
      <c r="B423" s="43"/>
      <c r="C423" s="44"/>
      <c r="D423" s="44"/>
      <c r="E423" s="45"/>
      <c r="F423">
        <v>0</v>
      </c>
    </row>
    <row r="424" spans="2:6" x14ac:dyDescent="0.35">
      <c r="B424" s="43"/>
      <c r="C424" s="44"/>
      <c r="D424" s="44"/>
      <c r="E424" s="45"/>
      <c r="F424">
        <v>0</v>
      </c>
    </row>
    <row r="425" spans="2:6" x14ac:dyDescent="0.35">
      <c r="B425" s="43"/>
      <c r="C425" s="44"/>
      <c r="D425" s="44"/>
      <c r="E425" s="45"/>
      <c r="F425">
        <v>0</v>
      </c>
    </row>
    <row r="426" spans="2:6" x14ac:dyDescent="0.35">
      <c r="B426" s="43"/>
      <c r="C426" s="44"/>
      <c r="D426" s="44"/>
      <c r="E426" s="45"/>
      <c r="F426">
        <v>0</v>
      </c>
    </row>
    <row r="427" spans="2:6" x14ac:dyDescent="0.35">
      <c r="B427" s="43"/>
      <c r="C427" s="44"/>
      <c r="D427" s="44"/>
      <c r="E427" s="45"/>
      <c r="F427">
        <v>0</v>
      </c>
    </row>
    <row r="428" spans="2:6" x14ac:dyDescent="0.35">
      <c r="B428" s="43"/>
      <c r="C428" s="44"/>
      <c r="D428" s="44"/>
      <c r="E428" s="45"/>
      <c r="F428">
        <v>0</v>
      </c>
    </row>
    <row r="429" spans="2:6" x14ac:dyDescent="0.35">
      <c r="B429" s="43"/>
      <c r="C429" s="44"/>
      <c r="D429" s="44"/>
      <c r="E429" s="45"/>
      <c r="F429">
        <v>0</v>
      </c>
    </row>
    <row r="430" spans="2:6" x14ac:dyDescent="0.35">
      <c r="B430" s="43"/>
      <c r="C430" s="44"/>
      <c r="D430" s="44"/>
      <c r="E430" s="45"/>
      <c r="F430">
        <v>0</v>
      </c>
    </row>
    <row r="431" spans="2:6" x14ac:dyDescent="0.35">
      <c r="B431" s="43"/>
      <c r="C431" s="44"/>
      <c r="D431" s="44"/>
      <c r="E431" s="45"/>
      <c r="F431">
        <v>0</v>
      </c>
    </row>
    <row r="432" spans="2:6" x14ac:dyDescent="0.35">
      <c r="B432" s="43"/>
      <c r="C432" s="44"/>
      <c r="D432" s="44"/>
      <c r="E432" s="45"/>
      <c r="F432">
        <v>0</v>
      </c>
    </row>
    <row r="433" spans="2:6" x14ac:dyDescent="0.35">
      <c r="B433" s="43"/>
      <c r="C433" s="44"/>
      <c r="D433" s="44"/>
      <c r="E433" s="45"/>
      <c r="F433">
        <v>0</v>
      </c>
    </row>
    <row r="434" spans="2:6" x14ac:dyDescent="0.35">
      <c r="B434" s="43"/>
      <c r="C434" s="44"/>
      <c r="D434" s="44"/>
      <c r="E434" s="45"/>
      <c r="F434">
        <v>0</v>
      </c>
    </row>
    <row r="435" spans="2:6" x14ac:dyDescent="0.35">
      <c r="B435" s="43"/>
      <c r="C435" s="44"/>
      <c r="D435" s="44"/>
      <c r="E435" s="45"/>
      <c r="F435">
        <v>0</v>
      </c>
    </row>
    <row r="436" spans="2:6" x14ac:dyDescent="0.35">
      <c r="B436" s="43"/>
      <c r="C436" s="44"/>
      <c r="D436" s="44"/>
      <c r="E436" s="45"/>
      <c r="F436">
        <v>0</v>
      </c>
    </row>
    <row r="437" spans="2:6" x14ac:dyDescent="0.35">
      <c r="B437" s="43"/>
      <c r="C437" s="44"/>
      <c r="D437" s="44"/>
      <c r="E437" s="45"/>
      <c r="F437">
        <v>0</v>
      </c>
    </row>
    <row r="438" spans="2:6" x14ac:dyDescent="0.35">
      <c r="B438" s="43"/>
      <c r="C438" s="44"/>
      <c r="D438" s="44"/>
      <c r="E438" s="45"/>
      <c r="F438">
        <v>0</v>
      </c>
    </row>
    <row r="439" spans="2:6" x14ac:dyDescent="0.35">
      <c r="B439" s="43"/>
      <c r="C439" s="44"/>
      <c r="D439" s="44"/>
      <c r="E439" s="45"/>
      <c r="F439">
        <v>0</v>
      </c>
    </row>
    <row r="440" spans="2:6" x14ac:dyDescent="0.35">
      <c r="B440" s="43"/>
      <c r="C440" s="44"/>
      <c r="D440" s="44"/>
      <c r="E440" s="45"/>
      <c r="F440">
        <v>0</v>
      </c>
    </row>
    <row r="441" spans="2:6" x14ac:dyDescent="0.35">
      <c r="B441" s="43"/>
      <c r="C441" s="44"/>
      <c r="D441" s="44"/>
      <c r="E441" s="45"/>
      <c r="F441">
        <v>0</v>
      </c>
    </row>
    <row r="442" spans="2:6" x14ac:dyDescent="0.35">
      <c r="B442" s="43"/>
      <c r="C442" s="44"/>
      <c r="D442" s="44"/>
      <c r="E442" s="45"/>
      <c r="F442">
        <v>0</v>
      </c>
    </row>
    <row r="443" spans="2:6" x14ac:dyDescent="0.35">
      <c r="B443" s="43"/>
      <c r="C443" s="44"/>
      <c r="D443" s="44"/>
      <c r="E443" s="45"/>
      <c r="F443">
        <v>0</v>
      </c>
    </row>
    <row r="444" spans="2:6" x14ac:dyDescent="0.35">
      <c r="B444" s="43"/>
      <c r="C444" s="44"/>
      <c r="D444" s="44"/>
      <c r="E444" s="45"/>
      <c r="F444">
        <v>0</v>
      </c>
    </row>
    <row r="445" spans="2:6" x14ac:dyDescent="0.35">
      <c r="B445" s="43"/>
      <c r="C445" s="44"/>
      <c r="D445" s="44"/>
      <c r="E445" s="45"/>
      <c r="F445">
        <v>0</v>
      </c>
    </row>
    <row r="446" spans="2:6" x14ac:dyDescent="0.35">
      <c r="B446" s="43"/>
      <c r="C446" s="44"/>
      <c r="D446" s="44"/>
      <c r="E446" s="45"/>
      <c r="F446">
        <v>0</v>
      </c>
    </row>
    <row r="447" spans="2:6" x14ac:dyDescent="0.35">
      <c r="B447" s="43"/>
      <c r="C447" s="44"/>
      <c r="D447" s="44"/>
      <c r="E447" s="45"/>
      <c r="F447">
        <v>0</v>
      </c>
    </row>
    <row r="448" spans="2:6" x14ac:dyDescent="0.35">
      <c r="B448" s="43"/>
      <c r="C448" s="44"/>
      <c r="D448" s="44"/>
      <c r="E448" s="45"/>
      <c r="F448">
        <v>0</v>
      </c>
    </row>
    <row r="449" spans="2:6" x14ac:dyDescent="0.35">
      <c r="B449" s="43"/>
      <c r="C449" s="44"/>
      <c r="D449" s="44"/>
      <c r="E449" s="45"/>
      <c r="F449">
        <v>0</v>
      </c>
    </row>
    <row r="450" spans="2:6" x14ac:dyDescent="0.35">
      <c r="B450" s="43"/>
      <c r="C450" s="44"/>
      <c r="D450" s="44"/>
      <c r="E450" s="45"/>
      <c r="F450">
        <v>0</v>
      </c>
    </row>
    <row r="451" spans="2:6" x14ac:dyDescent="0.35">
      <c r="B451" s="43"/>
      <c r="C451" s="44"/>
      <c r="D451" s="44"/>
      <c r="E451" s="45"/>
      <c r="F451">
        <v>0</v>
      </c>
    </row>
    <row r="452" spans="2:6" x14ac:dyDescent="0.35">
      <c r="B452" s="43"/>
      <c r="C452" s="44"/>
      <c r="D452" s="44"/>
      <c r="E452" s="45"/>
      <c r="F452">
        <v>0</v>
      </c>
    </row>
    <row r="453" spans="2:6" x14ac:dyDescent="0.35">
      <c r="B453" s="43"/>
      <c r="C453" s="44"/>
      <c r="D453" s="44"/>
      <c r="E453" s="45"/>
      <c r="F453">
        <v>0</v>
      </c>
    </row>
    <row r="454" spans="2:6" x14ac:dyDescent="0.35">
      <c r="B454" s="43"/>
      <c r="C454" s="44"/>
      <c r="D454" s="44"/>
      <c r="E454" s="45"/>
      <c r="F454">
        <v>0</v>
      </c>
    </row>
    <row r="455" spans="2:6" x14ac:dyDescent="0.35">
      <c r="B455" s="43"/>
      <c r="C455" s="44"/>
      <c r="D455" s="44"/>
      <c r="E455" s="45"/>
      <c r="F455">
        <v>0</v>
      </c>
    </row>
    <row r="456" spans="2:6" x14ac:dyDescent="0.35">
      <c r="B456" s="43"/>
      <c r="C456" s="44"/>
      <c r="D456" s="44"/>
      <c r="E456" s="45"/>
      <c r="F456">
        <v>0</v>
      </c>
    </row>
    <row r="457" spans="2:6" x14ac:dyDescent="0.35">
      <c r="B457" s="43"/>
      <c r="C457" s="44"/>
      <c r="D457" s="44"/>
      <c r="E457" s="45"/>
      <c r="F457">
        <v>0</v>
      </c>
    </row>
    <row r="458" spans="2:6" x14ac:dyDescent="0.35">
      <c r="B458" s="43"/>
      <c r="C458" s="44"/>
      <c r="D458" s="44"/>
      <c r="E458" s="45"/>
      <c r="F458">
        <v>0</v>
      </c>
    </row>
    <row r="459" spans="2:6" x14ac:dyDescent="0.35">
      <c r="B459" s="43"/>
      <c r="C459" s="44"/>
      <c r="D459" s="44"/>
      <c r="E459" s="45"/>
      <c r="F459">
        <v>0</v>
      </c>
    </row>
    <row r="460" spans="2:6" x14ac:dyDescent="0.35">
      <c r="B460" s="43"/>
      <c r="C460" s="44"/>
      <c r="D460" s="44"/>
      <c r="E460" s="45"/>
      <c r="F460">
        <v>0</v>
      </c>
    </row>
    <row r="461" spans="2:6" x14ac:dyDescent="0.35">
      <c r="B461" s="43"/>
      <c r="C461" s="44"/>
      <c r="D461" s="44"/>
      <c r="E461" s="45"/>
      <c r="F461">
        <v>0</v>
      </c>
    </row>
    <row r="462" spans="2:6" x14ac:dyDescent="0.35">
      <c r="B462" s="43"/>
      <c r="C462" s="44"/>
      <c r="D462" s="44"/>
      <c r="E462" s="45"/>
      <c r="F462">
        <v>0</v>
      </c>
    </row>
    <row r="463" spans="2:6" x14ac:dyDescent="0.35">
      <c r="B463" s="43"/>
      <c r="C463" s="44"/>
      <c r="D463" s="44"/>
      <c r="E463" s="45"/>
      <c r="F463">
        <v>0</v>
      </c>
    </row>
    <row r="464" spans="2:6" x14ac:dyDescent="0.35">
      <c r="B464" s="43"/>
      <c r="C464" s="44"/>
      <c r="D464" s="44"/>
      <c r="E464" s="45"/>
      <c r="F464">
        <v>0</v>
      </c>
    </row>
    <row r="465" spans="2:6" x14ac:dyDescent="0.35">
      <c r="B465" s="43"/>
      <c r="C465" s="44"/>
      <c r="D465" s="44"/>
      <c r="E465" s="45"/>
      <c r="F465">
        <v>0</v>
      </c>
    </row>
    <row r="466" spans="2:6" x14ac:dyDescent="0.35">
      <c r="B466" s="43"/>
      <c r="C466" s="44"/>
      <c r="D466" s="44"/>
      <c r="E466" s="45"/>
      <c r="F466">
        <v>0</v>
      </c>
    </row>
    <row r="467" spans="2:6" x14ac:dyDescent="0.35">
      <c r="B467" s="43"/>
      <c r="C467" s="44"/>
      <c r="D467" s="44"/>
      <c r="E467" s="45"/>
      <c r="F467">
        <v>0</v>
      </c>
    </row>
    <row r="468" spans="2:6" x14ac:dyDescent="0.35">
      <c r="B468" s="43"/>
      <c r="C468" s="44"/>
      <c r="D468" s="44"/>
      <c r="E468" s="45"/>
      <c r="F468">
        <v>0</v>
      </c>
    </row>
    <row r="469" spans="2:6" x14ac:dyDescent="0.35">
      <c r="B469" s="43"/>
      <c r="C469" s="44"/>
      <c r="D469" s="44"/>
      <c r="E469" s="45"/>
      <c r="F469">
        <v>0</v>
      </c>
    </row>
    <row r="470" spans="2:6" x14ac:dyDescent="0.35">
      <c r="B470" s="43"/>
      <c r="C470" s="44"/>
      <c r="D470" s="44"/>
      <c r="E470" s="45"/>
      <c r="F470">
        <v>0</v>
      </c>
    </row>
    <row r="471" spans="2:6" x14ac:dyDescent="0.35">
      <c r="B471" s="43"/>
      <c r="C471" s="44"/>
      <c r="D471" s="44"/>
      <c r="E471" s="45"/>
      <c r="F471">
        <v>0</v>
      </c>
    </row>
    <row r="472" spans="2:6" x14ac:dyDescent="0.35">
      <c r="B472" s="43"/>
      <c r="C472" s="44"/>
      <c r="D472" s="44"/>
      <c r="E472" s="45"/>
      <c r="F472">
        <v>0</v>
      </c>
    </row>
    <row r="473" spans="2:6" x14ac:dyDescent="0.35">
      <c r="B473" s="43"/>
      <c r="C473" s="44"/>
      <c r="D473" s="44"/>
      <c r="E473" s="45"/>
      <c r="F473">
        <v>0</v>
      </c>
    </row>
    <row r="474" spans="2:6" x14ac:dyDescent="0.35">
      <c r="B474" s="43"/>
      <c r="C474" s="44"/>
      <c r="D474" s="44"/>
      <c r="E474" s="45"/>
      <c r="F474">
        <v>0</v>
      </c>
    </row>
    <row r="475" spans="2:6" x14ac:dyDescent="0.35">
      <c r="B475" s="43"/>
      <c r="C475" s="44"/>
      <c r="D475" s="44"/>
      <c r="E475" s="45"/>
      <c r="F475">
        <v>0</v>
      </c>
    </row>
    <row r="476" spans="2:6" x14ac:dyDescent="0.35">
      <c r="B476" s="43"/>
      <c r="C476" s="44"/>
      <c r="D476" s="44"/>
      <c r="E476" s="45"/>
      <c r="F476">
        <v>0</v>
      </c>
    </row>
    <row r="477" spans="2:6" x14ac:dyDescent="0.35">
      <c r="B477" s="43"/>
      <c r="C477" s="44"/>
      <c r="D477" s="44"/>
      <c r="E477" s="45"/>
      <c r="F477">
        <v>0</v>
      </c>
    </row>
    <row r="478" spans="2:6" x14ac:dyDescent="0.35">
      <c r="B478" s="43"/>
      <c r="C478" s="44"/>
      <c r="D478" s="44"/>
      <c r="E478" s="45"/>
      <c r="F478">
        <v>0</v>
      </c>
    </row>
    <row r="479" spans="2:6" x14ac:dyDescent="0.35">
      <c r="B479" s="43"/>
      <c r="C479" s="44"/>
      <c r="D479" s="44"/>
      <c r="E479" s="45"/>
      <c r="F479">
        <v>0</v>
      </c>
    </row>
    <row r="480" spans="2:6" x14ac:dyDescent="0.35">
      <c r="B480" s="43"/>
      <c r="C480" s="44"/>
      <c r="D480" s="44"/>
      <c r="E480" s="45"/>
      <c r="F480">
        <v>0</v>
      </c>
    </row>
    <row r="481" spans="2:6" x14ac:dyDescent="0.35">
      <c r="B481" s="43"/>
      <c r="C481" s="44"/>
      <c r="D481" s="44"/>
      <c r="E481" s="45"/>
      <c r="F481">
        <v>0</v>
      </c>
    </row>
    <row r="482" spans="2:6" x14ac:dyDescent="0.35">
      <c r="B482" s="43"/>
      <c r="C482" s="44"/>
      <c r="D482" s="44"/>
      <c r="E482" s="45"/>
      <c r="F482">
        <v>0</v>
      </c>
    </row>
    <row r="483" spans="2:6" x14ac:dyDescent="0.35">
      <c r="B483" s="43"/>
      <c r="C483" s="44"/>
      <c r="D483" s="44"/>
      <c r="E483" s="45"/>
      <c r="F483">
        <v>0</v>
      </c>
    </row>
    <row r="484" spans="2:6" x14ac:dyDescent="0.35">
      <c r="B484" s="43"/>
      <c r="C484" s="44"/>
      <c r="D484" s="44"/>
      <c r="E484" s="45"/>
      <c r="F484">
        <v>0</v>
      </c>
    </row>
    <row r="485" spans="2:6" x14ac:dyDescent="0.35">
      <c r="B485" s="43"/>
      <c r="C485" s="44"/>
      <c r="D485" s="44"/>
      <c r="E485" s="45"/>
      <c r="F485">
        <v>0</v>
      </c>
    </row>
    <row r="486" spans="2:6" x14ac:dyDescent="0.35">
      <c r="B486" s="43"/>
      <c r="C486" s="44"/>
      <c r="D486" s="44"/>
      <c r="E486" s="45"/>
      <c r="F486">
        <v>0</v>
      </c>
    </row>
    <row r="487" spans="2:6" x14ac:dyDescent="0.35">
      <c r="B487" s="43"/>
      <c r="C487" s="44"/>
      <c r="D487" s="44"/>
      <c r="E487" s="45"/>
      <c r="F487">
        <v>0</v>
      </c>
    </row>
    <row r="488" spans="2:6" x14ac:dyDescent="0.35">
      <c r="B488" s="43"/>
      <c r="C488" s="44"/>
      <c r="D488" s="44"/>
      <c r="E488" s="45"/>
      <c r="F488">
        <v>0</v>
      </c>
    </row>
    <row r="489" spans="2:6" x14ac:dyDescent="0.35">
      <c r="B489" s="43"/>
      <c r="C489" s="44"/>
      <c r="D489" s="44"/>
      <c r="E489" s="45"/>
      <c r="F489">
        <v>0</v>
      </c>
    </row>
    <row r="490" spans="2:6" x14ac:dyDescent="0.35">
      <c r="B490" s="43"/>
      <c r="C490" s="44"/>
      <c r="D490" s="44"/>
      <c r="E490" s="45"/>
      <c r="F490">
        <v>0</v>
      </c>
    </row>
    <row r="491" spans="2:6" x14ac:dyDescent="0.35">
      <c r="B491" s="43"/>
      <c r="C491" s="44"/>
      <c r="D491" s="44"/>
      <c r="E491" s="45"/>
      <c r="F491">
        <v>0</v>
      </c>
    </row>
    <row r="492" spans="2:6" x14ac:dyDescent="0.35">
      <c r="B492" s="43"/>
      <c r="C492" s="44"/>
      <c r="D492" s="44"/>
      <c r="E492" s="45"/>
      <c r="F492">
        <v>0</v>
      </c>
    </row>
    <row r="493" spans="2:6" x14ac:dyDescent="0.35">
      <c r="B493" s="43"/>
      <c r="C493" s="44"/>
      <c r="D493" s="44"/>
      <c r="E493" s="45"/>
      <c r="F493">
        <v>0</v>
      </c>
    </row>
    <row r="494" spans="2:6" x14ac:dyDescent="0.35">
      <c r="B494" s="43"/>
      <c r="C494" s="44"/>
      <c r="D494" s="44"/>
      <c r="E494" s="45"/>
      <c r="F494">
        <v>0</v>
      </c>
    </row>
    <row r="495" spans="2:6" x14ac:dyDescent="0.35">
      <c r="B495" s="43"/>
      <c r="C495" s="44"/>
      <c r="D495" s="44"/>
      <c r="E495" s="45"/>
      <c r="F495">
        <v>0</v>
      </c>
    </row>
    <row r="496" spans="2:6" x14ac:dyDescent="0.35">
      <c r="B496" s="43"/>
      <c r="C496" s="44"/>
      <c r="D496" s="44"/>
      <c r="E496" s="45"/>
      <c r="F496">
        <v>0</v>
      </c>
    </row>
    <row r="497" spans="2:6" x14ac:dyDescent="0.35">
      <c r="B497" s="43"/>
      <c r="C497" s="44"/>
      <c r="D497" s="44"/>
      <c r="E497" s="45"/>
      <c r="F497">
        <v>0</v>
      </c>
    </row>
    <row r="498" spans="2:6" x14ac:dyDescent="0.35">
      <c r="B498" s="43"/>
      <c r="C498" s="44"/>
      <c r="D498" s="44"/>
      <c r="E498" s="45"/>
      <c r="F498">
        <v>0</v>
      </c>
    </row>
    <row r="499" spans="2:6" x14ac:dyDescent="0.35">
      <c r="B499" s="43"/>
      <c r="C499" s="44"/>
      <c r="D499" s="44"/>
      <c r="E499" s="45"/>
      <c r="F499">
        <v>0</v>
      </c>
    </row>
    <row r="500" spans="2:6" x14ac:dyDescent="0.35">
      <c r="B500" s="43"/>
      <c r="C500" s="44"/>
      <c r="D500" s="44"/>
      <c r="E500" s="45"/>
      <c r="F500">
        <v>0</v>
      </c>
    </row>
    <row r="501" spans="2:6" x14ac:dyDescent="0.35">
      <c r="B501" s="43"/>
      <c r="C501" s="44"/>
      <c r="D501" s="44"/>
      <c r="E501" s="45"/>
      <c r="F501">
        <v>0</v>
      </c>
    </row>
    <row r="502" spans="2:6" x14ac:dyDescent="0.35">
      <c r="B502" s="43"/>
      <c r="C502" s="44"/>
      <c r="D502" s="44"/>
      <c r="E502" s="45"/>
      <c r="F502">
        <v>0</v>
      </c>
    </row>
    <row r="503" spans="2:6" x14ac:dyDescent="0.35">
      <c r="B503" s="43"/>
      <c r="C503" s="44"/>
      <c r="D503" s="44"/>
      <c r="E503" s="45"/>
      <c r="F503">
        <v>0</v>
      </c>
    </row>
    <row r="504" spans="2:6" x14ac:dyDescent="0.35">
      <c r="B504" s="43"/>
      <c r="C504" s="44"/>
      <c r="D504" s="44"/>
      <c r="E504" s="45"/>
      <c r="F504">
        <v>0</v>
      </c>
    </row>
    <row r="505" spans="2:6" x14ac:dyDescent="0.35">
      <c r="B505" s="43"/>
      <c r="C505" s="44"/>
      <c r="D505" s="44"/>
      <c r="E505" s="45"/>
      <c r="F505">
        <v>0</v>
      </c>
    </row>
    <row r="506" spans="2:6" x14ac:dyDescent="0.35">
      <c r="B506" s="43"/>
      <c r="C506" s="44"/>
      <c r="D506" s="44"/>
      <c r="E506" s="45"/>
      <c r="F506">
        <v>0</v>
      </c>
    </row>
    <row r="507" spans="2:6" x14ac:dyDescent="0.35">
      <c r="B507" s="43"/>
      <c r="C507" s="44"/>
      <c r="D507" s="44"/>
      <c r="E507" s="45"/>
      <c r="F507">
        <v>0</v>
      </c>
    </row>
    <row r="508" spans="2:6" x14ac:dyDescent="0.35">
      <c r="B508" s="43"/>
      <c r="C508" s="44"/>
      <c r="D508" s="44"/>
      <c r="E508" s="45"/>
      <c r="F508">
        <v>0</v>
      </c>
    </row>
    <row r="509" spans="2:6" x14ac:dyDescent="0.35">
      <c r="B509" s="43"/>
      <c r="C509" s="44"/>
      <c r="D509" s="44"/>
      <c r="E509" s="45"/>
      <c r="F509">
        <v>0</v>
      </c>
    </row>
    <row r="510" spans="2:6" x14ac:dyDescent="0.35">
      <c r="B510" s="43"/>
      <c r="C510" s="44"/>
      <c r="D510" s="44"/>
      <c r="E510" s="45"/>
      <c r="F510">
        <v>0</v>
      </c>
    </row>
    <row r="511" spans="2:6" x14ac:dyDescent="0.35">
      <c r="B511" s="43"/>
      <c r="C511" s="44"/>
      <c r="D511" s="44"/>
      <c r="E511" s="45"/>
      <c r="F511">
        <v>0</v>
      </c>
    </row>
    <row r="512" spans="2:6" x14ac:dyDescent="0.35">
      <c r="B512" s="43"/>
      <c r="C512" s="44"/>
      <c r="D512" s="44"/>
      <c r="E512" s="45"/>
      <c r="F512">
        <v>0</v>
      </c>
    </row>
    <row r="513" spans="2:6" x14ac:dyDescent="0.35">
      <c r="B513" s="43"/>
      <c r="C513" s="44"/>
      <c r="D513" s="44"/>
      <c r="E513" s="45"/>
      <c r="F513">
        <v>0</v>
      </c>
    </row>
    <row r="514" spans="2:6" x14ac:dyDescent="0.35">
      <c r="B514" s="43"/>
      <c r="C514" s="44"/>
      <c r="D514" s="44"/>
      <c r="E514" s="45"/>
      <c r="F514">
        <v>0</v>
      </c>
    </row>
    <row r="515" spans="2:6" x14ac:dyDescent="0.35">
      <c r="B515" s="43"/>
      <c r="C515" s="44"/>
      <c r="D515" s="44"/>
      <c r="E515" s="45"/>
      <c r="F515">
        <v>0</v>
      </c>
    </row>
    <row r="516" spans="2:6" x14ac:dyDescent="0.35">
      <c r="B516" s="43"/>
      <c r="C516" s="44"/>
      <c r="D516" s="44"/>
      <c r="E516" s="45"/>
      <c r="F516">
        <v>0</v>
      </c>
    </row>
    <row r="517" spans="2:6" x14ac:dyDescent="0.35">
      <c r="B517" s="43"/>
      <c r="C517" s="44"/>
      <c r="D517" s="44"/>
      <c r="E517" s="45"/>
      <c r="F517">
        <v>0</v>
      </c>
    </row>
    <row r="518" spans="2:6" x14ac:dyDescent="0.35">
      <c r="B518" s="43"/>
      <c r="C518" s="44"/>
      <c r="D518" s="44"/>
      <c r="E518" s="45"/>
      <c r="F518">
        <v>0</v>
      </c>
    </row>
    <row r="519" spans="2:6" x14ac:dyDescent="0.35">
      <c r="B519" s="43"/>
      <c r="C519" s="44"/>
      <c r="D519" s="44"/>
      <c r="E519" s="45"/>
      <c r="F519">
        <v>0</v>
      </c>
    </row>
    <row r="520" spans="2:6" x14ac:dyDescent="0.35">
      <c r="B520" s="43"/>
      <c r="C520" s="44"/>
      <c r="D520" s="44"/>
      <c r="E520" s="45"/>
      <c r="F520">
        <v>0</v>
      </c>
    </row>
    <row r="521" spans="2:6" x14ac:dyDescent="0.35">
      <c r="B521" s="43"/>
      <c r="C521" s="44"/>
      <c r="D521" s="44"/>
      <c r="E521" s="45"/>
      <c r="F521">
        <v>0</v>
      </c>
    </row>
    <row r="522" spans="2:6" x14ac:dyDescent="0.35">
      <c r="B522" s="43"/>
      <c r="C522" s="44"/>
      <c r="D522" s="44"/>
      <c r="E522" s="45"/>
      <c r="F522">
        <v>0</v>
      </c>
    </row>
    <row r="523" spans="2:6" x14ac:dyDescent="0.35">
      <c r="B523" s="43"/>
      <c r="C523" s="44"/>
      <c r="D523" s="44"/>
      <c r="E523" s="45"/>
      <c r="F523">
        <v>0</v>
      </c>
    </row>
    <row r="524" spans="2:6" x14ac:dyDescent="0.35">
      <c r="B524" s="43"/>
      <c r="C524" s="44"/>
      <c r="D524" s="44"/>
      <c r="E524" s="45"/>
      <c r="F524">
        <v>0</v>
      </c>
    </row>
    <row r="525" spans="2:6" x14ac:dyDescent="0.35">
      <c r="B525" s="43"/>
      <c r="C525" s="44"/>
      <c r="D525" s="44"/>
      <c r="E525" s="45"/>
      <c r="F525">
        <v>0</v>
      </c>
    </row>
    <row r="526" spans="2:6" x14ac:dyDescent="0.35">
      <c r="B526" s="43"/>
      <c r="C526" s="44"/>
      <c r="D526" s="44"/>
      <c r="E526" s="45"/>
      <c r="F526">
        <v>0</v>
      </c>
    </row>
    <row r="527" spans="2:6" x14ac:dyDescent="0.35">
      <c r="B527" s="43"/>
      <c r="C527" s="44"/>
      <c r="D527" s="44"/>
      <c r="E527" s="45"/>
      <c r="F527">
        <v>0</v>
      </c>
    </row>
    <row r="528" spans="2:6" x14ac:dyDescent="0.35">
      <c r="B528" s="43"/>
      <c r="C528" s="44"/>
      <c r="D528" s="44"/>
      <c r="E528" s="45"/>
      <c r="F528">
        <v>0</v>
      </c>
    </row>
    <row r="529" spans="2:6" x14ac:dyDescent="0.35">
      <c r="B529" s="43"/>
      <c r="C529" s="44"/>
      <c r="D529" s="44"/>
      <c r="E529" s="45"/>
      <c r="F529">
        <v>0</v>
      </c>
    </row>
    <row r="530" spans="2:6" x14ac:dyDescent="0.35">
      <c r="B530" s="43"/>
      <c r="C530" s="44"/>
      <c r="D530" s="44"/>
      <c r="E530" s="45"/>
      <c r="F530">
        <v>0</v>
      </c>
    </row>
    <row r="531" spans="2:6" x14ac:dyDescent="0.35">
      <c r="B531" s="43"/>
      <c r="C531" s="44"/>
      <c r="D531" s="44"/>
      <c r="E531" s="45"/>
      <c r="F531">
        <v>0</v>
      </c>
    </row>
    <row r="532" spans="2:6" x14ac:dyDescent="0.35">
      <c r="B532" s="43"/>
      <c r="C532" s="44"/>
      <c r="D532" s="44"/>
      <c r="E532" s="45"/>
      <c r="F532">
        <v>0</v>
      </c>
    </row>
    <row r="533" spans="2:6" x14ac:dyDescent="0.35">
      <c r="B533" s="43"/>
      <c r="C533" s="44"/>
      <c r="D533" s="44"/>
      <c r="E533" s="45"/>
      <c r="F533">
        <v>0</v>
      </c>
    </row>
    <row r="534" spans="2:6" x14ac:dyDescent="0.35">
      <c r="B534" s="43"/>
      <c r="C534" s="44"/>
      <c r="D534" s="44"/>
      <c r="E534" s="45"/>
      <c r="F534">
        <v>0</v>
      </c>
    </row>
    <row r="535" spans="2:6" x14ac:dyDescent="0.35">
      <c r="B535" s="43"/>
      <c r="C535" s="44"/>
      <c r="D535" s="44"/>
      <c r="E535" s="45"/>
      <c r="F535">
        <v>0</v>
      </c>
    </row>
    <row r="536" spans="2:6" x14ac:dyDescent="0.35">
      <c r="B536" s="43"/>
      <c r="C536" s="44"/>
      <c r="D536" s="44"/>
      <c r="E536" s="45"/>
      <c r="F536">
        <v>0</v>
      </c>
    </row>
    <row r="537" spans="2:6" x14ac:dyDescent="0.35">
      <c r="B537" s="43"/>
      <c r="C537" s="44"/>
      <c r="D537" s="44"/>
      <c r="E537" s="45"/>
      <c r="F537">
        <v>0</v>
      </c>
    </row>
    <row r="538" spans="2:6" x14ac:dyDescent="0.35">
      <c r="B538" s="43"/>
      <c r="C538" s="44"/>
      <c r="D538" s="44"/>
      <c r="E538" s="45"/>
      <c r="F538">
        <v>0</v>
      </c>
    </row>
    <row r="539" spans="2:6" x14ac:dyDescent="0.35">
      <c r="B539" s="43"/>
      <c r="C539" s="44"/>
      <c r="D539" s="44"/>
      <c r="E539" s="45"/>
      <c r="F539">
        <v>0</v>
      </c>
    </row>
    <row r="540" spans="2:6" x14ac:dyDescent="0.35">
      <c r="B540" s="43"/>
      <c r="C540" s="44"/>
      <c r="D540" s="44"/>
      <c r="E540" s="45"/>
      <c r="F540">
        <v>0</v>
      </c>
    </row>
    <row r="541" spans="2:6" x14ac:dyDescent="0.35">
      <c r="B541" s="43"/>
      <c r="C541" s="44"/>
      <c r="D541" s="44"/>
      <c r="E541" s="45"/>
      <c r="F541">
        <v>0</v>
      </c>
    </row>
    <row r="542" spans="2:6" x14ac:dyDescent="0.35">
      <c r="B542" s="43"/>
      <c r="C542" s="44"/>
      <c r="D542" s="44"/>
      <c r="E542" s="45"/>
      <c r="F542">
        <v>0</v>
      </c>
    </row>
    <row r="543" spans="2:6" x14ac:dyDescent="0.35">
      <c r="B543" s="43"/>
      <c r="C543" s="44"/>
      <c r="D543" s="44"/>
      <c r="E543" s="45"/>
      <c r="F543">
        <v>0</v>
      </c>
    </row>
    <row r="544" spans="2:6" x14ac:dyDescent="0.35">
      <c r="B544" s="43"/>
      <c r="C544" s="44"/>
      <c r="D544" s="44"/>
      <c r="E544" s="45"/>
      <c r="F544">
        <v>0</v>
      </c>
    </row>
    <row r="545" spans="2:6" x14ac:dyDescent="0.35">
      <c r="B545" s="43"/>
      <c r="C545" s="44"/>
      <c r="D545" s="44"/>
      <c r="E545" s="45"/>
      <c r="F545">
        <v>0</v>
      </c>
    </row>
    <row r="546" spans="2:6" x14ac:dyDescent="0.35">
      <c r="B546" s="43"/>
      <c r="C546" s="44"/>
      <c r="D546" s="44"/>
      <c r="E546" s="45"/>
      <c r="F546">
        <v>0</v>
      </c>
    </row>
    <row r="547" spans="2:6" x14ac:dyDescent="0.35">
      <c r="B547" s="43"/>
      <c r="C547" s="44"/>
      <c r="D547" s="44"/>
      <c r="E547" s="45"/>
      <c r="F547">
        <v>0</v>
      </c>
    </row>
    <row r="548" spans="2:6" x14ac:dyDescent="0.35">
      <c r="B548" s="43"/>
      <c r="C548" s="44"/>
      <c r="D548" s="44"/>
      <c r="E548" s="45"/>
      <c r="F548">
        <v>0</v>
      </c>
    </row>
    <row r="549" spans="2:6" x14ac:dyDescent="0.35">
      <c r="B549" s="43"/>
      <c r="C549" s="44"/>
      <c r="D549" s="44"/>
      <c r="E549" s="45"/>
      <c r="F549">
        <v>0</v>
      </c>
    </row>
    <row r="550" spans="2:6" x14ac:dyDescent="0.35">
      <c r="B550" s="43"/>
      <c r="C550" s="44"/>
      <c r="D550" s="44"/>
      <c r="E550" s="45"/>
      <c r="F550">
        <v>0</v>
      </c>
    </row>
    <row r="551" spans="2:6" x14ac:dyDescent="0.35">
      <c r="B551" s="43"/>
      <c r="C551" s="44"/>
      <c r="D551" s="44"/>
      <c r="E551" s="45"/>
      <c r="F551">
        <v>0</v>
      </c>
    </row>
    <row r="552" spans="2:6" x14ac:dyDescent="0.35">
      <c r="B552" s="43"/>
      <c r="C552" s="44"/>
      <c r="D552" s="44"/>
      <c r="E552" s="45"/>
      <c r="F552">
        <v>0</v>
      </c>
    </row>
    <row r="553" spans="2:6" x14ac:dyDescent="0.35">
      <c r="B553" s="43"/>
      <c r="C553" s="44"/>
      <c r="D553" s="44"/>
      <c r="E553" s="45"/>
      <c r="F553">
        <v>0</v>
      </c>
    </row>
    <row r="554" spans="2:6" x14ac:dyDescent="0.35">
      <c r="B554" s="43"/>
      <c r="C554" s="44"/>
      <c r="D554" s="44"/>
      <c r="E554" s="45"/>
      <c r="F554">
        <v>0</v>
      </c>
    </row>
    <row r="555" spans="2:6" x14ac:dyDescent="0.35">
      <c r="B555" s="43"/>
      <c r="C555" s="44"/>
      <c r="D555" s="44"/>
      <c r="E555" s="45"/>
      <c r="F555">
        <v>0</v>
      </c>
    </row>
    <row r="556" spans="2:6" x14ac:dyDescent="0.35">
      <c r="B556" s="43"/>
      <c r="C556" s="44"/>
      <c r="D556" s="44"/>
      <c r="E556" s="45"/>
      <c r="F556">
        <v>0</v>
      </c>
    </row>
    <row r="557" spans="2:6" x14ac:dyDescent="0.35">
      <c r="B557" s="43"/>
      <c r="C557" s="44"/>
      <c r="D557" s="44"/>
      <c r="E557" s="45"/>
      <c r="F557">
        <v>0</v>
      </c>
    </row>
    <row r="558" spans="2:6" x14ac:dyDescent="0.35">
      <c r="B558" s="43"/>
      <c r="C558" s="44"/>
      <c r="D558" s="44"/>
      <c r="E558" s="45"/>
      <c r="F558">
        <v>0</v>
      </c>
    </row>
    <row r="559" spans="2:6" x14ac:dyDescent="0.35">
      <c r="B559" s="43"/>
      <c r="C559" s="44"/>
      <c r="D559" s="44"/>
      <c r="E559" s="45"/>
      <c r="F559">
        <v>0</v>
      </c>
    </row>
    <row r="560" spans="2:6" x14ac:dyDescent="0.35">
      <c r="B560" s="43"/>
      <c r="C560" s="44"/>
      <c r="D560" s="44"/>
      <c r="E560" s="45"/>
      <c r="F560">
        <v>0</v>
      </c>
    </row>
    <row r="561" spans="2:6" x14ac:dyDescent="0.35">
      <c r="B561" s="43"/>
      <c r="C561" s="44"/>
      <c r="D561" s="44"/>
      <c r="E561" s="45"/>
      <c r="F561">
        <v>0</v>
      </c>
    </row>
    <row r="562" spans="2:6" x14ac:dyDescent="0.35">
      <c r="B562" s="43"/>
      <c r="C562" s="44"/>
      <c r="D562" s="44"/>
      <c r="E562" s="45"/>
      <c r="F562">
        <v>0</v>
      </c>
    </row>
    <row r="563" spans="2:6" x14ac:dyDescent="0.35">
      <c r="B563" s="43"/>
      <c r="C563" s="44"/>
      <c r="D563" s="44"/>
      <c r="E563" s="45"/>
      <c r="F563">
        <v>0</v>
      </c>
    </row>
    <row r="564" spans="2:6" x14ac:dyDescent="0.35">
      <c r="B564" s="43"/>
      <c r="C564" s="44"/>
      <c r="D564" s="44"/>
      <c r="E564" s="45"/>
      <c r="F564">
        <v>0</v>
      </c>
    </row>
    <row r="565" spans="2:6" x14ac:dyDescent="0.35">
      <c r="B565" s="43"/>
      <c r="C565" s="44"/>
      <c r="D565" s="44"/>
      <c r="E565" s="45"/>
      <c r="F565">
        <v>0</v>
      </c>
    </row>
    <row r="566" spans="2:6" x14ac:dyDescent="0.35">
      <c r="B566" s="43"/>
      <c r="C566" s="44"/>
      <c r="D566" s="44"/>
      <c r="E566" s="45"/>
      <c r="F566">
        <v>0</v>
      </c>
    </row>
    <row r="567" spans="2:6" x14ac:dyDescent="0.35">
      <c r="B567" s="43"/>
      <c r="C567" s="44"/>
      <c r="D567" s="44"/>
      <c r="E567" s="45"/>
      <c r="F567">
        <v>0</v>
      </c>
    </row>
    <row r="568" spans="2:6" x14ac:dyDescent="0.35">
      <c r="B568" s="43"/>
      <c r="C568" s="44"/>
      <c r="D568" s="44"/>
      <c r="E568" s="45"/>
      <c r="F568">
        <v>0</v>
      </c>
    </row>
    <row r="569" spans="2:6" x14ac:dyDescent="0.35">
      <c r="B569" s="43"/>
      <c r="C569" s="44"/>
      <c r="D569" s="44"/>
      <c r="E569" s="45"/>
      <c r="F569">
        <v>0</v>
      </c>
    </row>
    <row r="570" spans="2:6" x14ac:dyDescent="0.35">
      <c r="B570" s="43"/>
      <c r="C570" s="44"/>
      <c r="D570" s="44"/>
      <c r="E570" s="45"/>
      <c r="F570">
        <v>0</v>
      </c>
    </row>
    <row r="571" spans="2:6" x14ac:dyDescent="0.35">
      <c r="B571" s="43"/>
      <c r="C571" s="44"/>
      <c r="D571" s="44"/>
      <c r="E571" s="45"/>
      <c r="F571">
        <v>0</v>
      </c>
    </row>
    <row r="572" spans="2:6" x14ac:dyDescent="0.35">
      <c r="B572" s="43"/>
      <c r="C572" s="44"/>
      <c r="D572" s="44"/>
      <c r="E572" s="45"/>
      <c r="F572">
        <v>0</v>
      </c>
    </row>
    <row r="573" spans="2:6" x14ac:dyDescent="0.35">
      <c r="B573" s="43"/>
      <c r="C573" s="44"/>
      <c r="D573" s="44"/>
      <c r="E573" s="45"/>
      <c r="F573">
        <v>0</v>
      </c>
    </row>
    <row r="574" spans="2:6" x14ac:dyDescent="0.35">
      <c r="B574" s="43"/>
      <c r="C574" s="44"/>
      <c r="D574" s="44"/>
      <c r="E574" s="45"/>
      <c r="F574">
        <v>0</v>
      </c>
    </row>
    <row r="575" spans="2:6" x14ac:dyDescent="0.35">
      <c r="B575" s="43"/>
      <c r="C575" s="44"/>
      <c r="D575" s="44"/>
      <c r="E575" s="45"/>
      <c r="F575">
        <v>0</v>
      </c>
    </row>
    <row r="576" spans="2:6" x14ac:dyDescent="0.35">
      <c r="B576" s="43"/>
      <c r="C576" s="44"/>
      <c r="D576" s="44"/>
      <c r="E576" s="45"/>
      <c r="F576">
        <v>0</v>
      </c>
    </row>
    <row r="577" spans="2:6" x14ac:dyDescent="0.35">
      <c r="B577" s="43"/>
      <c r="C577" s="44"/>
      <c r="D577" s="44"/>
      <c r="E577" s="45"/>
      <c r="F577">
        <v>0</v>
      </c>
    </row>
    <row r="578" spans="2:6" x14ac:dyDescent="0.35">
      <c r="B578" s="43"/>
      <c r="C578" s="44"/>
      <c r="D578" s="44"/>
      <c r="E578" s="45"/>
      <c r="F578">
        <v>0</v>
      </c>
    </row>
    <row r="579" spans="2:6" x14ac:dyDescent="0.35">
      <c r="B579" s="43"/>
      <c r="C579" s="44"/>
      <c r="D579" s="44"/>
      <c r="E579" s="45"/>
      <c r="F579">
        <v>0</v>
      </c>
    </row>
    <row r="580" spans="2:6" x14ac:dyDescent="0.35">
      <c r="B580" s="43"/>
      <c r="C580" s="44"/>
      <c r="D580" s="44"/>
      <c r="E580" s="45"/>
      <c r="F580">
        <v>0</v>
      </c>
    </row>
    <row r="581" spans="2:6" x14ac:dyDescent="0.35">
      <c r="B581" s="43"/>
      <c r="C581" s="44"/>
      <c r="D581" s="44"/>
      <c r="E581" s="45"/>
      <c r="F581">
        <v>0</v>
      </c>
    </row>
    <row r="582" spans="2:6" x14ac:dyDescent="0.35">
      <c r="B582" s="43"/>
      <c r="C582" s="44"/>
      <c r="D582" s="44"/>
      <c r="E582" s="45"/>
      <c r="F582">
        <v>0</v>
      </c>
    </row>
    <row r="583" spans="2:6" x14ac:dyDescent="0.35">
      <c r="B583" s="43"/>
      <c r="C583" s="44"/>
      <c r="D583" s="44"/>
      <c r="E583" s="45"/>
      <c r="F583">
        <v>0</v>
      </c>
    </row>
    <row r="584" spans="2:6" x14ac:dyDescent="0.35">
      <c r="B584" s="43"/>
      <c r="C584" s="44"/>
      <c r="D584" s="44"/>
      <c r="E584" s="45"/>
      <c r="F584">
        <v>0</v>
      </c>
    </row>
    <row r="585" spans="2:6" x14ac:dyDescent="0.35">
      <c r="B585" s="43"/>
      <c r="C585" s="44"/>
      <c r="D585" s="44"/>
      <c r="E585" s="45"/>
      <c r="F585">
        <v>0</v>
      </c>
    </row>
    <row r="586" spans="2:6" x14ac:dyDescent="0.35">
      <c r="B586" s="43"/>
      <c r="C586" s="44"/>
      <c r="D586" s="44"/>
      <c r="E586" s="45"/>
      <c r="F586">
        <v>0</v>
      </c>
    </row>
    <row r="587" spans="2:6" x14ac:dyDescent="0.35">
      <c r="B587" s="43"/>
      <c r="C587" s="44"/>
      <c r="D587" s="44"/>
      <c r="E587" s="45"/>
      <c r="F587">
        <v>0</v>
      </c>
    </row>
    <row r="588" spans="2:6" x14ac:dyDescent="0.35">
      <c r="B588" s="43"/>
      <c r="C588" s="44"/>
      <c r="D588" s="44"/>
      <c r="E588" s="45"/>
      <c r="F588">
        <v>0</v>
      </c>
    </row>
    <row r="589" spans="2:6" x14ac:dyDescent="0.35">
      <c r="B589" s="43"/>
      <c r="C589" s="44"/>
      <c r="D589" s="44"/>
      <c r="E589" s="45"/>
      <c r="F589">
        <v>0</v>
      </c>
    </row>
    <row r="590" spans="2:6" x14ac:dyDescent="0.35">
      <c r="B590" s="43"/>
      <c r="C590" s="44"/>
      <c r="D590" s="44"/>
      <c r="E590" s="45"/>
      <c r="F590">
        <v>0</v>
      </c>
    </row>
    <row r="591" spans="2:6" x14ac:dyDescent="0.35">
      <c r="B591" s="43"/>
      <c r="C591" s="44"/>
      <c r="D591" s="44"/>
      <c r="E591" s="45"/>
      <c r="F591">
        <v>0</v>
      </c>
    </row>
    <row r="592" spans="2:6" x14ac:dyDescent="0.35">
      <c r="B592" s="43"/>
      <c r="C592" s="44"/>
      <c r="D592" s="44"/>
      <c r="E592" s="45"/>
      <c r="F592">
        <v>0</v>
      </c>
    </row>
    <row r="593" spans="2:6" x14ac:dyDescent="0.35">
      <c r="B593" s="43"/>
      <c r="C593" s="44"/>
      <c r="D593" s="44"/>
      <c r="E593" s="45"/>
      <c r="F593">
        <v>0</v>
      </c>
    </row>
    <row r="594" spans="2:6" x14ac:dyDescent="0.35">
      <c r="B594" s="43"/>
      <c r="C594" s="44"/>
      <c r="D594" s="44"/>
      <c r="E594" s="45"/>
      <c r="F594">
        <v>0</v>
      </c>
    </row>
    <row r="595" spans="2:6" x14ac:dyDescent="0.35">
      <c r="B595" s="43"/>
      <c r="C595" s="44"/>
      <c r="D595" s="44"/>
      <c r="E595" s="45"/>
      <c r="F595">
        <v>0</v>
      </c>
    </row>
    <row r="596" spans="2:6" x14ac:dyDescent="0.35">
      <c r="B596" s="43"/>
      <c r="C596" s="44"/>
      <c r="D596" s="44"/>
      <c r="E596" s="45"/>
      <c r="F596">
        <v>0</v>
      </c>
    </row>
    <row r="597" spans="2:6" x14ac:dyDescent="0.35">
      <c r="B597" s="43"/>
      <c r="C597" s="44"/>
      <c r="D597" s="44"/>
      <c r="E597" s="45"/>
      <c r="F597">
        <v>0</v>
      </c>
    </row>
    <row r="598" spans="2:6" x14ac:dyDescent="0.35">
      <c r="B598" s="43"/>
      <c r="C598" s="44"/>
      <c r="D598" s="44"/>
      <c r="E598" s="45"/>
      <c r="F598">
        <v>0</v>
      </c>
    </row>
    <row r="599" spans="2:6" x14ac:dyDescent="0.35">
      <c r="B599" s="43"/>
      <c r="C599" s="44"/>
      <c r="D599" s="44"/>
      <c r="E599" s="45"/>
      <c r="F599">
        <v>0</v>
      </c>
    </row>
    <row r="600" spans="2:6" x14ac:dyDescent="0.35">
      <c r="B600" s="43"/>
      <c r="C600" s="44"/>
      <c r="D600" s="44"/>
      <c r="E600" s="45"/>
      <c r="F600">
        <v>0</v>
      </c>
    </row>
    <row r="601" spans="2:6" x14ac:dyDescent="0.35">
      <c r="B601" s="43"/>
      <c r="C601" s="44"/>
      <c r="D601" s="44"/>
      <c r="E601" s="45"/>
      <c r="F601">
        <v>0</v>
      </c>
    </row>
    <row r="602" spans="2:6" x14ac:dyDescent="0.35">
      <c r="B602" s="43"/>
      <c r="C602" s="44"/>
      <c r="D602" s="44"/>
      <c r="E602" s="45"/>
      <c r="F602">
        <v>0</v>
      </c>
    </row>
    <row r="603" spans="2:6" x14ac:dyDescent="0.35">
      <c r="B603" s="43"/>
      <c r="C603" s="44"/>
      <c r="D603" s="44"/>
      <c r="E603" s="45"/>
      <c r="F603">
        <v>0</v>
      </c>
    </row>
    <row r="604" spans="2:6" x14ac:dyDescent="0.35">
      <c r="B604" s="43"/>
      <c r="C604" s="44"/>
      <c r="D604" s="44"/>
      <c r="E604" s="45"/>
      <c r="F604">
        <v>0</v>
      </c>
    </row>
    <row r="605" spans="2:6" x14ac:dyDescent="0.35">
      <c r="B605" s="43"/>
      <c r="C605" s="44"/>
      <c r="D605" s="44"/>
      <c r="E605" s="45"/>
      <c r="F605">
        <v>0</v>
      </c>
    </row>
    <row r="606" spans="2:6" x14ac:dyDescent="0.35">
      <c r="B606" s="43"/>
      <c r="C606" s="44"/>
      <c r="D606" s="44"/>
      <c r="E606" s="45"/>
      <c r="F606">
        <v>0</v>
      </c>
    </row>
    <row r="607" spans="2:6" x14ac:dyDescent="0.35">
      <c r="B607" s="43"/>
      <c r="C607" s="44"/>
      <c r="D607" s="44"/>
      <c r="E607" s="45"/>
      <c r="F607">
        <v>0</v>
      </c>
    </row>
    <row r="608" spans="2:6" x14ac:dyDescent="0.35">
      <c r="B608" s="43"/>
      <c r="C608" s="44"/>
      <c r="D608" s="44"/>
      <c r="E608" s="45"/>
      <c r="F608">
        <v>0</v>
      </c>
    </row>
    <row r="609" spans="2:6" x14ac:dyDescent="0.35">
      <c r="B609" s="43"/>
      <c r="C609" s="44"/>
      <c r="D609" s="44"/>
      <c r="E609" s="45"/>
      <c r="F609">
        <v>0</v>
      </c>
    </row>
    <row r="610" spans="2:6" x14ac:dyDescent="0.35">
      <c r="B610" s="43"/>
      <c r="C610" s="44"/>
      <c r="D610" s="44"/>
      <c r="E610" s="45"/>
      <c r="F610">
        <v>0</v>
      </c>
    </row>
    <row r="611" spans="2:6" x14ac:dyDescent="0.35">
      <c r="B611" s="43"/>
      <c r="C611" s="44"/>
      <c r="D611" s="44"/>
      <c r="E611" s="45"/>
      <c r="F611">
        <v>0</v>
      </c>
    </row>
    <row r="612" spans="2:6" x14ac:dyDescent="0.35">
      <c r="B612" s="43"/>
      <c r="C612" s="44"/>
      <c r="D612" s="44"/>
      <c r="E612" s="45"/>
      <c r="F612">
        <v>0</v>
      </c>
    </row>
    <row r="613" spans="2:6" x14ac:dyDescent="0.35">
      <c r="B613" s="43"/>
      <c r="C613" s="44"/>
      <c r="D613" s="44"/>
      <c r="E613" s="45"/>
      <c r="F613">
        <v>0</v>
      </c>
    </row>
    <row r="614" spans="2:6" x14ac:dyDescent="0.35">
      <c r="B614" s="43"/>
      <c r="C614" s="44"/>
      <c r="D614" s="44"/>
      <c r="E614" s="45"/>
      <c r="F614">
        <v>0</v>
      </c>
    </row>
    <row r="615" spans="2:6" x14ac:dyDescent="0.35">
      <c r="B615" s="43"/>
      <c r="C615" s="44"/>
      <c r="D615" s="44"/>
      <c r="E615" s="45"/>
      <c r="F615">
        <v>0</v>
      </c>
    </row>
    <row r="616" spans="2:6" x14ac:dyDescent="0.35">
      <c r="B616" s="43"/>
      <c r="C616" s="44"/>
      <c r="D616" s="44"/>
      <c r="E616" s="45"/>
      <c r="F616">
        <v>0</v>
      </c>
    </row>
    <row r="617" spans="2:6" x14ac:dyDescent="0.35">
      <c r="B617" s="43"/>
      <c r="C617" s="44"/>
      <c r="D617" s="44"/>
      <c r="E617" s="45"/>
      <c r="F617">
        <v>0</v>
      </c>
    </row>
    <row r="618" spans="2:6" x14ac:dyDescent="0.35">
      <c r="B618" s="43"/>
      <c r="C618" s="44"/>
      <c r="D618" s="44"/>
      <c r="E618" s="45"/>
      <c r="F618">
        <v>0</v>
      </c>
    </row>
    <row r="619" spans="2:6" x14ac:dyDescent="0.35">
      <c r="B619" s="43"/>
      <c r="C619" s="44"/>
      <c r="D619" s="44"/>
      <c r="E619" s="45"/>
      <c r="F619">
        <v>0</v>
      </c>
    </row>
    <row r="620" spans="2:6" x14ac:dyDescent="0.35">
      <c r="B620" s="43"/>
      <c r="C620" s="44"/>
      <c r="D620" s="44"/>
      <c r="E620" s="45"/>
      <c r="F620">
        <v>0</v>
      </c>
    </row>
    <row r="621" spans="2:6" x14ac:dyDescent="0.35">
      <c r="B621" s="43"/>
      <c r="C621" s="44"/>
      <c r="D621" s="44"/>
      <c r="E621" s="45"/>
      <c r="F621">
        <v>0</v>
      </c>
    </row>
    <row r="622" spans="2:6" x14ac:dyDescent="0.35">
      <c r="B622" s="43"/>
      <c r="C622" s="44"/>
      <c r="D622" s="44"/>
      <c r="E622" s="45"/>
      <c r="F622">
        <v>0</v>
      </c>
    </row>
    <row r="623" spans="2:6" x14ac:dyDescent="0.35">
      <c r="B623" s="43"/>
      <c r="C623" s="44"/>
      <c r="D623" s="44"/>
      <c r="E623" s="45"/>
      <c r="F623">
        <v>0</v>
      </c>
    </row>
    <row r="624" spans="2:6" x14ac:dyDescent="0.35">
      <c r="B624" s="43"/>
      <c r="C624" s="44"/>
      <c r="D624" s="44"/>
      <c r="E624" s="45"/>
      <c r="F624">
        <v>0</v>
      </c>
    </row>
    <row r="625" spans="2:6" x14ac:dyDescent="0.35">
      <c r="B625" s="43"/>
      <c r="C625" s="44"/>
      <c r="D625" s="44"/>
      <c r="E625" s="45"/>
      <c r="F625">
        <v>0</v>
      </c>
    </row>
    <row r="626" spans="2:6" x14ac:dyDescent="0.35">
      <c r="B626" s="43"/>
      <c r="C626" s="44"/>
      <c r="D626" s="44"/>
      <c r="E626" s="45"/>
      <c r="F626">
        <v>0</v>
      </c>
    </row>
    <row r="627" spans="2:6" x14ac:dyDescent="0.35">
      <c r="B627" s="43"/>
      <c r="C627" s="44"/>
      <c r="D627" s="44"/>
      <c r="E627" s="45"/>
      <c r="F627">
        <v>0</v>
      </c>
    </row>
    <row r="628" spans="2:6" x14ac:dyDescent="0.35">
      <c r="B628" s="43"/>
      <c r="C628" s="44"/>
      <c r="D628" s="44"/>
      <c r="E628" s="45"/>
      <c r="F628">
        <v>0</v>
      </c>
    </row>
    <row r="629" spans="2:6" x14ac:dyDescent="0.35">
      <c r="B629" s="43"/>
      <c r="C629" s="44"/>
      <c r="D629" s="44"/>
      <c r="E629" s="45"/>
      <c r="F629">
        <v>0</v>
      </c>
    </row>
    <row r="630" spans="2:6" x14ac:dyDescent="0.35">
      <c r="B630" s="43"/>
      <c r="C630" s="44"/>
      <c r="D630" s="44"/>
      <c r="E630" s="45"/>
      <c r="F630">
        <v>0</v>
      </c>
    </row>
    <row r="631" spans="2:6" x14ac:dyDescent="0.35">
      <c r="B631" s="43"/>
      <c r="C631" s="44"/>
      <c r="D631" s="44"/>
      <c r="E631" s="45"/>
      <c r="F631">
        <v>0</v>
      </c>
    </row>
    <row r="632" spans="2:6" x14ac:dyDescent="0.35">
      <c r="B632" s="43"/>
      <c r="C632" s="44"/>
      <c r="D632" s="44"/>
      <c r="E632" s="45"/>
      <c r="F632">
        <v>0</v>
      </c>
    </row>
    <row r="633" spans="2:6" x14ac:dyDescent="0.35">
      <c r="B633" s="43"/>
      <c r="C633" s="44"/>
      <c r="D633" s="44"/>
      <c r="E633" s="45"/>
      <c r="F633">
        <v>0</v>
      </c>
    </row>
    <row r="634" spans="2:6" x14ac:dyDescent="0.35">
      <c r="B634" s="43"/>
      <c r="C634" s="44"/>
      <c r="D634" s="44"/>
      <c r="E634" s="45"/>
      <c r="F634">
        <v>0</v>
      </c>
    </row>
    <row r="635" spans="2:6" x14ac:dyDescent="0.35">
      <c r="B635" s="43"/>
      <c r="C635" s="44"/>
      <c r="D635" s="44"/>
      <c r="E635" s="45"/>
      <c r="F635">
        <v>0</v>
      </c>
    </row>
    <row r="636" spans="2:6" x14ac:dyDescent="0.35">
      <c r="B636" s="43"/>
      <c r="C636" s="44"/>
      <c r="D636" s="44"/>
      <c r="E636" s="45"/>
      <c r="F636">
        <v>0</v>
      </c>
    </row>
    <row r="637" spans="2:6" x14ac:dyDescent="0.35">
      <c r="B637" s="43"/>
      <c r="C637" s="44"/>
      <c r="D637" s="44"/>
      <c r="E637" s="45"/>
      <c r="F637">
        <v>0</v>
      </c>
    </row>
    <row r="638" spans="2:6" x14ac:dyDescent="0.35">
      <c r="B638" s="43"/>
      <c r="C638" s="44"/>
      <c r="D638" s="44"/>
      <c r="E638" s="45"/>
      <c r="F638">
        <v>0</v>
      </c>
    </row>
    <row r="639" spans="2:6" x14ac:dyDescent="0.35">
      <c r="B639" s="43"/>
      <c r="C639" s="44"/>
      <c r="D639" s="44"/>
      <c r="E639" s="45"/>
      <c r="F639">
        <v>0</v>
      </c>
    </row>
    <row r="640" spans="2:6" x14ac:dyDescent="0.35">
      <c r="B640" s="43"/>
      <c r="C640" s="44"/>
      <c r="D640" s="44"/>
      <c r="E640" s="45"/>
      <c r="F640">
        <v>0</v>
      </c>
    </row>
    <row r="641" spans="2:6" x14ac:dyDescent="0.35">
      <c r="B641" s="43"/>
      <c r="C641" s="44"/>
      <c r="D641" s="44"/>
      <c r="E641" s="45"/>
      <c r="F641">
        <v>0</v>
      </c>
    </row>
    <row r="642" spans="2:6" x14ac:dyDescent="0.35">
      <c r="B642" s="43"/>
      <c r="C642" s="44"/>
      <c r="D642" s="44"/>
      <c r="E642" s="45"/>
      <c r="F642">
        <v>0</v>
      </c>
    </row>
    <row r="643" spans="2:6" x14ac:dyDescent="0.35">
      <c r="B643" s="43"/>
      <c r="C643" s="44"/>
      <c r="D643" s="44"/>
      <c r="E643" s="45"/>
      <c r="F643">
        <v>0</v>
      </c>
    </row>
    <row r="644" spans="2:6" x14ac:dyDescent="0.35">
      <c r="B644" s="43"/>
      <c r="C644" s="44"/>
      <c r="D644" s="44"/>
      <c r="E644" s="45"/>
      <c r="F644">
        <v>0</v>
      </c>
    </row>
    <row r="645" spans="2:6" x14ac:dyDescent="0.35">
      <c r="B645" s="43"/>
      <c r="C645" s="44"/>
      <c r="D645" s="44"/>
      <c r="E645" s="45"/>
      <c r="F645">
        <v>0</v>
      </c>
    </row>
    <row r="646" spans="2:6" x14ac:dyDescent="0.35">
      <c r="B646" s="43"/>
      <c r="C646" s="44"/>
      <c r="D646" s="44"/>
      <c r="E646" s="45"/>
      <c r="F646">
        <v>0</v>
      </c>
    </row>
    <row r="647" spans="2:6" x14ac:dyDescent="0.35">
      <c r="B647" s="43"/>
      <c r="C647" s="44"/>
      <c r="D647" s="44"/>
      <c r="E647" s="45"/>
      <c r="F647">
        <v>0</v>
      </c>
    </row>
    <row r="648" spans="2:6" x14ac:dyDescent="0.35">
      <c r="B648" s="43"/>
      <c r="C648" s="44"/>
      <c r="D648" s="44"/>
      <c r="E648" s="45"/>
      <c r="F648">
        <v>0</v>
      </c>
    </row>
    <row r="649" spans="2:6" x14ac:dyDescent="0.35">
      <c r="B649" s="43"/>
      <c r="C649" s="44"/>
      <c r="D649" s="44"/>
      <c r="E649" s="45"/>
      <c r="F649">
        <v>0</v>
      </c>
    </row>
    <row r="650" spans="2:6" x14ac:dyDescent="0.35">
      <c r="B650" s="43"/>
      <c r="C650" s="44"/>
      <c r="D650" s="44"/>
      <c r="E650" s="45"/>
      <c r="F650">
        <v>0</v>
      </c>
    </row>
    <row r="651" spans="2:6" x14ac:dyDescent="0.35">
      <c r="B651" s="43"/>
      <c r="C651" s="44"/>
      <c r="D651" s="44"/>
      <c r="E651" s="45"/>
      <c r="F651">
        <v>0</v>
      </c>
    </row>
    <row r="652" spans="2:6" x14ac:dyDescent="0.35">
      <c r="B652" s="43"/>
      <c r="C652" s="44"/>
      <c r="D652" s="44"/>
      <c r="E652" s="45"/>
      <c r="F652">
        <v>0</v>
      </c>
    </row>
    <row r="653" spans="2:6" x14ac:dyDescent="0.35">
      <c r="B653" s="43"/>
      <c r="C653" s="44"/>
      <c r="D653" s="44"/>
      <c r="E653" s="45"/>
      <c r="F653">
        <v>0</v>
      </c>
    </row>
    <row r="654" spans="2:6" x14ac:dyDescent="0.35">
      <c r="B654" s="43"/>
      <c r="C654" s="44"/>
      <c r="D654" s="44"/>
      <c r="E654" s="45"/>
      <c r="F654">
        <v>0</v>
      </c>
    </row>
    <row r="655" spans="2:6" x14ac:dyDescent="0.35">
      <c r="B655" s="43"/>
      <c r="C655" s="44"/>
      <c r="D655" s="44"/>
      <c r="E655" s="45"/>
      <c r="F655">
        <v>0</v>
      </c>
    </row>
    <row r="656" spans="2:6" x14ac:dyDescent="0.35">
      <c r="B656" s="43"/>
      <c r="C656" s="44"/>
      <c r="D656" s="44"/>
      <c r="E656" s="45"/>
      <c r="F656">
        <v>0</v>
      </c>
    </row>
    <row r="657" spans="2:6" x14ac:dyDescent="0.35">
      <c r="B657" s="43"/>
      <c r="C657" s="44"/>
      <c r="D657" s="44"/>
      <c r="E657" s="45"/>
      <c r="F657">
        <v>0</v>
      </c>
    </row>
    <row r="658" spans="2:6" x14ac:dyDescent="0.35">
      <c r="B658" s="43"/>
      <c r="C658" s="44"/>
      <c r="D658" s="44"/>
      <c r="E658" s="45"/>
      <c r="F658">
        <v>0</v>
      </c>
    </row>
    <row r="659" spans="2:6" x14ac:dyDescent="0.35">
      <c r="B659" s="43"/>
      <c r="C659" s="44"/>
      <c r="D659" s="44"/>
      <c r="E659" s="45"/>
      <c r="F659">
        <v>0</v>
      </c>
    </row>
    <row r="660" spans="2:6" x14ac:dyDescent="0.35">
      <c r="B660" s="43"/>
      <c r="C660" s="44"/>
      <c r="D660" s="44"/>
      <c r="E660" s="45"/>
      <c r="F660">
        <v>0</v>
      </c>
    </row>
    <row r="661" spans="2:6" x14ac:dyDescent="0.35">
      <c r="B661" s="43"/>
      <c r="C661" s="44"/>
      <c r="D661" s="44"/>
      <c r="E661" s="45"/>
      <c r="F661">
        <v>0</v>
      </c>
    </row>
    <row r="662" spans="2:6" x14ac:dyDescent="0.35">
      <c r="B662" s="43"/>
      <c r="C662" s="44"/>
      <c r="D662" s="44"/>
      <c r="E662" s="45"/>
      <c r="F662">
        <v>0</v>
      </c>
    </row>
    <row r="663" spans="2:6" x14ac:dyDescent="0.35">
      <c r="B663" s="43"/>
      <c r="C663" s="44"/>
      <c r="D663" s="44"/>
      <c r="E663" s="45"/>
      <c r="F663">
        <v>0</v>
      </c>
    </row>
    <row r="664" spans="2:6" x14ac:dyDescent="0.35">
      <c r="B664" s="43"/>
      <c r="C664" s="44"/>
      <c r="D664" s="44"/>
      <c r="E664" s="45"/>
      <c r="F664">
        <v>0</v>
      </c>
    </row>
    <row r="665" spans="2:6" x14ac:dyDescent="0.35">
      <c r="B665" s="43"/>
      <c r="C665" s="44"/>
      <c r="D665" s="44"/>
      <c r="E665" s="45"/>
      <c r="F665">
        <v>0</v>
      </c>
    </row>
    <row r="666" spans="2:6" x14ac:dyDescent="0.35">
      <c r="B666" s="43"/>
      <c r="C666" s="44"/>
      <c r="D666" s="44"/>
      <c r="E666" s="45"/>
      <c r="F666">
        <v>0</v>
      </c>
    </row>
    <row r="667" spans="2:6" x14ac:dyDescent="0.35">
      <c r="B667" s="43"/>
      <c r="C667" s="44"/>
      <c r="D667" s="44"/>
      <c r="E667" s="45"/>
      <c r="F667">
        <v>0</v>
      </c>
    </row>
    <row r="668" spans="2:6" x14ac:dyDescent="0.35">
      <c r="B668" s="43"/>
      <c r="C668" s="44"/>
      <c r="D668" s="44"/>
      <c r="E668" s="45"/>
      <c r="F668">
        <v>0</v>
      </c>
    </row>
    <row r="669" spans="2:6" x14ac:dyDescent="0.35">
      <c r="B669" s="43"/>
      <c r="C669" s="44"/>
      <c r="D669" s="44"/>
      <c r="E669" s="45"/>
      <c r="F669">
        <v>0</v>
      </c>
    </row>
    <row r="670" spans="2:6" x14ac:dyDescent="0.35">
      <c r="B670" s="43"/>
      <c r="C670" s="44"/>
      <c r="D670" s="44"/>
      <c r="E670" s="45"/>
      <c r="F670">
        <v>0</v>
      </c>
    </row>
    <row r="671" spans="2:6" x14ac:dyDescent="0.35">
      <c r="B671" s="43"/>
      <c r="C671" s="44"/>
      <c r="D671" s="44"/>
      <c r="E671" s="45"/>
      <c r="F671">
        <v>0</v>
      </c>
    </row>
    <row r="672" spans="2:6" x14ac:dyDescent="0.35">
      <c r="B672" s="43"/>
      <c r="C672" s="44"/>
      <c r="D672" s="44"/>
      <c r="E672" s="45"/>
      <c r="F672">
        <v>0</v>
      </c>
    </row>
    <row r="673" spans="2:6" x14ac:dyDescent="0.35">
      <c r="B673" s="43"/>
      <c r="C673" s="44"/>
      <c r="D673" s="44"/>
      <c r="E673" s="45"/>
      <c r="F673">
        <v>0</v>
      </c>
    </row>
    <row r="674" spans="2:6" x14ac:dyDescent="0.35">
      <c r="B674" s="43"/>
      <c r="C674" s="44"/>
      <c r="D674" s="44"/>
      <c r="E674" s="45"/>
      <c r="F674">
        <v>0</v>
      </c>
    </row>
    <row r="675" spans="2:6" x14ac:dyDescent="0.35">
      <c r="B675" s="43"/>
      <c r="C675" s="44"/>
      <c r="D675" s="44"/>
      <c r="E675" s="45"/>
      <c r="F675">
        <v>0</v>
      </c>
    </row>
    <row r="676" spans="2:6" x14ac:dyDescent="0.35">
      <c r="B676" s="46"/>
      <c r="C676" s="47"/>
      <c r="D676" s="47"/>
      <c r="E676" s="48"/>
      <c r="F676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D196-DF59-4E4B-B876-AA259253F100}">
  <sheetPr>
    <tabColor theme="1" tint="0.749992370372631"/>
  </sheetPr>
  <dimension ref="A1:C40"/>
  <sheetViews>
    <sheetView workbookViewId="0">
      <selection activeCell="B7" sqref="B7"/>
    </sheetView>
  </sheetViews>
  <sheetFormatPr defaultRowHeight="18" x14ac:dyDescent="0.35"/>
  <cols>
    <col min="1" max="1" width="66.109375" bestFit="1" customWidth="1"/>
    <col min="2" max="2" width="56.21875" bestFit="1" customWidth="1"/>
  </cols>
  <sheetData>
    <row r="1" spans="1:3" x14ac:dyDescent="0.35">
      <c r="A1" t="s">
        <v>155</v>
      </c>
      <c r="B1" t="s">
        <v>156</v>
      </c>
      <c r="C1" t="s">
        <v>461</v>
      </c>
    </row>
    <row r="2" spans="1:3" x14ac:dyDescent="0.35">
      <c r="A2" t="s">
        <v>92</v>
      </c>
      <c r="B2" t="s">
        <v>93</v>
      </c>
      <c r="C2" t="s">
        <v>462</v>
      </c>
    </row>
    <row r="3" spans="1:3" x14ac:dyDescent="0.35">
      <c r="A3" t="s">
        <v>92</v>
      </c>
      <c r="B3" t="s">
        <v>94</v>
      </c>
      <c r="C3" t="s">
        <v>462</v>
      </c>
    </row>
    <row r="4" spans="1:3" x14ac:dyDescent="0.35">
      <c r="A4" t="s">
        <v>92</v>
      </c>
      <c r="B4" t="s">
        <v>95</v>
      </c>
      <c r="C4" t="s">
        <v>462</v>
      </c>
    </row>
    <row r="5" spans="1:3" x14ac:dyDescent="0.35">
      <c r="A5" t="s">
        <v>96</v>
      </c>
      <c r="B5" t="s">
        <v>97</v>
      </c>
      <c r="C5" t="s">
        <v>463</v>
      </c>
    </row>
    <row r="6" spans="1:3" x14ac:dyDescent="0.35">
      <c r="A6" t="s">
        <v>96</v>
      </c>
      <c r="B6" t="s">
        <v>98</v>
      </c>
      <c r="C6" t="s">
        <v>463</v>
      </c>
    </row>
    <row r="7" spans="1:3" x14ac:dyDescent="0.35">
      <c r="A7" t="s">
        <v>96</v>
      </c>
      <c r="B7" t="s">
        <v>100</v>
      </c>
      <c r="C7" t="s">
        <v>464</v>
      </c>
    </row>
    <row r="8" spans="1:3" x14ac:dyDescent="0.35">
      <c r="A8" t="s">
        <v>96</v>
      </c>
      <c r="B8" t="s">
        <v>116</v>
      </c>
      <c r="C8" t="s">
        <v>463</v>
      </c>
    </row>
    <row r="9" spans="1:3" x14ac:dyDescent="0.35">
      <c r="A9" t="s">
        <v>96</v>
      </c>
      <c r="B9" t="s">
        <v>117</v>
      </c>
      <c r="C9" t="s">
        <v>463</v>
      </c>
    </row>
    <row r="10" spans="1:3" x14ac:dyDescent="0.35">
      <c r="A10" t="s">
        <v>96</v>
      </c>
      <c r="B10" t="s">
        <v>118</v>
      </c>
      <c r="C10" t="s">
        <v>465</v>
      </c>
    </row>
    <row r="11" spans="1:3" x14ac:dyDescent="0.35">
      <c r="A11" t="s">
        <v>96</v>
      </c>
      <c r="B11" t="s">
        <v>119</v>
      </c>
      <c r="C11" t="s">
        <v>469</v>
      </c>
    </row>
    <row r="12" spans="1:3" x14ac:dyDescent="0.35">
      <c r="A12" t="s">
        <v>120</v>
      </c>
      <c r="B12" t="s">
        <v>121</v>
      </c>
      <c r="C12" t="s">
        <v>466</v>
      </c>
    </row>
    <row r="13" spans="1:3" x14ac:dyDescent="0.35">
      <c r="A13" t="s">
        <v>120</v>
      </c>
      <c r="B13" t="s">
        <v>122</v>
      </c>
      <c r="C13" t="s">
        <v>466</v>
      </c>
    </row>
    <row r="14" spans="1:3" x14ac:dyDescent="0.35">
      <c r="A14" t="s">
        <v>120</v>
      </c>
      <c r="B14" t="s">
        <v>123</v>
      </c>
      <c r="C14" t="s">
        <v>466</v>
      </c>
    </row>
    <row r="15" spans="1:3" x14ac:dyDescent="0.35">
      <c r="A15" t="s">
        <v>120</v>
      </c>
      <c r="B15" t="s">
        <v>124</v>
      </c>
      <c r="C15" t="s">
        <v>470</v>
      </c>
    </row>
    <row r="16" spans="1:3" x14ac:dyDescent="0.35">
      <c r="A16" t="s">
        <v>120</v>
      </c>
      <c r="B16" t="s">
        <v>125</v>
      </c>
      <c r="C16" t="s">
        <v>467</v>
      </c>
    </row>
    <row r="17" spans="1:3" x14ac:dyDescent="0.35">
      <c r="A17" t="s">
        <v>120</v>
      </c>
      <c r="B17" t="s">
        <v>126</v>
      </c>
      <c r="C17" t="s">
        <v>471</v>
      </c>
    </row>
    <row r="18" spans="1:3" x14ac:dyDescent="0.35">
      <c r="A18" t="s">
        <v>120</v>
      </c>
      <c r="B18" t="s">
        <v>127</v>
      </c>
      <c r="C18" t="s">
        <v>467</v>
      </c>
    </row>
    <row r="19" spans="1:3" x14ac:dyDescent="0.35">
      <c r="A19" t="s">
        <v>120</v>
      </c>
      <c r="B19" t="s">
        <v>128</v>
      </c>
      <c r="C19" t="s">
        <v>470</v>
      </c>
    </row>
    <row r="20" spans="1:3" x14ac:dyDescent="0.35">
      <c r="A20" t="s">
        <v>129</v>
      </c>
      <c r="B20" t="s">
        <v>130</v>
      </c>
      <c r="C20" t="s">
        <v>468</v>
      </c>
    </row>
    <row r="21" spans="1:3" x14ac:dyDescent="0.35">
      <c r="A21" t="s">
        <v>129</v>
      </c>
      <c r="B21" t="s">
        <v>131</v>
      </c>
      <c r="C21" t="s">
        <v>468</v>
      </c>
    </row>
    <row r="22" spans="1:3" x14ac:dyDescent="0.35">
      <c r="A22" t="s">
        <v>129</v>
      </c>
      <c r="B22" t="s">
        <v>132</v>
      </c>
      <c r="C22" t="s">
        <v>468</v>
      </c>
    </row>
    <row r="23" spans="1:3" x14ac:dyDescent="0.35">
      <c r="A23" t="s">
        <v>129</v>
      </c>
      <c r="B23" t="s">
        <v>133</v>
      </c>
      <c r="C23" t="s">
        <v>472</v>
      </c>
    </row>
    <row r="24" spans="1:3" x14ac:dyDescent="0.35">
      <c r="A24" t="s">
        <v>129</v>
      </c>
      <c r="B24" t="s">
        <v>134</v>
      </c>
      <c r="C24" t="s">
        <v>468</v>
      </c>
    </row>
    <row r="25" spans="1:3" x14ac:dyDescent="0.35">
      <c r="A25" t="s">
        <v>135</v>
      </c>
      <c r="B25" t="s">
        <v>136</v>
      </c>
      <c r="C25" t="s">
        <v>473</v>
      </c>
    </row>
    <row r="26" spans="1:3" x14ac:dyDescent="0.35">
      <c r="A26" t="s">
        <v>135</v>
      </c>
      <c r="B26" t="s">
        <v>137</v>
      </c>
      <c r="C26" t="s">
        <v>473</v>
      </c>
    </row>
    <row r="27" spans="1:3" x14ac:dyDescent="0.35">
      <c r="A27" t="s">
        <v>135</v>
      </c>
      <c r="B27" t="s">
        <v>138</v>
      </c>
      <c r="C27" t="s">
        <v>473</v>
      </c>
    </row>
    <row r="28" spans="1:3" x14ac:dyDescent="0.35">
      <c r="A28" t="s">
        <v>135</v>
      </c>
      <c r="B28" t="s">
        <v>139</v>
      </c>
      <c r="C28" t="s">
        <v>474</v>
      </c>
    </row>
    <row r="29" spans="1:3" x14ac:dyDescent="0.35">
      <c r="A29" t="s">
        <v>135</v>
      </c>
      <c r="B29" t="s">
        <v>140</v>
      </c>
      <c r="C29" t="s">
        <v>473</v>
      </c>
    </row>
    <row r="30" spans="1:3" x14ac:dyDescent="0.35">
      <c r="A30" t="s">
        <v>141</v>
      </c>
      <c r="B30" t="s">
        <v>142</v>
      </c>
      <c r="C30" t="s">
        <v>475</v>
      </c>
    </row>
    <row r="31" spans="1:3" x14ac:dyDescent="0.35">
      <c r="A31" t="s">
        <v>141</v>
      </c>
      <c r="B31" t="s">
        <v>143</v>
      </c>
      <c r="C31" t="s">
        <v>475</v>
      </c>
    </row>
    <row r="32" spans="1:3" x14ac:dyDescent="0.35">
      <c r="A32" t="s">
        <v>141</v>
      </c>
      <c r="B32" t="s">
        <v>144</v>
      </c>
      <c r="C32" t="s">
        <v>475</v>
      </c>
    </row>
    <row r="33" spans="1:3" x14ac:dyDescent="0.35">
      <c r="A33" t="s">
        <v>141</v>
      </c>
      <c r="B33" t="s">
        <v>145</v>
      </c>
      <c r="C33" t="s">
        <v>475</v>
      </c>
    </row>
    <row r="34" spans="1:3" x14ac:dyDescent="0.35">
      <c r="A34" t="s">
        <v>146</v>
      </c>
      <c r="B34" t="s">
        <v>147</v>
      </c>
      <c r="C34" t="s">
        <v>476</v>
      </c>
    </row>
    <row r="35" spans="1:3" x14ac:dyDescent="0.35">
      <c r="A35" t="s">
        <v>146</v>
      </c>
      <c r="B35" t="s">
        <v>148</v>
      </c>
      <c r="C35" t="s">
        <v>476</v>
      </c>
    </row>
    <row r="36" spans="1:3" x14ac:dyDescent="0.35">
      <c r="A36" t="s">
        <v>146</v>
      </c>
      <c r="B36" t="s">
        <v>149</v>
      </c>
      <c r="C36" t="s">
        <v>476</v>
      </c>
    </row>
    <row r="37" spans="1:3" x14ac:dyDescent="0.35">
      <c r="A37" t="s">
        <v>150</v>
      </c>
      <c r="B37" t="s">
        <v>150</v>
      </c>
      <c r="C37" t="s">
        <v>477</v>
      </c>
    </row>
    <row r="38" spans="1:3" x14ac:dyDescent="0.35">
      <c r="A38" t="s">
        <v>151</v>
      </c>
      <c r="B38" t="s">
        <v>152</v>
      </c>
      <c r="C38" t="s">
        <v>478</v>
      </c>
    </row>
    <row r="39" spans="1:3" x14ac:dyDescent="0.35">
      <c r="A39" t="s">
        <v>151</v>
      </c>
      <c r="B39" t="s">
        <v>153</v>
      </c>
      <c r="C39" t="s">
        <v>478</v>
      </c>
    </row>
    <row r="40" spans="1:3" x14ac:dyDescent="0.35">
      <c r="A40" t="s">
        <v>151</v>
      </c>
      <c r="B40" t="s">
        <v>154</v>
      </c>
      <c r="C40" t="s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2C17-1A96-495A-A6EE-E3BE98E820C5}">
  <sheetPr>
    <tabColor theme="1" tint="0.749992370372631"/>
  </sheetPr>
  <dimension ref="C2:E23"/>
  <sheetViews>
    <sheetView showGridLines="0" zoomScaleNormal="100" workbookViewId="0">
      <selection activeCell="E7" sqref="E7"/>
    </sheetView>
  </sheetViews>
  <sheetFormatPr defaultRowHeight="18" x14ac:dyDescent="0.35"/>
  <cols>
    <col min="3" max="3" width="24.44140625" bestFit="1" customWidth="1"/>
    <col min="4" max="4" width="38.33203125" bestFit="1" customWidth="1"/>
    <col min="5" max="5" width="66.109375" bestFit="1" customWidth="1"/>
  </cols>
  <sheetData>
    <row r="2" spans="3:5" x14ac:dyDescent="0.35">
      <c r="D2" s="5" t="s">
        <v>8</v>
      </c>
      <c r="E2" s="18" t="s">
        <v>7</v>
      </c>
    </row>
    <row r="4" spans="3:5" x14ac:dyDescent="0.35">
      <c r="C4" s="9" t="s">
        <v>2</v>
      </c>
      <c r="D4" s="9" t="s">
        <v>4</v>
      </c>
      <c r="E4" s="9" t="s">
        <v>3</v>
      </c>
    </row>
    <row r="5" spans="3:5" x14ac:dyDescent="0.35">
      <c r="C5" s="37" t="s">
        <v>459</v>
      </c>
      <c r="D5" s="37" t="s">
        <v>460</v>
      </c>
      <c r="E5" s="37" t="str">
        <f>IF(OR(Balises!$E$8&gt;=1,Balises!$E$9&gt;=1),Balises!$E$2,"")</f>
        <v/>
      </c>
    </row>
    <row r="6" spans="3:5" x14ac:dyDescent="0.35">
      <c r="C6" s="12" t="s">
        <v>16</v>
      </c>
      <c r="D6" s="12" t="s">
        <v>17</v>
      </c>
      <c r="E6" s="11" t="str">
        <f>s_produit</f>
        <v>LUTTI</v>
      </c>
    </row>
    <row r="7" spans="3:5" x14ac:dyDescent="0.35">
      <c r="C7" s="12" t="s">
        <v>68</v>
      </c>
      <c r="D7" s="12" t="s">
        <v>69</v>
      </c>
      <c r="E7" s="29">
        <f>INDEX(Performance[siren],MATCH(Entreprise,Performance[Entreprises.Nom],0))</f>
        <v>476480330</v>
      </c>
    </row>
    <row r="8" spans="3:5" x14ac:dyDescent="0.35">
      <c r="C8" s="12" t="s">
        <v>77</v>
      </c>
      <c r="D8" s="12" t="s">
        <v>23</v>
      </c>
      <c r="E8" s="27">
        <f>Analyse!$AA$4</f>
        <v>-2.729039847533762E-2</v>
      </c>
    </row>
    <row r="9" spans="3:5" x14ac:dyDescent="0.35">
      <c r="C9" s="12" t="s">
        <v>484</v>
      </c>
      <c r="D9" s="12" t="s">
        <v>485</v>
      </c>
      <c r="E9" s="27">
        <f>Analyse!$AA$5</f>
        <v>-4.3214181225753504E-2</v>
      </c>
    </row>
    <row r="10" spans="3:5" x14ac:dyDescent="0.35">
      <c r="C10" s="12" t="s">
        <v>81</v>
      </c>
      <c r="D10" s="12" t="s">
        <v>486</v>
      </c>
      <c r="E10" s="26">
        <f>SUMIFS(Performance[Resultat_net],Performance[Entreprises.Nom],Entreprise,Performance[date_cloture_exercice],Analyse!$E$3)</f>
        <v>-3572725</v>
      </c>
    </row>
    <row r="11" spans="3:5" x14ac:dyDescent="0.35">
      <c r="C11" s="12" t="s">
        <v>482</v>
      </c>
      <c r="D11" s="12" t="s">
        <v>483</v>
      </c>
      <c r="E11" s="26">
        <f>INDEX(_xlfn.ANCHORARRAY(Analyse!$C$7),MATCH($E$15,_xlfn.ANCHORARRAY(Analyse!$E$7),0))</f>
        <v>82674828</v>
      </c>
    </row>
    <row r="12" spans="3:5" x14ac:dyDescent="0.35">
      <c r="C12" s="12" t="s">
        <v>70</v>
      </c>
      <c r="D12" s="12" t="s">
        <v>79</v>
      </c>
      <c r="E12" s="31">
        <f>Analyse!$G$4</f>
        <v>-2.8991747294006998E-2</v>
      </c>
    </row>
    <row r="13" spans="3:5" x14ac:dyDescent="0.35">
      <c r="C13" s="12" t="s">
        <v>71</v>
      </c>
      <c r="D13" s="12" t="s">
        <v>80</v>
      </c>
      <c r="E13" s="31">
        <f>Analyse!$R$4</f>
        <v>-1.9678758955329265</v>
      </c>
    </row>
    <row r="14" spans="3:5" x14ac:dyDescent="0.35">
      <c r="C14" s="12" t="s">
        <v>72</v>
      </c>
      <c r="D14" s="12" t="s">
        <v>74</v>
      </c>
      <c r="E14" s="32">
        <f>MIN(_xlfn.ANCHORARRAY(Analyse!$E$7))</f>
        <v>2019</v>
      </c>
    </row>
    <row r="15" spans="3:5" x14ac:dyDescent="0.35">
      <c r="C15" s="12" t="s">
        <v>73</v>
      </c>
      <c r="D15" s="12" t="s">
        <v>75</v>
      </c>
      <c r="E15" s="32">
        <f>MAX(_xlfn.ANCHORARRAY(Analyse!$E$7))</f>
        <v>2024</v>
      </c>
    </row>
    <row r="16" spans="3:5" x14ac:dyDescent="0.35">
      <c r="C16" s="12" t="s">
        <v>157</v>
      </c>
      <c r="D16" s="12"/>
      <c r="E16" s="32" t="str">
        <f>INDEX(Performance[Entreprises.Activité],MATCH(siren,Performance[siren],0))</f>
        <v>Fabrication d'autres produits alimentaires</v>
      </c>
    </row>
    <row r="17" spans="3:5" x14ac:dyDescent="0.35">
      <c r="C17" s="12" t="s">
        <v>158</v>
      </c>
      <c r="D17" s="12"/>
      <c r="E17" s="32" t="str">
        <f>INDEX(Performance[Entreprises.Activité détaillée],MATCH(siren,Performance[siren],0))</f>
        <v>Fabrication de cacao, chocolat et de produits de confiserie</v>
      </c>
    </row>
    <row r="18" spans="3:5" x14ac:dyDescent="0.35">
      <c r="C18" s="12" t="s">
        <v>479</v>
      </c>
      <c r="D18" s="12"/>
      <c r="E18" s="32" t="str">
        <f>INDEX(Image!$C:$C,MATCH($E$17,Image!B:B,0))</f>
        <v>Cacao</v>
      </c>
    </row>
    <row r="19" spans="3:5" x14ac:dyDescent="0.35">
      <c r="C19" s="12" t="s">
        <v>5</v>
      </c>
      <c r="D19" s="12" t="s">
        <v>57</v>
      </c>
      <c r="E19" s="20">
        <f ca="1">TODAY()</f>
        <v>45933</v>
      </c>
    </row>
    <row r="20" spans="3:5" x14ac:dyDescent="0.35">
      <c r="C20" s="12"/>
      <c r="D20" s="12"/>
      <c r="E20" s="20"/>
    </row>
    <row r="21" spans="3:5" x14ac:dyDescent="0.35">
      <c r="C21" s="10"/>
      <c r="E21" s="11"/>
    </row>
    <row r="22" spans="3:5" x14ac:dyDescent="0.35">
      <c r="C22" s="10"/>
    </row>
    <row r="23" spans="3:5" x14ac:dyDescent="0.35">
      <c r="C23" s="10"/>
      <c r="E23" s="1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94AE-0F52-4E43-9936-FBC5DD02B773}">
  <sheetPr>
    <tabColor theme="1" tint="0.749992370372631"/>
  </sheetPr>
  <dimension ref="B2:E6"/>
  <sheetViews>
    <sheetView showGridLines="0" workbookViewId="0">
      <selection activeCell="D7" sqref="D7"/>
    </sheetView>
  </sheetViews>
  <sheetFormatPr defaultRowHeight="18" x14ac:dyDescent="0.35"/>
  <cols>
    <col min="2" max="2" width="12.21875" bestFit="1" customWidth="1"/>
    <col min="3" max="3" width="10.88671875" customWidth="1"/>
    <col min="4" max="4" width="15.33203125" customWidth="1"/>
    <col min="5" max="5" width="29.88671875" bestFit="1" customWidth="1"/>
  </cols>
  <sheetData>
    <row r="2" spans="2:5" x14ac:dyDescent="0.35">
      <c r="B2" s="2" t="s">
        <v>1</v>
      </c>
      <c r="C2" s="1" t="s">
        <v>480</v>
      </c>
    </row>
    <row r="3" spans="2:5" x14ac:dyDescent="0.35">
      <c r="B3" s="2" t="s">
        <v>0</v>
      </c>
      <c r="C3" s="1" t="s">
        <v>481</v>
      </c>
    </row>
    <row r="5" spans="2:5" x14ac:dyDescent="0.35">
      <c r="B5" s="14" t="s">
        <v>9</v>
      </c>
      <c r="C5" s="14" t="s">
        <v>12</v>
      </c>
      <c r="D5" s="14" t="s">
        <v>13</v>
      </c>
      <c r="E5" s="14" t="s">
        <v>14</v>
      </c>
    </row>
    <row r="6" spans="2:5" x14ac:dyDescent="0.35">
      <c r="B6" s="15" t="s">
        <v>6</v>
      </c>
      <c r="C6" s="16">
        <v>1</v>
      </c>
      <c r="D6" s="17">
        <v>4</v>
      </c>
      <c r="E6" s="15" t="str" cm="1">
        <f t="array" ref="E6">INDEX(Listes!$C$11:$C$676,Loop[[#This Row],[Itération]])</f>
        <v>LUTTI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7B2B-0D26-4C64-890A-61ECC1DAE7E9}">
  <dimension ref="B2:AK15"/>
  <sheetViews>
    <sheetView showGridLines="0" topLeftCell="G1" zoomScale="85" zoomScaleNormal="85" workbookViewId="0">
      <selection activeCell="G4" sqref="G4"/>
    </sheetView>
  </sheetViews>
  <sheetFormatPr defaultRowHeight="19.5" x14ac:dyDescent="0.4"/>
  <cols>
    <col min="2" max="2" width="8.88671875" style="22"/>
    <col min="3" max="3" width="13.33203125" style="23" bestFit="1" customWidth="1"/>
    <col min="4" max="4" width="15.77734375" style="24" bestFit="1" customWidth="1"/>
    <col min="5" max="5" width="10.33203125" bestFit="1" customWidth="1"/>
    <col min="6" max="6" width="13" style="26" customWidth="1"/>
    <col min="7" max="7" width="13.109375" customWidth="1"/>
    <col min="13" max="13" width="8.88671875" style="22"/>
    <col min="14" max="14" width="13.33203125" style="23" bestFit="1" customWidth="1"/>
    <col min="15" max="15" width="15.77734375" style="24" bestFit="1" customWidth="1"/>
    <col min="17" max="17" width="13" style="26" customWidth="1"/>
    <col min="18" max="18" width="13.109375" customWidth="1"/>
    <col min="23" max="23" width="8.88671875" style="3"/>
    <col min="33" max="33" width="10.6640625" style="28" bestFit="1" customWidth="1"/>
  </cols>
  <sheetData>
    <row r="2" spans="2:37" x14ac:dyDescent="0.4">
      <c r="E2" s="34">
        <f>MIN(_xlfn.ANCHORARRAY(B7))</f>
        <v>43830</v>
      </c>
      <c r="F2" s="24">
        <f>MIN(_xlfn.ANCHORARRAY($E$7))</f>
        <v>2019</v>
      </c>
      <c r="G2" s="28">
        <f>INDEX(_xlfn.ANCHORARRAY(C$7),MATCH(F2,_xlfn.ANCHORARRAY(E$7),0))</f>
        <v>95776441</v>
      </c>
      <c r="Q2" s="24">
        <f>MIN(_xlfn.ANCHORARRAY($E$7))</f>
        <v>2019</v>
      </c>
      <c r="R2" s="28">
        <f>INDEX(_xlfn.ANCHORARRAY(N$7),MATCH(Q2,_xlfn.ANCHORARRAY(P$7),0))</f>
        <v>2656347</v>
      </c>
    </row>
    <row r="3" spans="2:37" x14ac:dyDescent="0.4">
      <c r="E3" s="34">
        <f>MAX(_xlfn.ANCHORARRAY(B7))</f>
        <v>45657</v>
      </c>
      <c r="F3" s="24">
        <f>MAX(_xlfn.ANCHORARRAY($E$7))</f>
        <v>2024</v>
      </c>
      <c r="G3" s="28">
        <f>INDEX(_xlfn.ANCHORARRAY(C$7),MATCH(F3,_xlfn.ANCHORARRAY(E$7),0))</f>
        <v>82674828</v>
      </c>
      <c r="Q3" s="24">
        <f>MAX(_xlfn.ANCHORARRAY($E$7))</f>
        <v>2024</v>
      </c>
      <c r="R3" s="28">
        <f>INDEX(_xlfn.ANCHORARRAY(N$7),MATCH(Q3,_xlfn.ANCHORARRAY(P$7),0))</f>
        <v>-2256229</v>
      </c>
      <c r="AH3" t="s">
        <v>86</v>
      </c>
      <c r="AI3" t="s">
        <v>85</v>
      </c>
      <c r="AJ3" t="s">
        <v>87</v>
      </c>
      <c r="AK3" t="s">
        <v>88</v>
      </c>
    </row>
    <row r="4" spans="2:37" x14ac:dyDescent="0.4">
      <c r="B4" s="22" t="str">
        <f>Entreprise</f>
        <v>LUTTI</v>
      </c>
      <c r="F4" s="24" t="str">
        <f>"CAGR entre "&amp;$F$2&amp;" et "&amp;$F$3</f>
        <v>CAGR entre 2019 et 2024</v>
      </c>
      <c r="G4" s="31">
        <f>IFERROR((G3/G2)^(1/(F3-F2))-1,"NA")</f>
        <v>-2.8991747294006998E-2</v>
      </c>
      <c r="M4" s="22" t="str">
        <f>Entreprise</f>
        <v>LUTTI</v>
      </c>
      <c r="Q4" s="24" t="str">
        <f>"CAGR entre "&amp;$F$2&amp;" et "&amp;$F$3</f>
        <v>CAGR entre 2019 et 2024</v>
      </c>
      <c r="R4" s="31">
        <f>IFERROR((R3/R2)^(1/(Q3-Q2))-1,"NA")</f>
        <v>-1.9678758955329265</v>
      </c>
      <c r="Z4" t="s">
        <v>83</v>
      </c>
      <c r="AA4" s="33">
        <f>SUMIFS(Performance[EBE],Performance[Entreprises.Nom],Entreprise,Performance[date_cloture_exercice],$E$3)/
SUMIFS(Performance[Chiffre_d_affaires],Performance[Entreprises.Nom],Entreprise,Performance[date_cloture_exercice],$E$3)</f>
        <v>-2.729039847533762E-2</v>
      </c>
      <c r="AB4" s="30">
        <f>1-AA4</f>
        <v>1.0272903984753377</v>
      </c>
      <c r="AE4" t="s">
        <v>60</v>
      </c>
      <c r="AF4" s="28">
        <f>SUMIFS(Performance[Chiffre_d_affaires],Performance[Entreprises.Nom],Entreprise,Performance[date_cloture_exercice],$E$3)</f>
        <v>82674828</v>
      </c>
      <c r="AG4" s="35">
        <f t="shared" ref="AG4:AG10" si="0">AF4/$AF$4</f>
        <v>1</v>
      </c>
      <c r="AH4" s="3">
        <f>AG4</f>
        <v>1</v>
      </c>
    </row>
    <row r="5" spans="2:37" x14ac:dyDescent="0.4">
      <c r="Z5" t="s">
        <v>82</v>
      </c>
      <c r="AA5" s="33">
        <f>SUMIFS(Performance[Resultat_net],Performance[Entreprises.Nom],Entreprise,Performance[date_cloture_exercice],$E$3)/
SUMIFS(Performance[Chiffre_d_affaires],Performance[Entreprises.Nom],Entreprise,Performance[date_cloture_exercice],$E$3)</f>
        <v>-4.3214181225753504E-2</v>
      </c>
      <c r="AB5" s="30">
        <f>1-AA5</f>
        <v>1.0432141812257536</v>
      </c>
      <c r="AE5" t="s">
        <v>89</v>
      </c>
      <c r="AF5" s="28">
        <f>AF6-AF4</f>
        <v>-40107383</v>
      </c>
      <c r="AG5" s="35">
        <f t="shared" si="0"/>
        <v>-0.48512206157840448</v>
      </c>
      <c r="AI5" s="3">
        <f>AH6</f>
        <v>0.51487793842159546</v>
      </c>
      <c r="AJ5">
        <f>IF($AG5&gt;0,$AG5,0)</f>
        <v>0</v>
      </c>
      <c r="AK5" s="36">
        <f>ABS(IF($AG5&lt;0,$AG5,0))</f>
        <v>0.48512206157840448</v>
      </c>
    </row>
    <row r="6" spans="2:37" x14ac:dyDescent="0.4">
      <c r="B6" s="25" t="s">
        <v>59</v>
      </c>
      <c r="C6" s="26" t="s">
        <v>60</v>
      </c>
      <c r="D6" s="24" t="s">
        <v>61</v>
      </c>
      <c r="E6" s="24" t="s">
        <v>62</v>
      </c>
      <c r="F6" s="26" t="s">
        <v>63</v>
      </c>
      <c r="G6" s="24" t="s">
        <v>64</v>
      </c>
      <c r="H6" s="24" t="s">
        <v>66</v>
      </c>
      <c r="I6" s="24" t="s">
        <v>67</v>
      </c>
      <c r="J6" s="24" t="s">
        <v>65</v>
      </c>
      <c r="K6" s="24"/>
      <c r="M6" s="25" t="s">
        <v>59</v>
      </c>
      <c r="N6" s="26" t="s">
        <v>23</v>
      </c>
      <c r="O6" s="24" t="s">
        <v>61</v>
      </c>
      <c r="P6" s="24" t="s">
        <v>62</v>
      </c>
      <c r="Q6" s="26" t="s">
        <v>63</v>
      </c>
      <c r="R6" s="24" t="s">
        <v>64</v>
      </c>
      <c r="S6" s="24" t="s">
        <v>66</v>
      </c>
      <c r="T6" s="24" t="s">
        <v>67</v>
      </c>
      <c r="U6" s="24" t="s">
        <v>65</v>
      </c>
      <c r="V6" s="24" t="s">
        <v>23</v>
      </c>
      <c r="W6" s="4" t="s">
        <v>76</v>
      </c>
      <c r="AE6" t="s">
        <v>84</v>
      </c>
      <c r="AF6" s="28">
        <f>SUMIFS(Performance[Marge_brute],Performance[Entreprises.Nom],Entreprise,Performance[date_cloture_exercice],$E$3)</f>
        <v>42567445</v>
      </c>
      <c r="AG6" s="35">
        <f t="shared" si="0"/>
        <v>0.51487793842159546</v>
      </c>
      <c r="AH6" s="3">
        <f>AG6</f>
        <v>0.51487793842159546</v>
      </c>
      <c r="AK6" s="36"/>
    </row>
    <row r="7" spans="2:37" x14ac:dyDescent="0.4">
      <c r="B7" s="25" cm="1">
        <f t="array" ref="B7:B12">Années</f>
        <v>43830</v>
      </c>
      <c r="C7" s="26" cm="1">
        <f t="array" ref="C7:C12">SUMIFS(Performance[Chiffre_d_affaires],Performance[Entreprises.Nom],Entreprise,Performance[date_cloture_exercice],_xlfn.ANCHORARRAY($B7))</f>
        <v>95776441</v>
      </c>
      <c r="D7" s="24" cm="1">
        <f t="array" ref="D7:D12">IF(_xlfn.ANCHORARRAY($E$7)=$F$2,0,IFERROR(YEAR(INDEX(_xlfn.ANCHORARRAY(B7),_xlfn.SEQUENCE(COUNTA(_xlfn.ANCHORARRAY($B$7)))-1)),0))</f>
        <v>0</v>
      </c>
      <c r="E7" s="24" cm="1">
        <f t="array" ref="E7:E12">YEAR(_xlfn.ANCHORARRAY(B7))</f>
        <v>2019</v>
      </c>
      <c r="F7" s="28" cm="1">
        <f t="array" ref="F7:F12">IF(_xlfn.ANCHORARRAY($E$7)=$F$2,0,IFERROR(INDEX(_xlfn.ANCHORARRAY($C$7),_xlfn.SEQUENCE(COUNTA(_xlfn.ANCHORARRAY($B$7)))-1),0))</f>
        <v>0</v>
      </c>
      <c r="G7" s="27" cm="1">
        <f t="array" ref="G7:G12">IFERROR((_xlfn.ANCHORARRAY(C7)/_xlfn.ANCHORARRAY(F7))^(1/(_xlfn.ANCHORARRAY(E7)-_xlfn.ANCHORARRAY(D7)))-1,0)</f>
        <v>0</v>
      </c>
      <c r="H7" s="24" t="e" cm="1">
        <f t="array" ref="H7:H12">IF(_xlfn.ANCHORARRAY(G7)&gt;0,1,NA())</f>
        <v>#N/A</v>
      </c>
      <c r="I7" s="24" t="e" cm="1">
        <f t="array" ref="I7:I12">IF(_xlfn.ANCHORARRAY(G7)&lt;0,1,NA())</f>
        <v>#N/A</v>
      </c>
      <c r="J7" t="str" cm="1">
        <f t="array" ref="J7:J12">IF(((_xlfn.ANCHORARRAY(E7)=_xlfn.ANCHORARRAY(D7)+1)+(_xlfn.ANCHORARRAY(D7)=0)&gt;0),"","CAGR "&amp;_xlfn.ANCHORARRAY(D7)&amp;"
")&amp;TEXT(_xlfn.ANCHORARRAY(G7),"+0%;-0%;-")</f>
        <v>-</v>
      </c>
      <c r="K7" s="28"/>
      <c r="M7" s="25" cm="1">
        <f t="array" ref="M7:M12">Années</f>
        <v>43830</v>
      </c>
      <c r="N7" s="26" cm="1">
        <f t="array" ref="N7:N12">SUMIFS(Performance[EBE],Performance[Entreprises.Nom],Entreprise,Performance[date_cloture_exercice],_xlfn.ANCHORARRAY($B7))</f>
        <v>2656347</v>
      </c>
      <c r="O7" s="24" cm="1">
        <f t="array" ref="O7:O12">IF(_xlfn.ANCHORARRAY($E$7)=$F$2,0,IFERROR(YEAR(INDEX(_xlfn.ANCHORARRAY(M7),_xlfn.SEQUENCE(COUNTA(_xlfn.ANCHORARRAY($B$7)))-1)),0))</f>
        <v>0</v>
      </c>
      <c r="P7" s="24" cm="1">
        <f t="array" ref="P7:P12">YEAR(_xlfn.ANCHORARRAY(M7))</f>
        <v>2019</v>
      </c>
      <c r="Q7" s="28" cm="1">
        <f t="array" ref="Q7:Q12">IF(_xlfn.ANCHORARRAY(P7)=$F$2,0,IFERROR(INDEX(_xlfn.ANCHORARRAY(N7),_xlfn.SEQUENCE(COUNTA(_xlfn.ANCHORARRAY(M7)))-1),0))</f>
        <v>0</v>
      </c>
      <c r="R7" s="27" cm="1">
        <f t="array" ref="R7:R12">IFERROR((_xlfn.ANCHORARRAY(N7)/_xlfn.ANCHORARRAY(Q7))^(1/(_xlfn.ANCHORARRAY(P7)-_xlfn.ANCHORARRAY(O7)))-1,0)</f>
        <v>0</v>
      </c>
      <c r="S7" s="24" t="e" cm="1">
        <f t="array" ref="S7:S12">IF(_xlfn.ANCHORARRAY(R7)&gt;0,1,NA())</f>
        <v>#N/A</v>
      </c>
      <c r="T7" s="24" t="e" cm="1">
        <f t="array" ref="T7:T12">IF(_xlfn.ANCHORARRAY(R7)&lt;0,1,NA())</f>
        <v>#N/A</v>
      </c>
      <c r="U7" t="str" cm="1">
        <f t="array" ref="U7:U12">IF(((_xlfn.ANCHORARRAY(P7)=_xlfn.ANCHORARRAY(O7)+1)+(_xlfn.ANCHORARRAY(O7)=0)&gt;0),"","CAGR "&amp;_xlfn.ANCHORARRAY(O7)&amp;"
")&amp;TEXT(_xlfn.ANCHORARRAY(R7),"+0%;-0%;-")</f>
        <v>-</v>
      </c>
      <c r="V7" s="28" cm="1">
        <f t="array" ref="V7:V12">SUMIFS(Performance[EBE],Performance[Entreprises.Nom],Entreprise,Performance[date_cloture_exercice],_xlfn.ANCHORARRAY($B7))</f>
        <v>2656347</v>
      </c>
      <c r="W7" s="3" cm="1">
        <f t="array" ref="W7:W12">_xlfn.ANCHORARRAY(V7)/_xlfn.ANCHORARRAY(C7)</f>
        <v>2.7734868536198793E-2</v>
      </c>
      <c r="AE7" t="s">
        <v>90</v>
      </c>
      <c r="AF7" s="28">
        <f>AF8-AF6</f>
        <v>-44823674</v>
      </c>
      <c r="AG7" s="35">
        <f t="shared" si="0"/>
        <v>-0.54216833689693311</v>
      </c>
      <c r="AI7" s="3">
        <f>AH8</f>
        <v>-2.729039847533762E-2</v>
      </c>
      <c r="AJ7">
        <f>IF($AG7&gt;0,$AG7,0)</f>
        <v>0</v>
      </c>
      <c r="AK7" s="36">
        <f>ABS(IF($AG7&lt;0,$AG7,0))</f>
        <v>0.54216833689693311</v>
      </c>
    </row>
    <row r="8" spans="2:37" x14ac:dyDescent="0.4">
      <c r="B8" s="25">
        <v>44196</v>
      </c>
      <c r="C8" s="26">
        <v>64657526</v>
      </c>
      <c r="D8" s="24">
        <v>2019</v>
      </c>
      <c r="E8" s="24">
        <v>2020</v>
      </c>
      <c r="F8" s="28">
        <v>95776441</v>
      </c>
      <c r="G8" s="27">
        <v>-0.32491200001887732</v>
      </c>
      <c r="H8" s="24" t="e">
        <v>#N/A</v>
      </c>
      <c r="I8" s="24">
        <v>1</v>
      </c>
      <c r="J8" t="str">
        <v>-32%</v>
      </c>
      <c r="K8" s="28"/>
      <c r="M8" s="25">
        <v>44196</v>
      </c>
      <c r="N8" s="26">
        <v>-6041459</v>
      </c>
      <c r="O8" s="24">
        <v>2019</v>
      </c>
      <c r="P8" s="24">
        <v>2020</v>
      </c>
      <c r="Q8" s="28">
        <v>2656347</v>
      </c>
      <c r="R8" s="27">
        <v>-3.2743485696710559</v>
      </c>
      <c r="S8" s="24" t="e">
        <v>#N/A</v>
      </c>
      <c r="T8" s="24">
        <v>1</v>
      </c>
      <c r="U8" t="str">
        <v>-327%</v>
      </c>
      <c r="V8" s="28">
        <v>-6041459</v>
      </c>
      <c r="W8" s="3">
        <v>-9.3437831196943724E-2</v>
      </c>
      <c r="AE8" t="s">
        <v>23</v>
      </c>
      <c r="AF8" s="28">
        <f>SUMIFS(Performance[EBE],Performance[Entreprises.Nom],Entreprise,Performance[date_cloture_exercice],$E$3)</f>
        <v>-2256229</v>
      </c>
      <c r="AG8" s="35">
        <f t="shared" si="0"/>
        <v>-2.729039847533762E-2</v>
      </c>
      <c r="AH8" s="3">
        <f>AG8</f>
        <v>-2.729039847533762E-2</v>
      </c>
      <c r="AK8" s="36"/>
    </row>
    <row r="9" spans="2:37" x14ac:dyDescent="0.4">
      <c r="B9" s="25">
        <v>44561</v>
      </c>
      <c r="C9" s="26">
        <v>57000684</v>
      </c>
      <c r="D9" s="24">
        <v>2020</v>
      </c>
      <c r="E9" s="24">
        <v>2021</v>
      </c>
      <c r="F9" s="28">
        <v>64657526</v>
      </c>
      <c r="G9" s="27">
        <v>-0.11842151213765895</v>
      </c>
      <c r="H9" s="24" t="e">
        <v>#N/A</v>
      </c>
      <c r="I9" s="24">
        <v>1</v>
      </c>
      <c r="J9" t="str">
        <v>-12%</v>
      </c>
      <c r="K9" s="28"/>
      <c r="M9" s="25">
        <v>44561</v>
      </c>
      <c r="N9" s="26">
        <v>-1757690</v>
      </c>
      <c r="O9" s="24">
        <v>2020</v>
      </c>
      <c r="P9" s="24">
        <v>2021</v>
      </c>
      <c r="Q9" s="28">
        <v>-6041459</v>
      </c>
      <c r="R9" s="27">
        <v>-0.70906199975866757</v>
      </c>
      <c r="S9" s="24" t="e">
        <v>#N/A</v>
      </c>
      <c r="T9" s="24">
        <v>1</v>
      </c>
      <c r="U9" t="str">
        <v>-71%</v>
      </c>
      <c r="V9" s="28">
        <v>-1757690</v>
      </c>
      <c r="W9" s="3">
        <v>-3.0836296631107093E-2</v>
      </c>
      <c r="AE9" t="s">
        <v>91</v>
      </c>
      <c r="AF9" s="28">
        <f>AF10-AF8</f>
        <v>-1316496</v>
      </c>
      <c r="AG9" s="35">
        <f t="shared" si="0"/>
        <v>-1.5923782750415883E-2</v>
      </c>
      <c r="AI9" s="3">
        <f>AH10</f>
        <v>-4.3214181225753504E-2</v>
      </c>
      <c r="AJ9">
        <f>IF($AG9&gt;0,$AG9,0)</f>
        <v>0</v>
      </c>
      <c r="AK9" s="36">
        <f>ABS(IF($AG9&lt;0,$AG9,0))</f>
        <v>1.5923782750415883E-2</v>
      </c>
    </row>
    <row r="10" spans="2:37" x14ac:dyDescent="0.4">
      <c r="B10" s="25">
        <v>44926</v>
      </c>
      <c r="C10" s="26">
        <v>75209646</v>
      </c>
      <c r="D10" s="24">
        <v>2021</v>
      </c>
      <c r="E10" s="24">
        <v>2022</v>
      </c>
      <c r="F10" s="28">
        <v>57000684</v>
      </c>
      <c r="G10" s="27">
        <v>0.31945164026452733</v>
      </c>
      <c r="H10" s="24">
        <v>1</v>
      </c>
      <c r="I10" s="24" t="e">
        <v>#N/A</v>
      </c>
      <c r="J10" t="str">
        <v>+32%</v>
      </c>
      <c r="K10" s="28"/>
      <c r="M10" s="25">
        <v>44926</v>
      </c>
      <c r="N10" s="26">
        <v>-889437</v>
      </c>
      <c r="O10" s="24">
        <v>2021</v>
      </c>
      <c r="P10" s="24">
        <v>2022</v>
      </c>
      <c r="Q10" s="28">
        <v>-1757690</v>
      </c>
      <c r="R10" s="27">
        <v>-0.49397390893729842</v>
      </c>
      <c r="S10" s="24" t="e">
        <v>#N/A</v>
      </c>
      <c r="T10" s="24">
        <v>1</v>
      </c>
      <c r="U10" t="str">
        <v>-49%</v>
      </c>
      <c r="V10" s="28">
        <v>-889437</v>
      </c>
      <c r="W10" s="3">
        <v>-1.1826102731556534E-2</v>
      </c>
      <c r="AE10" t="s">
        <v>82</v>
      </c>
      <c r="AF10" s="28">
        <f>SUMIFS(Performance[Resultat_net],Performance[Entreprises.Nom],Entreprise,Performance[date_cloture_exercice],$E$3)</f>
        <v>-3572725</v>
      </c>
      <c r="AG10" s="35">
        <f t="shared" si="0"/>
        <v>-4.3214181225753504E-2</v>
      </c>
      <c r="AH10" s="3">
        <f>AG10</f>
        <v>-4.3214181225753504E-2</v>
      </c>
    </row>
    <row r="11" spans="2:37" x14ac:dyDescent="0.4">
      <c r="B11" s="25">
        <v>45291</v>
      </c>
      <c r="C11" s="26">
        <v>96023922</v>
      </c>
      <c r="D11" s="24">
        <v>2022</v>
      </c>
      <c r="E11" s="24">
        <v>2023</v>
      </c>
      <c r="F11" s="28">
        <v>75209646</v>
      </c>
      <c r="G11" s="27">
        <v>0.27675008601955131</v>
      </c>
      <c r="H11" s="24">
        <v>1</v>
      </c>
      <c r="I11" s="24" t="e">
        <v>#N/A</v>
      </c>
      <c r="J11" t="str">
        <v>+28%</v>
      </c>
      <c r="K11" s="28"/>
      <c r="M11" s="25">
        <v>45291</v>
      </c>
      <c r="N11" s="26">
        <v>726430</v>
      </c>
      <c r="O11" s="24">
        <v>2022</v>
      </c>
      <c r="P11" s="24">
        <v>2023</v>
      </c>
      <c r="Q11" s="28">
        <v>-889437</v>
      </c>
      <c r="R11" s="27">
        <v>-1.8167301337812571</v>
      </c>
      <c r="S11" s="24" t="e">
        <v>#N/A</v>
      </c>
      <c r="T11" s="24">
        <v>1</v>
      </c>
      <c r="U11" t="str">
        <v>-182%</v>
      </c>
      <c r="V11" s="28">
        <v>726430</v>
      </c>
      <c r="W11" s="3">
        <v>7.5650940397956248E-3</v>
      </c>
    </row>
    <row r="12" spans="2:37" x14ac:dyDescent="0.4">
      <c r="B12" s="25">
        <v>45657</v>
      </c>
      <c r="C12" s="26">
        <v>82674828</v>
      </c>
      <c r="D12" s="24">
        <v>2023</v>
      </c>
      <c r="E12" s="24">
        <v>2024</v>
      </c>
      <c r="F12" s="28">
        <v>96023922</v>
      </c>
      <c r="G12" s="27">
        <v>-0.13901842084725513</v>
      </c>
      <c r="H12" s="24" t="e">
        <v>#N/A</v>
      </c>
      <c r="I12" s="24">
        <v>1</v>
      </c>
      <c r="J12" t="str">
        <v>-14%</v>
      </c>
      <c r="K12" s="28"/>
      <c r="M12" s="25">
        <v>45657</v>
      </c>
      <c r="N12" s="26">
        <v>-2256229</v>
      </c>
      <c r="O12" s="24">
        <v>2023</v>
      </c>
      <c r="P12" s="24">
        <v>2024</v>
      </c>
      <c r="Q12" s="28">
        <v>726430</v>
      </c>
      <c r="R12" s="27">
        <v>-4.1059138526767889</v>
      </c>
      <c r="S12" s="24" t="e">
        <v>#N/A</v>
      </c>
      <c r="T12" s="24">
        <v>1</v>
      </c>
      <c r="U12" t="str">
        <v>-411%</v>
      </c>
      <c r="V12" s="28">
        <v>-2256229</v>
      </c>
      <c r="W12" s="3">
        <v>-2.729039847533762E-2</v>
      </c>
    </row>
    <row r="13" spans="2:37" x14ac:dyDescent="0.4">
      <c r="B13" s="25"/>
      <c r="C13" s="26"/>
      <c r="E13" s="24"/>
      <c r="F13" s="28"/>
      <c r="G13" s="27"/>
      <c r="H13" s="24"/>
      <c r="I13" s="24"/>
      <c r="K13" s="28"/>
      <c r="M13" s="25"/>
      <c r="N13" s="26"/>
      <c r="P13" s="24"/>
      <c r="Q13" s="28"/>
      <c r="R13" s="27"/>
      <c r="S13" s="24"/>
      <c r="T13" s="24"/>
      <c r="V13" s="28"/>
    </row>
    <row r="14" spans="2:37" x14ac:dyDescent="0.4">
      <c r="B14" s="25"/>
      <c r="C14" s="26"/>
      <c r="E14" s="24"/>
      <c r="F14" s="28"/>
      <c r="G14" s="27"/>
      <c r="H14" s="24"/>
      <c r="I14" s="24"/>
      <c r="K14" s="28"/>
      <c r="M14" s="25"/>
      <c r="N14" s="26"/>
      <c r="P14" s="24"/>
      <c r="Q14" s="28"/>
      <c r="R14" s="27"/>
      <c r="S14" s="24"/>
      <c r="T14" s="24"/>
      <c r="V14" s="28"/>
    </row>
    <row r="15" spans="2:37" x14ac:dyDescent="0.4">
      <c r="F15" s="28"/>
      <c r="K15" s="28"/>
      <c r="N15" s="26"/>
      <c r="Q15" s="28"/>
      <c r="R15" s="27"/>
      <c r="V15" s="2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962A-9619-44DB-962F-81CB086A46E9}">
  <dimension ref="A1:A16"/>
  <sheetViews>
    <sheetView showGridLines="0" zoomScale="115" zoomScaleNormal="115" workbookViewId="0">
      <selection activeCell="U4" sqref="U4"/>
    </sheetView>
  </sheetViews>
  <sheetFormatPr defaultRowHeight="18" x14ac:dyDescent="0.35"/>
  <sheetData>
    <row r="1" spans="1:1" x14ac:dyDescent="0.35">
      <c r="A1" t="s">
        <v>15</v>
      </c>
    </row>
    <row r="2" spans="1:1" ht="27" customHeight="1" x14ac:dyDescent="0.35"/>
    <row r="3" spans="1:1" ht="33.75" customHeight="1" x14ac:dyDescent="0.35"/>
    <row r="4" spans="1:1" ht="33.75" customHeight="1" x14ac:dyDescent="0.35"/>
    <row r="5" spans="1:1" ht="33.75" customHeight="1" x14ac:dyDescent="0.35"/>
    <row r="6" spans="1:1" ht="33.75" customHeight="1" x14ac:dyDescent="0.35"/>
    <row r="7" spans="1:1" ht="33.75" customHeight="1" x14ac:dyDescent="0.35"/>
    <row r="8" spans="1:1" ht="33.75" customHeight="1" x14ac:dyDescent="0.35"/>
    <row r="9" spans="1:1" ht="33.75" customHeight="1" x14ac:dyDescent="0.35"/>
    <row r="10" spans="1:1" ht="33.75" customHeight="1" x14ac:dyDescent="0.35"/>
    <row r="11" spans="1:1" ht="33.75" customHeight="1" x14ac:dyDescent="0.35"/>
    <row r="12" spans="1:1" ht="33.75" customHeight="1" x14ac:dyDescent="0.35"/>
    <row r="13" spans="1:1" ht="33.75" customHeight="1" x14ac:dyDescent="0.35"/>
    <row r="14" spans="1:1" ht="33.75" customHeight="1" x14ac:dyDescent="0.35"/>
    <row r="15" spans="1:1" ht="33.75" customHeight="1" x14ac:dyDescent="0.35"/>
    <row r="16" spans="1:1" ht="33.75" customHeigh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2E2208-F8DE-45BA-AEA6-44E49E837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DONNÉES BRUTES</vt:lpstr>
      <vt:lpstr>Performance</vt:lpstr>
      <vt:lpstr>SETTINGS</vt:lpstr>
      <vt:lpstr>Listes</vt:lpstr>
      <vt:lpstr>Image</vt:lpstr>
      <vt:lpstr>Balises</vt:lpstr>
      <vt:lpstr>Charts_settings</vt:lpstr>
      <vt:lpstr>Analyse</vt:lpstr>
      <vt:lpstr>Table</vt:lpstr>
      <vt:lpstr>Entreprise</vt:lpstr>
      <vt:lpstr>Loop_parameters</vt:lpstr>
      <vt:lpstr>Périodes</vt:lpstr>
      <vt:lpstr>s_produit</vt:lpstr>
      <vt:lpstr>siren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Moschetta</dc:creator>
  <cp:lastModifiedBy>Vincent Moschetta</cp:lastModifiedBy>
  <dcterms:created xsi:type="dcterms:W3CDTF">2025-05-21T16:16:46Z</dcterms:created>
  <dcterms:modified xsi:type="dcterms:W3CDTF">2025-10-03T20:54:48Z</dcterms:modified>
</cp:coreProperties>
</file>