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3 PROJECTS\15 ПСС\07 Мероприятия\02 Сахалин (11.04.2019)\Отчетность для Минстроя\Сплошнова\"/>
    </mc:Choice>
  </mc:AlternateContent>
  <bookViews>
    <workbookView xWindow="-120" yWindow="-120" windowWidth="23160" windowHeight="9108"/>
  </bookViews>
  <sheets>
    <sheet name="Лист1 от 15.05.19" sheetId="5" r:id="rId1"/>
    <sheet name="Лист1 от 06.05.19 " sheetId="4" r:id="rId2"/>
    <sheet name="Лист1 от 29.04.19" sheetId="3" r:id="rId3"/>
    <sheet name="Лист1" sheetId="1" r:id="rId4"/>
    <sheet name="Свод с пояснениями" sheetId="2" r:id="rId5"/>
  </sheets>
  <definedNames>
    <definedName name="_xlnm.Print_Titles" localSheetId="1">'Лист1 от 06.05.19 '!$2:$3</definedName>
    <definedName name="_xlnm.Print_Titles" localSheetId="0">'Лист1 от 15.05.19'!$1:$2</definedName>
  </definedNames>
  <calcPr calcId="152511"/>
  <customWorkbookViews>
    <customWorkbookView name="e.sploshnova - Личное представление" guid="{6C07F172-312D-495E-862E-695BD3C19258}" mergeInterval="0" personalView="1" maximized="1" windowWidth="1883" windowHeight="773" activeSheetId="1"/>
    <customWorkbookView name="4 - Личное представление" guid="{C6D01F86-0E67-488E-B509-28FC270B0941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5" l="1"/>
  <c r="R35" i="5" l="1"/>
  <c r="Q35" i="5"/>
  <c r="K35" i="5"/>
  <c r="J35" i="5"/>
  <c r="G35" i="5"/>
  <c r="F35" i="5"/>
  <c r="P34" i="5"/>
  <c r="O34" i="5"/>
  <c r="N34" i="5"/>
  <c r="M34" i="5"/>
  <c r="L34" i="5"/>
  <c r="I34" i="5"/>
  <c r="H34" i="5"/>
  <c r="F34" i="5"/>
  <c r="E34" i="5"/>
  <c r="D34" i="5"/>
  <c r="R33" i="5"/>
  <c r="Q33" i="5"/>
  <c r="K33" i="5"/>
  <c r="J33" i="5"/>
  <c r="F33" i="5"/>
  <c r="R32" i="5"/>
  <c r="Q32" i="5"/>
  <c r="K32" i="5"/>
  <c r="J32" i="5"/>
  <c r="G32" i="5"/>
  <c r="F32" i="5"/>
  <c r="R31" i="5"/>
  <c r="Q31" i="5"/>
  <c r="K31" i="5"/>
  <c r="J31" i="5"/>
  <c r="G31" i="5"/>
  <c r="F31" i="5"/>
  <c r="R30" i="5"/>
  <c r="Q30" i="5"/>
  <c r="K30" i="5"/>
  <c r="J30" i="5"/>
  <c r="E30" i="5"/>
  <c r="G30" i="5" s="1"/>
  <c r="P29" i="5"/>
  <c r="O29" i="5"/>
  <c r="N29" i="5"/>
  <c r="M29" i="5"/>
  <c r="L29" i="5"/>
  <c r="I29" i="5"/>
  <c r="H29" i="5"/>
  <c r="D29" i="5"/>
  <c r="R28" i="5"/>
  <c r="Q28" i="5"/>
  <c r="K28" i="5"/>
  <c r="J28" i="5"/>
  <c r="G28" i="5"/>
  <c r="F28" i="5"/>
  <c r="R27" i="5"/>
  <c r="Q27" i="5"/>
  <c r="M24" i="5"/>
  <c r="K27" i="5"/>
  <c r="J27" i="5"/>
  <c r="G27" i="5"/>
  <c r="F27" i="5"/>
  <c r="R26" i="5"/>
  <c r="Q26" i="5"/>
  <c r="K26" i="5"/>
  <c r="J26" i="5"/>
  <c r="G26" i="5"/>
  <c r="F26" i="5"/>
  <c r="R25" i="5"/>
  <c r="Q25" i="5"/>
  <c r="K25" i="5"/>
  <c r="J25" i="5"/>
  <c r="G25" i="5"/>
  <c r="F25" i="5"/>
  <c r="O24" i="5"/>
  <c r="N24" i="5"/>
  <c r="R24" i="5" s="1"/>
  <c r="L24" i="5"/>
  <c r="I24" i="5"/>
  <c r="H24" i="5"/>
  <c r="E24" i="5"/>
  <c r="D24" i="5"/>
  <c r="R23" i="5"/>
  <c r="Q23" i="5"/>
  <c r="K23" i="5"/>
  <c r="J23" i="5"/>
  <c r="G23" i="5"/>
  <c r="F23" i="5"/>
  <c r="R22" i="5"/>
  <c r="Q22" i="5"/>
  <c r="K22" i="5"/>
  <c r="J22" i="5"/>
  <c r="G22" i="5"/>
  <c r="F22" i="5"/>
  <c r="O21" i="5"/>
  <c r="N21" i="5"/>
  <c r="R21" i="5" s="1"/>
  <c r="M21" i="5"/>
  <c r="L21" i="5"/>
  <c r="I21" i="5"/>
  <c r="H21" i="5"/>
  <c r="E21" i="5"/>
  <c r="D21" i="5"/>
  <c r="R20" i="5"/>
  <c r="Q20" i="5"/>
  <c r="K20" i="5"/>
  <c r="J20" i="5"/>
  <c r="G20" i="5"/>
  <c r="F20" i="5"/>
  <c r="R19" i="5"/>
  <c r="Q19" i="5"/>
  <c r="K19" i="5"/>
  <c r="J19" i="5"/>
  <c r="D19" i="5"/>
  <c r="F19" i="5" s="1"/>
  <c r="O18" i="5"/>
  <c r="N18" i="5"/>
  <c r="R18" i="5" s="1"/>
  <c r="M18" i="5"/>
  <c r="L18" i="5"/>
  <c r="I18" i="5"/>
  <c r="H18" i="5"/>
  <c r="E18" i="5"/>
  <c r="D18" i="5"/>
  <c r="R17" i="5"/>
  <c r="Q17" i="5"/>
  <c r="K17" i="5"/>
  <c r="J17" i="5"/>
  <c r="G17" i="5"/>
  <c r="F17" i="5"/>
  <c r="O16" i="5"/>
  <c r="N16" i="5"/>
  <c r="R16" i="5" s="1"/>
  <c r="M16" i="5"/>
  <c r="L16" i="5"/>
  <c r="I16" i="5"/>
  <c r="H16" i="5"/>
  <c r="E16" i="5"/>
  <c r="D16" i="5"/>
  <c r="R15" i="5"/>
  <c r="Q15" i="5"/>
  <c r="K15" i="5"/>
  <c r="J15" i="5"/>
  <c r="G15" i="5"/>
  <c r="F15" i="5"/>
  <c r="O14" i="5"/>
  <c r="N14" i="5"/>
  <c r="R14" i="5" s="1"/>
  <c r="M14" i="5"/>
  <c r="Q14" i="5" s="1"/>
  <c r="L14" i="5"/>
  <c r="I14" i="5"/>
  <c r="H14" i="5"/>
  <c r="J14" i="5" s="1"/>
  <c r="E14" i="5"/>
  <c r="D14" i="5"/>
  <c r="R13" i="5"/>
  <c r="Q13" i="5"/>
  <c r="K13" i="5"/>
  <c r="J13" i="5"/>
  <c r="G13" i="5"/>
  <c r="F13" i="5"/>
  <c r="R12" i="5"/>
  <c r="Q12" i="5"/>
  <c r="K12" i="5"/>
  <c r="J12" i="5"/>
  <c r="G12" i="5"/>
  <c r="F12" i="5"/>
  <c r="P11" i="5"/>
  <c r="O11" i="5"/>
  <c r="N11" i="5"/>
  <c r="M11" i="5"/>
  <c r="L11" i="5"/>
  <c r="I11" i="5"/>
  <c r="H11" i="5"/>
  <c r="E11" i="5"/>
  <c r="D11" i="5"/>
  <c r="R10" i="5"/>
  <c r="Q10" i="5"/>
  <c r="K10" i="5"/>
  <c r="J10" i="5"/>
  <c r="G10" i="5"/>
  <c r="F10" i="5"/>
  <c r="R9" i="5"/>
  <c r="Q9" i="5"/>
  <c r="K9" i="5"/>
  <c r="J9" i="5"/>
  <c r="G9" i="5"/>
  <c r="F9" i="5"/>
  <c r="R8" i="5"/>
  <c r="Q8" i="5"/>
  <c r="K8" i="5"/>
  <c r="J8" i="5"/>
  <c r="G8" i="5"/>
  <c r="F8" i="5"/>
  <c r="R7" i="5"/>
  <c r="Q7" i="5"/>
  <c r="K7" i="5"/>
  <c r="J7" i="5"/>
  <c r="G7" i="5"/>
  <c r="F7" i="5"/>
  <c r="R6" i="5"/>
  <c r="Q6" i="5"/>
  <c r="K6" i="5"/>
  <c r="J6" i="5"/>
  <c r="G6" i="5"/>
  <c r="F6" i="5"/>
  <c r="R5" i="5"/>
  <c r="Q5" i="5"/>
  <c r="K5" i="5"/>
  <c r="J5" i="5"/>
  <c r="G5" i="5"/>
  <c r="F5" i="5"/>
  <c r="R4" i="5"/>
  <c r="Q4" i="5"/>
  <c r="K4" i="5"/>
  <c r="J4" i="5"/>
  <c r="G4" i="5"/>
  <c r="F4" i="5"/>
  <c r="P3" i="5"/>
  <c r="O3" i="5"/>
  <c r="N3" i="5"/>
  <c r="M3" i="5"/>
  <c r="L3" i="5"/>
  <c r="I3" i="5"/>
  <c r="H3" i="5"/>
  <c r="E3" i="5"/>
  <c r="D3" i="5"/>
  <c r="K3" i="5" l="1"/>
  <c r="Q21" i="5"/>
  <c r="K11" i="5"/>
  <c r="Q18" i="5"/>
  <c r="Q16" i="5"/>
  <c r="G16" i="5"/>
  <c r="F24" i="5"/>
  <c r="G24" i="5"/>
  <c r="K16" i="5"/>
  <c r="F14" i="5"/>
  <c r="F3" i="5"/>
  <c r="R34" i="5"/>
  <c r="F18" i="5"/>
  <c r="J29" i="5"/>
  <c r="F30" i="5"/>
  <c r="F29" i="5" s="1"/>
  <c r="J18" i="5"/>
  <c r="K34" i="5"/>
  <c r="K21" i="5"/>
  <c r="L36" i="5"/>
  <c r="R3" i="5"/>
  <c r="F21" i="5"/>
  <c r="G14" i="5"/>
  <c r="J16" i="5"/>
  <c r="K18" i="5"/>
  <c r="G34" i="5"/>
  <c r="Q11" i="5"/>
  <c r="F11" i="5"/>
  <c r="R11" i="5"/>
  <c r="K14" i="5"/>
  <c r="G21" i="5"/>
  <c r="J24" i="5"/>
  <c r="J34" i="5"/>
  <c r="J11" i="5"/>
  <c r="J21" i="5"/>
  <c r="F16" i="5"/>
  <c r="G18" i="5"/>
  <c r="G19" i="5"/>
  <c r="Q29" i="5"/>
  <c r="R29" i="5"/>
  <c r="Q34" i="5"/>
  <c r="K24" i="5"/>
  <c r="G3" i="5"/>
  <c r="Q3" i="5"/>
  <c r="J3" i="5"/>
  <c r="N36" i="5"/>
  <c r="O36" i="5"/>
  <c r="Q24" i="5"/>
  <c r="G11" i="5"/>
  <c r="K29" i="5"/>
  <c r="D36" i="5"/>
  <c r="H36" i="5"/>
  <c r="P36" i="5"/>
  <c r="E29" i="5"/>
  <c r="G29" i="5" s="1"/>
  <c r="I36" i="5"/>
  <c r="M36" i="5"/>
  <c r="L28" i="4"/>
  <c r="P28" i="4" s="1"/>
  <c r="P36" i="4"/>
  <c r="P34" i="4"/>
  <c r="P33" i="4"/>
  <c r="P32" i="4"/>
  <c r="P31" i="4"/>
  <c r="P29" i="4"/>
  <c r="P27" i="4"/>
  <c r="P26" i="4"/>
  <c r="P24" i="4"/>
  <c r="P23" i="4"/>
  <c r="P21" i="4"/>
  <c r="P18" i="4"/>
  <c r="P16" i="4"/>
  <c r="P14" i="4"/>
  <c r="P13" i="4"/>
  <c r="P11" i="4"/>
  <c r="P10" i="4"/>
  <c r="P9" i="4"/>
  <c r="P8" i="4"/>
  <c r="P7" i="4"/>
  <c r="P6" i="4"/>
  <c r="P5" i="4"/>
  <c r="L20" i="4"/>
  <c r="P20" i="4" s="1"/>
  <c r="N4" i="4"/>
  <c r="Q36" i="4"/>
  <c r="Q34" i="4"/>
  <c r="Q33" i="4"/>
  <c r="Q32" i="4"/>
  <c r="Q31" i="4"/>
  <c r="Q29" i="4"/>
  <c r="Q28" i="4"/>
  <c r="Q27" i="4"/>
  <c r="Q26" i="4"/>
  <c r="Q24" i="4"/>
  <c r="Q23" i="4"/>
  <c r="Q21" i="4"/>
  <c r="Q20" i="4"/>
  <c r="Q18" i="4"/>
  <c r="Q16" i="4"/>
  <c r="Q14" i="4"/>
  <c r="Q13" i="4"/>
  <c r="Q11" i="4"/>
  <c r="Q10" i="4"/>
  <c r="Q9" i="4"/>
  <c r="Q8" i="4"/>
  <c r="Q7" i="4"/>
  <c r="Q6" i="4"/>
  <c r="Q5" i="4"/>
  <c r="O30" i="4"/>
  <c r="O4" i="4"/>
  <c r="M35" i="4"/>
  <c r="Q35" i="4" s="1"/>
  <c r="O35" i="4"/>
  <c r="L35" i="4"/>
  <c r="F36" i="5" l="1"/>
  <c r="K36" i="5"/>
  <c r="E36" i="5"/>
  <c r="G36" i="5" s="1"/>
  <c r="Q36" i="5"/>
  <c r="R36" i="5"/>
  <c r="J36" i="5"/>
  <c r="J36" i="4"/>
  <c r="J34" i="4"/>
  <c r="J33" i="4"/>
  <c r="J32" i="4"/>
  <c r="J31" i="4"/>
  <c r="J29" i="4"/>
  <c r="J28" i="4"/>
  <c r="J27" i="4"/>
  <c r="J26" i="4"/>
  <c r="J24" i="4"/>
  <c r="J23" i="4"/>
  <c r="J21" i="4"/>
  <c r="J20" i="4"/>
  <c r="J18" i="4"/>
  <c r="J16" i="4"/>
  <c r="J14" i="4"/>
  <c r="J13" i="4"/>
  <c r="J11" i="4"/>
  <c r="J10" i="4"/>
  <c r="J9" i="4"/>
  <c r="J8" i="4"/>
  <c r="J7" i="4"/>
  <c r="J6" i="4"/>
  <c r="J5" i="4"/>
  <c r="I36" i="4"/>
  <c r="I34" i="4"/>
  <c r="I33" i="4"/>
  <c r="I32" i="4"/>
  <c r="I31" i="4"/>
  <c r="I29" i="4"/>
  <c r="I28" i="4"/>
  <c r="I27" i="4"/>
  <c r="I26" i="4"/>
  <c r="I24" i="4"/>
  <c r="I23" i="4"/>
  <c r="I21" i="4"/>
  <c r="I20" i="4"/>
  <c r="I18" i="4"/>
  <c r="I16" i="4"/>
  <c r="I14" i="4"/>
  <c r="I13" i="4"/>
  <c r="I11" i="4"/>
  <c r="I10" i="4"/>
  <c r="I9" i="4"/>
  <c r="I8" i="4"/>
  <c r="I7" i="4"/>
  <c r="I6" i="4"/>
  <c r="I5" i="4"/>
  <c r="E5" i="4"/>
  <c r="M30" i="4"/>
  <c r="Q30" i="4" s="1"/>
  <c r="M25" i="4"/>
  <c r="Q25" i="4" s="1"/>
  <c r="M22" i="4"/>
  <c r="Q22" i="4" s="1"/>
  <c r="M19" i="4"/>
  <c r="Q19" i="4" s="1"/>
  <c r="M17" i="4"/>
  <c r="Q17" i="4" s="1"/>
  <c r="M15" i="4"/>
  <c r="Q15" i="4" s="1"/>
  <c r="O12" i="4"/>
  <c r="M12" i="4"/>
  <c r="M4" i="4"/>
  <c r="Q4" i="4" s="1"/>
  <c r="Q12" i="4" l="1"/>
  <c r="O37" i="4"/>
  <c r="M37" i="4"/>
  <c r="D31" i="4"/>
  <c r="E31" i="4" s="1"/>
  <c r="H35" i="4"/>
  <c r="G35" i="4"/>
  <c r="H30" i="4"/>
  <c r="G30" i="4"/>
  <c r="H25" i="4"/>
  <c r="G25" i="4"/>
  <c r="H22" i="4"/>
  <c r="G22" i="4"/>
  <c r="H19" i="4"/>
  <c r="G19" i="4"/>
  <c r="H17" i="4"/>
  <c r="G17" i="4"/>
  <c r="H15" i="4"/>
  <c r="G15" i="4"/>
  <c r="C20" i="4"/>
  <c r="F20" i="4" s="1"/>
  <c r="H12" i="4"/>
  <c r="G12" i="4"/>
  <c r="G4" i="4"/>
  <c r="H4" i="4"/>
  <c r="F36" i="4"/>
  <c r="E36" i="4"/>
  <c r="E35" i="4" s="1"/>
  <c r="N35" i="4"/>
  <c r="P35" i="4" s="1"/>
  <c r="K35" i="4"/>
  <c r="D35" i="4"/>
  <c r="C35" i="4"/>
  <c r="E34" i="4"/>
  <c r="F33" i="4"/>
  <c r="E33" i="4"/>
  <c r="F32" i="4"/>
  <c r="E32" i="4"/>
  <c r="N30" i="4"/>
  <c r="L30" i="4"/>
  <c r="K30" i="4"/>
  <c r="C30" i="4"/>
  <c r="F29" i="4"/>
  <c r="E29" i="4"/>
  <c r="F28" i="4"/>
  <c r="E28" i="4"/>
  <c r="F27" i="4"/>
  <c r="E27" i="4"/>
  <c r="F26" i="4"/>
  <c r="E26" i="4"/>
  <c r="N25" i="4"/>
  <c r="L25" i="4"/>
  <c r="P25" i="4" s="1"/>
  <c r="K25" i="4"/>
  <c r="D25" i="4"/>
  <c r="C25" i="4"/>
  <c r="F24" i="4"/>
  <c r="E24" i="4"/>
  <c r="F23" i="4"/>
  <c r="E23" i="4"/>
  <c r="N22" i="4"/>
  <c r="P22" i="4" s="1"/>
  <c r="L22" i="4"/>
  <c r="K22" i="4"/>
  <c r="D22" i="4"/>
  <c r="C22" i="4"/>
  <c r="F21" i="4"/>
  <c r="E21" i="4"/>
  <c r="N19" i="4"/>
  <c r="L19" i="4"/>
  <c r="K19" i="4"/>
  <c r="D19" i="4"/>
  <c r="F18" i="4"/>
  <c r="E18" i="4"/>
  <c r="N17" i="4"/>
  <c r="P17" i="4" s="1"/>
  <c r="L17" i="4"/>
  <c r="K17" i="4"/>
  <c r="D17" i="4"/>
  <c r="C17" i="4"/>
  <c r="F16" i="4"/>
  <c r="E16" i="4"/>
  <c r="N15" i="4"/>
  <c r="L15" i="4"/>
  <c r="K15" i="4"/>
  <c r="D15" i="4"/>
  <c r="C15" i="4"/>
  <c r="F14" i="4"/>
  <c r="E14" i="4"/>
  <c r="F13" i="4"/>
  <c r="E13" i="4"/>
  <c r="N12" i="4"/>
  <c r="P12" i="4" s="1"/>
  <c r="L12" i="4"/>
  <c r="K12" i="4"/>
  <c r="D12" i="4"/>
  <c r="C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L4" i="4"/>
  <c r="P4" i="4" s="1"/>
  <c r="K4" i="4"/>
  <c r="D4" i="4"/>
  <c r="C4" i="4"/>
  <c r="P19" i="4" l="1"/>
  <c r="E22" i="4"/>
  <c r="E25" i="4"/>
  <c r="P15" i="4"/>
  <c r="P30" i="4"/>
  <c r="Q37" i="4"/>
  <c r="F22" i="4"/>
  <c r="J15" i="4"/>
  <c r="J19" i="4"/>
  <c r="J25" i="4"/>
  <c r="F4" i="4"/>
  <c r="F12" i="4"/>
  <c r="D30" i="4"/>
  <c r="F30" i="4" s="1"/>
  <c r="F31" i="4"/>
  <c r="F17" i="4"/>
  <c r="J17" i="4"/>
  <c r="J22" i="4"/>
  <c r="J30" i="4"/>
  <c r="I12" i="4"/>
  <c r="J35" i="4"/>
  <c r="H37" i="4"/>
  <c r="J4" i="4"/>
  <c r="E4" i="4"/>
  <c r="N37" i="4"/>
  <c r="E12" i="4"/>
  <c r="G37" i="4"/>
  <c r="I4" i="4"/>
  <c r="I15" i="4"/>
  <c r="I19" i="4"/>
  <c r="I25" i="4"/>
  <c r="I35" i="4"/>
  <c r="J12" i="4"/>
  <c r="I17" i="4"/>
  <c r="I22" i="4"/>
  <c r="I30" i="4"/>
  <c r="E30" i="4"/>
  <c r="K37" i="4"/>
  <c r="L37" i="4"/>
  <c r="F15" i="4"/>
  <c r="F25" i="4"/>
  <c r="E17" i="4"/>
  <c r="F35" i="4"/>
  <c r="E20" i="4"/>
  <c r="E19" i="4" s="1"/>
  <c r="C19" i="4"/>
  <c r="C37" i="4" s="1"/>
  <c r="E15" i="4"/>
  <c r="H4" i="3"/>
  <c r="G4" i="3"/>
  <c r="P37" i="4" l="1"/>
  <c r="D37" i="4"/>
  <c r="J37" i="4"/>
  <c r="E37" i="4"/>
  <c r="F19" i="4"/>
  <c r="I37" i="4"/>
  <c r="F37" i="4"/>
  <c r="R4" i="3"/>
  <c r="J35" i="3" l="1"/>
  <c r="I35" i="3"/>
  <c r="H35" i="3"/>
  <c r="J30" i="3"/>
  <c r="I30" i="3"/>
  <c r="H30" i="3"/>
  <c r="J25" i="3"/>
  <c r="I25" i="3"/>
  <c r="H25" i="3"/>
  <c r="J22" i="3"/>
  <c r="I22" i="3"/>
  <c r="H22" i="3"/>
  <c r="J19" i="3"/>
  <c r="I19" i="3"/>
  <c r="H19" i="3"/>
  <c r="J17" i="3"/>
  <c r="I17" i="3"/>
  <c r="H17" i="3"/>
  <c r="J15" i="3"/>
  <c r="I15" i="3"/>
  <c r="H15" i="3"/>
  <c r="J12" i="3"/>
  <c r="I12" i="3"/>
  <c r="H12" i="3"/>
  <c r="J4" i="3"/>
  <c r="L4" i="3" s="1"/>
  <c r="I4" i="3"/>
  <c r="G25" i="3"/>
  <c r="G35" i="3"/>
  <c r="G30" i="3"/>
  <c r="G22" i="3"/>
  <c r="G19" i="3"/>
  <c r="G17" i="3"/>
  <c r="G15" i="3"/>
  <c r="G12" i="3"/>
  <c r="L21" i="3"/>
  <c r="K21" i="3"/>
  <c r="K36" i="3"/>
  <c r="K34" i="3"/>
  <c r="K33" i="3"/>
  <c r="K32" i="3"/>
  <c r="K31" i="3"/>
  <c r="K29" i="3"/>
  <c r="K28" i="3"/>
  <c r="K27" i="3"/>
  <c r="K26" i="3"/>
  <c r="K24" i="3"/>
  <c r="K23" i="3"/>
  <c r="K20" i="3"/>
  <c r="K18" i="3"/>
  <c r="K16" i="3"/>
  <c r="K14" i="3"/>
  <c r="K13" i="3"/>
  <c r="K11" i="3"/>
  <c r="K10" i="3"/>
  <c r="K9" i="3"/>
  <c r="K8" i="3"/>
  <c r="K7" i="3"/>
  <c r="K6" i="3"/>
  <c r="K5" i="3"/>
  <c r="L36" i="3"/>
  <c r="L34" i="3"/>
  <c r="L33" i="3"/>
  <c r="L32" i="3"/>
  <c r="L31" i="3"/>
  <c r="L29" i="3"/>
  <c r="L28" i="3"/>
  <c r="L27" i="3"/>
  <c r="L26" i="3"/>
  <c r="L24" i="3"/>
  <c r="L23" i="3"/>
  <c r="L20" i="3"/>
  <c r="L18" i="3"/>
  <c r="L16" i="3"/>
  <c r="L14" i="3"/>
  <c r="L13" i="3"/>
  <c r="L11" i="3"/>
  <c r="L10" i="3"/>
  <c r="L9" i="3"/>
  <c r="L8" i="3"/>
  <c r="L7" i="3"/>
  <c r="L6" i="3"/>
  <c r="L5" i="3"/>
  <c r="L25" i="3" l="1"/>
  <c r="G37" i="3"/>
  <c r="K4" i="3"/>
  <c r="F36" i="3"/>
  <c r="E36" i="3"/>
  <c r="E35" i="3" s="1"/>
  <c r="D35" i="3"/>
  <c r="C35" i="3"/>
  <c r="E34" i="3"/>
  <c r="F33" i="3"/>
  <c r="E33" i="3"/>
  <c r="F32" i="3"/>
  <c r="E32" i="3"/>
  <c r="F31" i="3"/>
  <c r="E31" i="3"/>
  <c r="E30" i="3"/>
  <c r="D30" i="3"/>
  <c r="F30" i="3" s="1"/>
  <c r="C30" i="3"/>
  <c r="F29" i="3"/>
  <c r="E29" i="3"/>
  <c r="F28" i="3"/>
  <c r="E28" i="3"/>
  <c r="F27" i="3"/>
  <c r="E27" i="3"/>
  <c r="F26" i="3"/>
  <c r="E26" i="3"/>
  <c r="D25" i="3"/>
  <c r="C25" i="3"/>
  <c r="F24" i="3"/>
  <c r="E24" i="3"/>
  <c r="F23" i="3"/>
  <c r="E23" i="3"/>
  <c r="E22" i="3" s="1"/>
  <c r="D22" i="3"/>
  <c r="F22" i="3" s="1"/>
  <c r="C22" i="3"/>
  <c r="F21" i="3"/>
  <c r="E21" i="3"/>
  <c r="F20" i="3"/>
  <c r="E20" i="3"/>
  <c r="D19" i="3"/>
  <c r="C19" i="3"/>
  <c r="F18" i="3"/>
  <c r="E18" i="3"/>
  <c r="D17" i="3"/>
  <c r="C17" i="3"/>
  <c r="F16" i="3"/>
  <c r="E16" i="3"/>
  <c r="D15" i="3"/>
  <c r="C15" i="3"/>
  <c r="F14" i="3"/>
  <c r="E14" i="3"/>
  <c r="F13" i="3"/>
  <c r="C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D4" i="3"/>
  <c r="F4" i="3" s="1"/>
  <c r="C4" i="3"/>
  <c r="F19" i="3" l="1"/>
  <c r="E25" i="3"/>
  <c r="E19" i="3"/>
  <c r="F17" i="3"/>
  <c r="F15" i="3"/>
  <c r="F25" i="3"/>
  <c r="D12" i="3"/>
  <c r="F12" i="3" s="1"/>
  <c r="C37" i="3"/>
  <c r="E15" i="3"/>
  <c r="E13" i="3"/>
  <c r="F35" i="3"/>
  <c r="E17" i="3"/>
  <c r="E4" i="3"/>
  <c r="E12" i="3" l="1"/>
  <c r="E37" i="3" s="1"/>
  <c r="D37" i="3"/>
  <c r="F37" i="3" s="1"/>
  <c r="I7" i="2" l="1"/>
  <c r="I6" i="2"/>
  <c r="I5" i="2"/>
  <c r="I4" i="2"/>
  <c r="I3" i="2"/>
  <c r="E7" i="2"/>
  <c r="D7" i="2"/>
  <c r="C7" i="2"/>
  <c r="H7" i="2"/>
  <c r="G7" i="2"/>
  <c r="H35" i="1" l="1"/>
  <c r="G35" i="1"/>
  <c r="D35" i="1"/>
  <c r="C35" i="1"/>
  <c r="H30" i="1"/>
  <c r="E36" i="1"/>
  <c r="E35" i="1" s="1"/>
  <c r="E34" i="1"/>
  <c r="E33" i="1"/>
  <c r="E32" i="1"/>
  <c r="E31" i="1"/>
  <c r="E29" i="1"/>
  <c r="E28" i="1"/>
  <c r="E27" i="1"/>
  <c r="E26" i="1"/>
  <c r="E24" i="1"/>
  <c r="E23" i="1"/>
  <c r="E21" i="1"/>
  <c r="E20" i="1"/>
  <c r="E19" i="1" s="1"/>
  <c r="H17" i="1"/>
  <c r="I17" i="1" s="1"/>
  <c r="G17" i="1"/>
  <c r="D17" i="1"/>
  <c r="C17" i="1"/>
  <c r="E17" i="1" s="1"/>
  <c r="C15" i="1"/>
  <c r="F36" i="1"/>
  <c r="F33" i="1"/>
  <c r="F32" i="1"/>
  <c r="F31" i="1"/>
  <c r="F29" i="1"/>
  <c r="F28" i="1"/>
  <c r="F27" i="1"/>
  <c r="F26" i="1"/>
  <c r="F24" i="1"/>
  <c r="F23" i="1"/>
  <c r="F21" i="1"/>
  <c r="F20" i="1"/>
  <c r="D30" i="1"/>
  <c r="C30" i="1"/>
  <c r="G30" i="1"/>
  <c r="H25" i="1"/>
  <c r="I25" i="1" s="1"/>
  <c r="G25" i="1"/>
  <c r="C25" i="1"/>
  <c r="D25" i="1"/>
  <c r="F25" i="1" s="1"/>
  <c r="H22" i="1"/>
  <c r="G22" i="1"/>
  <c r="D22" i="1"/>
  <c r="C22" i="1"/>
  <c r="D19" i="1"/>
  <c r="C19" i="1"/>
  <c r="H19" i="1"/>
  <c r="G19" i="1"/>
  <c r="I36" i="1"/>
  <c r="I34" i="1"/>
  <c r="I33" i="1"/>
  <c r="I32" i="1"/>
  <c r="I31" i="1"/>
  <c r="I29" i="1"/>
  <c r="I28" i="1"/>
  <c r="I27" i="1"/>
  <c r="I26" i="1"/>
  <c r="I24" i="1"/>
  <c r="I23" i="1"/>
  <c r="I21" i="1"/>
  <c r="I20" i="1"/>
  <c r="H15" i="1"/>
  <c r="G15" i="1"/>
  <c r="I15" i="1" s="1"/>
  <c r="D15" i="1"/>
  <c r="E15" i="1" s="1"/>
  <c r="H12" i="1"/>
  <c r="I12" i="1" s="1"/>
  <c r="G12" i="1"/>
  <c r="C12" i="1"/>
  <c r="D13" i="1"/>
  <c r="F13" i="1" s="1"/>
  <c r="F18" i="1"/>
  <c r="F16" i="1"/>
  <c r="F14" i="1"/>
  <c r="F11" i="1"/>
  <c r="F10" i="1"/>
  <c r="F9" i="1"/>
  <c r="F8" i="1"/>
  <c r="F7" i="1"/>
  <c r="F6" i="1"/>
  <c r="F5" i="1"/>
  <c r="E16" i="1"/>
  <c r="E14" i="1"/>
  <c r="E11" i="1"/>
  <c r="E10" i="1"/>
  <c r="E9" i="1"/>
  <c r="E8" i="1"/>
  <c r="E7" i="1"/>
  <c r="E6" i="1"/>
  <c r="E5" i="1"/>
  <c r="E18" i="1"/>
  <c r="C4" i="1"/>
  <c r="H4" i="1"/>
  <c r="I4" i="1" l="1"/>
  <c r="E22" i="1"/>
  <c r="D12" i="1"/>
  <c r="F12" i="1" s="1"/>
  <c r="E13" i="1"/>
  <c r="F17" i="1"/>
  <c r="F30" i="1"/>
  <c r="H37" i="1"/>
  <c r="I30" i="1"/>
  <c r="E30" i="1"/>
  <c r="E25" i="1"/>
  <c r="I19" i="1"/>
  <c r="F22" i="1"/>
  <c r="F19" i="1"/>
  <c r="E12" i="1"/>
  <c r="I22" i="1"/>
  <c r="I35" i="1"/>
  <c r="F15" i="1"/>
  <c r="I18" i="1"/>
  <c r="I16" i="1"/>
  <c r="I14" i="1"/>
  <c r="I13" i="1"/>
  <c r="D4" i="1"/>
  <c r="G4" i="1"/>
  <c r="G37" i="1" s="1"/>
  <c r="I8" i="1"/>
  <c r="I9" i="1"/>
  <c r="I10" i="1"/>
  <c r="I11" i="1"/>
  <c r="I7" i="1"/>
  <c r="I6" i="1"/>
  <c r="I5" i="1"/>
  <c r="I37" i="1" l="1"/>
  <c r="F4" i="1"/>
  <c r="D37" i="1"/>
  <c r="E4" i="1"/>
  <c r="F35" i="1" l="1"/>
  <c r="C37" i="1"/>
  <c r="F37" i="1" s="1"/>
  <c r="E37" i="1"/>
  <c r="H37" i="3"/>
  <c r="L12" i="3"/>
  <c r="K12" i="3"/>
  <c r="L15" i="3"/>
  <c r="K15" i="3"/>
  <c r="K17" i="3"/>
  <c r="L17" i="3"/>
  <c r="K19" i="3"/>
  <c r="L19" i="3"/>
  <c r="L22" i="3"/>
  <c r="K22" i="3"/>
  <c r="K25" i="3"/>
  <c r="K30" i="3"/>
  <c r="L30" i="3"/>
  <c r="K35" i="3"/>
  <c r="I37" i="3"/>
  <c r="K37" i="3" s="1"/>
  <c r="L35" i="3"/>
  <c r="J37" i="3"/>
  <c r="L37" i="3" l="1"/>
</calcChain>
</file>

<file path=xl/sharedStrings.xml><?xml version="1.0" encoding="utf-8"?>
<sst xmlns="http://schemas.openxmlformats.org/spreadsheetml/2006/main" count="346" uniqueCount="116">
  <si>
    <t>Отрасль/объекты</t>
  </si>
  <si>
    <t>Кол-во действующих договоров</t>
  </si>
  <si>
    <t>план</t>
  </si>
  <si>
    <t>факт</t>
  </si>
  <si>
    <t>% (факт к плану)</t>
  </si>
  <si>
    <t>Примечание</t>
  </si>
  <si>
    <t xml:space="preserve">Одноэтажная пристройка к зданию ГБУЗ "Сахалинский областной кожно-венерологический диспансер"                                                                           </t>
  </si>
  <si>
    <t>Отделение  поликлиники № 4 в южной части г. Южно-Сахалинска</t>
  </si>
  <si>
    <r>
      <t xml:space="preserve">Строительство станции скорой медицинской помощи города Южно-Сахалинска совместно с территориальным центром медицины и катастроф и медицинского резерва   </t>
    </r>
    <r>
      <rPr>
        <b/>
        <sz val="10"/>
        <rFont val="Times New Roman"/>
        <family val="1"/>
        <charset val="204"/>
      </rPr>
      <t xml:space="preserve">объект под "ключ"     </t>
    </r>
  </si>
  <si>
    <t>ЗДРАВООХРАНЕНИЕ</t>
  </si>
  <si>
    <t>№ п/п</t>
  </si>
  <si>
    <t>ЛИМИТ 2019, тыс. руб.</t>
  </si>
  <si>
    <t xml:space="preserve">Строительство лечебно-диагностического корпуса ГБУЗ "Консультативно-диагностический центр города, Южно-Сахалинска"  объект под "ключ"  </t>
  </si>
  <si>
    <t>Строительство патоморфологического корпуса "Холмская ЦРБ"</t>
  </si>
  <si>
    <t xml:space="preserve">Инфекционное отделение на 30 коек центральной районной больницы в г. Корсакове </t>
  </si>
  <si>
    <t>ОБРАЗОВАНИЕ</t>
  </si>
  <si>
    <t>СОЦОБЕСПЕЧЕНИЕ</t>
  </si>
  <si>
    <t xml:space="preserve">Строительство второго корпуса поликлиники № 4 (объект под "ключ")
                                                               </t>
  </si>
  <si>
    <t xml:space="preserve">Школа-детский сад в с. Тунгор Охинского района </t>
  </si>
  <si>
    <t xml:space="preserve">Детский сад на 110 мест в с. Ильинское          </t>
  </si>
  <si>
    <t>Областной специальный Дом ветеранов и инвалидов с комплексом служб социально-бытового обслуживания</t>
  </si>
  <si>
    <t>ЖИЛЬЕ</t>
  </si>
  <si>
    <t xml:space="preserve">Жилые дома для работников Сахалинской ГРЭС-2 и учреждений социальной сферы 
с. Ильинское    </t>
  </si>
  <si>
    <t>заключено ГК по фактическим затратам</t>
  </si>
  <si>
    <t>Экономия по торгам - 
1 106,2 т.р. (по инж. Изысканиям и разработки ПД)</t>
  </si>
  <si>
    <t>Остаток не заключенных договоров</t>
  </si>
  <si>
    <t>Экономия по торгам - 
1 404,1 т.р. (по инж. изысканиям)</t>
  </si>
  <si>
    <t>Поправки от 26.03.2019  - снятие 176 600,0 т.р. Остаток лимита 2019 года после поправок - 50 000,0 тыс. рублей. Не было лимитов в полном объеме. Пл. срок закл. ГК - 23.05.19</t>
  </si>
  <si>
    <t>не было лимитов в полном объеме. Пл. срок закл. ГК - 23.05.19</t>
  </si>
  <si>
    <t xml:space="preserve">Экономия по торгам - 
19 902,7 т.р. (СМР) </t>
  </si>
  <si>
    <t>ЖКХ</t>
  </si>
  <si>
    <t>ГО и ЧС</t>
  </si>
  <si>
    <t>СПОРТ</t>
  </si>
  <si>
    <t>КУЛЬТУРА</t>
  </si>
  <si>
    <t>ГОСУПРАВЛЕНИЕ</t>
  </si>
  <si>
    <t xml:space="preserve">Здание ЗАГСа в г. Аниве Сахалинской области  </t>
  </si>
  <si>
    <t>Котельная и сети теплоснабжения в 
с. Ильинское (котельная)</t>
  </si>
  <si>
    <t xml:space="preserve">Объекты и сети водоснабжения и водоотведения  с. Ильинское   </t>
  </si>
  <si>
    <t>Южно-Сахалинский пожарный отряд</t>
  </si>
  <si>
    <t xml:space="preserve">Строительство пожарной части по охране г.Южно-Сахалинска    </t>
  </si>
  <si>
    <t xml:space="preserve">Строительство Дома культуры в с. Быков                                                                       </t>
  </si>
  <si>
    <t xml:space="preserve">Строительство центра культурного развития в с. Некрасовка Охинского района                                                                   </t>
  </si>
  <si>
    <t xml:space="preserve">Центр культурного развития в с. Ильинское   </t>
  </si>
  <si>
    <t xml:space="preserve">Строительство многофункционального  культурного центра в г. Южно-Сахалинске   </t>
  </si>
  <si>
    <t xml:space="preserve">Спортивная школа олимпийского резерва по горнолыжному спорту и сноуборду в г. Южно-Сахалинске </t>
  </si>
  <si>
    <t xml:space="preserve">Строительство легкоатлетического манежа в г.Южно-Сахалинске  Объект под "ключ". </t>
  </si>
  <si>
    <t xml:space="preserve">Реконструкция СДЮСШОР по восточным видам единоборств,  
г. Южно-Сахалинск, ул. Ленина, 254 "в"            </t>
  </si>
  <si>
    <t>Центр бокса в г. Южно-Сахалинске                                        объект под "ключ"</t>
  </si>
  <si>
    <t>1-договор по охране объекта; 1 договор пусконаладочные работы</t>
  </si>
  <si>
    <t>Экономия по торгам - 
1 532,9 т.р. (СМР) В стадии закл. Дог. техпреса и а/н -      5 098,7 тыс. рублей</t>
  </si>
  <si>
    <t>Поправки от 26.03.2019  - снятие 66 622,2 тыс. рублей.                 9 - кол-во дог. на постаку ТХ обор; 2- снос зелен. насажд., техплан.</t>
  </si>
  <si>
    <t>Планируется заключение договора на техплан - 292,6 т.р.
Экономия на 1 069,5 т.р.</t>
  </si>
  <si>
    <t>Экономия - 11 458,4 т.р.</t>
  </si>
  <si>
    <t xml:space="preserve">Планируется заключение договора на СМР "под ключ"- 30.05.2019 </t>
  </si>
  <si>
    <r>
      <t>К снятию - 26 162,1 т.р. Поставка технологического оборудования</t>
    </r>
    <r>
      <rPr>
        <i/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Times New Roman"/>
        <family val="1"/>
        <charset val="204"/>
      </rPr>
      <t>- 8 000,0 т.р.
Прочие (техплан) - 500,0 т.р.</t>
    </r>
  </si>
  <si>
    <t>Планируется заключение ГК на СМР - 30.05.2019 на сумму 2019 года - 138310,6 т.р.</t>
  </si>
  <si>
    <t xml:space="preserve">Планируется заключение договора на авторский надзор - в 2019 году -  908,2 т.р. </t>
  </si>
  <si>
    <t>Заключены договора на корректировку ПД, техпрес, проверка достоверности планируется заключение ГК на СМР - 30.05.2019 на сумму 2019 года - 99666,7 т.р.</t>
  </si>
  <si>
    <t>Планируется заключение госконтрактов на доп. работы СМР на общую сумму - 18618,6 т.р. 
Экономия - 386,6 т.р.</t>
  </si>
  <si>
    <t>Экономия по торгам корректир. ПД - 328,1 тыс. рублей. Планируется заключение договра на подготовку и передачу гидрометеорологической информации о состоянии окружающей среды, ее загрязнения, необходимой для разработки природоохранной документации раздела "ООС" - 14,8 т.р. 
А также заключение договора на ТП - 7,1 т.р.</t>
  </si>
  <si>
    <t>Планируется заключение договора на авторский надзор - 100,0т.р. А также на доп. работы - 2236,4 т.р.
Экономия - 618,1 т.р.</t>
  </si>
  <si>
    <t>ВСЕГО</t>
  </si>
  <si>
    <t>% к планируемым договорам</t>
  </si>
  <si>
    <t>Лимит на разработку ПД - 9956,9т.р.</t>
  </si>
  <si>
    <r>
      <t>7  объектов здравоохранения.  Своб. сумма лимитов - 285 759,0 тыс. рублей (562 011,5</t>
    </r>
    <r>
      <rPr>
        <sz val="11"/>
        <color theme="1"/>
        <rFont val="Calibri"/>
        <family val="2"/>
        <charset val="204"/>
        <scheme val="minor"/>
      </rPr>
      <t xml:space="preserve"> - 276 252,5), незакл. ГК - 4 шт (17 - 13). Сумма экономии по 3 объектам - 4 043,2 тыс. рублей;   Предстоит заключить 4 шт. Гк  (2 ГК под "ключ" на сумму - 276 600,0 тыс. руб.; 2 ГК на техпрес и авторский надзор - 5 115,8 тыс. руб. )</t>
    </r>
  </si>
  <si>
    <r>
      <t xml:space="preserve">2 объекта образования. Своб. сумма лимитов - 86 708,3 тыс. рублей </t>
    </r>
    <r>
      <rPr>
        <sz val="11"/>
        <color theme="1"/>
        <rFont val="Calibri"/>
        <family val="2"/>
        <scheme val="minor"/>
      </rPr>
      <t>(306 991,10 - 220 282,80), незакл. ГК - 11 шт (54-43). Общая сумма экономии по 2 объектам - 83 208,3 тыс. рублей;  по 1 объекту предстоит заключить 11 шт. ГК  (оборуд. ТХ и прочие) на 3 500,0 тыс. рублей;</t>
    </r>
  </si>
  <si>
    <r>
      <rPr>
        <b/>
        <sz val="11"/>
        <color theme="1"/>
        <rFont val="Calibri"/>
        <family val="2"/>
        <charset val="204"/>
        <scheme val="minor"/>
      </rPr>
      <t xml:space="preserve">4  объекта спорта.  Своб. сумма лимитов - 337 936,9 тыс. рублей </t>
    </r>
    <r>
      <rPr>
        <sz val="11"/>
        <color theme="1"/>
        <rFont val="Calibri"/>
        <family val="2"/>
        <scheme val="minor"/>
      </rPr>
      <t>(338 310,6 - 373,4), незакл. ГК - 4 шт (10-6). Предстоит заключить 4 шт. Гк  (2 ГК под "ключ" на сумму - 228 310,6 тыс. руб.; 1 ГК на разработку ПД- 9 959,6 тыс. руб.; 1 ГК на - СМР на 99 666,7 тыс. руб.)</t>
    </r>
  </si>
  <si>
    <r>
      <rPr>
        <b/>
        <sz val="11"/>
        <color theme="1"/>
        <rFont val="Calibri"/>
        <family val="2"/>
        <charset val="204"/>
        <scheme val="minor"/>
      </rPr>
      <t xml:space="preserve">4  объекта культуры.  Своб. сумма лимитов - 141 950,2 тыс. рублей </t>
    </r>
    <r>
      <rPr>
        <sz val="11"/>
        <color theme="1"/>
        <rFont val="Calibri"/>
        <family val="2"/>
        <scheme val="minor"/>
      </rPr>
      <t>(279 367,9 - 137 317,7), незакл. ГК - 13 шт (30-17). Предстоит заключить 13 шт. Гк  (1 ГК на разработку ПД- 96 162,7 тыс. руб.; 8 ГК на поставку ТХ оборудования - 23 927,79 тыс. руб.; 4 ГК на СМР на допработы  - 21 859,71  тыс. руб.)</t>
    </r>
  </si>
  <si>
    <t>остаток лимита по незаключенным договорам / экономия</t>
  </si>
  <si>
    <t>% (факт к плану (год))</t>
  </si>
  <si>
    <t>% (факт к плану (апрель))</t>
  </si>
  <si>
    <t>план (год)</t>
  </si>
  <si>
    <t>план (апрель)</t>
  </si>
  <si>
    <t>факт (год)</t>
  </si>
  <si>
    <t>факт (апрель)</t>
  </si>
  <si>
    <t>Заключено ГК 2019, тыс. руб.</t>
  </si>
  <si>
    <t>Поправки от 26.03.2019  - снятие 66 622,2 тыс. рублей. 2- кол-во дог. техплан, охрана объекта на 700, 0 тыс. руб.</t>
  </si>
  <si>
    <t>1-договор по охране объекта; 1 договор пусконаладочные работы на сумму 390,1 тыс. руб.</t>
  </si>
  <si>
    <t>Поправки от 26.03.2019  - 150 000,0 снятие  тыс. рублей.</t>
  </si>
  <si>
    <t>Экономия по торгам корректир. ПД - 328,1 тыс. рублей. Планируется заключение договра на ТП - 7,1 т.р.</t>
  </si>
  <si>
    <t>Экономия по торгам - 
1 532,9 т.р. (СМР) а/н - пл. срок закл. ГК 30.04.19, победитель  ИП Тихомиров Юрий Алексеевич (цена предложения 700,0 тыс. руб., снижение на сумму 34,2 тыс. руб.)  на сумму 322,2 тыс. рублей на 2019 г.</t>
  </si>
  <si>
    <t>562011,50-557951,30=4 060,2 т. р. Экономия по объектам</t>
  </si>
  <si>
    <t xml:space="preserve">Планируется заключение 8 ГК на поставку оборудования на общую сумму 23 927,79 т.р. Экономия - 13 521,0 т.р.
</t>
  </si>
  <si>
    <t>К снятию - 96 162,1 т.р. ?</t>
  </si>
  <si>
    <t>Планируется заключение госконтрактов на доп. работы СМР на общую сумму - 18 618,64 т.р. 
Экономия - 386,6 т.р.</t>
  </si>
  <si>
    <t>Планируется заключение 6 ГК на поставку оборудования на общую сумму 4 006,84 т.р. В апреле; 2 ГК техплан , содержание объекта - 600,0 т.р. Экономия - 13 521,0 т.р.</t>
  </si>
  <si>
    <t>Кол-во действующих договоров (год)</t>
  </si>
  <si>
    <t>Кол-во действующих договоров по текущему месяцу (май)</t>
  </si>
  <si>
    <t>Остаток не заключенных договоров по текущему месяцу (май)</t>
  </si>
  <si>
    <t>% к планируемым договорам по текущему месяцу (май)</t>
  </si>
  <si>
    <t>% к планируемым договорам (год)</t>
  </si>
  <si>
    <t>Поправки от 26.03.2019  - снятие 176 600,0 т.р. Остаток лимита 2019 года после поправок - 50 000,0 тыс. рублей. Не было лимитов в полном объеме. Пл. срок закл. ГК - 30.05.19</t>
  </si>
  <si>
    <t>не было лимитов в полном объеме. Пл. срок закл. ГК - 06.06.19</t>
  </si>
  <si>
    <r>
      <t xml:space="preserve">1-договор по охране объекта; 1 договор пусконаладочные работы на сумму 390,1 тыс. руб.; </t>
    </r>
    <r>
      <rPr>
        <sz val="10"/>
        <color rgb="FFFF0000"/>
        <rFont val="Times New Roman"/>
        <family val="1"/>
        <charset val="204"/>
      </rPr>
      <t>планируется 3 ГК по СМР на сумму 1 022,7 тыс. рублей, закл. в июне т.г.</t>
    </r>
  </si>
  <si>
    <t>факт (янв-апрель)</t>
  </si>
  <si>
    <r>
      <t xml:space="preserve">30.04.19г закл. 2 ГК на доп. работы СМР на общую сумму - 659,0 т.р. Планируется закл. 2 ГК: 1 ГК в июне на сумму  13 351,4 т.р. и 1 ГК 4 312,7 т.р. Закл. </t>
    </r>
    <r>
      <rPr>
        <sz val="10"/>
        <color rgb="FFFF0000"/>
        <rFont val="Times New Roman"/>
        <family val="1"/>
        <charset val="204"/>
      </rPr>
      <t>в неопред. период (возможно через суд)</t>
    </r>
    <r>
      <rPr>
        <sz val="10"/>
        <color rgb="FF000000"/>
        <rFont val="Times New Roman"/>
        <family val="1"/>
        <charset val="204"/>
      </rPr>
      <t xml:space="preserve">
Экономия - 682,1 т.р.</t>
    </r>
  </si>
  <si>
    <t>план (май)</t>
  </si>
  <si>
    <t>факт (май)</t>
  </si>
  <si>
    <t>Котельная и сети теплоснабжения в с. Ильинское (котельная)</t>
  </si>
  <si>
    <t>Лимит на разработку ПД - 9956,9т.р., пл.срок закл. ГК - 07.2019г</t>
  </si>
  <si>
    <r>
      <t>К снятию - 26 162,1 т.р. Поставка технологического оборудования</t>
    </r>
    <r>
      <rPr>
        <i/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Times New Roman"/>
        <family val="1"/>
        <charset val="204"/>
      </rPr>
      <t xml:space="preserve">- 8 000,0 т.р. </t>
    </r>
    <r>
      <rPr>
        <sz val="9"/>
        <color rgb="FFFF0000"/>
        <rFont val="Times New Roman"/>
        <family val="1"/>
        <charset val="204"/>
      </rPr>
      <t>(запрос котировок до 100 т. р. на сумму 940,7 тыс. руб. в кол. 11 шт., закл.ГК в мае)</t>
    </r>
    <r>
      <rPr>
        <sz val="9"/>
        <color rgb="FF000000"/>
        <rFont val="Times New Roman"/>
        <family val="1"/>
        <charset val="204"/>
      </rPr>
      <t xml:space="preserve">
Прочие (техплан) - 500,0 т.р.</t>
    </r>
  </si>
  <si>
    <r>
      <t xml:space="preserve">Планируется заключение 6 ГК на поставку оборудования на общую сумму 4 006,84 т.р. </t>
    </r>
    <r>
      <rPr>
        <sz val="10"/>
        <color rgb="FFFF0000"/>
        <rFont val="Times New Roman"/>
        <family val="1"/>
        <charset val="204"/>
      </rPr>
      <t>(3 ГК в мае на сумму 700,7 т.р. 3 ГК в июне на сумму 3306,2 т.р</t>
    </r>
    <r>
      <rPr>
        <sz val="10"/>
        <color rgb="FF000000"/>
        <rFont val="Times New Roman"/>
        <family val="1"/>
        <charset val="204"/>
      </rPr>
      <t xml:space="preserve">.; 2 ГК в июне: техплан , содержание объекта - 600,0 т.р. Экономия - 13 521,0 т.р. </t>
    </r>
    <r>
      <rPr>
        <sz val="10"/>
        <color rgb="FFFF0000"/>
        <rFont val="Times New Roman"/>
        <family val="1"/>
        <charset val="204"/>
      </rPr>
      <t>Сумма 4 006,84 т.р. предварительно стояла на заключение ГК в апреле т.г.</t>
    </r>
  </si>
  <si>
    <t>Экономия по торгам корректир. ПД - 319,4 тыс. рублей. 26.03.19. закл. договра на ТП - 15,8 т.р.</t>
  </si>
  <si>
    <t>% (факт к плану (май)</t>
  </si>
  <si>
    <t>% (факт к плану (янв.-апрель)</t>
  </si>
  <si>
    <t>заключено ГК по фактическим затратам, 17,1 т. р. Экономия по закл. Договора на техплан</t>
  </si>
  <si>
    <t>план (янв-май)</t>
  </si>
  <si>
    <t>Поправки от 26.03.2019  - снятие 176 600,0 т.р. Остаток лимита 2019 года после поправок - 50 000,0 тыс. рублей. Не было лимитов в полном объеме. Пл. срок закл. ГК - 23.05.2019</t>
  </si>
  <si>
    <t>не было лимитов в полном объеме. Пл. срок закл. ГК - 23.05.2019</t>
  </si>
  <si>
    <t xml:space="preserve">Планируется заключение договора на СМР "под ключ"- 21.05.2019  </t>
  </si>
  <si>
    <t>Планируется заключение ГК на СМР - 21.05.2019 на сумму 2019 года - 138310,6 т.р.</t>
  </si>
  <si>
    <r>
      <t xml:space="preserve">Заключены договора на корректировку ПД, техпрес, проверка достоверности планируется заключение ГК на СМР - 30.05.2019 на сумму 2019 года - 99666,7 т.р.Конкурсные процедуры приостановлены по просьбе минспорта Сах.обл. (письмо минспорта Сах.обл. от 16.04.2019 № 3.18-1506/19). </t>
    </r>
    <r>
      <rPr>
        <sz val="10"/>
        <color rgb="FFFF0000"/>
        <rFont val="Times New Roman"/>
        <family val="1"/>
        <charset val="204"/>
      </rPr>
      <t>Поправками от 30.04.2019 г. предусмотрено снятие в сумме  99 666,5 т.р. с переносом на 2020 г.</t>
    </r>
  </si>
  <si>
    <r>
      <t xml:space="preserve">Лимит на разработку ПД - 9959,6т.р., пл.срок закл. ГК - 07.2019г </t>
    </r>
    <r>
      <rPr>
        <sz val="10"/>
        <color rgb="FFFF0000"/>
        <rFont val="Times New Roman"/>
        <family val="1"/>
        <charset val="204"/>
      </rPr>
      <t>Объект снят с торгов 08.05.19г.</t>
    </r>
  </si>
  <si>
    <r>
      <t>К снятию - 26 162,1 т.р. Поставка технологического оборудования</t>
    </r>
    <r>
      <rPr>
        <i/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Times New Roman"/>
        <family val="1"/>
        <charset val="204"/>
      </rPr>
      <t xml:space="preserve">- 8 000,0 т.р. </t>
    </r>
    <r>
      <rPr>
        <sz val="9"/>
        <color rgb="FFFF0000"/>
        <rFont val="Times New Roman"/>
        <family val="1"/>
        <charset val="204"/>
      </rPr>
      <t>(запрос котировок до 100 т. р. на сумму 934,7 тыс. руб. в кол. 11 шт., закл.ГК в мае)</t>
    </r>
    <r>
      <rPr>
        <sz val="9"/>
        <color rgb="FF000000"/>
        <rFont val="Times New Roman"/>
        <family val="1"/>
        <charset val="204"/>
      </rPr>
      <t xml:space="preserve">
Прочие (техплан) - 500,0 т.р.</t>
    </r>
  </si>
  <si>
    <t>Остаток не заключенных договоров (год)</t>
  </si>
  <si>
    <t>Группировка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</si>
</sst>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₽_-;\-* #,##0.00_₽_-;_-* &quot;-&quot;??_₽_-;_-@_-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9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3" fillId="0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4" fontId="5" fillId="0" borderId="1" xfId="0" applyNumberFormat="1" applyFont="1" applyFill="1" applyBorder="1" applyAlignment="1">
      <alignment vertical="center" wrapText="1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4" fontId="3" fillId="3" borderId="1" xfId="0" applyNumberFormat="1" applyFont="1" applyFill="1" applyBorder="1" applyAlignment="1">
      <alignment vertical="center" wrapText="1"/>
    </xf>
    <xf numFmtId="1" fontId="0" fillId="3" borderId="1" xfId="0" applyNumberForma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4" fontId="5" fillId="3" borderId="1" xfId="0" applyNumberFormat="1" applyFont="1" applyFill="1" applyBorder="1" applyAlignment="1">
      <alignment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4" fontId="3" fillId="0" borderId="1" xfId="0" applyNumberFormat="1" applyFont="1" applyBorder="1" applyAlignment="1">
      <alignment vertical="center" wrapText="1"/>
    </xf>
    <xf numFmtId="10" fontId="0" fillId="0" borderId="1" xfId="0" applyNumberFormat="1" applyBorder="1" applyAlignment="1">
      <alignment horizontal="center" vertical="top"/>
    </xf>
    <xf numFmtId="165" fontId="0" fillId="0" borderId="1" xfId="0" applyNumberFormat="1" applyBorder="1"/>
    <xf numFmtId="165" fontId="7" fillId="0" borderId="1" xfId="0" applyNumberFormat="1" applyFont="1" applyBorder="1"/>
    <xf numFmtId="10" fontId="2" fillId="0" borderId="1" xfId="0" applyNumberFormat="1" applyFont="1" applyBorder="1" applyAlignment="1">
      <alignment horizontal="center" vertical="top"/>
    </xf>
    <xf numFmtId="10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65" fontId="7" fillId="0" borderId="1" xfId="0" applyNumberFormat="1" applyFont="1" applyBorder="1" applyAlignment="1">
      <alignment horizontal="center" vertical="top"/>
    </xf>
    <xf numFmtId="10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 vertical="top"/>
    </xf>
    <xf numFmtId="10" fontId="6" fillId="3" borderId="1" xfId="0" applyNumberFormat="1" applyFont="1" applyFill="1" applyBorder="1" applyAlignment="1">
      <alignment horizontal="center" vertical="top"/>
    </xf>
    <xf numFmtId="165" fontId="0" fillId="3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 applyAlignment="1">
      <alignment horizontal="center" vertical="top"/>
    </xf>
    <xf numFmtId="4" fontId="4" fillId="3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top"/>
    </xf>
    <xf numFmtId="10" fontId="6" fillId="0" borderId="1" xfId="0" applyNumberFormat="1" applyFont="1" applyFill="1" applyBorder="1" applyAlignment="1">
      <alignment horizontal="center" vertical="top"/>
    </xf>
    <xf numFmtId="165" fontId="0" fillId="0" borderId="1" xfId="0" applyNumberFormat="1" applyFill="1" applyBorder="1"/>
    <xf numFmtId="0" fontId="0" fillId="0" borderId="1" xfId="0" applyFill="1" applyBorder="1"/>
    <xf numFmtId="10" fontId="0" fillId="0" borderId="1" xfId="0" applyNumberFormat="1" applyFill="1" applyBorder="1" applyAlignment="1">
      <alignment horizontal="center" vertical="top"/>
    </xf>
    <xf numFmtId="0" fontId="0" fillId="0" borderId="0" xfId="0" applyFill="1"/>
    <xf numFmtId="165" fontId="0" fillId="0" borderId="1" xfId="0" applyNumberFormat="1" applyBorder="1" applyAlignment="1"/>
    <xf numFmtId="0" fontId="0" fillId="0" borderId="1" xfId="0" applyBorder="1" applyAlignment="1"/>
    <xf numFmtId="10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64" fontId="7" fillId="2" borderId="1" xfId="1" applyFont="1" applyFill="1" applyBorder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1" xfId="0" applyBorder="1"/>
    <xf numFmtId="0" fontId="6" fillId="2" borderId="9" xfId="0" applyFont="1" applyFill="1" applyBorder="1" applyAlignment="1">
      <alignment wrapText="1"/>
    </xf>
    <xf numFmtId="0" fontId="0" fillId="0" borderId="13" xfId="0" applyBorder="1"/>
    <xf numFmtId="0" fontId="2" fillId="0" borderId="14" xfId="0" applyFont="1" applyBorder="1" applyAlignment="1">
      <alignment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/>
    <xf numFmtId="0" fontId="2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/>
    <xf numFmtId="10" fontId="2" fillId="0" borderId="1" xfId="0" applyNumberFormat="1" applyFont="1" applyBorder="1" applyAlignment="1"/>
    <xf numFmtId="164" fontId="2" fillId="0" borderId="1" xfId="0" applyNumberFormat="1" applyFont="1" applyBorder="1" applyAlignment="1"/>
    <xf numFmtId="10" fontId="2" fillId="0" borderId="1" xfId="2" applyNumberFormat="1" applyFont="1" applyBorder="1" applyAlignment="1"/>
    <xf numFmtId="1" fontId="0" fillId="0" borderId="1" xfId="0" applyNumberFormat="1" applyBorder="1" applyAlignment="1"/>
    <xf numFmtId="10" fontId="6" fillId="0" borderId="1" xfId="0" applyNumberFormat="1" applyFont="1" applyBorder="1" applyAlignment="1"/>
    <xf numFmtId="10" fontId="0" fillId="0" borderId="1" xfId="2" applyNumberFormat="1" applyFont="1" applyBorder="1" applyAlignment="1"/>
    <xf numFmtId="0" fontId="0" fillId="3" borderId="1" xfId="0" applyFill="1" applyBorder="1" applyAlignment="1"/>
    <xf numFmtId="1" fontId="0" fillId="3" borderId="1" xfId="0" applyNumberFormat="1" applyFill="1" applyBorder="1" applyAlignment="1"/>
    <xf numFmtId="10" fontId="6" fillId="3" borderId="1" xfId="0" applyNumberFormat="1" applyFont="1" applyFill="1" applyBorder="1" applyAlignment="1"/>
    <xf numFmtId="165" fontId="0" fillId="3" borderId="1" xfId="0" applyNumberFormat="1" applyFill="1" applyBorder="1" applyAlignment="1"/>
    <xf numFmtId="10" fontId="0" fillId="3" borderId="1" xfId="2" applyNumberFormat="1" applyFont="1" applyFill="1" applyBorder="1" applyAlignment="1"/>
    <xf numFmtId="0" fontId="2" fillId="0" borderId="1" xfId="0" applyFont="1" applyBorder="1" applyAlignment="1"/>
    <xf numFmtId="10" fontId="7" fillId="0" borderId="1" xfId="2" applyNumberFormat="1" applyFont="1" applyBorder="1" applyAlignment="1"/>
    <xf numFmtId="165" fontId="0" fillId="0" borderId="1" xfId="0" applyNumberFormat="1" applyFill="1" applyBorder="1" applyAlignment="1"/>
    <xf numFmtId="0" fontId="0" fillId="0" borderId="1" xfId="0" applyFill="1" applyBorder="1" applyAlignment="1"/>
    <xf numFmtId="10" fontId="0" fillId="0" borderId="1" xfId="2" applyNumberFormat="1" applyFont="1" applyFill="1" applyBorder="1" applyAlignment="1"/>
    <xf numFmtId="1" fontId="0" fillId="0" borderId="1" xfId="0" applyNumberFormat="1" applyFill="1" applyBorder="1" applyAlignment="1"/>
    <xf numFmtId="10" fontId="6" fillId="0" borderId="1" xfId="0" applyNumberFormat="1" applyFont="1" applyFill="1" applyBorder="1" applyAlignment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/>
    <xf numFmtId="165" fontId="0" fillId="4" borderId="1" xfId="0" applyNumberFormat="1" applyFill="1" applyBorder="1" applyAlignment="1"/>
    <xf numFmtId="0" fontId="0" fillId="4" borderId="0" xfId="0" applyFill="1"/>
    <xf numFmtId="0" fontId="0" fillId="4" borderId="1" xfId="0" applyFill="1" applyBorder="1" applyAlignment="1"/>
    <xf numFmtId="0" fontId="2" fillId="0" borderId="1" xfId="0" applyFont="1" applyBorder="1" applyAlignment="1">
      <alignment horizontal="center"/>
    </xf>
    <xf numFmtId="10" fontId="2" fillId="4" borderId="1" xfId="0" applyNumberFormat="1" applyFont="1" applyFill="1" applyBorder="1" applyAlignment="1"/>
    <xf numFmtId="10" fontId="0" fillId="4" borderId="1" xfId="0" applyNumberFormat="1" applyFill="1" applyBorder="1" applyAlignment="1"/>
    <xf numFmtId="10" fontId="0" fillId="4" borderId="1" xfId="2" applyNumberFormat="1" applyFont="1" applyFill="1" applyBorder="1" applyAlignment="1"/>
    <xf numFmtId="165" fontId="2" fillId="2" borderId="1" xfId="0" applyNumberFormat="1" applyFont="1" applyFill="1" applyBorder="1" applyAlignment="1"/>
    <xf numFmtId="1" fontId="2" fillId="2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64" fontId="2" fillId="2" borderId="1" xfId="0" applyNumberFormat="1" applyFont="1" applyFill="1" applyBorder="1" applyAlignment="1"/>
    <xf numFmtId="10" fontId="2" fillId="2" borderId="1" xfId="2" applyNumberFormat="1" applyFont="1" applyFill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/>
    <xf numFmtId="4" fontId="13" fillId="0" borderId="1" xfId="0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horizontal="center" wrapText="1"/>
    </xf>
    <xf numFmtId="165" fontId="6" fillId="0" borderId="1" xfId="0" applyNumberFormat="1" applyFont="1" applyBorder="1" applyAlignment="1"/>
    <xf numFmtId="165" fontId="6" fillId="3" borderId="1" xfId="0" applyNumberFormat="1" applyFont="1" applyFill="1" applyBorder="1" applyAlignment="1"/>
    <xf numFmtId="165" fontId="14" fillId="0" borderId="1" xfId="0" applyNumberFormat="1" applyFont="1" applyBorder="1" applyAlignment="1"/>
    <xf numFmtId="165" fontId="6" fillId="0" borderId="1" xfId="0" applyNumberFormat="1" applyFont="1" applyFill="1" applyBorder="1" applyAlignment="1"/>
    <xf numFmtId="0" fontId="2" fillId="4" borderId="3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64" fontId="2" fillId="5" borderId="1" xfId="0" applyNumberFormat="1" applyFont="1" applyFill="1" applyBorder="1" applyAlignment="1"/>
    <xf numFmtId="165" fontId="0" fillId="5" borderId="1" xfId="0" applyNumberFormat="1" applyFill="1" applyBorder="1" applyAlignment="1"/>
    <xf numFmtId="0" fontId="0" fillId="5" borderId="1" xfId="0" applyFill="1" applyBorder="1" applyAlignment="1"/>
    <xf numFmtId="0" fontId="0" fillId="5" borderId="0" xfId="0" applyFill="1"/>
    <xf numFmtId="0" fontId="2" fillId="5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/>
    <xf numFmtId="165" fontId="0" fillId="6" borderId="1" xfId="0" applyNumberFormat="1" applyFill="1" applyBorder="1" applyAlignment="1"/>
    <xf numFmtId="0" fontId="0" fillId="6" borderId="0" xfId="0" applyFill="1"/>
    <xf numFmtId="4" fontId="4" fillId="0" borderId="1" xfId="0" applyNumberFormat="1" applyFont="1" applyBorder="1" applyAlignment="1">
      <alignment vertical="center" wrapText="1"/>
    </xf>
    <xf numFmtId="10" fontId="0" fillId="3" borderId="1" xfId="0" applyNumberFormat="1" applyFill="1" applyBorder="1" applyAlignment="1"/>
    <xf numFmtId="0" fontId="0" fillId="3" borderId="0" xfId="0" applyFill="1"/>
    <xf numFmtId="1" fontId="12" fillId="0" borderId="1" xfId="0" applyNumberFormat="1" applyFont="1" applyBorder="1" applyAlignment="1"/>
    <xf numFmtId="165" fontId="12" fillId="4" borderId="1" xfId="0" applyNumberFormat="1" applyFont="1" applyFill="1" applyBorder="1" applyAlignment="1"/>
    <xf numFmtId="1" fontId="12" fillId="0" borderId="1" xfId="0" applyNumberFormat="1" applyFont="1" applyFill="1" applyBorder="1" applyAlignment="1"/>
    <xf numFmtId="1" fontId="12" fillId="3" borderId="1" xfId="0" applyNumberFormat="1" applyFont="1" applyFill="1" applyBorder="1" applyAlignment="1"/>
    <xf numFmtId="165" fontId="12" fillId="3" borderId="1" xfId="0" applyNumberFormat="1" applyFont="1" applyFill="1" applyBorder="1" applyAlignment="1"/>
    <xf numFmtId="164" fontId="16" fillId="4" borderId="1" xfId="0" applyNumberFormat="1" applyFont="1" applyFill="1" applyBorder="1" applyAlignment="1"/>
    <xf numFmtId="165" fontId="16" fillId="2" borderId="1" xfId="0" applyNumberFormat="1" applyFont="1" applyFill="1" applyBorder="1" applyAlignment="1"/>
    <xf numFmtId="164" fontId="16" fillId="2" borderId="1" xfId="0" applyNumberFormat="1" applyFont="1" applyFill="1" applyBorder="1" applyAlignment="1"/>
    <xf numFmtId="2" fontId="12" fillId="4" borderId="1" xfId="0" applyNumberFormat="1" applyFont="1" applyFill="1" applyBorder="1" applyAlignment="1"/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6"/>
  <sheetViews>
    <sheetView tabSelected="1" zoomScale="90" zoomScaleNormal="90" workbookViewId="0">
      <selection activeCell="B41" sqref="B41"/>
    </sheetView>
  </sheetViews>
  <sheetFormatPr defaultRowHeight="14.4" outlineLevelRow="2" x14ac:dyDescent="0.3"/>
  <cols>
    <col min="1" max="1" width="6.88671875" bestFit="1" customWidth="1"/>
    <col min="2" max="2" width="19.6640625" customWidth="1"/>
    <col min="3" max="3" width="29.88671875" customWidth="1"/>
    <col min="4" max="4" width="10.33203125" customWidth="1"/>
    <col min="5" max="5" width="10.109375" customWidth="1"/>
    <col min="6" max="6" width="14.21875" customWidth="1"/>
    <col min="7" max="11" width="14.33203125" customWidth="1"/>
    <col min="12" max="12" width="15.44140625" style="138" customWidth="1"/>
    <col min="13" max="13" width="15.44140625" style="133" customWidth="1"/>
    <col min="14" max="14" width="15.44140625" style="109" customWidth="1"/>
    <col min="15" max="15" width="14.88671875" style="133" customWidth="1"/>
    <col min="16" max="16" width="14.88671875" style="109" customWidth="1"/>
    <col min="17" max="17" width="14.88671875" customWidth="1"/>
    <col min="18" max="18" width="16" style="109" customWidth="1"/>
    <col min="19" max="19" width="55.21875" customWidth="1"/>
  </cols>
  <sheetData>
    <row r="1" spans="1:24" ht="51" customHeight="1" x14ac:dyDescent="0.3">
      <c r="A1" s="157" t="s">
        <v>10</v>
      </c>
      <c r="B1" s="157" t="s">
        <v>115</v>
      </c>
      <c r="C1" s="157" t="s">
        <v>0</v>
      </c>
      <c r="D1" s="170" t="s">
        <v>86</v>
      </c>
      <c r="E1" s="170"/>
      <c r="F1" s="171" t="s">
        <v>114</v>
      </c>
      <c r="G1" s="172" t="s">
        <v>90</v>
      </c>
      <c r="H1" s="167" t="s">
        <v>87</v>
      </c>
      <c r="I1" s="167"/>
      <c r="J1" s="158" t="s">
        <v>88</v>
      </c>
      <c r="K1" s="159" t="s">
        <v>89</v>
      </c>
      <c r="L1" s="161" t="s">
        <v>11</v>
      </c>
      <c r="M1" s="162"/>
      <c r="N1" s="163"/>
      <c r="O1" s="161" t="s">
        <v>75</v>
      </c>
      <c r="P1" s="163"/>
      <c r="Q1" s="159" t="s">
        <v>104</v>
      </c>
      <c r="R1" s="165" t="s">
        <v>103</v>
      </c>
      <c r="S1" s="157" t="s">
        <v>5</v>
      </c>
    </row>
    <row r="2" spans="1:24" ht="33.75" customHeight="1" x14ac:dyDescent="0.3">
      <c r="A2" s="157"/>
      <c r="B2" s="157"/>
      <c r="C2" s="157"/>
      <c r="D2" s="152" t="s">
        <v>2</v>
      </c>
      <c r="E2" s="152" t="s">
        <v>3</v>
      </c>
      <c r="F2" s="171"/>
      <c r="G2" s="173"/>
      <c r="H2" s="153" t="s">
        <v>2</v>
      </c>
      <c r="I2" s="153" t="s">
        <v>3</v>
      </c>
      <c r="J2" s="158"/>
      <c r="K2" s="160"/>
      <c r="L2" s="152" t="s">
        <v>71</v>
      </c>
      <c r="M2" s="151" t="s">
        <v>106</v>
      </c>
      <c r="N2" s="155" t="s">
        <v>96</v>
      </c>
      <c r="O2" s="154" t="s">
        <v>94</v>
      </c>
      <c r="P2" s="156" t="s">
        <v>97</v>
      </c>
      <c r="Q2" s="164"/>
      <c r="R2" s="166"/>
      <c r="S2" s="157"/>
    </row>
    <row r="3" spans="1:24" collapsed="1" x14ac:dyDescent="0.3">
      <c r="A3" s="6"/>
      <c r="B3" s="6"/>
      <c r="C3" s="195" t="s">
        <v>9</v>
      </c>
      <c r="D3" s="115">
        <f>SUM(D4:D10)</f>
        <v>17</v>
      </c>
      <c r="E3" s="115">
        <f t="shared" ref="E3" si="0">SUM(E4:E10)</f>
        <v>15</v>
      </c>
      <c r="F3" s="116">
        <f>D3-E3</f>
        <v>2</v>
      </c>
      <c r="G3" s="117">
        <f>E3/D3</f>
        <v>0.88235294117647056</v>
      </c>
      <c r="H3" s="148">
        <f>SUM(H4:H10)</f>
        <v>2</v>
      </c>
      <c r="I3" s="115">
        <f t="shared" ref="I3" si="1">SUM(I4:I10)</f>
        <v>0</v>
      </c>
      <c r="J3" s="115">
        <f>H3-I3</f>
        <v>2</v>
      </c>
      <c r="K3" s="117">
        <f>I3/H3</f>
        <v>0</v>
      </c>
      <c r="L3" s="136">
        <f>SUM(L4:L10)</f>
        <v>562011.5</v>
      </c>
      <c r="M3" s="130">
        <f>SUM(M4:M10)</f>
        <v>557951.19999999995</v>
      </c>
      <c r="N3" s="149">
        <f>SUM(N4:N10)</f>
        <v>276600</v>
      </c>
      <c r="O3" s="130">
        <f>SUM(O4:O10)</f>
        <v>281351.2</v>
      </c>
      <c r="P3" s="118">
        <f>SUM(P4:P10)</f>
        <v>0</v>
      </c>
      <c r="Q3" s="119">
        <f>O3/M3</f>
        <v>0.50425772002999547</v>
      </c>
      <c r="R3" s="117">
        <f>P3/N3</f>
        <v>0</v>
      </c>
      <c r="S3" s="120" t="s">
        <v>81</v>
      </c>
      <c r="X3" s="105"/>
    </row>
    <row r="4" spans="1:24" ht="90.75" hidden="1" customHeight="1" outlineLevel="1" x14ac:dyDescent="0.3">
      <c r="A4" s="1">
        <v>1</v>
      </c>
      <c r="B4" s="195" t="s">
        <v>9</v>
      </c>
      <c r="C4" s="3" t="s">
        <v>8</v>
      </c>
      <c r="D4" s="57">
        <v>1</v>
      </c>
      <c r="E4" s="57">
        <v>1</v>
      </c>
      <c r="F4" s="90">
        <f>D4-E4</f>
        <v>0</v>
      </c>
      <c r="G4" s="91">
        <f t="shared" ref="G4:G32" si="2">E4/D4</f>
        <v>1</v>
      </c>
      <c r="H4" s="124"/>
      <c r="I4" s="124"/>
      <c r="J4" s="124">
        <f t="shared" ref="J4:J36" si="3">H4-I4</f>
        <v>0</v>
      </c>
      <c r="K4" s="91" t="e">
        <f t="shared" ref="K4:K36" si="4">I4/H4</f>
        <v>#DIV/0!</v>
      </c>
      <c r="L4" s="137">
        <v>100000</v>
      </c>
      <c r="M4" s="131">
        <v>100000</v>
      </c>
      <c r="N4" s="108"/>
      <c r="O4" s="131">
        <v>100000</v>
      </c>
      <c r="P4" s="108"/>
      <c r="Q4" s="92">
        <f t="shared" ref="Q4:R35" si="5">O4/M4</f>
        <v>1</v>
      </c>
      <c r="R4" s="113" t="e">
        <f t="shared" si="5"/>
        <v>#DIV/0!</v>
      </c>
      <c r="S4" s="6"/>
    </row>
    <row r="5" spans="1:24" ht="39.6" hidden="1" outlineLevel="1" x14ac:dyDescent="0.3">
      <c r="A5" s="1">
        <v>2</v>
      </c>
      <c r="B5" s="195" t="s">
        <v>9</v>
      </c>
      <c r="C5" s="3" t="s">
        <v>7</v>
      </c>
      <c r="D5" s="57">
        <v>4</v>
      </c>
      <c r="E5" s="57">
        <v>4</v>
      </c>
      <c r="F5" s="90">
        <f t="shared" ref="F5:F17" si="6">D5-E5</f>
        <v>0</v>
      </c>
      <c r="G5" s="91">
        <f t="shared" si="2"/>
        <v>1</v>
      </c>
      <c r="H5" s="124"/>
      <c r="I5" s="124"/>
      <c r="J5" s="124">
        <f t="shared" si="3"/>
        <v>0</v>
      </c>
      <c r="K5" s="91" t="e">
        <f t="shared" si="4"/>
        <v>#DIV/0!</v>
      </c>
      <c r="L5" s="137">
        <v>3000</v>
      </c>
      <c r="M5" s="131">
        <v>1595.9</v>
      </c>
      <c r="N5" s="108"/>
      <c r="O5" s="131">
        <v>1595.9</v>
      </c>
      <c r="P5" s="108"/>
      <c r="Q5" s="92">
        <f t="shared" si="5"/>
        <v>1</v>
      </c>
      <c r="R5" s="113" t="e">
        <f t="shared" si="5"/>
        <v>#DIV/0!</v>
      </c>
      <c r="S5" s="7" t="s">
        <v>26</v>
      </c>
    </row>
    <row r="6" spans="1:24" ht="50.25" hidden="1" customHeight="1" outlineLevel="1" x14ac:dyDescent="0.3">
      <c r="A6" s="1">
        <v>3</v>
      </c>
      <c r="B6" s="195" t="s">
        <v>9</v>
      </c>
      <c r="C6" s="3" t="s">
        <v>6</v>
      </c>
      <c r="D6" s="57">
        <v>2</v>
      </c>
      <c r="E6" s="57">
        <v>2</v>
      </c>
      <c r="F6" s="90">
        <f t="shared" si="6"/>
        <v>0</v>
      </c>
      <c r="G6" s="91">
        <f t="shared" si="2"/>
        <v>1</v>
      </c>
      <c r="H6" s="124"/>
      <c r="I6" s="124"/>
      <c r="J6" s="124">
        <f t="shared" si="3"/>
        <v>0</v>
      </c>
      <c r="K6" s="91" t="e">
        <f t="shared" si="4"/>
        <v>#DIV/0!</v>
      </c>
      <c r="L6" s="137">
        <v>10911.5</v>
      </c>
      <c r="M6" s="131">
        <v>10894.4</v>
      </c>
      <c r="N6" s="108"/>
      <c r="O6" s="131">
        <v>10894.4</v>
      </c>
      <c r="P6" s="108"/>
      <c r="Q6" s="92">
        <f t="shared" si="5"/>
        <v>1</v>
      </c>
      <c r="R6" s="113" t="e">
        <f t="shared" si="5"/>
        <v>#DIV/0!</v>
      </c>
      <c r="S6" s="12" t="s">
        <v>105</v>
      </c>
    </row>
    <row r="7" spans="1:24" ht="50.25" hidden="1" customHeight="1" outlineLevel="1" x14ac:dyDescent="0.3">
      <c r="A7" s="1">
        <v>4</v>
      </c>
      <c r="B7" s="195" t="s">
        <v>9</v>
      </c>
      <c r="C7" s="3" t="s">
        <v>12</v>
      </c>
      <c r="D7" s="57">
        <v>1</v>
      </c>
      <c r="E7" s="57">
        <v>0</v>
      </c>
      <c r="F7" s="142">
        <f t="shared" si="6"/>
        <v>1</v>
      </c>
      <c r="G7" s="91">
        <f t="shared" si="2"/>
        <v>0</v>
      </c>
      <c r="H7" s="124">
        <v>1</v>
      </c>
      <c r="I7" s="124"/>
      <c r="J7" s="124">
        <f t="shared" si="3"/>
        <v>1</v>
      </c>
      <c r="K7" s="91">
        <f t="shared" si="4"/>
        <v>0</v>
      </c>
      <c r="L7" s="137">
        <v>226600</v>
      </c>
      <c r="M7" s="131">
        <v>226600</v>
      </c>
      <c r="N7" s="143">
        <v>226600</v>
      </c>
      <c r="O7" s="131">
        <v>0</v>
      </c>
      <c r="P7" s="108"/>
      <c r="Q7" s="92">
        <f t="shared" si="5"/>
        <v>0</v>
      </c>
      <c r="R7" s="113">
        <f t="shared" si="5"/>
        <v>0</v>
      </c>
      <c r="S7" s="12" t="s">
        <v>107</v>
      </c>
    </row>
    <row r="8" spans="1:24" ht="50.25" hidden="1" customHeight="1" outlineLevel="1" x14ac:dyDescent="0.3">
      <c r="A8" s="1">
        <v>5</v>
      </c>
      <c r="B8" s="195" t="s">
        <v>9</v>
      </c>
      <c r="C8" s="3" t="s">
        <v>17</v>
      </c>
      <c r="D8" s="57">
        <v>1</v>
      </c>
      <c r="E8" s="57">
        <v>0</v>
      </c>
      <c r="F8" s="142">
        <f t="shared" si="6"/>
        <v>1</v>
      </c>
      <c r="G8" s="91">
        <f t="shared" si="2"/>
        <v>0</v>
      </c>
      <c r="H8" s="124">
        <v>1</v>
      </c>
      <c r="I8" s="124"/>
      <c r="J8" s="124">
        <f t="shared" si="3"/>
        <v>1</v>
      </c>
      <c r="K8" s="91">
        <f t="shared" si="4"/>
        <v>0</v>
      </c>
      <c r="L8" s="137">
        <v>50000</v>
      </c>
      <c r="M8" s="131">
        <v>50000</v>
      </c>
      <c r="N8" s="143">
        <v>50000</v>
      </c>
      <c r="O8" s="131">
        <v>0</v>
      </c>
      <c r="P8" s="108"/>
      <c r="Q8" s="92">
        <f t="shared" si="5"/>
        <v>0</v>
      </c>
      <c r="R8" s="113">
        <f t="shared" si="5"/>
        <v>0</v>
      </c>
      <c r="S8" s="12" t="s">
        <v>108</v>
      </c>
    </row>
    <row r="9" spans="1:24" ht="68.25" hidden="1" customHeight="1" outlineLevel="1" x14ac:dyDescent="0.3">
      <c r="A9" s="1">
        <v>6</v>
      </c>
      <c r="B9" s="195" t="s">
        <v>9</v>
      </c>
      <c r="C9" s="3" t="s">
        <v>13</v>
      </c>
      <c r="D9" s="57">
        <v>4</v>
      </c>
      <c r="E9" s="57">
        <v>4</v>
      </c>
      <c r="F9" s="90">
        <f t="shared" si="6"/>
        <v>0</v>
      </c>
      <c r="G9" s="91">
        <f t="shared" si="2"/>
        <v>1</v>
      </c>
      <c r="H9" s="124"/>
      <c r="I9" s="124"/>
      <c r="J9" s="124">
        <f t="shared" si="3"/>
        <v>0</v>
      </c>
      <c r="K9" s="91" t="e">
        <f t="shared" si="4"/>
        <v>#DIV/0!</v>
      </c>
      <c r="L9" s="137">
        <v>4500</v>
      </c>
      <c r="M9" s="131">
        <v>3393.8</v>
      </c>
      <c r="N9" s="108"/>
      <c r="O9" s="131">
        <v>3393.8</v>
      </c>
      <c r="P9" s="108"/>
      <c r="Q9" s="92">
        <f t="shared" si="5"/>
        <v>1</v>
      </c>
      <c r="R9" s="113" t="e">
        <f t="shared" si="5"/>
        <v>#DIV/0!</v>
      </c>
      <c r="S9" s="12" t="s">
        <v>24</v>
      </c>
    </row>
    <row r="10" spans="1:24" ht="119.25" hidden="1" customHeight="1" outlineLevel="1" x14ac:dyDescent="0.3">
      <c r="A10" s="1">
        <v>7</v>
      </c>
      <c r="B10" s="195" t="s">
        <v>9</v>
      </c>
      <c r="C10" s="3" t="s">
        <v>14</v>
      </c>
      <c r="D10" s="57">
        <v>4</v>
      </c>
      <c r="E10" s="57">
        <v>4</v>
      </c>
      <c r="F10" s="90">
        <f t="shared" si="6"/>
        <v>0</v>
      </c>
      <c r="G10" s="91">
        <f t="shared" si="2"/>
        <v>1</v>
      </c>
      <c r="H10" s="124"/>
      <c r="I10" s="124"/>
      <c r="J10" s="124">
        <f t="shared" si="3"/>
        <v>0</v>
      </c>
      <c r="K10" s="91" t="e">
        <f t="shared" si="4"/>
        <v>#DIV/0!</v>
      </c>
      <c r="L10" s="137">
        <v>167000</v>
      </c>
      <c r="M10" s="131">
        <v>165467.1</v>
      </c>
      <c r="N10" s="108"/>
      <c r="O10" s="131">
        <v>165467.1</v>
      </c>
      <c r="P10" s="108"/>
      <c r="Q10" s="92">
        <f t="shared" si="5"/>
        <v>1</v>
      </c>
      <c r="R10" s="113" t="e">
        <f t="shared" si="5"/>
        <v>#DIV/0!</v>
      </c>
      <c r="S10" s="12" t="s">
        <v>80</v>
      </c>
    </row>
    <row r="11" spans="1:24" collapsed="1" x14ac:dyDescent="0.3">
      <c r="A11" s="6"/>
      <c r="B11" s="6"/>
      <c r="C11" s="195" t="s">
        <v>15</v>
      </c>
      <c r="D11" s="115">
        <f>SUM(D12:D13)</f>
        <v>54</v>
      </c>
      <c r="E11" s="115">
        <f>SUM(E12:E13)</f>
        <v>52</v>
      </c>
      <c r="F11" s="116">
        <f>D11-E11</f>
        <v>2</v>
      </c>
      <c r="G11" s="117">
        <f t="shared" si="2"/>
        <v>0.96296296296296291</v>
      </c>
      <c r="H11" s="115">
        <f t="shared" ref="H11:I11" si="7">SUM(H12:H13)</f>
        <v>0</v>
      </c>
      <c r="I11" s="115">
        <f t="shared" si="7"/>
        <v>0</v>
      </c>
      <c r="J11" s="115">
        <f t="shared" si="3"/>
        <v>0</v>
      </c>
      <c r="K11" s="117" t="e">
        <f>I11/H11</f>
        <v>#DIV/0!</v>
      </c>
      <c r="L11" s="136">
        <f>SUM(L12:L13)</f>
        <v>306991.09999999998</v>
      </c>
      <c r="M11" s="130">
        <f t="shared" ref="M11:P11" si="8">SUM(M12:M13)</f>
        <v>219766.2</v>
      </c>
      <c r="N11" s="118">
        <f t="shared" si="8"/>
        <v>0</v>
      </c>
      <c r="O11" s="130">
        <f t="shared" si="8"/>
        <v>219766.2</v>
      </c>
      <c r="P11" s="118">
        <f t="shared" si="8"/>
        <v>0</v>
      </c>
      <c r="Q11" s="119">
        <f t="shared" si="5"/>
        <v>1</v>
      </c>
      <c r="R11" s="117" t="e">
        <f t="shared" si="5"/>
        <v>#DIV/0!</v>
      </c>
      <c r="S11" s="120"/>
      <c r="X11" s="105"/>
    </row>
    <row r="12" spans="1:24" ht="57" hidden="1" customHeight="1" outlineLevel="2" x14ac:dyDescent="0.3">
      <c r="A12" s="1">
        <v>8</v>
      </c>
      <c r="B12" s="195" t="s">
        <v>15</v>
      </c>
      <c r="C12" s="3" t="s">
        <v>18</v>
      </c>
      <c r="D12" s="57">
        <v>50</v>
      </c>
      <c r="E12" s="57">
        <v>48</v>
      </c>
      <c r="F12" s="90">
        <f t="shared" si="6"/>
        <v>2</v>
      </c>
      <c r="G12" s="91">
        <f t="shared" si="2"/>
        <v>0.96</v>
      </c>
      <c r="H12" s="124">
        <v>0</v>
      </c>
      <c r="I12" s="124"/>
      <c r="J12" s="124">
        <f t="shared" si="3"/>
        <v>0</v>
      </c>
      <c r="K12" s="91" t="e">
        <f t="shared" si="4"/>
        <v>#DIV/0!</v>
      </c>
      <c r="L12" s="137">
        <v>148500</v>
      </c>
      <c r="M12" s="131">
        <v>81177.8</v>
      </c>
      <c r="N12" s="108">
        <v>0</v>
      </c>
      <c r="O12" s="131">
        <v>81177.8</v>
      </c>
      <c r="P12" s="108"/>
      <c r="Q12" s="92">
        <f t="shared" si="5"/>
        <v>1</v>
      </c>
      <c r="R12" s="113" t="e">
        <f t="shared" si="5"/>
        <v>#DIV/0!</v>
      </c>
      <c r="S12" s="12" t="s">
        <v>76</v>
      </c>
    </row>
    <row r="13" spans="1:24" ht="39.75" hidden="1" customHeight="1" outlineLevel="2" x14ac:dyDescent="0.3">
      <c r="A13" s="1">
        <v>9</v>
      </c>
      <c r="B13" s="195" t="s">
        <v>15</v>
      </c>
      <c r="C13" s="3" t="s">
        <v>19</v>
      </c>
      <c r="D13" s="57">
        <v>4</v>
      </c>
      <c r="E13" s="57">
        <v>4</v>
      </c>
      <c r="F13" s="90">
        <f t="shared" si="6"/>
        <v>0</v>
      </c>
      <c r="G13" s="91">
        <f t="shared" si="2"/>
        <v>1</v>
      </c>
      <c r="H13" s="124"/>
      <c r="I13" s="124"/>
      <c r="J13" s="124">
        <f t="shared" si="3"/>
        <v>0</v>
      </c>
      <c r="K13" s="91" t="e">
        <f t="shared" si="4"/>
        <v>#DIV/0!</v>
      </c>
      <c r="L13" s="137">
        <v>158491.1</v>
      </c>
      <c r="M13" s="131">
        <v>138588.4</v>
      </c>
      <c r="N13" s="108"/>
      <c r="O13" s="131">
        <v>138588.4</v>
      </c>
      <c r="P13" s="108"/>
      <c r="Q13" s="92">
        <f t="shared" si="5"/>
        <v>1</v>
      </c>
      <c r="R13" s="113" t="e">
        <f t="shared" si="5"/>
        <v>#DIV/0!</v>
      </c>
      <c r="S13" s="12" t="s">
        <v>29</v>
      </c>
    </row>
    <row r="14" spans="1:24" collapsed="1" x14ac:dyDescent="0.3">
      <c r="A14" s="6"/>
      <c r="B14" s="6"/>
      <c r="C14" s="195" t="s">
        <v>16</v>
      </c>
      <c r="D14" s="115">
        <f>SUM(D15)</f>
        <v>4</v>
      </c>
      <c r="E14" s="115">
        <f>SUM(E15)</f>
        <v>4</v>
      </c>
      <c r="F14" s="116">
        <f t="shared" si="6"/>
        <v>0</v>
      </c>
      <c r="G14" s="117">
        <f t="shared" si="2"/>
        <v>1</v>
      </c>
      <c r="H14" s="115">
        <f t="shared" ref="H14:I14" si="9">SUM(H15)</f>
        <v>0</v>
      </c>
      <c r="I14" s="115">
        <f t="shared" si="9"/>
        <v>0</v>
      </c>
      <c r="J14" s="115">
        <f t="shared" si="3"/>
        <v>0</v>
      </c>
      <c r="K14" s="117" t="e">
        <f t="shared" si="4"/>
        <v>#DIV/0!</v>
      </c>
      <c r="L14" s="136">
        <f>SUM(L15)</f>
        <v>214845</v>
      </c>
      <c r="M14" s="130">
        <f t="shared" ref="M14:O14" si="10">SUM(M15)</f>
        <v>214845</v>
      </c>
      <c r="N14" s="118">
        <f t="shared" si="10"/>
        <v>0</v>
      </c>
      <c r="O14" s="130">
        <f t="shared" si="10"/>
        <v>214845</v>
      </c>
      <c r="P14" s="118"/>
      <c r="Q14" s="119">
        <f t="shared" si="5"/>
        <v>1</v>
      </c>
      <c r="R14" s="117" t="e">
        <f t="shared" si="5"/>
        <v>#DIV/0!</v>
      </c>
      <c r="S14" s="120"/>
      <c r="X14" s="105"/>
    </row>
    <row r="15" spans="1:24" ht="52.8" hidden="1" outlineLevel="1" x14ac:dyDescent="0.3">
      <c r="A15" s="1">
        <v>10</v>
      </c>
      <c r="B15" s="195" t="s">
        <v>16</v>
      </c>
      <c r="C15" s="3" t="s">
        <v>20</v>
      </c>
      <c r="D15" s="57">
        <v>4</v>
      </c>
      <c r="E15" s="57">
        <v>4</v>
      </c>
      <c r="F15" s="90">
        <f t="shared" si="6"/>
        <v>0</v>
      </c>
      <c r="G15" s="91">
        <f t="shared" si="2"/>
        <v>1</v>
      </c>
      <c r="H15" s="124"/>
      <c r="I15" s="124"/>
      <c r="J15" s="124">
        <f t="shared" si="3"/>
        <v>0</v>
      </c>
      <c r="K15" s="91" t="e">
        <f t="shared" si="4"/>
        <v>#DIV/0!</v>
      </c>
      <c r="L15" s="137">
        <v>214845</v>
      </c>
      <c r="M15" s="131">
        <v>214845</v>
      </c>
      <c r="N15" s="108"/>
      <c r="O15" s="131">
        <v>214845</v>
      </c>
      <c r="P15" s="108"/>
      <c r="Q15" s="92">
        <f t="shared" si="5"/>
        <v>1</v>
      </c>
      <c r="R15" s="113" t="e">
        <f t="shared" si="5"/>
        <v>#DIV/0!</v>
      </c>
      <c r="S15" s="6"/>
    </row>
    <row r="16" spans="1:24" collapsed="1" x14ac:dyDescent="0.3">
      <c r="A16" s="6"/>
      <c r="B16" s="6"/>
      <c r="C16" s="195" t="s">
        <v>21</v>
      </c>
      <c r="D16" s="115">
        <f>SUM(D17)</f>
        <v>8</v>
      </c>
      <c r="E16" s="115">
        <f>SUM(E17)</f>
        <v>3</v>
      </c>
      <c r="F16" s="116">
        <f t="shared" si="6"/>
        <v>5</v>
      </c>
      <c r="G16" s="117">
        <f t="shared" si="2"/>
        <v>0.375</v>
      </c>
      <c r="H16" s="115">
        <f t="shared" ref="H16:I16" si="11">SUM(H17)</f>
        <v>0</v>
      </c>
      <c r="I16" s="115">
        <f t="shared" si="11"/>
        <v>0</v>
      </c>
      <c r="J16" s="115">
        <f t="shared" si="3"/>
        <v>0</v>
      </c>
      <c r="K16" s="117" t="e">
        <f t="shared" si="4"/>
        <v>#DIV/0!</v>
      </c>
      <c r="L16" s="136">
        <f>SUM(L17)</f>
        <v>76581.600000000006</v>
      </c>
      <c r="M16" s="130">
        <f t="shared" ref="M16:O16" si="12">SUM(M17)</f>
        <v>76191.600000000006</v>
      </c>
      <c r="N16" s="118">
        <f t="shared" si="12"/>
        <v>0</v>
      </c>
      <c r="O16" s="130">
        <f t="shared" si="12"/>
        <v>76191.600000000006</v>
      </c>
      <c r="P16" s="118"/>
      <c r="Q16" s="119">
        <f t="shared" si="5"/>
        <v>1</v>
      </c>
      <c r="R16" s="117" t="e">
        <f t="shared" si="5"/>
        <v>#DIV/0!</v>
      </c>
      <c r="S16" s="120"/>
      <c r="X16" s="105"/>
    </row>
    <row r="17" spans="1:24" ht="52.8" hidden="1" outlineLevel="1" x14ac:dyDescent="0.3">
      <c r="A17" s="1">
        <v>11</v>
      </c>
      <c r="B17" s="195" t="s">
        <v>21</v>
      </c>
      <c r="C17" s="3" t="s">
        <v>22</v>
      </c>
      <c r="D17" s="121">
        <v>8</v>
      </c>
      <c r="E17" s="57">
        <v>3</v>
      </c>
      <c r="F17" s="90">
        <f t="shared" si="6"/>
        <v>5</v>
      </c>
      <c r="G17" s="91">
        <f t="shared" si="2"/>
        <v>0.375</v>
      </c>
      <c r="H17" s="124">
        <v>0</v>
      </c>
      <c r="I17" s="124"/>
      <c r="J17" s="124">
        <f t="shared" si="3"/>
        <v>0</v>
      </c>
      <c r="K17" s="91" t="e">
        <f t="shared" si="4"/>
        <v>#DIV/0!</v>
      </c>
      <c r="L17" s="137">
        <v>76581.600000000006</v>
      </c>
      <c r="M17" s="132">
        <v>76191.600000000006</v>
      </c>
      <c r="N17" s="110">
        <v>0</v>
      </c>
      <c r="O17" s="132">
        <v>76191.600000000006</v>
      </c>
      <c r="P17" s="110"/>
      <c r="Q17" s="99">
        <f t="shared" si="5"/>
        <v>1</v>
      </c>
      <c r="R17" s="113" t="e">
        <f t="shared" si="5"/>
        <v>#DIV/0!</v>
      </c>
      <c r="S17" s="12" t="s">
        <v>93</v>
      </c>
    </row>
    <row r="18" spans="1:24" collapsed="1" x14ac:dyDescent="0.3">
      <c r="A18" s="6"/>
      <c r="B18" s="6"/>
      <c r="C18" s="195" t="s">
        <v>30</v>
      </c>
      <c r="D18" s="115">
        <f>D19+D20</f>
        <v>26</v>
      </c>
      <c r="E18" s="115">
        <f>E19+E20</f>
        <v>12</v>
      </c>
      <c r="F18" s="116">
        <f>F19+F20</f>
        <v>14</v>
      </c>
      <c r="G18" s="117">
        <f t="shared" si="2"/>
        <v>0.46153846153846156</v>
      </c>
      <c r="H18" s="148">
        <f t="shared" ref="H18:I18" si="13">H19+H20</f>
        <v>11</v>
      </c>
      <c r="I18" s="115">
        <f t="shared" si="13"/>
        <v>0</v>
      </c>
      <c r="J18" s="115">
        <f t="shared" si="3"/>
        <v>11</v>
      </c>
      <c r="K18" s="117">
        <f t="shared" si="4"/>
        <v>0</v>
      </c>
      <c r="L18" s="136">
        <f>SUM(L19:L20)</f>
        <v>593140.6</v>
      </c>
      <c r="M18" s="130">
        <f t="shared" ref="M18:O18" si="14">SUM(M19:M20)</f>
        <v>558051.07999999996</v>
      </c>
      <c r="N18" s="118">
        <f t="shared" si="14"/>
        <v>934.68</v>
      </c>
      <c r="O18" s="130">
        <f t="shared" si="14"/>
        <v>557116.4</v>
      </c>
      <c r="P18" s="118"/>
      <c r="Q18" s="119">
        <f t="shared" si="5"/>
        <v>0.99832509955898674</v>
      </c>
      <c r="R18" s="117">
        <f t="shared" si="5"/>
        <v>0</v>
      </c>
      <c r="S18" s="120"/>
      <c r="X18" s="105"/>
    </row>
    <row r="19" spans="1:24" ht="51" hidden="1" outlineLevel="1" x14ac:dyDescent="0.3">
      <c r="A19" s="1">
        <v>12</v>
      </c>
      <c r="B19" s="195" t="s">
        <v>30</v>
      </c>
      <c r="C19" s="139" t="s">
        <v>98</v>
      </c>
      <c r="D19" s="121">
        <f>5+11</f>
        <v>16</v>
      </c>
      <c r="E19" s="57">
        <v>3</v>
      </c>
      <c r="F19" s="90">
        <f>D19-E19</f>
        <v>13</v>
      </c>
      <c r="G19" s="91">
        <f t="shared" si="2"/>
        <v>0.1875</v>
      </c>
      <c r="H19" s="126">
        <v>11</v>
      </c>
      <c r="I19" s="124"/>
      <c r="J19" s="124">
        <f t="shared" si="3"/>
        <v>11</v>
      </c>
      <c r="K19" s="91">
        <f t="shared" si="4"/>
        <v>0</v>
      </c>
      <c r="L19" s="137">
        <v>198035.5</v>
      </c>
      <c r="M19" s="131">
        <v>164308.07999999999</v>
      </c>
      <c r="N19" s="150">
        <v>934.68</v>
      </c>
      <c r="O19" s="132">
        <v>163373.4</v>
      </c>
      <c r="P19" s="110"/>
      <c r="Q19" s="92">
        <f t="shared" si="5"/>
        <v>0.99431141791687916</v>
      </c>
      <c r="R19" s="113">
        <f t="shared" si="5"/>
        <v>0</v>
      </c>
      <c r="S19" s="85" t="s">
        <v>113</v>
      </c>
    </row>
    <row r="20" spans="1:24" ht="26.4" hidden="1" outlineLevel="1" x14ac:dyDescent="0.3">
      <c r="A20" s="29">
        <v>13</v>
      </c>
      <c r="B20" s="195" t="s">
        <v>30</v>
      </c>
      <c r="C20" s="3" t="s">
        <v>37</v>
      </c>
      <c r="D20" s="57">
        <v>10</v>
      </c>
      <c r="E20" s="57">
        <v>9</v>
      </c>
      <c r="F20" s="90">
        <f>D20-E20</f>
        <v>1</v>
      </c>
      <c r="G20" s="91">
        <f t="shared" si="2"/>
        <v>0.9</v>
      </c>
      <c r="H20" s="124">
        <v>0</v>
      </c>
      <c r="I20" s="124"/>
      <c r="J20" s="124">
        <f t="shared" si="3"/>
        <v>0</v>
      </c>
      <c r="K20" s="91" t="e">
        <f t="shared" si="4"/>
        <v>#DIV/0!</v>
      </c>
      <c r="L20" s="137">
        <v>395105.1</v>
      </c>
      <c r="M20" s="131">
        <v>393743</v>
      </c>
      <c r="N20" s="108">
        <v>0</v>
      </c>
      <c r="O20" s="131">
        <v>393743</v>
      </c>
      <c r="P20" s="108"/>
      <c r="Q20" s="92">
        <f t="shared" si="5"/>
        <v>1</v>
      </c>
      <c r="R20" s="113" t="e">
        <f t="shared" si="5"/>
        <v>#DIV/0!</v>
      </c>
      <c r="S20" s="7" t="s">
        <v>51</v>
      </c>
    </row>
    <row r="21" spans="1:24" collapsed="1" x14ac:dyDescent="0.3">
      <c r="A21" s="6"/>
      <c r="B21" s="6"/>
      <c r="C21" s="195" t="s">
        <v>31</v>
      </c>
      <c r="D21" s="115">
        <f>D22+D23</f>
        <v>9</v>
      </c>
      <c r="E21" s="115">
        <f>E22+E23</f>
        <v>9</v>
      </c>
      <c r="F21" s="116">
        <f>F22+F23</f>
        <v>0</v>
      </c>
      <c r="G21" s="117">
        <f t="shared" si="2"/>
        <v>1</v>
      </c>
      <c r="H21" s="115">
        <f t="shared" ref="H21:I21" si="15">H22+H23</f>
        <v>0</v>
      </c>
      <c r="I21" s="115">
        <f t="shared" si="15"/>
        <v>0</v>
      </c>
      <c r="J21" s="115">
        <f t="shared" si="3"/>
        <v>0</v>
      </c>
      <c r="K21" s="117" t="e">
        <f t="shared" si="4"/>
        <v>#DIV/0!</v>
      </c>
      <c r="L21" s="136">
        <f>SUM(L22:L23)</f>
        <v>419221.2</v>
      </c>
      <c r="M21" s="130">
        <f t="shared" ref="M21:O21" si="16">SUM(M22:M23)</f>
        <v>407762.8</v>
      </c>
      <c r="N21" s="118">
        <f t="shared" si="16"/>
        <v>0</v>
      </c>
      <c r="O21" s="130">
        <f t="shared" si="16"/>
        <v>407762.8</v>
      </c>
      <c r="P21" s="118"/>
      <c r="Q21" s="119">
        <f t="shared" si="5"/>
        <v>1</v>
      </c>
      <c r="R21" s="117" t="e">
        <f t="shared" si="5"/>
        <v>#DIV/0!</v>
      </c>
      <c r="S21" s="120"/>
      <c r="X21" s="105"/>
    </row>
    <row r="22" spans="1:24" ht="31.5" hidden="1" customHeight="1" outlineLevel="1" x14ac:dyDescent="0.3">
      <c r="A22" s="29">
        <v>14</v>
      </c>
      <c r="B22" s="195" t="s">
        <v>31</v>
      </c>
      <c r="C22" s="3" t="s">
        <v>38</v>
      </c>
      <c r="D22" s="57">
        <v>4</v>
      </c>
      <c r="E22" s="57">
        <v>4</v>
      </c>
      <c r="F22" s="90">
        <f>D22-E22</f>
        <v>0</v>
      </c>
      <c r="G22" s="91">
        <f t="shared" si="2"/>
        <v>1</v>
      </c>
      <c r="H22" s="124"/>
      <c r="I22" s="124"/>
      <c r="J22" s="124">
        <f t="shared" si="3"/>
        <v>0</v>
      </c>
      <c r="K22" s="91" t="e">
        <f t="shared" si="4"/>
        <v>#DIV/0!</v>
      </c>
      <c r="L22" s="137">
        <v>400000</v>
      </c>
      <c r="M22" s="131">
        <v>400000</v>
      </c>
      <c r="N22" s="108"/>
      <c r="O22" s="132">
        <v>400000</v>
      </c>
      <c r="P22" s="110"/>
      <c r="Q22" s="92">
        <f t="shared" si="5"/>
        <v>1</v>
      </c>
      <c r="R22" s="113" t="e">
        <f t="shared" si="5"/>
        <v>#DIV/0!</v>
      </c>
      <c r="S22" s="7" t="s">
        <v>78</v>
      </c>
    </row>
    <row r="23" spans="1:24" ht="26.4" hidden="1" outlineLevel="1" x14ac:dyDescent="0.3">
      <c r="A23" s="29">
        <v>15</v>
      </c>
      <c r="B23" s="195" t="s">
        <v>31</v>
      </c>
      <c r="C23" s="3" t="s">
        <v>39</v>
      </c>
      <c r="D23" s="57">
        <v>5</v>
      </c>
      <c r="E23" s="57">
        <v>5</v>
      </c>
      <c r="F23" s="90">
        <f>D23-E23</f>
        <v>0</v>
      </c>
      <c r="G23" s="91">
        <f t="shared" si="2"/>
        <v>1</v>
      </c>
      <c r="H23" s="124"/>
      <c r="I23" s="124"/>
      <c r="J23" s="124">
        <f t="shared" si="3"/>
        <v>0</v>
      </c>
      <c r="K23" s="91" t="e">
        <f t="shared" si="4"/>
        <v>#DIV/0!</v>
      </c>
      <c r="L23" s="137">
        <v>19221.2</v>
      </c>
      <c r="M23" s="131">
        <v>7762.8</v>
      </c>
      <c r="N23" s="108"/>
      <c r="O23" s="132">
        <v>7762.8</v>
      </c>
      <c r="P23" s="110"/>
      <c r="Q23" s="92">
        <f t="shared" si="5"/>
        <v>1</v>
      </c>
      <c r="R23" s="113" t="e">
        <f t="shared" si="5"/>
        <v>#DIV/0!</v>
      </c>
      <c r="S23" s="12" t="s">
        <v>52</v>
      </c>
    </row>
    <row r="24" spans="1:24" collapsed="1" x14ac:dyDescent="0.3">
      <c r="A24" s="6"/>
      <c r="B24" s="6"/>
      <c r="C24" s="195" t="s">
        <v>32</v>
      </c>
      <c r="D24" s="115">
        <f>D25+D26+D27+D28</f>
        <v>10</v>
      </c>
      <c r="E24" s="115">
        <f>E25+E26+E27+E28</f>
        <v>6</v>
      </c>
      <c r="F24" s="116">
        <f>F25+F26+F27+F28</f>
        <v>4</v>
      </c>
      <c r="G24" s="117">
        <f t="shared" si="2"/>
        <v>0.6</v>
      </c>
      <c r="H24" s="115">
        <f t="shared" ref="H24:I24" si="17">H25+H26+H27+H28</f>
        <v>2</v>
      </c>
      <c r="I24" s="115">
        <f t="shared" si="17"/>
        <v>0</v>
      </c>
      <c r="J24" s="115">
        <f t="shared" si="3"/>
        <v>2</v>
      </c>
      <c r="K24" s="117">
        <f t="shared" si="4"/>
        <v>0</v>
      </c>
      <c r="L24" s="136">
        <f>SUM(L25:L28)</f>
        <v>338310.6</v>
      </c>
      <c r="M24" s="130">
        <f t="shared" ref="M24:O24" si="18">SUM(M25:M28)</f>
        <v>228684.3</v>
      </c>
      <c r="N24" s="118">
        <f t="shared" si="18"/>
        <v>228310.6</v>
      </c>
      <c r="O24" s="130">
        <f t="shared" si="18"/>
        <v>373.7</v>
      </c>
      <c r="P24" s="118"/>
      <c r="Q24" s="119">
        <f t="shared" si="5"/>
        <v>1.634130545909798E-3</v>
      </c>
      <c r="R24" s="117">
        <f t="shared" si="5"/>
        <v>0</v>
      </c>
      <c r="S24" s="120"/>
      <c r="X24" s="105"/>
    </row>
    <row r="25" spans="1:24" s="55" customFormat="1" ht="60.75" hidden="1" customHeight="1" outlineLevel="1" x14ac:dyDescent="0.3">
      <c r="A25" s="49">
        <v>16</v>
      </c>
      <c r="B25" s="195" t="s">
        <v>32</v>
      </c>
      <c r="C25" s="3" t="s">
        <v>45</v>
      </c>
      <c r="D25" s="101">
        <v>1</v>
      </c>
      <c r="E25" s="101">
        <v>0</v>
      </c>
      <c r="F25" s="144">
        <f>D25-E25</f>
        <v>1</v>
      </c>
      <c r="G25" s="104">
        <f t="shared" si="2"/>
        <v>0</v>
      </c>
      <c r="H25" s="127">
        <v>1</v>
      </c>
      <c r="I25" s="127"/>
      <c r="J25" s="127">
        <f t="shared" si="3"/>
        <v>1</v>
      </c>
      <c r="K25" s="104">
        <f t="shared" si="4"/>
        <v>0</v>
      </c>
      <c r="L25" s="137">
        <v>90000</v>
      </c>
      <c r="M25" s="131">
        <v>90000</v>
      </c>
      <c r="N25" s="143">
        <v>90000</v>
      </c>
      <c r="O25" s="132">
        <v>0</v>
      </c>
      <c r="P25" s="110"/>
      <c r="Q25" s="102">
        <f t="shared" si="5"/>
        <v>0</v>
      </c>
      <c r="R25" s="113">
        <f t="shared" si="5"/>
        <v>0</v>
      </c>
      <c r="S25" s="7" t="s">
        <v>109</v>
      </c>
    </row>
    <row r="26" spans="1:24" s="55" customFormat="1" ht="60.75" hidden="1" customHeight="1" outlineLevel="1" x14ac:dyDescent="0.3">
      <c r="A26" s="49">
        <v>17</v>
      </c>
      <c r="B26" s="195" t="s">
        <v>32</v>
      </c>
      <c r="C26" s="3" t="s">
        <v>44</v>
      </c>
      <c r="D26" s="101">
        <v>2</v>
      </c>
      <c r="E26" s="101">
        <v>1</v>
      </c>
      <c r="F26" s="103">
        <f>D26-E26</f>
        <v>1</v>
      </c>
      <c r="G26" s="104">
        <f t="shared" si="2"/>
        <v>0.5</v>
      </c>
      <c r="H26" s="127">
        <v>0</v>
      </c>
      <c r="I26" s="127"/>
      <c r="J26" s="127">
        <f t="shared" si="3"/>
        <v>0</v>
      </c>
      <c r="K26" s="104" t="e">
        <f t="shared" si="4"/>
        <v>#DIV/0!</v>
      </c>
      <c r="L26" s="137">
        <v>10000</v>
      </c>
      <c r="M26" s="131">
        <v>40.4</v>
      </c>
      <c r="N26" s="108">
        <v>0</v>
      </c>
      <c r="O26" s="132">
        <v>40.4</v>
      </c>
      <c r="P26" s="110"/>
      <c r="Q26" s="102">
        <f t="shared" si="5"/>
        <v>1</v>
      </c>
      <c r="R26" s="113" t="e">
        <f t="shared" si="5"/>
        <v>#DIV/0!</v>
      </c>
      <c r="S26" s="7" t="s">
        <v>112</v>
      </c>
    </row>
    <row r="27" spans="1:24" s="141" customFormat="1" ht="92.4" hidden="1" outlineLevel="1" x14ac:dyDescent="0.3">
      <c r="A27" s="42">
        <v>18</v>
      </c>
      <c r="B27" s="42" t="s">
        <v>32</v>
      </c>
      <c r="C27" s="20" t="s">
        <v>46</v>
      </c>
      <c r="D27" s="93">
        <v>6</v>
      </c>
      <c r="E27" s="93">
        <v>5</v>
      </c>
      <c r="F27" s="145">
        <f>D27-E27</f>
        <v>1</v>
      </c>
      <c r="G27" s="95">
        <f t="shared" si="2"/>
        <v>0.83333333333333337</v>
      </c>
      <c r="H27" s="125">
        <v>0</v>
      </c>
      <c r="I27" s="125"/>
      <c r="J27" s="125">
        <f t="shared" si="3"/>
        <v>0</v>
      </c>
      <c r="K27" s="95" t="e">
        <f t="shared" si="4"/>
        <v>#DIV/0!</v>
      </c>
      <c r="L27" s="96">
        <v>100000</v>
      </c>
      <c r="M27" s="96">
        <v>333.3</v>
      </c>
      <c r="N27" s="146">
        <v>0</v>
      </c>
      <c r="O27" s="96">
        <v>333.3</v>
      </c>
      <c r="P27" s="96"/>
      <c r="Q27" s="97">
        <f t="shared" si="5"/>
        <v>1</v>
      </c>
      <c r="R27" s="140" t="e">
        <f t="shared" si="5"/>
        <v>#DIV/0!</v>
      </c>
      <c r="S27" s="25" t="s">
        <v>111</v>
      </c>
    </row>
    <row r="28" spans="1:24" ht="39.6" hidden="1" outlineLevel="1" x14ac:dyDescent="0.3">
      <c r="A28" s="29">
        <v>19</v>
      </c>
      <c r="B28" s="195" t="s">
        <v>32</v>
      </c>
      <c r="C28" s="3" t="s">
        <v>47</v>
      </c>
      <c r="D28" s="57">
        <v>1</v>
      </c>
      <c r="E28" s="57">
        <v>0</v>
      </c>
      <c r="F28" s="142">
        <f>D28-E28</f>
        <v>1</v>
      </c>
      <c r="G28" s="91">
        <f t="shared" si="2"/>
        <v>0</v>
      </c>
      <c r="H28" s="124">
        <v>1</v>
      </c>
      <c r="I28" s="124"/>
      <c r="J28" s="124">
        <f t="shared" si="3"/>
        <v>1</v>
      </c>
      <c r="K28" s="91">
        <f t="shared" si="4"/>
        <v>0</v>
      </c>
      <c r="L28" s="137">
        <v>138310.6</v>
      </c>
      <c r="M28" s="131">
        <v>138310.6</v>
      </c>
      <c r="N28" s="143">
        <v>138310.6</v>
      </c>
      <c r="O28" s="131">
        <v>0</v>
      </c>
      <c r="P28" s="108"/>
      <c r="Q28" s="92">
        <f t="shared" si="5"/>
        <v>0</v>
      </c>
      <c r="R28" s="113">
        <f t="shared" si="5"/>
        <v>0</v>
      </c>
      <c r="S28" s="12" t="s">
        <v>110</v>
      </c>
    </row>
    <row r="29" spans="1:24" collapsed="1" x14ac:dyDescent="0.3">
      <c r="A29" s="6"/>
      <c r="B29" s="6"/>
      <c r="C29" s="195" t="s">
        <v>33</v>
      </c>
      <c r="D29" s="115">
        <f>D30+D31+D32+D33</f>
        <v>30</v>
      </c>
      <c r="E29" s="115">
        <f>E30+E31+E32+E33</f>
        <v>23</v>
      </c>
      <c r="F29" s="116">
        <f>F30+F31+F32+F33</f>
        <v>7</v>
      </c>
      <c r="G29" s="117">
        <f t="shared" si="2"/>
        <v>0.76666666666666672</v>
      </c>
      <c r="H29" s="148">
        <f t="shared" ref="H29:I29" si="19">H30+H31+H32+H33</f>
        <v>3</v>
      </c>
      <c r="I29" s="115">
        <f t="shared" si="19"/>
        <v>0</v>
      </c>
      <c r="J29" s="115">
        <f t="shared" si="3"/>
        <v>3</v>
      </c>
      <c r="K29" s="117">
        <f t="shared" si="4"/>
        <v>0</v>
      </c>
      <c r="L29" s="136">
        <f>SUM(L30:L33)</f>
        <v>279367.90000000002</v>
      </c>
      <c r="M29" s="130">
        <f t="shared" ref="M29:P29" si="20">SUM(M30:M33)</f>
        <v>143818.4</v>
      </c>
      <c r="N29" s="149">
        <f t="shared" si="20"/>
        <v>700.7</v>
      </c>
      <c r="O29" s="130">
        <f t="shared" si="20"/>
        <v>143117.70000000001</v>
      </c>
      <c r="P29" s="118">
        <f t="shared" si="20"/>
        <v>659</v>
      </c>
      <c r="Q29" s="119">
        <f t="shared" si="5"/>
        <v>0.99512788349752201</v>
      </c>
      <c r="R29" s="117">
        <f t="shared" si="5"/>
        <v>0.94048808334522616</v>
      </c>
      <c r="S29" s="120"/>
      <c r="X29" s="105"/>
    </row>
    <row r="30" spans="1:24" ht="100.5" hidden="1" customHeight="1" outlineLevel="1" x14ac:dyDescent="0.3">
      <c r="A30" s="29">
        <v>20</v>
      </c>
      <c r="B30" s="195" t="s">
        <v>33</v>
      </c>
      <c r="C30" s="3" t="s">
        <v>40</v>
      </c>
      <c r="D30" s="57">
        <v>17</v>
      </c>
      <c r="E30" s="57">
        <f>13+2</f>
        <v>15</v>
      </c>
      <c r="F30" s="90">
        <f>D30-E30</f>
        <v>2</v>
      </c>
      <c r="G30" s="91">
        <f t="shared" si="2"/>
        <v>0.88235294117647056</v>
      </c>
      <c r="H30" s="124">
        <v>0</v>
      </c>
      <c r="I30" s="124"/>
      <c r="J30" s="124">
        <f t="shared" si="3"/>
        <v>0</v>
      </c>
      <c r="K30" s="91" t="e">
        <f t="shared" si="4"/>
        <v>#DIV/0!</v>
      </c>
      <c r="L30" s="137">
        <v>46983.199999999997</v>
      </c>
      <c r="M30" s="131">
        <v>27978</v>
      </c>
      <c r="N30" s="108">
        <v>0</v>
      </c>
      <c r="O30" s="131">
        <v>27978</v>
      </c>
      <c r="P30" s="110">
        <v>659</v>
      </c>
      <c r="Q30" s="92">
        <f t="shared" si="5"/>
        <v>1</v>
      </c>
      <c r="R30" s="113" t="e">
        <f t="shared" si="5"/>
        <v>#DIV/0!</v>
      </c>
      <c r="S30" s="12" t="s">
        <v>95</v>
      </c>
    </row>
    <row r="31" spans="1:24" ht="141" hidden="1" customHeight="1" outlineLevel="1" x14ac:dyDescent="0.3">
      <c r="A31" s="29">
        <v>21</v>
      </c>
      <c r="B31" s="195" t="s">
        <v>33</v>
      </c>
      <c r="C31" s="3" t="s">
        <v>41</v>
      </c>
      <c r="D31" s="57">
        <v>10</v>
      </c>
      <c r="E31" s="57">
        <v>6</v>
      </c>
      <c r="F31" s="90">
        <f>D31-E31</f>
        <v>4</v>
      </c>
      <c r="G31" s="91">
        <f t="shared" si="2"/>
        <v>0.6</v>
      </c>
      <c r="H31" s="126">
        <v>3</v>
      </c>
      <c r="I31" s="126"/>
      <c r="J31" s="124">
        <f t="shared" si="3"/>
        <v>3</v>
      </c>
      <c r="K31" s="91">
        <f t="shared" si="4"/>
        <v>0</v>
      </c>
      <c r="L31" s="137">
        <v>100570</v>
      </c>
      <c r="M31" s="131">
        <f>82442.2+700.7</f>
        <v>83142.899999999994</v>
      </c>
      <c r="N31" s="143">
        <v>700.7</v>
      </c>
      <c r="O31" s="131">
        <v>82442.2</v>
      </c>
      <c r="P31" s="108"/>
      <c r="Q31" s="92">
        <f t="shared" si="5"/>
        <v>0.99157234111391357</v>
      </c>
      <c r="R31" s="113">
        <f t="shared" si="5"/>
        <v>0</v>
      </c>
      <c r="S31" s="12" t="s">
        <v>101</v>
      </c>
    </row>
    <row r="32" spans="1:24" ht="39.6" hidden="1" outlineLevel="1" x14ac:dyDescent="0.3">
      <c r="A32" s="29">
        <v>22</v>
      </c>
      <c r="B32" s="195" t="s">
        <v>33</v>
      </c>
      <c r="C32" s="3" t="s">
        <v>42</v>
      </c>
      <c r="D32" s="57">
        <v>3</v>
      </c>
      <c r="E32" s="57">
        <v>2</v>
      </c>
      <c r="F32" s="90">
        <f>D32-E32</f>
        <v>1</v>
      </c>
      <c r="G32" s="91">
        <f t="shared" si="2"/>
        <v>0.66666666666666663</v>
      </c>
      <c r="H32" s="124">
        <v>0</v>
      </c>
      <c r="I32" s="124"/>
      <c r="J32" s="124">
        <f t="shared" si="3"/>
        <v>0</v>
      </c>
      <c r="K32" s="91" t="e">
        <f t="shared" si="4"/>
        <v>#DIV/0!</v>
      </c>
      <c r="L32" s="137">
        <v>35652</v>
      </c>
      <c r="M32" s="131">
        <v>32697.5</v>
      </c>
      <c r="N32" s="108">
        <v>0</v>
      </c>
      <c r="O32" s="132">
        <v>32697.5</v>
      </c>
      <c r="P32" s="110"/>
      <c r="Q32" s="92">
        <f t="shared" si="5"/>
        <v>1</v>
      </c>
      <c r="R32" s="113" t="e">
        <f t="shared" si="5"/>
        <v>#DIV/0!</v>
      </c>
      <c r="S32" s="12" t="s">
        <v>60</v>
      </c>
    </row>
    <row r="33" spans="1:24" ht="52.8" hidden="1" outlineLevel="1" x14ac:dyDescent="0.3">
      <c r="A33" s="29">
        <v>23</v>
      </c>
      <c r="B33" s="195" t="s">
        <v>33</v>
      </c>
      <c r="C33" s="3" t="s">
        <v>43</v>
      </c>
      <c r="D33" s="57">
        <v>0</v>
      </c>
      <c r="E33" s="57">
        <v>0</v>
      </c>
      <c r="F33" s="90">
        <f>D33-E33</f>
        <v>0</v>
      </c>
      <c r="G33" s="91">
        <v>0</v>
      </c>
      <c r="H33" s="124">
        <v>0</v>
      </c>
      <c r="I33" s="124"/>
      <c r="J33" s="124">
        <f t="shared" si="3"/>
        <v>0</v>
      </c>
      <c r="K33" s="91" t="e">
        <f t="shared" si="4"/>
        <v>#DIV/0!</v>
      </c>
      <c r="L33" s="137">
        <v>96162.7</v>
      </c>
      <c r="M33" s="131"/>
      <c r="N33" s="108"/>
      <c r="O33" s="132">
        <v>0</v>
      </c>
      <c r="P33" s="110"/>
      <c r="Q33" s="92" t="e">
        <f t="shared" si="5"/>
        <v>#DIV/0!</v>
      </c>
      <c r="R33" s="113" t="e">
        <f t="shared" si="5"/>
        <v>#DIV/0!</v>
      </c>
      <c r="S33" s="12" t="s">
        <v>83</v>
      </c>
    </row>
    <row r="34" spans="1:24" collapsed="1" x14ac:dyDescent="0.3">
      <c r="A34" s="6"/>
      <c r="B34" s="6"/>
      <c r="C34" s="195" t="s">
        <v>34</v>
      </c>
      <c r="D34" s="115">
        <f>D35</f>
        <v>3</v>
      </c>
      <c r="E34" s="115">
        <f>E35</f>
        <v>3</v>
      </c>
      <c r="F34" s="116">
        <f>F35</f>
        <v>0</v>
      </c>
      <c r="G34" s="117">
        <f>E34/D34</f>
        <v>1</v>
      </c>
      <c r="H34" s="115">
        <f t="shared" ref="H34:I34" si="21">H35</f>
        <v>0</v>
      </c>
      <c r="I34" s="115">
        <f t="shared" si="21"/>
        <v>0</v>
      </c>
      <c r="J34" s="115">
        <f t="shared" si="3"/>
        <v>0</v>
      </c>
      <c r="K34" s="117" t="e">
        <f t="shared" si="4"/>
        <v>#DIV/0!</v>
      </c>
      <c r="L34" s="136">
        <f>SUM(L35)</f>
        <v>3000</v>
      </c>
      <c r="M34" s="130">
        <f>SUM(M35)</f>
        <v>2680.6</v>
      </c>
      <c r="N34" s="118">
        <f t="shared" ref="N34:P34" si="22">SUM(N35)</f>
        <v>0</v>
      </c>
      <c r="O34" s="130">
        <f t="shared" si="22"/>
        <v>2680.6</v>
      </c>
      <c r="P34" s="118">
        <f t="shared" si="22"/>
        <v>15.8</v>
      </c>
      <c r="Q34" s="119">
        <f t="shared" si="5"/>
        <v>1</v>
      </c>
      <c r="R34" s="117" t="e">
        <f t="shared" si="5"/>
        <v>#DIV/0!</v>
      </c>
      <c r="S34" s="120"/>
      <c r="X34" s="105"/>
    </row>
    <row r="35" spans="1:24" ht="39.75" hidden="1" customHeight="1" outlineLevel="2" x14ac:dyDescent="0.3">
      <c r="A35" s="29">
        <v>24</v>
      </c>
      <c r="B35" s="195" t="s">
        <v>34</v>
      </c>
      <c r="C35" s="3" t="s">
        <v>35</v>
      </c>
      <c r="D35" s="57">
        <v>3</v>
      </c>
      <c r="E35" s="57">
        <v>3</v>
      </c>
      <c r="F35" s="90">
        <f>D35-E35</f>
        <v>0</v>
      </c>
      <c r="G35" s="91">
        <f>E35/D35</f>
        <v>1</v>
      </c>
      <c r="H35" s="124">
        <v>0</v>
      </c>
      <c r="I35" s="124"/>
      <c r="J35" s="124">
        <f t="shared" si="3"/>
        <v>0</v>
      </c>
      <c r="K35" s="91" t="e">
        <f t="shared" si="4"/>
        <v>#DIV/0!</v>
      </c>
      <c r="L35" s="137">
        <v>3000</v>
      </c>
      <c r="M35" s="131">
        <v>2680.6</v>
      </c>
      <c r="N35" s="108">
        <v>0</v>
      </c>
      <c r="O35" s="131">
        <v>2680.6</v>
      </c>
      <c r="P35" s="108">
        <v>15.8</v>
      </c>
      <c r="Q35" s="92">
        <f t="shared" si="5"/>
        <v>1</v>
      </c>
      <c r="R35" s="113" t="e">
        <f t="shared" si="5"/>
        <v>#DIV/0!</v>
      </c>
      <c r="S35" s="41" t="s">
        <v>102</v>
      </c>
    </row>
    <row r="36" spans="1:24" x14ac:dyDescent="0.3">
      <c r="A36" s="6"/>
      <c r="B36" s="6"/>
      <c r="C36" s="26" t="s">
        <v>61</v>
      </c>
      <c r="D36" s="86">
        <f>D3+D11+D14+D16+D18+D21+D24+D29+D34</f>
        <v>161</v>
      </c>
      <c r="E36" s="86">
        <f t="shared" ref="E36:I36" si="23">E3+E11+E14+E16+E18+E21+E24+E29+E34</f>
        <v>127</v>
      </c>
      <c r="F36" s="98">
        <f t="shared" si="23"/>
        <v>34</v>
      </c>
      <c r="G36" s="87">
        <f>E36/D36</f>
        <v>0.78881987577639756</v>
      </c>
      <c r="H36" s="86">
        <f t="shared" si="23"/>
        <v>18</v>
      </c>
      <c r="I36" s="86">
        <f t="shared" si="23"/>
        <v>0</v>
      </c>
      <c r="J36" s="86">
        <f t="shared" si="3"/>
        <v>18</v>
      </c>
      <c r="K36" s="87">
        <f t="shared" si="4"/>
        <v>0</v>
      </c>
      <c r="L36" s="136">
        <f>L3+L11+L14+L16+L18+L21+L24+L29+L34</f>
        <v>2793469.5000000005</v>
      </c>
      <c r="M36" s="130">
        <f t="shared" ref="M36:P36" si="24">M3+M11+M14+M16+M18+M21+M24+M29+M34</f>
        <v>2409751.1800000002</v>
      </c>
      <c r="N36" s="147">
        <f>N3+N11+N14+N16+N18+N21+N24+N29+N34</f>
        <v>506545.98000000004</v>
      </c>
      <c r="O36" s="130">
        <f t="shared" si="24"/>
        <v>1903205.2</v>
      </c>
      <c r="P36" s="107">
        <f t="shared" si="24"/>
        <v>674.8</v>
      </c>
      <c r="Q36" s="89">
        <f>O36/M36</f>
        <v>0.78979324330074607</v>
      </c>
      <c r="R36" s="112">
        <f t="shared" ref="R36" si="25">P36/N36</f>
        <v>1.3321594221318268E-3</v>
      </c>
      <c r="S36" s="26"/>
    </row>
  </sheetData>
  <mergeCells count="14">
    <mergeCell ref="H1:I1"/>
    <mergeCell ref="A1:A2"/>
    <mergeCell ref="C1:C2"/>
    <mergeCell ref="D1:E1"/>
    <mergeCell ref="F1:F2"/>
    <mergeCell ref="G1:G2"/>
    <mergeCell ref="B1:B2"/>
    <mergeCell ref="S1:S2"/>
    <mergeCell ref="J1:J2"/>
    <mergeCell ref="K1:K2"/>
    <mergeCell ref="L1:N1"/>
    <mergeCell ref="O1:P1"/>
    <mergeCell ref="Q1:Q2"/>
    <mergeCell ref="R1:R2"/>
  </mergeCells>
  <pageMargins left="0.70866141732283472" right="0.70866141732283472" top="0.74803149606299213" bottom="0.74803149606299213" header="0.31496062992125984" footer="0.31496062992125984"/>
  <pageSetup paperSize="8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37"/>
  <sheetViews>
    <sheetView zoomScale="90" zoomScaleNormal="90" workbookViewId="0">
      <selection activeCell="M22" sqref="M1:M1048576"/>
    </sheetView>
  </sheetViews>
  <sheetFormatPr defaultRowHeight="14.4" x14ac:dyDescent="0.3"/>
  <cols>
    <col min="1" max="1" width="4.109375" customWidth="1"/>
    <col min="2" max="2" width="29.88671875" customWidth="1"/>
    <col min="3" max="3" width="10.33203125" customWidth="1"/>
    <col min="4" max="4" width="10.109375" customWidth="1"/>
    <col min="5" max="5" width="13.109375" customWidth="1"/>
    <col min="6" max="10" width="14.33203125" customWidth="1"/>
    <col min="11" max="11" width="15.44140625" style="138" customWidth="1"/>
    <col min="12" max="12" width="15.44140625" style="133" customWidth="1"/>
    <col min="13" max="13" width="15.44140625" style="109" customWidth="1"/>
    <col min="14" max="14" width="14.88671875" style="133" customWidth="1"/>
    <col min="15" max="15" width="14.88671875" style="109" customWidth="1"/>
    <col min="16" max="16" width="14.88671875" customWidth="1"/>
    <col min="17" max="17" width="16" style="109" customWidth="1"/>
    <col min="18" max="18" width="28.88671875" customWidth="1"/>
  </cols>
  <sheetData>
    <row r="2" spans="1:23" ht="51" customHeight="1" x14ac:dyDescent="0.3">
      <c r="A2" s="168" t="s">
        <v>10</v>
      </c>
      <c r="B2" s="174" t="s">
        <v>0</v>
      </c>
      <c r="C2" s="175" t="s">
        <v>86</v>
      </c>
      <c r="D2" s="175"/>
      <c r="E2" s="176" t="s">
        <v>25</v>
      </c>
      <c r="F2" s="168" t="s">
        <v>90</v>
      </c>
      <c r="G2" s="175" t="s">
        <v>87</v>
      </c>
      <c r="H2" s="175"/>
      <c r="I2" s="176" t="s">
        <v>88</v>
      </c>
      <c r="J2" s="168" t="s">
        <v>89</v>
      </c>
      <c r="K2" s="180" t="s">
        <v>11</v>
      </c>
      <c r="L2" s="181"/>
      <c r="M2" s="182"/>
      <c r="N2" s="180" t="s">
        <v>75</v>
      </c>
      <c r="O2" s="182"/>
      <c r="P2" s="168" t="s">
        <v>104</v>
      </c>
      <c r="Q2" s="178" t="s">
        <v>103</v>
      </c>
      <c r="R2" s="174" t="s">
        <v>5</v>
      </c>
    </row>
    <row r="3" spans="1:23" ht="33.75" customHeight="1" x14ac:dyDescent="0.3">
      <c r="A3" s="169"/>
      <c r="B3" s="174"/>
      <c r="C3" s="111" t="s">
        <v>2</v>
      </c>
      <c r="D3" s="111" t="s">
        <v>3</v>
      </c>
      <c r="E3" s="176"/>
      <c r="F3" s="177"/>
      <c r="G3" s="111" t="s">
        <v>2</v>
      </c>
      <c r="H3" s="111" t="s">
        <v>3</v>
      </c>
      <c r="I3" s="176"/>
      <c r="J3" s="177"/>
      <c r="K3" s="135" t="s">
        <v>71</v>
      </c>
      <c r="L3" s="129" t="s">
        <v>106</v>
      </c>
      <c r="M3" s="123" t="s">
        <v>96</v>
      </c>
      <c r="N3" s="134" t="s">
        <v>94</v>
      </c>
      <c r="O3" s="128" t="s">
        <v>97</v>
      </c>
      <c r="P3" s="169"/>
      <c r="Q3" s="179"/>
      <c r="R3" s="174"/>
    </row>
    <row r="4" spans="1:23" ht="28.8" x14ac:dyDescent="0.3">
      <c r="B4" s="5" t="s">
        <v>9</v>
      </c>
      <c r="C4" s="115">
        <f>SUM(C5:C11)</f>
        <v>17</v>
      </c>
      <c r="D4" s="115">
        <f t="shared" ref="D4" si="0">SUM(D5:D11)</f>
        <v>15</v>
      </c>
      <c r="E4" s="116">
        <f>C4-D4</f>
        <v>2</v>
      </c>
      <c r="F4" s="117">
        <f>D4/C4</f>
        <v>0.88235294117647056</v>
      </c>
      <c r="G4" s="115">
        <f>SUM(G5:G11)</f>
        <v>1</v>
      </c>
      <c r="H4" s="115">
        <f t="shared" ref="H4" si="1">SUM(H5:H11)</f>
        <v>0</v>
      </c>
      <c r="I4" s="115">
        <f>G4-H4</f>
        <v>1</v>
      </c>
      <c r="J4" s="117">
        <f>H4/G4</f>
        <v>0</v>
      </c>
      <c r="K4" s="136">
        <f>SUM(K5:K11)</f>
        <v>562011.5</v>
      </c>
      <c r="L4" s="130">
        <f>SUM(L5:L11)</f>
        <v>557951.19999999995</v>
      </c>
      <c r="M4" s="118">
        <f>SUM(M5:M11)</f>
        <v>276600</v>
      </c>
      <c r="N4" s="130">
        <f>SUM(N5:N11)</f>
        <v>281351.2</v>
      </c>
      <c r="O4" s="118">
        <f>SUM(O5:O11)</f>
        <v>0</v>
      </c>
      <c r="P4" s="119">
        <f>N4/L4</f>
        <v>0.50425772002999547</v>
      </c>
      <c r="Q4" s="117">
        <f>O4/M4</f>
        <v>0</v>
      </c>
      <c r="R4" s="120" t="s">
        <v>81</v>
      </c>
      <c r="W4" s="105"/>
    </row>
    <row r="5" spans="1:23" ht="90.75" customHeight="1" x14ac:dyDescent="0.3">
      <c r="A5" s="1">
        <v>1</v>
      </c>
      <c r="B5" s="3" t="s">
        <v>8</v>
      </c>
      <c r="C5" s="57">
        <v>1</v>
      </c>
      <c r="D5" s="57">
        <v>1</v>
      </c>
      <c r="E5" s="90">
        <f>C5-D5</f>
        <v>0</v>
      </c>
      <c r="F5" s="91">
        <f t="shared" ref="F5:F33" si="2">D5/C5</f>
        <v>1</v>
      </c>
      <c r="G5" s="124"/>
      <c r="H5" s="124"/>
      <c r="I5" s="124">
        <f t="shared" ref="I5:I37" si="3">G5-H5</f>
        <v>0</v>
      </c>
      <c r="J5" s="91" t="e">
        <f t="shared" ref="J5:J37" si="4">H5/G5</f>
        <v>#DIV/0!</v>
      </c>
      <c r="K5" s="137">
        <v>100000</v>
      </c>
      <c r="L5" s="131">
        <v>100000</v>
      </c>
      <c r="M5" s="108"/>
      <c r="N5" s="131">
        <v>100000</v>
      </c>
      <c r="O5" s="108"/>
      <c r="P5" s="92">
        <f t="shared" ref="P5:P36" si="5">N5/L5</f>
        <v>1</v>
      </c>
      <c r="Q5" s="113" t="e">
        <f t="shared" ref="Q5:Q37" si="6">O5/M5</f>
        <v>#DIV/0!</v>
      </c>
      <c r="R5" s="6"/>
    </row>
    <row r="6" spans="1:23" ht="39.6" x14ac:dyDescent="0.3">
      <c r="A6" s="1">
        <v>2</v>
      </c>
      <c r="B6" s="3" t="s">
        <v>7</v>
      </c>
      <c r="C6" s="57">
        <v>4</v>
      </c>
      <c r="D6" s="57">
        <v>4</v>
      </c>
      <c r="E6" s="90">
        <f t="shared" ref="E6:E18" si="7">C6-D6</f>
        <v>0</v>
      </c>
      <c r="F6" s="91">
        <f t="shared" si="2"/>
        <v>1</v>
      </c>
      <c r="G6" s="124"/>
      <c r="H6" s="124"/>
      <c r="I6" s="124">
        <f t="shared" si="3"/>
        <v>0</v>
      </c>
      <c r="J6" s="91" t="e">
        <f t="shared" si="4"/>
        <v>#DIV/0!</v>
      </c>
      <c r="K6" s="137">
        <v>3000</v>
      </c>
      <c r="L6" s="131">
        <v>1595.9</v>
      </c>
      <c r="M6" s="108"/>
      <c r="N6" s="131">
        <v>1595.9</v>
      </c>
      <c r="O6" s="108"/>
      <c r="P6" s="92">
        <f t="shared" si="5"/>
        <v>1</v>
      </c>
      <c r="Q6" s="113" t="e">
        <f t="shared" si="6"/>
        <v>#DIV/0!</v>
      </c>
      <c r="R6" s="7" t="s">
        <v>26</v>
      </c>
    </row>
    <row r="7" spans="1:23" ht="50.25" customHeight="1" x14ac:dyDescent="0.3">
      <c r="A7" s="1">
        <v>3</v>
      </c>
      <c r="B7" s="3" t="s">
        <v>6</v>
      </c>
      <c r="C7" s="57">
        <v>2</v>
      </c>
      <c r="D7" s="57">
        <v>2</v>
      </c>
      <c r="E7" s="90">
        <f t="shared" si="7"/>
        <v>0</v>
      </c>
      <c r="F7" s="91">
        <f t="shared" si="2"/>
        <v>1</v>
      </c>
      <c r="G7" s="124"/>
      <c r="H7" s="124"/>
      <c r="I7" s="124">
        <f t="shared" si="3"/>
        <v>0</v>
      </c>
      <c r="J7" s="91" t="e">
        <f t="shared" si="4"/>
        <v>#DIV/0!</v>
      </c>
      <c r="K7" s="137">
        <v>10911.5</v>
      </c>
      <c r="L7" s="131">
        <v>10894.4</v>
      </c>
      <c r="M7" s="108"/>
      <c r="N7" s="131">
        <v>10894.4</v>
      </c>
      <c r="O7" s="108"/>
      <c r="P7" s="92">
        <f t="shared" si="5"/>
        <v>1</v>
      </c>
      <c r="Q7" s="113" t="e">
        <f t="shared" si="6"/>
        <v>#DIV/0!</v>
      </c>
      <c r="R7" s="12" t="s">
        <v>105</v>
      </c>
    </row>
    <row r="8" spans="1:23" ht="90.75" customHeight="1" x14ac:dyDescent="0.3">
      <c r="A8" s="19">
        <v>4</v>
      </c>
      <c r="B8" s="20" t="s">
        <v>12</v>
      </c>
      <c r="C8" s="93">
        <v>1</v>
      </c>
      <c r="D8" s="93">
        <v>0</v>
      </c>
      <c r="E8" s="94">
        <f t="shared" si="7"/>
        <v>1</v>
      </c>
      <c r="F8" s="95">
        <f t="shared" si="2"/>
        <v>0</v>
      </c>
      <c r="G8" s="125">
        <v>1</v>
      </c>
      <c r="H8" s="125"/>
      <c r="I8" s="125">
        <f t="shared" si="3"/>
        <v>1</v>
      </c>
      <c r="J8" s="95">
        <f t="shared" si="4"/>
        <v>0</v>
      </c>
      <c r="K8" s="137">
        <v>226600</v>
      </c>
      <c r="L8" s="131">
        <v>226600</v>
      </c>
      <c r="M8" s="108">
        <v>226600</v>
      </c>
      <c r="N8" s="131">
        <v>0</v>
      </c>
      <c r="O8" s="108"/>
      <c r="P8" s="97">
        <f t="shared" si="5"/>
        <v>0</v>
      </c>
      <c r="Q8" s="113">
        <f t="shared" si="6"/>
        <v>0</v>
      </c>
      <c r="R8" s="25" t="s">
        <v>91</v>
      </c>
    </row>
    <row r="9" spans="1:23" ht="57" customHeight="1" x14ac:dyDescent="0.3">
      <c r="A9" s="19">
        <v>5</v>
      </c>
      <c r="B9" s="20" t="s">
        <v>17</v>
      </c>
      <c r="C9" s="93">
        <v>1</v>
      </c>
      <c r="D9" s="93">
        <v>0</v>
      </c>
      <c r="E9" s="94">
        <f t="shared" si="7"/>
        <v>1</v>
      </c>
      <c r="F9" s="95">
        <f t="shared" si="2"/>
        <v>0</v>
      </c>
      <c r="G9" s="125">
        <v>0</v>
      </c>
      <c r="H9" s="125"/>
      <c r="I9" s="125">
        <f t="shared" si="3"/>
        <v>0</v>
      </c>
      <c r="J9" s="95" t="e">
        <f t="shared" si="4"/>
        <v>#DIV/0!</v>
      </c>
      <c r="K9" s="137">
        <v>50000</v>
      </c>
      <c r="L9" s="131">
        <v>50000</v>
      </c>
      <c r="M9" s="108">
        <v>50000</v>
      </c>
      <c r="N9" s="131">
        <v>0</v>
      </c>
      <c r="O9" s="108"/>
      <c r="P9" s="97">
        <f t="shared" si="5"/>
        <v>0</v>
      </c>
      <c r="Q9" s="113">
        <f t="shared" si="6"/>
        <v>0</v>
      </c>
      <c r="R9" s="25" t="s">
        <v>92</v>
      </c>
    </row>
    <row r="10" spans="1:23" ht="68.25" customHeight="1" x14ac:dyDescent="0.3">
      <c r="A10" s="1">
        <v>6</v>
      </c>
      <c r="B10" s="3" t="s">
        <v>13</v>
      </c>
      <c r="C10" s="57">
        <v>4</v>
      </c>
      <c r="D10" s="57">
        <v>4</v>
      </c>
      <c r="E10" s="90">
        <f t="shared" si="7"/>
        <v>0</v>
      </c>
      <c r="F10" s="91">
        <f t="shared" si="2"/>
        <v>1</v>
      </c>
      <c r="G10" s="124"/>
      <c r="H10" s="124"/>
      <c r="I10" s="124">
        <f t="shared" si="3"/>
        <v>0</v>
      </c>
      <c r="J10" s="91" t="e">
        <f t="shared" si="4"/>
        <v>#DIV/0!</v>
      </c>
      <c r="K10" s="137">
        <v>4500</v>
      </c>
      <c r="L10" s="131">
        <v>3393.8</v>
      </c>
      <c r="M10" s="108"/>
      <c r="N10" s="131">
        <v>3393.8</v>
      </c>
      <c r="O10" s="108"/>
      <c r="P10" s="92">
        <f t="shared" si="5"/>
        <v>1</v>
      </c>
      <c r="Q10" s="113" t="e">
        <f t="shared" si="6"/>
        <v>#DIV/0!</v>
      </c>
      <c r="R10" s="12" t="s">
        <v>24</v>
      </c>
    </row>
    <row r="11" spans="1:23" ht="119.25" customHeight="1" x14ac:dyDescent="0.3">
      <c r="A11" s="1">
        <v>7</v>
      </c>
      <c r="B11" s="3" t="s">
        <v>14</v>
      </c>
      <c r="C11" s="57">
        <v>4</v>
      </c>
      <c r="D11" s="57">
        <v>4</v>
      </c>
      <c r="E11" s="14">
        <f t="shared" si="7"/>
        <v>0</v>
      </c>
      <c r="F11" s="91">
        <f t="shared" si="2"/>
        <v>1</v>
      </c>
      <c r="G11" s="124"/>
      <c r="H11" s="124"/>
      <c r="I11" s="124">
        <f t="shared" si="3"/>
        <v>0</v>
      </c>
      <c r="J11" s="91" t="e">
        <f t="shared" si="4"/>
        <v>#DIV/0!</v>
      </c>
      <c r="K11" s="137">
        <v>167000</v>
      </c>
      <c r="L11" s="131">
        <v>165467.1</v>
      </c>
      <c r="M11" s="108"/>
      <c r="N11" s="131">
        <v>165467.1</v>
      </c>
      <c r="O11" s="108"/>
      <c r="P11" s="92">
        <f t="shared" si="5"/>
        <v>1</v>
      </c>
      <c r="Q11" s="113" t="e">
        <f t="shared" si="6"/>
        <v>#DIV/0!</v>
      </c>
      <c r="R11" s="12" t="s">
        <v>80</v>
      </c>
    </row>
    <row r="12" spans="1:23" x14ac:dyDescent="0.3">
      <c r="B12" s="5" t="s">
        <v>15</v>
      </c>
      <c r="C12" s="115">
        <f>SUM(C13:C14)</f>
        <v>54</v>
      </c>
      <c r="D12" s="115">
        <f>SUM(D13:D14)</f>
        <v>52</v>
      </c>
      <c r="E12" s="116">
        <f>C12-D12</f>
        <v>2</v>
      </c>
      <c r="F12" s="117">
        <f t="shared" si="2"/>
        <v>0.96296296296296291</v>
      </c>
      <c r="G12" s="115">
        <f t="shared" ref="G12:H12" si="8">SUM(G13:G14)</f>
        <v>0</v>
      </c>
      <c r="H12" s="115">
        <f t="shared" si="8"/>
        <v>0</v>
      </c>
      <c r="I12" s="115">
        <f t="shared" si="3"/>
        <v>0</v>
      </c>
      <c r="J12" s="117" t="e">
        <f t="shared" si="4"/>
        <v>#DIV/0!</v>
      </c>
      <c r="K12" s="136">
        <f>SUM(K13:K14)</f>
        <v>306991.09999999998</v>
      </c>
      <c r="L12" s="130">
        <f t="shared" ref="L12:O12" si="9">SUM(L13:L14)</f>
        <v>219766.2</v>
      </c>
      <c r="M12" s="118">
        <f t="shared" si="9"/>
        <v>0</v>
      </c>
      <c r="N12" s="130">
        <f t="shared" si="9"/>
        <v>219766.2</v>
      </c>
      <c r="O12" s="118">
        <f t="shared" si="9"/>
        <v>0</v>
      </c>
      <c r="P12" s="119">
        <f t="shared" si="5"/>
        <v>1</v>
      </c>
      <c r="Q12" s="117" t="e">
        <f t="shared" si="6"/>
        <v>#DIV/0!</v>
      </c>
      <c r="R12" s="120"/>
      <c r="W12" s="105"/>
    </row>
    <row r="13" spans="1:23" ht="57" customHeight="1" x14ac:dyDescent="0.3">
      <c r="A13" s="1">
        <v>8</v>
      </c>
      <c r="B13" s="3" t="s">
        <v>18</v>
      </c>
      <c r="C13" s="57">
        <v>50</v>
      </c>
      <c r="D13" s="57">
        <v>48</v>
      </c>
      <c r="E13" s="90">
        <f t="shared" si="7"/>
        <v>2</v>
      </c>
      <c r="F13" s="91">
        <f t="shared" si="2"/>
        <v>0.96</v>
      </c>
      <c r="G13" s="124">
        <v>0</v>
      </c>
      <c r="H13" s="124"/>
      <c r="I13" s="124">
        <f t="shared" si="3"/>
        <v>0</v>
      </c>
      <c r="J13" s="91" t="e">
        <f t="shared" si="4"/>
        <v>#DIV/0!</v>
      </c>
      <c r="K13" s="137">
        <v>148500</v>
      </c>
      <c r="L13" s="131">
        <v>81177.8</v>
      </c>
      <c r="M13" s="108"/>
      <c r="N13" s="131">
        <v>81177.8</v>
      </c>
      <c r="O13" s="108"/>
      <c r="P13" s="92">
        <f t="shared" si="5"/>
        <v>1</v>
      </c>
      <c r="Q13" s="113" t="e">
        <f t="shared" si="6"/>
        <v>#DIV/0!</v>
      </c>
      <c r="R13" s="12" t="s">
        <v>76</v>
      </c>
    </row>
    <row r="14" spans="1:23" ht="39.75" customHeight="1" x14ac:dyDescent="0.3">
      <c r="A14" s="1">
        <v>9</v>
      </c>
      <c r="B14" s="3" t="s">
        <v>19</v>
      </c>
      <c r="C14" s="57">
        <v>4</v>
      </c>
      <c r="D14" s="57">
        <v>4</v>
      </c>
      <c r="E14" s="90">
        <f t="shared" si="7"/>
        <v>0</v>
      </c>
      <c r="F14" s="91">
        <f t="shared" si="2"/>
        <v>1</v>
      </c>
      <c r="G14" s="124"/>
      <c r="H14" s="124"/>
      <c r="I14" s="124">
        <f t="shared" si="3"/>
        <v>0</v>
      </c>
      <c r="J14" s="91" t="e">
        <f t="shared" si="4"/>
        <v>#DIV/0!</v>
      </c>
      <c r="K14" s="137">
        <v>158491.1</v>
      </c>
      <c r="L14" s="131">
        <v>138588.4</v>
      </c>
      <c r="M14" s="108"/>
      <c r="N14" s="131">
        <v>138588.4</v>
      </c>
      <c r="O14" s="108"/>
      <c r="P14" s="92">
        <f t="shared" si="5"/>
        <v>1</v>
      </c>
      <c r="Q14" s="113" t="e">
        <f t="shared" si="6"/>
        <v>#DIV/0!</v>
      </c>
      <c r="R14" s="12" t="s">
        <v>29</v>
      </c>
    </row>
    <row r="15" spans="1:23" x14ac:dyDescent="0.3">
      <c r="B15" s="5" t="s">
        <v>16</v>
      </c>
      <c r="C15" s="115">
        <f>SUM(C16)</f>
        <v>4</v>
      </c>
      <c r="D15" s="115">
        <f>SUM(D16)</f>
        <v>4</v>
      </c>
      <c r="E15" s="116">
        <f t="shared" si="7"/>
        <v>0</v>
      </c>
      <c r="F15" s="117">
        <f t="shared" si="2"/>
        <v>1</v>
      </c>
      <c r="G15" s="115">
        <f t="shared" ref="G15:H15" si="10">SUM(G16)</f>
        <v>0</v>
      </c>
      <c r="H15" s="115">
        <f t="shared" si="10"/>
        <v>0</v>
      </c>
      <c r="I15" s="115">
        <f t="shared" si="3"/>
        <v>0</v>
      </c>
      <c r="J15" s="117" t="e">
        <f t="shared" si="4"/>
        <v>#DIV/0!</v>
      </c>
      <c r="K15" s="136">
        <f>SUM(K16)</f>
        <v>214845</v>
      </c>
      <c r="L15" s="130">
        <f t="shared" ref="L15:N15" si="11">SUM(L16)</f>
        <v>214845</v>
      </c>
      <c r="M15" s="118">
        <f t="shared" si="11"/>
        <v>0</v>
      </c>
      <c r="N15" s="130">
        <f t="shared" si="11"/>
        <v>214845</v>
      </c>
      <c r="O15" s="118"/>
      <c r="P15" s="119">
        <f t="shared" si="5"/>
        <v>1</v>
      </c>
      <c r="Q15" s="117" t="e">
        <f t="shared" si="6"/>
        <v>#DIV/0!</v>
      </c>
      <c r="R15" s="120"/>
      <c r="W15" s="105"/>
    </row>
    <row r="16" spans="1:23" ht="52.8" x14ac:dyDescent="0.3">
      <c r="A16" s="1">
        <v>10</v>
      </c>
      <c r="B16" s="3" t="s">
        <v>20</v>
      </c>
      <c r="C16" s="57">
        <v>4</v>
      </c>
      <c r="D16" s="57">
        <v>4</v>
      </c>
      <c r="E16" s="90">
        <f t="shared" si="7"/>
        <v>0</v>
      </c>
      <c r="F16" s="91">
        <f t="shared" si="2"/>
        <v>1</v>
      </c>
      <c r="G16" s="124"/>
      <c r="H16" s="124"/>
      <c r="I16" s="124">
        <f t="shared" si="3"/>
        <v>0</v>
      </c>
      <c r="J16" s="91" t="e">
        <f t="shared" si="4"/>
        <v>#DIV/0!</v>
      </c>
      <c r="K16" s="137">
        <v>214845</v>
      </c>
      <c r="L16" s="131">
        <v>214845</v>
      </c>
      <c r="M16" s="108"/>
      <c r="N16" s="131">
        <v>214845</v>
      </c>
      <c r="O16" s="108"/>
      <c r="P16" s="92">
        <f t="shared" si="5"/>
        <v>1</v>
      </c>
      <c r="Q16" s="113" t="e">
        <f t="shared" si="6"/>
        <v>#DIV/0!</v>
      </c>
      <c r="R16" s="6"/>
    </row>
    <row r="17" spans="1:23" x14ac:dyDescent="0.3">
      <c r="B17" s="5" t="s">
        <v>21</v>
      </c>
      <c r="C17" s="115">
        <f>SUM(C18)</f>
        <v>8</v>
      </c>
      <c r="D17" s="115">
        <f>SUM(D18)</f>
        <v>3</v>
      </c>
      <c r="E17" s="116">
        <f t="shared" si="7"/>
        <v>5</v>
      </c>
      <c r="F17" s="117">
        <f t="shared" si="2"/>
        <v>0.375</v>
      </c>
      <c r="G17" s="115">
        <f t="shared" ref="G17:H17" si="12">SUM(G18)</f>
        <v>0</v>
      </c>
      <c r="H17" s="115">
        <f t="shared" si="12"/>
        <v>0</v>
      </c>
      <c r="I17" s="115">
        <f t="shared" si="3"/>
        <v>0</v>
      </c>
      <c r="J17" s="117" t="e">
        <f t="shared" si="4"/>
        <v>#DIV/0!</v>
      </c>
      <c r="K17" s="136">
        <f>SUM(K18)</f>
        <v>76581.600000000006</v>
      </c>
      <c r="L17" s="130">
        <f t="shared" ref="L17:N17" si="13">SUM(L18)</f>
        <v>76191.600000000006</v>
      </c>
      <c r="M17" s="118">
        <f t="shared" si="13"/>
        <v>0</v>
      </c>
      <c r="N17" s="130">
        <f t="shared" si="13"/>
        <v>76191.600000000006</v>
      </c>
      <c r="O17" s="118"/>
      <c r="P17" s="119">
        <f t="shared" si="5"/>
        <v>1</v>
      </c>
      <c r="Q17" s="117" t="e">
        <f t="shared" si="6"/>
        <v>#DIV/0!</v>
      </c>
      <c r="R17" s="120"/>
      <c r="W17" s="105"/>
    </row>
    <row r="18" spans="1:23" ht="79.2" x14ac:dyDescent="0.3">
      <c r="A18" s="1">
        <v>11</v>
      </c>
      <c r="B18" s="3" t="s">
        <v>22</v>
      </c>
      <c r="C18" s="121">
        <v>8</v>
      </c>
      <c r="D18" s="57">
        <v>3</v>
      </c>
      <c r="E18" s="90">
        <f t="shared" si="7"/>
        <v>5</v>
      </c>
      <c r="F18" s="91">
        <f t="shared" si="2"/>
        <v>0.375</v>
      </c>
      <c r="G18" s="124">
        <v>0</v>
      </c>
      <c r="H18" s="124"/>
      <c r="I18" s="124">
        <f t="shared" si="3"/>
        <v>0</v>
      </c>
      <c r="J18" s="91" t="e">
        <f t="shared" si="4"/>
        <v>#DIV/0!</v>
      </c>
      <c r="K18" s="137">
        <v>76581.600000000006</v>
      </c>
      <c r="L18" s="132">
        <v>76191.600000000006</v>
      </c>
      <c r="M18" s="110"/>
      <c r="N18" s="132">
        <v>76191.600000000006</v>
      </c>
      <c r="O18" s="110"/>
      <c r="P18" s="99">
        <f t="shared" si="5"/>
        <v>1</v>
      </c>
      <c r="Q18" s="113" t="e">
        <f t="shared" si="6"/>
        <v>#DIV/0!</v>
      </c>
      <c r="R18" s="12" t="s">
        <v>93</v>
      </c>
    </row>
    <row r="19" spans="1:23" x14ac:dyDescent="0.3">
      <c r="B19" s="5" t="s">
        <v>30</v>
      </c>
      <c r="C19" s="115">
        <f>C20+C21</f>
        <v>26</v>
      </c>
      <c r="D19" s="115">
        <f>D20+D21</f>
        <v>12</v>
      </c>
      <c r="E19" s="116">
        <f>E20+E21</f>
        <v>14</v>
      </c>
      <c r="F19" s="117">
        <f t="shared" si="2"/>
        <v>0.46153846153846156</v>
      </c>
      <c r="G19" s="115">
        <f t="shared" ref="G19:H19" si="14">G20+G21</f>
        <v>11</v>
      </c>
      <c r="H19" s="115">
        <f t="shared" si="14"/>
        <v>0</v>
      </c>
      <c r="I19" s="115">
        <f t="shared" si="3"/>
        <v>11</v>
      </c>
      <c r="J19" s="117">
        <f t="shared" si="4"/>
        <v>0</v>
      </c>
      <c r="K19" s="136">
        <f>SUM(K20:K21)</f>
        <v>593140.6</v>
      </c>
      <c r="L19" s="130">
        <f t="shared" ref="L19:N19" si="15">SUM(L20:L21)</f>
        <v>558057.1</v>
      </c>
      <c r="M19" s="118">
        <f t="shared" si="15"/>
        <v>940.7</v>
      </c>
      <c r="N19" s="130">
        <f t="shared" si="15"/>
        <v>557116.4</v>
      </c>
      <c r="O19" s="118"/>
      <c r="P19" s="119">
        <f t="shared" si="5"/>
        <v>0.99831433020026095</v>
      </c>
      <c r="Q19" s="117">
        <f t="shared" si="6"/>
        <v>0</v>
      </c>
      <c r="R19" s="120"/>
      <c r="W19" s="105"/>
    </row>
    <row r="20" spans="1:23" ht="75" x14ac:dyDescent="0.3">
      <c r="A20" s="1">
        <v>12</v>
      </c>
      <c r="B20" s="122" t="s">
        <v>98</v>
      </c>
      <c r="C20" s="121">
        <f>5+11</f>
        <v>16</v>
      </c>
      <c r="D20" s="57">
        <v>3</v>
      </c>
      <c r="E20" s="90">
        <f>C20-D20</f>
        <v>13</v>
      </c>
      <c r="F20" s="91">
        <f t="shared" si="2"/>
        <v>0.1875</v>
      </c>
      <c r="G20" s="126">
        <v>11</v>
      </c>
      <c r="H20" s="124"/>
      <c r="I20" s="124">
        <f t="shared" si="3"/>
        <v>11</v>
      </c>
      <c r="J20" s="91">
        <f t="shared" si="4"/>
        <v>0</v>
      </c>
      <c r="K20" s="137">
        <v>198035.5</v>
      </c>
      <c r="L20" s="131">
        <f>163373.4+940.7</f>
        <v>164314.1</v>
      </c>
      <c r="M20" s="108">
        <v>940.7</v>
      </c>
      <c r="N20" s="132">
        <v>163373.4</v>
      </c>
      <c r="O20" s="110"/>
      <c r="P20" s="92">
        <f t="shared" si="5"/>
        <v>0.99427498918230384</v>
      </c>
      <c r="Q20" s="113">
        <f t="shared" si="6"/>
        <v>0</v>
      </c>
      <c r="R20" s="85" t="s">
        <v>100</v>
      </c>
    </row>
    <row r="21" spans="1:23" ht="39.6" x14ac:dyDescent="0.3">
      <c r="A21" s="29">
        <v>13</v>
      </c>
      <c r="B21" s="3" t="s">
        <v>37</v>
      </c>
      <c r="C21" s="57">
        <v>10</v>
      </c>
      <c r="D21" s="57">
        <v>9</v>
      </c>
      <c r="E21" s="90">
        <f>C21-D21</f>
        <v>1</v>
      </c>
      <c r="F21" s="91">
        <f t="shared" si="2"/>
        <v>0.9</v>
      </c>
      <c r="G21" s="124">
        <v>0</v>
      </c>
      <c r="H21" s="124"/>
      <c r="I21" s="124">
        <f t="shared" si="3"/>
        <v>0</v>
      </c>
      <c r="J21" s="91" t="e">
        <f t="shared" si="4"/>
        <v>#DIV/0!</v>
      </c>
      <c r="K21" s="137">
        <v>395105.1</v>
      </c>
      <c r="L21" s="131">
        <v>393743</v>
      </c>
      <c r="M21" s="108"/>
      <c r="N21" s="131">
        <v>393743</v>
      </c>
      <c r="O21" s="108"/>
      <c r="P21" s="92">
        <f t="shared" si="5"/>
        <v>1</v>
      </c>
      <c r="Q21" s="113" t="e">
        <f t="shared" si="6"/>
        <v>#DIV/0!</v>
      </c>
      <c r="R21" s="7" t="s">
        <v>51</v>
      </c>
    </row>
    <row r="22" spans="1:23" x14ac:dyDescent="0.3">
      <c r="B22" s="5" t="s">
        <v>31</v>
      </c>
      <c r="C22" s="115">
        <f>C23+C24</f>
        <v>9</v>
      </c>
      <c r="D22" s="115">
        <f>D23+D24</f>
        <v>9</v>
      </c>
      <c r="E22" s="116">
        <f>E23+E24</f>
        <v>0</v>
      </c>
      <c r="F22" s="117">
        <f t="shared" si="2"/>
        <v>1</v>
      </c>
      <c r="G22" s="115">
        <f t="shared" ref="G22:H22" si="16">G23+G24</f>
        <v>0</v>
      </c>
      <c r="H22" s="115">
        <f t="shared" si="16"/>
        <v>0</v>
      </c>
      <c r="I22" s="115">
        <f t="shared" si="3"/>
        <v>0</v>
      </c>
      <c r="J22" s="117" t="e">
        <f t="shared" si="4"/>
        <v>#DIV/0!</v>
      </c>
      <c r="K22" s="136">
        <f>SUM(K23:K24)</f>
        <v>419221.2</v>
      </c>
      <c r="L22" s="130">
        <f t="shared" ref="L22:N22" si="17">SUM(L23:L24)</f>
        <v>407762.8</v>
      </c>
      <c r="M22" s="118">
        <f t="shared" si="17"/>
        <v>0</v>
      </c>
      <c r="N22" s="130">
        <f t="shared" si="17"/>
        <v>407762.8</v>
      </c>
      <c r="O22" s="118"/>
      <c r="P22" s="119">
        <f t="shared" si="5"/>
        <v>1</v>
      </c>
      <c r="Q22" s="117" t="e">
        <f t="shared" si="6"/>
        <v>#DIV/0!</v>
      </c>
      <c r="R22" s="120"/>
      <c r="W22" s="105"/>
    </row>
    <row r="23" spans="1:23" ht="31.5" customHeight="1" x14ac:dyDescent="0.3">
      <c r="A23" s="29">
        <v>14</v>
      </c>
      <c r="B23" s="3" t="s">
        <v>38</v>
      </c>
      <c r="C23" s="57">
        <v>4</v>
      </c>
      <c r="D23" s="57">
        <v>4</v>
      </c>
      <c r="E23" s="90">
        <f>C23-D23</f>
        <v>0</v>
      </c>
      <c r="F23" s="91">
        <f t="shared" si="2"/>
        <v>1</v>
      </c>
      <c r="G23" s="124"/>
      <c r="H23" s="124"/>
      <c r="I23" s="124">
        <f t="shared" si="3"/>
        <v>0</v>
      </c>
      <c r="J23" s="91" t="e">
        <f t="shared" si="4"/>
        <v>#DIV/0!</v>
      </c>
      <c r="K23" s="137">
        <v>400000</v>
      </c>
      <c r="L23" s="131">
        <v>400000</v>
      </c>
      <c r="M23" s="108"/>
      <c r="N23" s="132">
        <v>400000</v>
      </c>
      <c r="O23" s="110"/>
      <c r="P23" s="92">
        <f t="shared" si="5"/>
        <v>1</v>
      </c>
      <c r="Q23" s="113" t="e">
        <f t="shared" si="6"/>
        <v>#DIV/0!</v>
      </c>
      <c r="R23" s="7" t="s">
        <v>78</v>
      </c>
    </row>
    <row r="24" spans="1:23" ht="26.4" x14ac:dyDescent="0.3">
      <c r="A24" s="29">
        <v>15</v>
      </c>
      <c r="B24" s="3" t="s">
        <v>39</v>
      </c>
      <c r="C24" s="57">
        <v>5</v>
      </c>
      <c r="D24" s="57">
        <v>5</v>
      </c>
      <c r="E24" s="90">
        <f>C24-D24</f>
        <v>0</v>
      </c>
      <c r="F24" s="91">
        <f t="shared" si="2"/>
        <v>1</v>
      </c>
      <c r="G24" s="124"/>
      <c r="H24" s="124"/>
      <c r="I24" s="124">
        <f t="shared" si="3"/>
        <v>0</v>
      </c>
      <c r="J24" s="91" t="e">
        <f t="shared" si="4"/>
        <v>#DIV/0!</v>
      </c>
      <c r="K24" s="137">
        <v>19221.2</v>
      </c>
      <c r="L24" s="131">
        <v>7762.8</v>
      </c>
      <c r="M24" s="108"/>
      <c r="N24" s="132">
        <v>7762.8</v>
      </c>
      <c r="O24" s="110"/>
      <c r="P24" s="92">
        <f t="shared" si="5"/>
        <v>1</v>
      </c>
      <c r="Q24" s="113" t="e">
        <f t="shared" si="6"/>
        <v>#DIV/0!</v>
      </c>
      <c r="R24" s="12" t="s">
        <v>52</v>
      </c>
    </row>
    <row r="25" spans="1:23" x14ac:dyDescent="0.3">
      <c r="B25" s="5" t="s">
        <v>32</v>
      </c>
      <c r="C25" s="115">
        <f>C26+C27+C28+C29</f>
        <v>10</v>
      </c>
      <c r="D25" s="115">
        <f>D26+D27+D28+D29</f>
        <v>6</v>
      </c>
      <c r="E25" s="116">
        <f>E26+E27+E28+E29</f>
        <v>4</v>
      </c>
      <c r="F25" s="117">
        <f t="shared" si="2"/>
        <v>0.6</v>
      </c>
      <c r="G25" s="115">
        <f t="shared" ref="G25:H25" si="18">G26+G27+G28+G29</f>
        <v>3</v>
      </c>
      <c r="H25" s="115">
        <f t="shared" si="18"/>
        <v>0</v>
      </c>
      <c r="I25" s="115">
        <f t="shared" si="3"/>
        <v>3</v>
      </c>
      <c r="J25" s="117">
        <f t="shared" si="4"/>
        <v>0</v>
      </c>
      <c r="K25" s="136">
        <f>SUM(K26:K29)</f>
        <v>338310.6</v>
      </c>
      <c r="L25" s="130">
        <f t="shared" ref="L25:N25" si="19">SUM(L26:L29)</f>
        <v>328351</v>
      </c>
      <c r="M25" s="118">
        <f t="shared" si="19"/>
        <v>327977.30000000005</v>
      </c>
      <c r="N25" s="130">
        <f t="shared" si="19"/>
        <v>373.7</v>
      </c>
      <c r="O25" s="118"/>
      <c r="P25" s="119">
        <f t="shared" si="5"/>
        <v>1.1381113503537374E-3</v>
      </c>
      <c r="Q25" s="117">
        <f t="shared" si="6"/>
        <v>0</v>
      </c>
      <c r="R25" s="120"/>
      <c r="W25" s="105"/>
    </row>
    <row r="26" spans="1:23" ht="52.8" x14ac:dyDescent="0.3">
      <c r="A26" s="29">
        <v>16</v>
      </c>
      <c r="B26" s="20" t="s">
        <v>45</v>
      </c>
      <c r="C26" s="96">
        <v>1</v>
      </c>
      <c r="D26" s="96">
        <v>0</v>
      </c>
      <c r="E26" s="96">
        <f>C26-D26</f>
        <v>1</v>
      </c>
      <c r="F26" s="96">
        <f t="shared" si="2"/>
        <v>0</v>
      </c>
      <c r="G26" s="96">
        <v>1</v>
      </c>
      <c r="H26" s="96"/>
      <c r="I26" s="96">
        <f t="shared" si="3"/>
        <v>1</v>
      </c>
      <c r="J26" s="96">
        <f t="shared" si="4"/>
        <v>0</v>
      </c>
      <c r="K26" s="137">
        <v>90000</v>
      </c>
      <c r="L26" s="131">
        <v>90000</v>
      </c>
      <c r="M26" s="108">
        <v>90000</v>
      </c>
      <c r="N26" s="132">
        <v>0</v>
      </c>
      <c r="O26" s="110"/>
      <c r="P26" s="97">
        <f t="shared" si="5"/>
        <v>0</v>
      </c>
      <c r="Q26" s="114">
        <f t="shared" si="6"/>
        <v>0</v>
      </c>
      <c r="R26" s="25" t="s">
        <v>53</v>
      </c>
    </row>
    <row r="27" spans="1:23" s="55" customFormat="1" ht="60.75" customHeight="1" x14ac:dyDescent="0.3">
      <c r="A27" s="49">
        <v>17</v>
      </c>
      <c r="B27" s="3" t="s">
        <v>44</v>
      </c>
      <c r="C27" s="101">
        <v>2</v>
      </c>
      <c r="D27" s="101">
        <v>1</v>
      </c>
      <c r="E27" s="103">
        <f>C27-D27</f>
        <v>1</v>
      </c>
      <c r="F27" s="104">
        <f t="shared" si="2"/>
        <v>0.5</v>
      </c>
      <c r="G27" s="127">
        <v>0</v>
      </c>
      <c r="H27" s="127"/>
      <c r="I27" s="127">
        <f t="shared" si="3"/>
        <v>0</v>
      </c>
      <c r="J27" s="104" t="e">
        <f t="shared" si="4"/>
        <v>#DIV/0!</v>
      </c>
      <c r="K27" s="137">
        <v>10000</v>
      </c>
      <c r="L27" s="131">
        <v>40.4</v>
      </c>
      <c r="M27" s="108"/>
      <c r="N27" s="132">
        <v>40.4</v>
      </c>
      <c r="O27" s="110"/>
      <c r="P27" s="102">
        <f t="shared" si="5"/>
        <v>1</v>
      </c>
      <c r="Q27" s="113" t="e">
        <f t="shared" si="6"/>
        <v>#DIV/0!</v>
      </c>
      <c r="R27" s="7" t="s">
        <v>99</v>
      </c>
    </row>
    <row r="28" spans="1:23" ht="79.2" x14ac:dyDescent="0.3">
      <c r="A28" s="29">
        <v>18</v>
      </c>
      <c r="B28" s="3" t="s">
        <v>46</v>
      </c>
      <c r="C28" s="57">
        <v>6</v>
      </c>
      <c r="D28" s="57">
        <v>5</v>
      </c>
      <c r="E28" s="90">
        <f>C28-D28</f>
        <v>1</v>
      </c>
      <c r="F28" s="91">
        <f t="shared" si="2"/>
        <v>0.83333333333333337</v>
      </c>
      <c r="G28" s="124">
        <v>1</v>
      </c>
      <c r="H28" s="124"/>
      <c r="I28" s="124">
        <f t="shared" si="3"/>
        <v>1</v>
      </c>
      <c r="J28" s="91">
        <f t="shared" si="4"/>
        <v>0</v>
      </c>
      <c r="K28" s="137">
        <v>100000</v>
      </c>
      <c r="L28" s="131">
        <f>333.3+99666.7</f>
        <v>100000</v>
      </c>
      <c r="M28" s="108">
        <v>99666.7</v>
      </c>
      <c r="N28" s="131">
        <v>333.3</v>
      </c>
      <c r="O28" s="108"/>
      <c r="P28" s="92">
        <f t="shared" si="5"/>
        <v>3.333E-3</v>
      </c>
      <c r="Q28" s="113">
        <f t="shared" si="6"/>
        <v>0</v>
      </c>
      <c r="R28" s="12" t="s">
        <v>57</v>
      </c>
    </row>
    <row r="29" spans="1:23" ht="39.6" x14ac:dyDescent="0.3">
      <c r="A29" s="29">
        <v>19</v>
      </c>
      <c r="B29" s="48" t="s">
        <v>47</v>
      </c>
      <c r="C29" s="93">
        <v>1</v>
      </c>
      <c r="D29" s="93">
        <v>0</v>
      </c>
      <c r="E29" s="94">
        <f>C29-D29</f>
        <v>1</v>
      </c>
      <c r="F29" s="95">
        <f t="shared" si="2"/>
        <v>0</v>
      </c>
      <c r="G29" s="125">
        <v>1</v>
      </c>
      <c r="H29" s="125"/>
      <c r="I29" s="125">
        <f t="shared" si="3"/>
        <v>1</v>
      </c>
      <c r="J29" s="95">
        <f t="shared" si="4"/>
        <v>0</v>
      </c>
      <c r="K29" s="137">
        <v>138310.6</v>
      </c>
      <c r="L29" s="131">
        <v>138310.6</v>
      </c>
      <c r="M29" s="108">
        <v>138310.6</v>
      </c>
      <c r="N29" s="131">
        <v>0</v>
      </c>
      <c r="O29" s="108"/>
      <c r="P29" s="97">
        <f t="shared" si="5"/>
        <v>0</v>
      </c>
      <c r="Q29" s="114">
        <f t="shared" si="6"/>
        <v>0</v>
      </c>
      <c r="R29" s="25" t="s">
        <v>55</v>
      </c>
    </row>
    <row r="30" spans="1:23" x14ac:dyDescent="0.3">
      <c r="B30" s="5" t="s">
        <v>33</v>
      </c>
      <c r="C30" s="115">
        <f>C31+C32+C33+C34</f>
        <v>30</v>
      </c>
      <c r="D30" s="115">
        <f>D31+D32+D33+D34</f>
        <v>23</v>
      </c>
      <c r="E30" s="116">
        <f>E31+E32+E33+E34</f>
        <v>7</v>
      </c>
      <c r="F30" s="117">
        <f t="shared" si="2"/>
        <v>0.76666666666666672</v>
      </c>
      <c r="G30" s="115">
        <f t="shared" ref="G30:H30" si="20">G31+G32+G33+G34</f>
        <v>3</v>
      </c>
      <c r="H30" s="115">
        <f t="shared" si="20"/>
        <v>0</v>
      </c>
      <c r="I30" s="115">
        <f t="shared" si="3"/>
        <v>3</v>
      </c>
      <c r="J30" s="117">
        <f t="shared" si="4"/>
        <v>0</v>
      </c>
      <c r="K30" s="136">
        <f>SUM(K31:K34)</f>
        <v>279367.90000000002</v>
      </c>
      <c r="L30" s="130">
        <f t="shared" ref="L30:O30" si="21">SUM(L31:L34)</f>
        <v>147124.5</v>
      </c>
      <c r="M30" s="118">
        <f t="shared" si="21"/>
        <v>0</v>
      </c>
      <c r="N30" s="130">
        <f t="shared" si="21"/>
        <v>143117.70000000001</v>
      </c>
      <c r="O30" s="118">
        <f t="shared" si="21"/>
        <v>659</v>
      </c>
      <c r="P30" s="119">
        <f t="shared" si="5"/>
        <v>0.97276592273890483</v>
      </c>
      <c r="Q30" s="117" t="e">
        <f t="shared" si="6"/>
        <v>#DIV/0!</v>
      </c>
      <c r="R30" s="120"/>
      <c r="W30" s="105"/>
    </row>
    <row r="31" spans="1:23" ht="100.5" customHeight="1" x14ac:dyDescent="0.3">
      <c r="A31" s="29">
        <v>20</v>
      </c>
      <c r="B31" s="3" t="s">
        <v>40</v>
      </c>
      <c r="C31" s="57">
        <v>17</v>
      </c>
      <c r="D31" s="57">
        <f>13+2</f>
        <v>15</v>
      </c>
      <c r="E31" s="90">
        <f>C31-D31</f>
        <v>2</v>
      </c>
      <c r="F31" s="91">
        <f t="shared" si="2"/>
        <v>0.88235294117647056</v>
      </c>
      <c r="G31" s="124">
        <v>0</v>
      </c>
      <c r="H31" s="124"/>
      <c r="I31" s="124">
        <f t="shared" si="3"/>
        <v>0</v>
      </c>
      <c r="J31" s="91" t="e">
        <f t="shared" si="4"/>
        <v>#DIV/0!</v>
      </c>
      <c r="K31" s="137">
        <v>46983.199999999997</v>
      </c>
      <c r="L31" s="131">
        <v>27978</v>
      </c>
      <c r="M31" s="108">
        <v>0</v>
      </c>
      <c r="N31" s="131">
        <v>27978</v>
      </c>
      <c r="O31" s="110">
        <v>659</v>
      </c>
      <c r="P31" s="92">
        <f t="shared" si="5"/>
        <v>1</v>
      </c>
      <c r="Q31" s="113" t="e">
        <f t="shared" si="6"/>
        <v>#DIV/0!</v>
      </c>
      <c r="R31" s="12" t="s">
        <v>95</v>
      </c>
    </row>
    <row r="32" spans="1:23" ht="132" x14ac:dyDescent="0.3">
      <c r="A32" s="29">
        <v>21</v>
      </c>
      <c r="B32" s="3" t="s">
        <v>41</v>
      </c>
      <c r="C32" s="57">
        <v>10</v>
      </c>
      <c r="D32" s="57">
        <v>6</v>
      </c>
      <c r="E32" s="90">
        <f>C32-D32</f>
        <v>4</v>
      </c>
      <c r="F32" s="91">
        <f t="shared" si="2"/>
        <v>0.6</v>
      </c>
      <c r="G32" s="126">
        <v>3</v>
      </c>
      <c r="H32" s="126"/>
      <c r="I32" s="124">
        <f t="shared" si="3"/>
        <v>3</v>
      </c>
      <c r="J32" s="91">
        <f t="shared" si="4"/>
        <v>0</v>
      </c>
      <c r="K32" s="137">
        <v>100570</v>
      </c>
      <c r="L32" s="131">
        <v>86449</v>
      </c>
      <c r="M32" s="108">
        <v>0</v>
      </c>
      <c r="N32" s="131">
        <v>82442.2</v>
      </c>
      <c r="O32" s="108"/>
      <c r="P32" s="92">
        <f t="shared" si="5"/>
        <v>0.95365128572915825</v>
      </c>
      <c r="Q32" s="113" t="e">
        <f t="shared" si="6"/>
        <v>#DIV/0!</v>
      </c>
      <c r="R32" s="12" t="s">
        <v>101</v>
      </c>
    </row>
    <row r="33" spans="1:23" ht="66" x14ac:dyDescent="0.3">
      <c r="A33" s="29">
        <v>22</v>
      </c>
      <c r="B33" s="3" t="s">
        <v>42</v>
      </c>
      <c r="C33" s="57">
        <v>3</v>
      </c>
      <c r="D33" s="57">
        <v>2</v>
      </c>
      <c r="E33" s="90">
        <f>C33-D33</f>
        <v>1</v>
      </c>
      <c r="F33" s="91">
        <f t="shared" si="2"/>
        <v>0.66666666666666663</v>
      </c>
      <c r="G33" s="124">
        <v>0</v>
      </c>
      <c r="H33" s="124"/>
      <c r="I33" s="124">
        <f t="shared" si="3"/>
        <v>0</v>
      </c>
      <c r="J33" s="91" t="e">
        <f t="shared" si="4"/>
        <v>#DIV/0!</v>
      </c>
      <c r="K33" s="137">
        <v>35652</v>
      </c>
      <c r="L33" s="131">
        <v>32697.5</v>
      </c>
      <c r="M33" s="108"/>
      <c r="N33" s="132">
        <v>32697.5</v>
      </c>
      <c r="O33" s="110"/>
      <c r="P33" s="92">
        <f t="shared" si="5"/>
        <v>1</v>
      </c>
      <c r="Q33" s="113" t="e">
        <f t="shared" si="6"/>
        <v>#DIV/0!</v>
      </c>
      <c r="R33" s="12" t="s">
        <v>60</v>
      </c>
    </row>
    <row r="34" spans="1:23" ht="52.8" x14ac:dyDescent="0.3">
      <c r="A34" s="29">
        <v>23</v>
      </c>
      <c r="B34" s="3" t="s">
        <v>43</v>
      </c>
      <c r="C34" s="57">
        <v>0</v>
      </c>
      <c r="D34" s="57">
        <v>0</v>
      </c>
      <c r="E34" s="90">
        <f>C34-D34</f>
        <v>0</v>
      </c>
      <c r="F34" s="91">
        <v>0</v>
      </c>
      <c r="G34" s="124">
        <v>0</v>
      </c>
      <c r="H34" s="124"/>
      <c r="I34" s="124">
        <f t="shared" si="3"/>
        <v>0</v>
      </c>
      <c r="J34" s="91" t="e">
        <f t="shared" si="4"/>
        <v>#DIV/0!</v>
      </c>
      <c r="K34" s="137">
        <v>96162.7</v>
      </c>
      <c r="L34" s="131"/>
      <c r="M34" s="108"/>
      <c r="N34" s="132">
        <v>0</v>
      </c>
      <c r="O34" s="110"/>
      <c r="P34" s="92" t="e">
        <f t="shared" si="5"/>
        <v>#DIV/0!</v>
      </c>
      <c r="Q34" s="113" t="e">
        <f t="shared" si="6"/>
        <v>#DIV/0!</v>
      </c>
      <c r="R34" s="12" t="s">
        <v>83</v>
      </c>
    </row>
    <row r="35" spans="1:23" x14ac:dyDescent="0.3">
      <c r="B35" s="5" t="s">
        <v>34</v>
      </c>
      <c r="C35" s="115">
        <f>C36</f>
        <v>3</v>
      </c>
      <c r="D35" s="115">
        <f>D36</f>
        <v>3</v>
      </c>
      <c r="E35" s="116">
        <f>E36</f>
        <v>0</v>
      </c>
      <c r="F35" s="117">
        <f>D35/C35</f>
        <v>1</v>
      </c>
      <c r="G35" s="115">
        <f t="shared" ref="G35:H35" si="22">G36</f>
        <v>0</v>
      </c>
      <c r="H35" s="115">
        <f t="shared" si="22"/>
        <v>0</v>
      </c>
      <c r="I35" s="115">
        <f t="shared" si="3"/>
        <v>0</v>
      </c>
      <c r="J35" s="117" t="e">
        <f t="shared" si="4"/>
        <v>#DIV/0!</v>
      </c>
      <c r="K35" s="136">
        <f>SUM(K36)</f>
        <v>3000</v>
      </c>
      <c r="L35" s="130">
        <f>SUM(L36)</f>
        <v>2680.6</v>
      </c>
      <c r="M35" s="118">
        <f t="shared" ref="M35:O35" si="23">SUM(M36)</f>
        <v>0</v>
      </c>
      <c r="N35" s="130">
        <f t="shared" si="23"/>
        <v>2664.8</v>
      </c>
      <c r="O35" s="118">
        <f t="shared" si="23"/>
        <v>15.8</v>
      </c>
      <c r="P35" s="119">
        <f t="shared" si="5"/>
        <v>0.99410579720958003</v>
      </c>
      <c r="Q35" s="117" t="e">
        <f t="shared" si="6"/>
        <v>#DIV/0!</v>
      </c>
      <c r="R35" s="120"/>
      <c r="W35" s="105"/>
    </row>
    <row r="36" spans="1:23" ht="39.75" customHeight="1" x14ac:dyDescent="0.3">
      <c r="A36" s="29">
        <v>24</v>
      </c>
      <c r="B36" s="3" t="s">
        <v>35</v>
      </c>
      <c r="C36" s="57">
        <v>3</v>
      </c>
      <c r="D36" s="57">
        <v>3</v>
      </c>
      <c r="E36" s="90">
        <f>C36-D36</f>
        <v>0</v>
      </c>
      <c r="F36" s="91">
        <f>D36/C36</f>
        <v>1</v>
      </c>
      <c r="G36" s="124">
        <v>0</v>
      </c>
      <c r="H36" s="124"/>
      <c r="I36" s="124">
        <f t="shared" si="3"/>
        <v>0</v>
      </c>
      <c r="J36" s="91" t="e">
        <f t="shared" si="4"/>
        <v>#DIV/0!</v>
      </c>
      <c r="K36" s="137">
        <v>3000</v>
      </c>
      <c r="L36" s="131">
        <v>2680.6</v>
      </c>
      <c r="M36" s="108">
        <v>0</v>
      </c>
      <c r="N36" s="131">
        <v>2664.8</v>
      </c>
      <c r="O36" s="108">
        <v>15.8</v>
      </c>
      <c r="P36" s="92">
        <f t="shared" si="5"/>
        <v>0.99410579720958003</v>
      </c>
      <c r="Q36" s="113" t="e">
        <f t="shared" si="6"/>
        <v>#DIV/0!</v>
      </c>
      <c r="R36" s="41" t="s">
        <v>102</v>
      </c>
    </row>
    <row r="37" spans="1:23" x14ac:dyDescent="0.3">
      <c r="A37" s="6"/>
      <c r="B37" s="26" t="s">
        <v>61</v>
      </c>
      <c r="C37" s="86">
        <f>C4+C12+C15+C17+C19+C22+C25+C30+C35</f>
        <v>161</v>
      </c>
      <c r="D37" s="86">
        <f t="shared" ref="D37:H37" si="24">D4+D12+D15+D17+D19+D22+D25+D30+D35</f>
        <v>127</v>
      </c>
      <c r="E37" s="98">
        <f t="shared" si="24"/>
        <v>34</v>
      </c>
      <c r="F37" s="87">
        <f>D37/C37</f>
        <v>0.78881987577639756</v>
      </c>
      <c r="G37" s="86">
        <f t="shared" si="24"/>
        <v>18</v>
      </c>
      <c r="H37" s="86">
        <f t="shared" si="24"/>
        <v>0</v>
      </c>
      <c r="I37" s="86">
        <f t="shared" si="3"/>
        <v>18</v>
      </c>
      <c r="J37" s="87">
        <f t="shared" si="4"/>
        <v>0</v>
      </c>
      <c r="K37" s="136">
        <f>K4+K12+K15+K17+K19+K22+K25+K30+K35</f>
        <v>2793469.5000000005</v>
      </c>
      <c r="L37" s="130">
        <f t="shared" ref="L37:O37" si="25">L4+L12+L15+L17+L19+L22+L25+L30+L35</f>
        <v>2512730.0000000005</v>
      </c>
      <c r="M37" s="107">
        <f>M4+M12+M15+M17+M19+M22+M25+M30+M35</f>
        <v>605518</v>
      </c>
      <c r="N37" s="130">
        <f t="shared" si="25"/>
        <v>1903189.4</v>
      </c>
      <c r="O37" s="107">
        <f t="shared" si="25"/>
        <v>674.8</v>
      </c>
      <c r="P37" s="89">
        <f>N37/L37</f>
        <v>0.75741898254090156</v>
      </c>
      <c r="Q37" s="112">
        <f t="shared" si="6"/>
        <v>1.1144177382010113E-3</v>
      </c>
      <c r="R37" s="26"/>
    </row>
  </sheetData>
  <mergeCells count="13">
    <mergeCell ref="P2:P3"/>
    <mergeCell ref="Q2:Q3"/>
    <mergeCell ref="R2:R3"/>
    <mergeCell ref="G2:H2"/>
    <mergeCell ref="I2:I3"/>
    <mergeCell ref="J2:J3"/>
    <mergeCell ref="K2:M2"/>
    <mergeCell ref="N2:O2"/>
    <mergeCell ref="A2:A3"/>
    <mergeCell ref="B2:B3"/>
    <mergeCell ref="C2:D2"/>
    <mergeCell ref="E2:E3"/>
    <mergeCell ref="F2:F3"/>
  </mergeCells>
  <pageMargins left="0.70866141732283472" right="0.70866141732283472" top="0.74803149606299213" bottom="0.74803149606299213" header="0.31496062992125984" footer="0.31496062992125984"/>
  <pageSetup paperSize="8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workbookViewId="0">
      <selection activeCell="J30" sqref="J30"/>
    </sheetView>
  </sheetViews>
  <sheetFormatPr defaultRowHeight="14.4" x14ac:dyDescent="0.3"/>
  <cols>
    <col min="1" max="1" width="4.109375" customWidth="1"/>
    <col min="2" max="2" width="29.88671875" customWidth="1"/>
    <col min="3" max="3" width="10.33203125" customWidth="1"/>
    <col min="4" max="4" width="10.109375" customWidth="1"/>
    <col min="5" max="5" width="13.109375" customWidth="1"/>
    <col min="6" max="6" width="14.33203125" customWidth="1"/>
    <col min="7" max="7" width="15.44140625" customWidth="1"/>
    <col min="8" max="8" width="15.44140625" style="109" customWidth="1"/>
    <col min="9" max="9" width="15.44140625" customWidth="1"/>
    <col min="10" max="10" width="14.88671875" style="109" customWidth="1"/>
    <col min="11" max="11" width="14.88671875" customWidth="1"/>
    <col min="12" max="12" width="16" style="109" customWidth="1"/>
    <col min="13" max="13" width="28.88671875" customWidth="1"/>
  </cols>
  <sheetData>
    <row r="2" spans="1:18" ht="15" customHeight="1" x14ac:dyDescent="0.3">
      <c r="A2" s="168" t="s">
        <v>10</v>
      </c>
      <c r="B2" s="174" t="s">
        <v>0</v>
      </c>
      <c r="C2" s="175" t="s">
        <v>1</v>
      </c>
      <c r="D2" s="175"/>
      <c r="E2" s="176" t="s">
        <v>25</v>
      </c>
      <c r="F2" s="168" t="s">
        <v>62</v>
      </c>
      <c r="G2" s="180" t="s">
        <v>11</v>
      </c>
      <c r="H2" s="182"/>
      <c r="I2" s="180" t="s">
        <v>75</v>
      </c>
      <c r="J2" s="182"/>
      <c r="K2" s="168" t="s">
        <v>69</v>
      </c>
      <c r="L2" s="178" t="s">
        <v>70</v>
      </c>
      <c r="M2" s="174" t="s">
        <v>5</v>
      </c>
    </row>
    <row r="3" spans="1:18" ht="33.75" customHeight="1" x14ac:dyDescent="0.3">
      <c r="A3" s="169"/>
      <c r="B3" s="174"/>
      <c r="C3" s="84" t="s">
        <v>2</v>
      </c>
      <c r="D3" s="84" t="s">
        <v>3</v>
      </c>
      <c r="E3" s="176"/>
      <c r="F3" s="177"/>
      <c r="G3" s="84" t="s">
        <v>71</v>
      </c>
      <c r="H3" s="106" t="s">
        <v>72</v>
      </c>
      <c r="I3" s="84" t="s">
        <v>73</v>
      </c>
      <c r="J3" s="106" t="s">
        <v>74</v>
      </c>
      <c r="K3" s="169"/>
      <c r="L3" s="179"/>
      <c r="M3" s="174"/>
    </row>
    <row r="4" spans="1:18" ht="28.8" x14ac:dyDescent="0.3">
      <c r="B4" s="5" t="s">
        <v>9</v>
      </c>
      <c r="C4" s="115">
        <f>SUM(C5:C11)</f>
        <v>17</v>
      </c>
      <c r="D4" s="115">
        <f t="shared" ref="D4" si="0">SUM(D5:D11)</f>
        <v>15</v>
      </c>
      <c r="E4" s="116">
        <f t="shared" ref="E4:E18" si="1">C4-D4</f>
        <v>2</v>
      </c>
      <c r="F4" s="117">
        <f>D4/C4</f>
        <v>0.88235294117647056</v>
      </c>
      <c r="G4" s="118">
        <f>SUM(G5:G11)</f>
        <v>562011.5</v>
      </c>
      <c r="H4" s="118">
        <f>SUM(H5:H11)</f>
        <v>562011.5</v>
      </c>
      <c r="I4" s="118">
        <f t="shared" ref="I4:J4" si="2">SUM(I5:I11)</f>
        <v>281351.2</v>
      </c>
      <c r="J4" s="118">
        <f t="shared" si="2"/>
        <v>281351.2</v>
      </c>
      <c r="K4" s="119">
        <f>I4/G4</f>
        <v>0.50061466713759417</v>
      </c>
      <c r="L4" s="117">
        <f>J4/H4</f>
        <v>0.50061466713759417</v>
      </c>
      <c r="M4" s="120" t="s">
        <v>81</v>
      </c>
      <c r="N4">
        <v>1404.1</v>
      </c>
      <c r="O4">
        <v>1106.0999999999999</v>
      </c>
      <c r="P4">
        <v>1532.9</v>
      </c>
      <c r="Q4">
        <v>17.100000000000001</v>
      </c>
      <c r="R4" s="105">
        <f>SUM(N4:Q4)</f>
        <v>4060.2</v>
      </c>
    </row>
    <row r="5" spans="1:18" ht="90.75" customHeight="1" x14ac:dyDescent="0.3">
      <c r="A5" s="1">
        <v>1</v>
      </c>
      <c r="B5" s="3" t="s">
        <v>8</v>
      </c>
      <c r="C5" s="57">
        <v>1</v>
      </c>
      <c r="D5" s="57">
        <v>1</v>
      </c>
      <c r="E5" s="90">
        <f t="shared" si="1"/>
        <v>0</v>
      </c>
      <c r="F5" s="91">
        <f t="shared" ref="F5:F33" si="3">D5/C5</f>
        <v>1</v>
      </c>
      <c r="G5" s="56">
        <v>100000</v>
      </c>
      <c r="H5" s="108">
        <v>100000</v>
      </c>
      <c r="I5" s="56">
        <v>100000</v>
      </c>
      <c r="J5" s="108">
        <v>100000</v>
      </c>
      <c r="K5" s="92">
        <f t="shared" ref="K5:K36" si="4">I5/G5</f>
        <v>1</v>
      </c>
      <c r="L5" s="113">
        <f t="shared" ref="L5:L36" si="5">J5/H5</f>
        <v>1</v>
      </c>
      <c r="M5" s="6"/>
    </row>
    <row r="6" spans="1:18" ht="39.6" x14ac:dyDescent="0.3">
      <c r="A6" s="1">
        <v>2</v>
      </c>
      <c r="B6" s="3" t="s">
        <v>7</v>
      </c>
      <c r="C6" s="57">
        <v>4</v>
      </c>
      <c r="D6" s="57">
        <v>4</v>
      </c>
      <c r="E6" s="90">
        <f t="shared" si="1"/>
        <v>0</v>
      </c>
      <c r="F6" s="91">
        <f t="shared" si="3"/>
        <v>1</v>
      </c>
      <c r="G6" s="56">
        <v>3000</v>
      </c>
      <c r="H6" s="108">
        <v>3000</v>
      </c>
      <c r="I6" s="56">
        <v>1595.9</v>
      </c>
      <c r="J6" s="108">
        <v>1595.9</v>
      </c>
      <c r="K6" s="92">
        <f t="shared" si="4"/>
        <v>0.5319666666666667</v>
      </c>
      <c r="L6" s="113">
        <f t="shared" si="5"/>
        <v>0.5319666666666667</v>
      </c>
      <c r="M6" s="7" t="s">
        <v>26</v>
      </c>
    </row>
    <row r="7" spans="1:18" ht="50.25" customHeight="1" x14ac:dyDescent="0.3">
      <c r="A7" s="1">
        <v>3</v>
      </c>
      <c r="B7" s="3" t="s">
        <v>6</v>
      </c>
      <c r="C7" s="57">
        <v>2</v>
      </c>
      <c r="D7" s="57">
        <v>2</v>
      </c>
      <c r="E7" s="90">
        <f t="shared" si="1"/>
        <v>0</v>
      </c>
      <c r="F7" s="91">
        <f t="shared" si="3"/>
        <v>1</v>
      </c>
      <c r="G7" s="56">
        <v>10911.5</v>
      </c>
      <c r="H7" s="108">
        <v>10911.5</v>
      </c>
      <c r="I7" s="56">
        <v>10894.4</v>
      </c>
      <c r="J7" s="108">
        <v>10894.4</v>
      </c>
      <c r="K7" s="92">
        <f t="shared" si="4"/>
        <v>0.99843284607982397</v>
      </c>
      <c r="L7" s="113">
        <f t="shared" si="5"/>
        <v>0.99843284607982397</v>
      </c>
      <c r="M7" s="12" t="s">
        <v>23</v>
      </c>
    </row>
    <row r="8" spans="1:18" ht="90.75" customHeight="1" x14ac:dyDescent="0.3">
      <c r="A8" s="19">
        <v>4</v>
      </c>
      <c r="B8" s="20" t="s">
        <v>12</v>
      </c>
      <c r="C8" s="93">
        <v>1</v>
      </c>
      <c r="D8" s="93">
        <v>0</v>
      </c>
      <c r="E8" s="94">
        <f t="shared" si="1"/>
        <v>1</v>
      </c>
      <c r="F8" s="95">
        <f t="shared" si="3"/>
        <v>0</v>
      </c>
      <c r="G8" s="96">
        <v>226600</v>
      </c>
      <c r="H8" s="108">
        <v>226600</v>
      </c>
      <c r="I8" s="96">
        <v>0</v>
      </c>
      <c r="J8" s="108">
        <v>0</v>
      </c>
      <c r="K8" s="97">
        <f t="shared" si="4"/>
        <v>0</v>
      </c>
      <c r="L8" s="113">
        <f t="shared" si="5"/>
        <v>0</v>
      </c>
      <c r="M8" s="25" t="s">
        <v>27</v>
      </c>
    </row>
    <row r="9" spans="1:18" ht="57" customHeight="1" x14ac:dyDescent="0.3">
      <c r="A9" s="19">
        <v>5</v>
      </c>
      <c r="B9" s="20" t="s">
        <v>17</v>
      </c>
      <c r="C9" s="93">
        <v>1</v>
      </c>
      <c r="D9" s="93">
        <v>0</v>
      </c>
      <c r="E9" s="94">
        <f t="shared" si="1"/>
        <v>1</v>
      </c>
      <c r="F9" s="95">
        <f t="shared" si="3"/>
        <v>0</v>
      </c>
      <c r="G9" s="96">
        <v>50000</v>
      </c>
      <c r="H9" s="108">
        <v>50000</v>
      </c>
      <c r="I9" s="96">
        <v>0</v>
      </c>
      <c r="J9" s="108">
        <v>0</v>
      </c>
      <c r="K9" s="97">
        <f t="shared" si="4"/>
        <v>0</v>
      </c>
      <c r="L9" s="113">
        <f t="shared" si="5"/>
        <v>0</v>
      </c>
      <c r="M9" s="25" t="s">
        <v>28</v>
      </c>
    </row>
    <row r="10" spans="1:18" ht="68.25" customHeight="1" x14ac:dyDescent="0.3">
      <c r="A10" s="1">
        <v>6</v>
      </c>
      <c r="B10" s="3" t="s">
        <v>13</v>
      </c>
      <c r="C10" s="57">
        <v>4</v>
      </c>
      <c r="D10" s="57">
        <v>4</v>
      </c>
      <c r="E10" s="90">
        <f t="shared" si="1"/>
        <v>0</v>
      </c>
      <c r="F10" s="91">
        <f t="shared" si="3"/>
        <v>1</v>
      </c>
      <c r="G10" s="56">
        <v>4500</v>
      </c>
      <c r="H10" s="108">
        <v>4500</v>
      </c>
      <c r="I10" s="56">
        <v>3393.8</v>
      </c>
      <c r="J10" s="108">
        <v>3393.8</v>
      </c>
      <c r="K10" s="92">
        <f t="shared" si="4"/>
        <v>0.75417777777777784</v>
      </c>
      <c r="L10" s="113">
        <f t="shared" si="5"/>
        <v>0.75417777777777784</v>
      </c>
      <c r="M10" s="12" t="s">
        <v>24</v>
      </c>
    </row>
    <row r="11" spans="1:18" ht="119.25" customHeight="1" x14ac:dyDescent="0.3">
      <c r="A11" s="1">
        <v>7</v>
      </c>
      <c r="B11" s="3" t="s">
        <v>14</v>
      </c>
      <c r="C11" s="57">
        <v>4</v>
      </c>
      <c r="D11" s="57">
        <v>4</v>
      </c>
      <c r="E11" s="14">
        <f t="shared" si="1"/>
        <v>0</v>
      </c>
      <c r="F11" s="91">
        <f t="shared" si="3"/>
        <v>1</v>
      </c>
      <c r="G11" s="56">
        <v>167000</v>
      </c>
      <c r="H11" s="108">
        <v>167000</v>
      </c>
      <c r="I11" s="56">
        <v>165467.1</v>
      </c>
      <c r="J11" s="108">
        <v>165467.1</v>
      </c>
      <c r="K11" s="92">
        <f t="shared" si="4"/>
        <v>0.99082095808383241</v>
      </c>
      <c r="L11" s="113">
        <f t="shared" si="5"/>
        <v>0.99082095808383241</v>
      </c>
      <c r="M11" s="12" t="s">
        <v>80</v>
      </c>
    </row>
    <row r="12" spans="1:18" x14ac:dyDescent="0.3">
      <c r="B12" s="5" t="s">
        <v>15</v>
      </c>
      <c r="C12" s="115">
        <f>SUM(C13:C14)</f>
        <v>54</v>
      </c>
      <c r="D12" s="115">
        <f>SUM(D13:D14)</f>
        <v>52</v>
      </c>
      <c r="E12" s="116">
        <f t="shared" si="1"/>
        <v>2</v>
      </c>
      <c r="F12" s="117">
        <f t="shared" si="3"/>
        <v>0.96296296296296291</v>
      </c>
      <c r="G12" s="118">
        <f>SUM(G13:G14)</f>
        <v>306991.09999999998</v>
      </c>
      <c r="H12" s="118">
        <f t="shared" ref="H12:J12" si="6">SUM(H13:H14)</f>
        <v>219766.2</v>
      </c>
      <c r="I12" s="118">
        <f t="shared" si="6"/>
        <v>220466.2</v>
      </c>
      <c r="J12" s="118">
        <f t="shared" si="6"/>
        <v>219766.2</v>
      </c>
      <c r="K12" s="119">
        <f>I12/G12</f>
        <v>0.71815176400879388</v>
      </c>
      <c r="L12" s="117">
        <f>J12/H12</f>
        <v>1</v>
      </c>
      <c r="M12" s="120"/>
      <c r="R12" s="105"/>
    </row>
    <row r="13" spans="1:18" ht="57" customHeight="1" x14ac:dyDescent="0.3">
      <c r="A13" s="1">
        <v>8</v>
      </c>
      <c r="B13" s="3" t="s">
        <v>18</v>
      </c>
      <c r="C13" s="57">
        <v>50</v>
      </c>
      <c r="D13" s="57">
        <v>48</v>
      </c>
      <c r="E13" s="90">
        <f t="shared" si="1"/>
        <v>2</v>
      </c>
      <c r="F13" s="91">
        <f t="shared" si="3"/>
        <v>0.96</v>
      </c>
      <c r="G13" s="56">
        <v>148500</v>
      </c>
      <c r="H13" s="108">
        <v>81177.8</v>
      </c>
      <c r="I13" s="56">
        <v>81877.8</v>
      </c>
      <c r="J13" s="108">
        <v>81177.8</v>
      </c>
      <c r="K13" s="92">
        <f t="shared" si="4"/>
        <v>0.55136565656565661</v>
      </c>
      <c r="L13" s="113">
        <f t="shared" si="5"/>
        <v>1</v>
      </c>
      <c r="M13" s="12" t="s">
        <v>76</v>
      </c>
    </row>
    <row r="14" spans="1:18" ht="39.75" customHeight="1" x14ac:dyDescent="0.3">
      <c r="A14" s="1">
        <v>9</v>
      </c>
      <c r="B14" s="3" t="s">
        <v>19</v>
      </c>
      <c r="C14" s="57">
        <v>4</v>
      </c>
      <c r="D14" s="57">
        <v>4</v>
      </c>
      <c r="E14" s="90">
        <f t="shared" si="1"/>
        <v>0</v>
      </c>
      <c r="F14" s="91">
        <f t="shared" si="3"/>
        <v>1</v>
      </c>
      <c r="G14" s="56">
        <v>158491.1</v>
      </c>
      <c r="H14" s="108">
        <v>138588.4</v>
      </c>
      <c r="I14" s="56">
        <v>138588.4</v>
      </c>
      <c r="J14" s="108">
        <v>138588.4</v>
      </c>
      <c r="K14" s="92">
        <f t="shared" si="4"/>
        <v>0.87442386354817392</v>
      </c>
      <c r="L14" s="113">
        <f t="shared" si="5"/>
        <v>1</v>
      </c>
      <c r="M14" s="12" t="s">
        <v>29</v>
      </c>
    </row>
    <row r="15" spans="1:18" x14ac:dyDescent="0.3">
      <c r="B15" s="5" t="s">
        <v>16</v>
      </c>
      <c r="C15" s="115">
        <f>SUM(C16)</f>
        <v>4</v>
      </c>
      <c r="D15" s="115">
        <f>SUM(D16)</f>
        <v>4</v>
      </c>
      <c r="E15" s="116">
        <f t="shared" si="1"/>
        <v>0</v>
      </c>
      <c r="F15" s="117">
        <f t="shared" si="3"/>
        <v>1</v>
      </c>
      <c r="G15" s="118">
        <f>SUM(G16)</f>
        <v>214845</v>
      </c>
      <c r="H15" s="118">
        <f t="shared" ref="H15:J15" si="7">SUM(H16)</f>
        <v>214845</v>
      </c>
      <c r="I15" s="118">
        <f t="shared" si="7"/>
        <v>214845</v>
      </c>
      <c r="J15" s="118">
        <f t="shared" si="7"/>
        <v>214845</v>
      </c>
      <c r="K15" s="119">
        <f>I15/G15</f>
        <v>1</v>
      </c>
      <c r="L15" s="117">
        <f>J15/H15</f>
        <v>1</v>
      </c>
      <c r="M15" s="120"/>
      <c r="R15" s="105"/>
    </row>
    <row r="16" spans="1:18" ht="52.8" x14ac:dyDescent="0.3">
      <c r="A16" s="1">
        <v>10</v>
      </c>
      <c r="B16" s="3" t="s">
        <v>20</v>
      </c>
      <c r="C16" s="57">
        <v>4</v>
      </c>
      <c r="D16" s="57">
        <v>4</v>
      </c>
      <c r="E16" s="90">
        <f t="shared" si="1"/>
        <v>0</v>
      </c>
      <c r="F16" s="91">
        <f t="shared" si="3"/>
        <v>1</v>
      </c>
      <c r="G16" s="56">
        <v>214845</v>
      </c>
      <c r="H16" s="108">
        <v>214845</v>
      </c>
      <c r="I16" s="56">
        <v>214845</v>
      </c>
      <c r="J16" s="108">
        <v>214845</v>
      </c>
      <c r="K16" s="92">
        <f t="shared" si="4"/>
        <v>1</v>
      </c>
      <c r="L16" s="113">
        <f t="shared" si="5"/>
        <v>1</v>
      </c>
      <c r="M16" s="6"/>
    </row>
    <row r="17" spans="1:18" x14ac:dyDescent="0.3">
      <c r="B17" s="5" t="s">
        <v>21</v>
      </c>
      <c r="C17" s="115">
        <f>SUM(C18)</f>
        <v>5</v>
      </c>
      <c r="D17" s="115">
        <f>SUM(D18)</f>
        <v>3</v>
      </c>
      <c r="E17" s="116">
        <f t="shared" si="1"/>
        <v>2</v>
      </c>
      <c r="F17" s="117">
        <f t="shared" si="3"/>
        <v>0.6</v>
      </c>
      <c r="G17" s="118">
        <f>SUM(G18)</f>
        <v>76581.600000000006</v>
      </c>
      <c r="H17" s="118">
        <f t="shared" ref="H17:J17" si="8">SUM(H18)</f>
        <v>76191.600000000006</v>
      </c>
      <c r="I17" s="118">
        <f t="shared" si="8"/>
        <v>76191.600000000006</v>
      </c>
      <c r="J17" s="118">
        <f t="shared" si="8"/>
        <v>76191.600000000006</v>
      </c>
      <c r="K17" s="119">
        <f>I17/G17</f>
        <v>0.99490739289855523</v>
      </c>
      <c r="L17" s="117">
        <f>J17/H17</f>
        <v>1</v>
      </c>
      <c r="M17" s="120"/>
      <c r="R17" s="105"/>
    </row>
    <row r="18" spans="1:18" ht="52.8" x14ac:dyDescent="0.3">
      <c r="A18" s="1">
        <v>11</v>
      </c>
      <c r="B18" s="3" t="s">
        <v>22</v>
      </c>
      <c r="C18" s="57">
        <v>5</v>
      </c>
      <c r="D18" s="57">
        <v>3</v>
      </c>
      <c r="E18" s="90">
        <f t="shared" si="1"/>
        <v>2</v>
      </c>
      <c r="F18" s="91">
        <f t="shared" si="3"/>
        <v>0.6</v>
      </c>
      <c r="G18" s="56">
        <v>76581.600000000006</v>
      </c>
      <c r="H18" s="110">
        <v>76191.600000000006</v>
      </c>
      <c r="I18" s="57">
        <v>76191.600000000006</v>
      </c>
      <c r="J18" s="110">
        <v>76191.600000000006</v>
      </c>
      <c r="K18" s="99">
        <f t="shared" si="4"/>
        <v>0.99490739289855523</v>
      </c>
      <c r="L18" s="113">
        <f t="shared" si="5"/>
        <v>1</v>
      </c>
      <c r="M18" s="12" t="s">
        <v>77</v>
      </c>
    </row>
    <row r="19" spans="1:18" x14ac:dyDescent="0.3">
      <c r="B19" s="5" t="s">
        <v>30</v>
      </c>
      <c r="C19" s="115">
        <f>C20+C21</f>
        <v>15</v>
      </c>
      <c r="D19" s="115">
        <f>D20+D21</f>
        <v>12</v>
      </c>
      <c r="E19" s="116">
        <f>E20+E21</f>
        <v>3</v>
      </c>
      <c r="F19" s="117">
        <f t="shared" si="3"/>
        <v>0.8</v>
      </c>
      <c r="G19" s="118">
        <f>SUM(G20:G21)</f>
        <v>593140.6</v>
      </c>
      <c r="H19" s="118">
        <f t="shared" ref="H19:J19" si="9">SUM(H20:H21)</f>
        <v>557116.4</v>
      </c>
      <c r="I19" s="118">
        <f t="shared" si="9"/>
        <v>558185.9</v>
      </c>
      <c r="J19" s="118">
        <f t="shared" si="9"/>
        <v>557116.4</v>
      </c>
      <c r="K19" s="119">
        <f>I19/G19</f>
        <v>0.9410684414454179</v>
      </c>
      <c r="L19" s="117">
        <f>J19/H19</f>
        <v>1</v>
      </c>
      <c r="M19" s="120"/>
      <c r="R19" s="105"/>
    </row>
    <row r="20" spans="1:18" ht="53.25" customHeight="1" x14ac:dyDescent="0.3">
      <c r="A20" s="1">
        <v>12</v>
      </c>
      <c r="B20" s="30" t="s">
        <v>36</v>
      </c>
      <c r="C20" s="57">
        <v>5</v>
      </c>
      <c r="D20" s="57">
        <v>3</v>
      </c>
      <c r="E20" s="90">
        <f>C20-D20</f>
        <v>2</v>
      </c>
      <c r="F20" s="91">
        <f t="shared" si="3"/>
        <v>0.6</v>
      </c>
      <c r="G20" s="56">
        <v>198035.5</v>
      </c>
      <c r="H20" s="108">
        <v>163373.4</v>
      </c>
      <c r="I20" s="56">
        <v>163373.4</v>
      </c>
      <c r="J20" s="110">
        <v>163373.4</v>
      </c>
      <c r="K20" s="92">
        <f t="shared" si="4"/>
        <v>0.82497027048180749</v>
      </c>
      <c r="L20" s="113">
        <f t="shared" si="5"/>
        <v>1</v>
      </c>
      <c r="M20" s="85" t="s">
        <v>54</v>
      </c>
    </row>
    <row r="21" spans="1:18" ht="39.6" x14ac:dyDescent="0.3">
      <c r="A21" s="29">
        <v>13</v>
      </c>
      <c r="B21" s="3" t="s">
        <v>37</v>
      </c>
      <c r="C21" s="57">
        <v>10</v>
      </c>
      <c r="D21" s="57">
        <v>9</v>
      </c>
      <c r="E21" s="90">
        <f>C21-D21</f>
        <v>1</v>
      </c>
      <c r="F21" s="91">
        <f t="shared" si="3"/>
        <v>0.9</v>
      </c>
      <c r="G21" s="56">
        <v>395105.1</v>
      </c>
      <c r="H21" s="108">
        <v>393743</v>
      </c>
      <c r="I21" s="56">
        <v>394812.5</v>
      </c>
      <c r="J21" s="108">
        <v>393743</v>
      </c>
      <c r="K21" s="92">
        <f>I21/G21</f>
        <v>0.99925943755218549</v>
      </c>
      <c r="L21" s="113">
        <f>J21/H21</f>
        <v>1</v>
      </c>
      <c r="M21" s="7" t="s">
        <v>51</v>
      </c>
    </row>
    <row r="22" spans="1:18" x14ac:dyDescent="0.3">
      <c r="B22" s="5" t="s">
        <v>31</v>
      </c>
      <c r="C22" s="115">
        <f>C23+C24</f>
        <v>9</v>
      </c>
      <c r="D22" s="115">
        <f>D23+D24</f>
        <v>9</v>
      </c>
      <c r="E22" s="116">
        <f>E23+E24</f>
        <v>0</v>
      </c>
      <c r="F22" s="117">
        <f t="shared" si="3"/>
        <v>1</v>
      </c>
      <c r="G22" s="118">
        <f>SUM(G23:G24)</f>
        <v>419221.2</v>
      </c>
      <c r="H22" s="118">
        <f t="shared" ref="H22:J22" si="10">SUM(H23:H24)</f>
        <v>407762.8</v>
      </c>
      <c r="I22" s="118">
        <f t="shared" si="10"/>
        <v>407762.8</v>
      </c>
      <c r="J22" s="118">
        <f t="shared" si="10"/>
        <v>407762.8</v>
      </c>
      <c r="K22" s="119">
        <f>I22/G22</f>
        <v>0.97266741281213831</v>
      </c>
      <c r="L22" s="117">
        <f>J22/H22</f>
        <v>1</v>
      </c>
      <c r="M22" s="120"/>
      <c r="R22" s="105"/>
    </row>
    <row r="23" spans="1:18" ht="31.5" customHeight="1" x14ac:dyDescent="0.3">
      <c r="A23" s="29">
        <v>14</v>
      </c>
      <c r="B23" s="3" t="s">
        <v>38</v>
      </c>
      <c r="C23" s="57">
        <v>4</v>
      </c>
      <c r="D23" s="57">
        <v>4</v>
      </c>
      <c r="E23" s="90">
        <f>C23-D23</f>
        <v>0</v>
      </c>
      <c r="F23" s="91">
        <f t="shared" si="3"/>
        <v>1</v>
      </c>
      <c r="G23" s="56">
        <v>400000</v>
      </c>
      <c r="H23" s="108">
        <v>400000</v>
      </c>
      <c r="I23" s="56">
        <v>400000</v>
      </c>
      <c r="J23" s="110">
        <v>400000</v>
      </c>
      <c r="K23" s="92">
        <f t="shared" si="4"/>
        <v>1</v>
      </c>
      <c r="L23" s="113">
        <f t="shared" si="5"/>
        <v>1</v>
      </c>
      <c r="M23" s="7" t="s">
        <v>78</v>
      </c>
    </row>
    <row r="24" spans="1:18" ht="26.4" x14ac:dyDescent="0.3">
      <c r="A24" s="29">
        <v>15</v>
      </c>
      <c r="B24" s="3" t="s">
        <v>39</v>
      </c>
      <c r="C24" s="57">
        <v>5</v>
      </c>
      <c r="D24" s="57">
        <v>5</v>
      </c>
      <c r="E24" s="90">
        <f>C24-D24</f>
        <v>0</v>
      </c>
      <c r="F24" s="91">
        <f t="shared" si="3"/>
        <v>1</v>
      </c>
      <c r="G24" s="56">
        <v>19221.2</v>
      </c>
      <c r="H24" s="108">
        <v>7762.8</v>
      </c>
      <c r="I24" s="56">
        <v>7762.8</v>
      </c>
      <c r="J24" s="110">
        <v>7762.8</v>
      </c>
      <c r="K24" s="92">
        <f t="shared" si="4"/>
        <v>0.40386656400224752</v>
      </c>
      <c r="L24" s="113">
        <f t="shared" si="5"/>
        <v>1</v>
      </c>
      <c r="M24" s="12" t="s">
        <v>52</v>
      </c>
    </row>
    <row r="25" spans="1:18" x14ac:dyDescent="0.3">
      <c r="B25" s="5" t="s">
        <v>32</v>
      </c>
      <c r="C25" s="115">
        <f>C26+C27+C28+C29</f>
        <v>10</v>
      </c>
      <c r="D25" s="115">
        <f>D26+D27+D28+D29</f>
        <v>6</v>
      </c>
      <c r="E25" s="116">
        <f>E26+E27+E28+E29</f>
        <v>4</v>
      </c>
      <c r="F25" s="117">
        <f t="shared" si="3"/>
        <v>0.6</v>
      </c>
      <c r="G25" s="118">
        <f>SUM(G26:G29)</f>
        <v>338310.6</v>
      </c>
      <c r="H25" s="118">
        <f t="shared" ref="H25:J25" si="11">SUM(H26:H29)</f>
        <v>228684.3</v>
      </c>
      <c r="I25" s="118">
        <f t="shared" si="11"/>
        <v>373.7</v>
      </c>
      <c r="J25" s="118">
        <f t="shared" si="11"/>
        <v>373.7</v>
      </c>
      <c r="K25" s="119">
        <f>I25/G25</f>
        <v>1.1046062405375417E-3</v>
      </c>
      <c r="L25" s="117">
        <f>J25/H25</f>
        <v>1.634130545909798E-3</v>
      </c>
      <c r="M25" s="120"/>
      <c r="R25" s="105"/>
    </row>
    <row r="26" spans="1:18" ht="52.8" x14ac:dyDescent="0.3">
      <c r="A26" s="29">
        <v>16</v>
      </c>
      <c r="B26" s="20" t="s">
        <v>45</v>
      </c>
      <c r="C26" s="96">
        <v>1</v>
      </c>
      <c r="D26" s="96">
        <v>0</v>
      </c>
      <c r="E26" s="96">
        <f>C26-D26</f>
        <v>1</v>
      </c>
      <c r="F26" s="96">
        <f t="shared" si="3"/>
        <v>0</v>
      </c>
      <c r="G26" s="96">
        <v>90000</v>
      </c>
      <c r="H26" s="108">
        <v>90000</v>
      </c>
      <c r="I26" s="96">
        <v>0</v>
      </c>
      <c r="J26" s="110">
        <v>0</v>
      </c>
      <c r="K26" s="97">
        <f t="shared" si="4"/>
        <v>0</v>
      </c>
      <c r="L26" s="114">
        <f t="shared" si="5"/>
        <v>0</v>
      </c>
      <c r="M26" s="25" t="s">
        <v>53</v>
      </c>
    </row>
    <row r="27" spans="1:18" s="55" customFormat="1" ht="66" x14ac:dyDescent="0.3">
      <c r="A27" s="49">
        <v>17</v>
      </c>
      <c r="B27" s="3" t="s">
        <v>44</v>
      </c>
      <c r="C27" s="101">
        <v>2</v>
      </c>
      <c r="D27" s="101">
        <v>1</v>
      </c>
      <c r="E27" s="103">
        <f>C27-D27</f>
        <v>1</v>
      </c>
      <c r="F27" s="104">
        <f t="shared" si="3"/>
        <v>0.5</v>
      </c>
      <c r="G27" s="56">
        <v>10000</v>
      </c>
      <c r="H27" s="108">
        <v>40.4</v>
      </c>
      <c r="I27" s="100">
        <v>40.4</v>
      </c>
      <c r="J27" s="110">
        <v>40.4</v>
      </c>
      <c r="K27" s="102">
        <f t="shared" si="4"/>
        <v>4.0400000000000002E-3</v>
      </c>
      <c r="L27" s="113">
        <f t="shared" si="5"/>
        <v>1</v>
      </c>
      <c r="M27" s="7" t="s">
        <v>63</v>
      </c>
    </row>
    <row r="28" spans="1:18" ht="79.2" x14ac:dyDescent="0.3">
      <c r="A28" s="29">
        <v>18</v>
      </c>
      <c r="B28" s="3" t="s">
        <v>46</v>
      </c>
      <c r="C28" s="57">
        <v>6</v>
      </c>
      <c r="D28" s="57">
        <v>5</v>
      </c>
      <c r="E28" s="90">
        <f>C28-D28</f>
        <v>1</v>
      </c>
      <c r="F28" s="91">
        <f t="shared" si="3"/>
        <v>0.83333333333333337</v>
      </c>
      <c r="G28" s="56">
        <v>100000</v>
      </c>
      <c r="H28" s="108">
        <v>333.3</v>
      </c>
      <c r="I28" s="56">
        <v>333.3</v>
      </c>
      <c r="J28" s="108">
        <v>333.3</v>
      </c>
      <c r="K28" s="92">
        <f t="shared" si="4"/>
        <v>3.333E-3</v>
      </c>
      <c r="L28" s="113">
        <f t="shared" si="5"/>
        <v>1</v>
      </c>
      <c r="M28" s="12" t="s">
        <v>57</v>
      </c>
    </row>
    <row r="29" spans="1:18" ht="39.6" x14ac:dyDescent="0.3">
      <c r="A29" s="29">
        <v>19</v>
      </c>
      <c r="B29" s="48" t="s">
        <v>47</v>
      </c>
      <c r="C29" s="93">
        <v>1</v>
      </c>
      <c r="D29" s="93">
        <v>0</v>
      </c>
      <c r="E29" s="94">
        <f>C29-D29</f>
        <v>1</v>
      </c>
      <c r="F29" s="95">
        <f t="shared" si="3"/>
        <v>0</v>
      </c>
      <c r="G29" s="96">
        <v>138310.6</v>
      </c>
      <c r="H29" s="108">
        <v>138310.6</v>
      </c>
      <c r="I29" s="96">
        <v>0</v>
      </c>
      <c r="J29" s="108">
        <v>0</v>
      </c>
      <c r="K29" s="97">
        <f t="shared" si="4"/>
        <v>0</v>
      </c>
      <c r="L29" s="114">
        <f t="shared" si="5"/>
        <v>0</v>
      </c>
      <c r="M29" s="25" t="s">
        <v>55</v>
      </c>
    </row>
    <row r="30" spans="1:18" x14ac:dyDescent="0.3">
      <c r="B30" s="5" t="s">
        <v>33</v>
      </c>
      <c r="C30" s="115">
        <f>C31+C32+C33+C34</f>
        <v>30</v>
      </c>
      <c r="D30" s="115">
        <f>D31+D32+D33+D34</f>
        <v>21</v>
      </c>
      <c r="E30" s="116">
        <f>E31+E32+E33+E34</f>
        <v>9</v>
      </c>
      <c r="F30" s="117">
        <f t="shared" si="3"/>
        <v>0.7</v>
      </c>
      <c r="G30" s="118">
        <f>SUM(G31:G34)</f>
        <v>279367.90000000002</v>
      </c>
      <c r="H30" s="118">
        <f t="shared" ref="H30:J30" si="12">SUM(H31:H34)</f>
        <v>147124.5</v>
      </c>
      <c r="I30" s="118">
        <f t="shared" si="12"/>
        <v>147124.5</v>
      </c>
      <c r="J30" s="118">
        <f t="shared" si="12"/>
        <v>147124.5</v>
      </c>
      <c r="K30" s="119">
        <f>I30/G30</f>
        <v>0.5266335180240822</v>
      </c>
      <c r="L30" s="117">
        <f>J30/H30</f>
        <v>1</v>
      </c>
      <c r="M30" s="120"/>
      <c r="R30" s="105"/>
    </row>
    <row r="31" spans="1:18" ht="66" x14ac:dyDescent="0.3">
      <c r="A31" s="29">
        <v>20</v>
      </c>
      <c r="B31" s="3" t="s">
        <v>40</v>
      </c>
      <c r="C31" s="57">
        <v>17</v>
      </c>
      <c r="D31" s="57">
        <v>13</v>
      </c>
      <c r="E31" s="90">
        <f>C31-D31</f>
        <v>4</v>
      </c>
      <c r="F31" s="91">
        <f t="shared" si="3"/>
        <v>0.76470588235294112</v>
      </c>
      <c r="G31" s="56">
        <v>46983.199999999997</v>
      </c>
      <c r="H31" s="108">
        <v>27978</v>
      </c>
      <c r="I31" s="56">
        <v>27978</v>
      </c>
      <c r="J31" s="110">
        <v>27978</v>
      </c>
      <c r="K31" s="92">
        <f t="shared" si="4"/>
        <v>0.59548945154863875</v>
      </c>
      <c r="L31" s="113">
        <f t="shared" si="5"/>
        <v>1</v>
      </c>
      <c r="M31" s="12" t="s">
        <v>58</v>
      </c>
    </row>
    <row r="32" spans="1:18" ht="66" x14ac:dyDescent="0.3">
      <c r="A32" s="29">
        <v>21</v>
      </c>
      <c r="B32" s="3" t="s">
        <v>41</v>
      </c>
      <c r="C32" s="57">
        <v>10</v>
      </c>
      <c r="D32" s="57">
        <v>6</v>
      </c>
      <c r="E32" s="90">
        <f>C32-D32</f>
        <v>4</v>
      </c>
      <c r="F32" s="91">
        <f t="shared" si="3"/>
        <v>0.6</v>
      </c>
      <c r="G32" s="56">
        <v>100570</v>
      </c>
      <c r="H32" s="108">
        <v>86449</v>
      </c>
      <c r="I32" s="56">
        <v>86449</v>
      </c>
      <c r="J32" s="108">
        <v>86449</v>
      </c>
      <c r="K32" s="92">
        <f t="shared" si="4"/>
        <v>0.85959033508998706</v>
      </c>
      <c r="L32" s="113">
        <f t="shared" si="5"/>
        <v>1</v>
      </c>
      <c r="M32" s="12" t="s">
        <v>85</v>
      </c>
    </row>
    <row r="33" spans="1:18" ht="66" x14ac:dyDescent="0.3">
      <c r="A33" s="29">
        <v>22</v>
      </c>
      <c r="B33" s="3" t="s">
        <v>42</v>
      </c>
      <c r="C33" s="57">
        <v>3</v>
      </c>
      <c r="D33" s="57">
        <v>2</v>
      </c>
      <c r="E33" s="90">
        <f>C33-D33</f>
        <v>1</v>
      </c>
      <c r="F33" s="91">
        <f t="shared" si="3"/>
        <v>0.66666666666666663</v>
      </c>
      <c r="G33" s="56">
        <v>35652</v>
      </c>
      <c r="H33" s="108">
        <v>32697.5</v>
      </c>
      <c r="I33" s="56">
        <v>32697.5</v>
      </c>
      <c r="J33" s="110">
        <v>32697.5</v>
      </c>
      <c r="K33" s="92">
        <f t="shared" si="4"/>
        <v>0.91712947380231125</v>
      </c>
      <c r="L33" s="113">
        <f t="shared" si="5"/>
        <v>1</v>
      </c>
      <c r="M33" s="12" t="s">
        <v>60</v>
      </c>
    </row>
    <row r="34" spans="1:18" ht="52.8" x14ac:dyDescent="0.3">
      <c r="A34" s="29">
        <v>23</v>
      </c>
      <c r="B34" s="3" t="s">
        <v>43</v>
      </c>
      <c r="C34" s="57">
        <v>0</v>
      </c>
      <c r="D34" s="57">
        <v>0</v>
      </c>
      <c r="E34" s="90">
        <f>C34-D34</f>
        <v>0</v>
      </c>
      <c r="F34" s="91">
        <v>0</v>
      </c>
      <c r="G34" s="56">
        <v>96162.7</v>
      </c>
      <c r="H34" s="108"/>
      <c r="I34" s="56">
        <v>0</v>
      </c>
      <c r="J34" s="110">
        <v>0</v>
      </c>
      <c r="K34" s="92">
        <f t="shared" si="4"/>
        <v>0</v>
      </c>
      <c r="L34" s="113" t="e">
        <f t="shared" si="5"/>
        <v>#DIV/0!</v>
      </c>
      <c r="M34" s="12" t="s">
        <v>83</v>
      </c>
    </row>
    <row r="35" spans="1:18" x14ac:dyDescent="0.3">
      <c r="B35" s="5" t="s">
        <v>34</v>
      </c>
      <c r="C35" s="115">
        <f>C36</f>
        <v>3</v>
      </c>
      <c r="D35" s="115">
        <f>D36</f>
        <v>2</v>
      </c>
      <c r="E35" s="116">
        <f>E36</f>
        <v>1</v>
      </c>
      <c r="F35" s="117">
        <f>D35/C35</f>
        <v>0.66666666666666663</v>
      </c>
      <c r="G35" s="118">
        <f>SUM(G36)</f>
        <v>3000</v>
      </c>
      <c r="H35" s="118">
        <f t="shared" ref="H35:J35" si="13">SUM(H36)</f>
        <v>2664.8</v>
      </c>
      <c r="I35" s="118">
        <f t="shared" si="13"/>
        <v>2664.8</v>
      </c>
      <c r="J35" s="118">
        <f t="shared" si="13"/>
        <v>2664.8</v>
      </c>
      <c r="K35" s="119">
        <f>I35/G35</f>
        <v>0.88826666666666676</v>
      </c>
      <c r="L35" s="117">
        <f>J35/H35</f>
        <v>1</v>
      </c>
      <c r="M35" s="120"/>
      <c r="R35" s="105"/>
    </row>
    <row r="36" spans="1:18" ht="36" x14ac:dyDescent="0.3">
      <c r="A36" s="29">
        <v>24</v>
      </c>
      <c r="B36" s="3" t="s">
        <v>35</v>
      </c>
      <c r="C36" s="57">
        <v>3</v>
      </c>
      <c r="D36" s="57">
        <v>2</v>
      </c>
      <c r="E36" s="90">
        <f>C36-D36</f>
        <v>1</v>
      </c>
      <c r="F36" s="91">
        <f>D36/C36</f>
        <v>0.66666666666666663</v>
      </c>
      <c r="G36" s="56">
        <v>3000</v>
      </c>
      <c r="H36" s="108">
        <v>2664.8</v>
      </c>
      <c r="I36" s="56">
        <v>2664.8</v>
      </c>
      <c r="J36" s="108">
        <v>2664.8</v>
      </c>
      <c r="K36" s="92">
        <f t="shared" si="4"/>
        <v>0.88826666666666676</v>
      </c>
      <c r="L36" s="113">
        <f t="shared" si="5"/>
        <v>1</v>
      </c>
      <c r="M36" s="41" t="s">
        <v>79</v>
      </c>
    </row>
    <row r="37" spans="1:18" x14ac:dyDescent="0.3">
      <c r="A37" s="6"/>
      <c r="B37" s="26" t="s">
        <v>61</v>
      </c>
      <c r="C37" s="86">
        <f>C4+C12+C15+C17+C19+C22+C25+C30+C35</f>
        <v>147</v>
      </c>
      <c r="D37" s="86">
        <f t="shared" ref="D37:E37" si="14">D4+D12+D15+D17+D19+D22+D25+D30+D35</f>
        <v>124</v>
      </c>
      <c r="E37" s="98">
        <f t="shared" si="14"/>
        <v>23</v>
      </c>
      <c r="F37" s="87">
        <f>D37/C37</f>
        <v>0.84353741496598644</v>
      </c>
      <c r="G37" s="88">
        <f>G4+G12+G15+G17+G19+G22+G25+G30+G35</f>
        <v>2793469.5000000005</v>
      </c>
      <c r="H37" s="107">
        <f t="shared" ref="H37:J37" si="15">H4+H12+H15+H17+H19+H22+H25+H30+H35</f>
        <v>2416167.1</v>
      </c>
      <c r="I37" s="88">
        <f t="shared" si="15"/>
        <v>1908965.7</v>
      </c>
      <c r="J37" s="107">
        <f t="shared" si="15"/>
        <v>1907196.2</v>
      </c>
      <c r="K37" s="89">
        <f>I37/G37</f>
        <v>0.68336729647486738</v>
      </c>
      <c r="L37" s="112">
        <f>J37/H37</f>
        <v>0.78934780628376233</v>
      </c>
      <c r="M37" s="26"/>
    </row>
  </sheetData>
  <mergeCells count="10">
    <mergeCell ref="L2:L3"/>
    <mergeCell ref="M2:M3"/>
    <mergeCell ref="K2:K3"/>
    <mergeCell ref="G2:H2"/>
    <mergeCell ref="I2:J2"/>
    <mergeCell ref="A2:A3"/>
    <mergeCell ref="B2:B3"/>
    <mergeCell ref="C2:D2"/>
    <mergeCell ref="E2:E3"/>
    <mergeCell ref="F2:F3"/>
  </mergeCells>
  <pageMargins left="0.70866141732283472" right="0.70866141732283472" top="0.74803149606299213" bottom="0.74803149606299213" header="0.31496062992125984" footer="0.31496062992125984"/>
  <pageSetup paperSize="8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opLeftCell="A31" workbookViewId="0">
      <selection activeCell="L33" sqref="L33"/>
    </sheetView>
  </sheetViews>
  <sheetFormatPr defaultRowHeight="14.4" x14ac:dyDescent="0.3"/>
  <cols>
    <col min="1" max="1" width="4.109375" customWidth="1"/>
    <col min="2" max="2" width="29.88671875" customWidth="1"/>
    <col min="3" max="3" width="10.33203125" customWidth="1"/>
    <col min="4" max="4" width="10.109375" customWidth="1"/>
    <col min="5" max="5" width="13.109375" customWidth="1"/>
    <col min="6" max="6" width="14.33203125" customWidth="1"/>
    <col min="7" max="7" width="15.44140625" customWidth="1"/>
    <col min="8" max="8" width="14.88671875" customWidth="1"/>
    <col min="9" max="9" width="16" customWidth="1"/>
    <col min="10" max="10" width="24" customWidth="1"/>
  </cols>
  <sheetData>
    <row r="2" spans="1:10" x14ac:dyDescent="0.3">
      <c r="A2" s="168" t="s">
        <v>10</v>
      </c>
      <c r="B2" s="174" t="s">
        <v>0</v>
      </c>
      <c r="C2" s="175" t="s">
        <v>1</v>
      </c>
      <c r="D2" s="175"/>
      <c r="E2" s="176" t="s">
        <v>25</v>
      </c>
      <c r="F2" s="168" t="s">
        <v>62</v>
      </c>
      <c r="G2" s="183" t="s">
        <v>11</v>
      </c>
      <c r="H2" s="183"/>
      <c r="I2" s="174" t="s">
        <v>4</v>
      </c>
      <c r="J2" s="174" t="s">
        <v>5</v>
      </c>
    </row>
    <row r="3" spans="1:10" ht="33.75" customHeight="1" x14ac:dyDescent="0.3">
      <c r="A3" s="169"/>
      <c r="B3" s="174"/>
      <c r="C3" s="2" t="s">
        <v>2</v>
      </c>
      <c r="D3" s="2" t="s">
        <v>3</v>
      </c>
      <c r="E3" s="176"/>
      <c r="F3" s="177"/>
      <c r="G3" s="2" t="s">
        <v>2</v>
      </c>
      <c r="H3" s="2" t="s">
        <v>3</v>
      </c>
      <c r="I3" s="174"/>
      <c r="J3" s="174"/>
    </row>
    <row r="4" spans="1:10" x14ac:dyDescent="0.3">
      <c r="B4" s="5" t="s">
        <v>9</v>
      </c>
      <c r="C4" s="10">
        <f>SUM(C5:C11)</f>
        <v>17</v>
      </c>
      <c r="D4" s="10">
        <f t="shared" ref="D4" si="0">SUM(D5:D11)</f>
        <v>13</v>
      </c>
      <c r="E4" s="15">
        <f t="shared" ref="E4:E18" si="1">C4-D4</f>
        <v>4</v>
      </c>
      <c r="F4" s="11">
        <f t="shared" ref="F4:F33" si="2">D4/C4</f>
        <v>0.76470588235294112</v>
      </c>
      <c r="G4" s="16">
        <f>SUM(G5:G11)</f>
        <v>562011.5</v>
      </c>
      <c r="H4" s="16">
        <f>SUM(H5:H11)</f>
        <v>276252.5</v>
      </c>
      <c r="I4" s="11">
        <f>H4/G4</f>
        <v>0.49154243285057336</v>
      </c>
      <c r="J4" s="4"/>
    </row>
    <row r="5" spans="1:10" ht="90.75" customHeight="1" x14ac:dyDescent="0.3">
      <c r="A5" s="1">
        <v>1</v>
      </c>
      <c r="B5" s="3" t="s">
        <v>8</v>
      </c>
      <c r="C5" s="1">
        <v>1</v>
      </c>
      <c r="D5" s="1">
        <v>1</v>
      </c>
      <c r="E5" s="14">
        <f t="shared" si="1"/>
        <v>0</v>
      </c>
      <c r="F5" s="17">
        <f t="shared" si="2"/>
        <v>1</v>
      </c>
      <c r="G5" s="9">
        <v>100000</v>
      </c>
      <c r="H5" s="9">
        <v>100000</v>
      </c>
      <c r="I5" s="8">
        <f>H5/G5</f>
        <v>1</v>
      </c>
      <c r="J5" s="6"/>
    </row>
    <row r="6" spans="1:10" ht="39.6" x14ac:dyDescent="0.3">
      <c r="A6" s="1">
        <v>2</v>
      </c>
      <c r="B6" s="3" t="s">
        <v>7</v>
      </c>
      <c r="C6" s="1">
        <v>4</v>
      </c>
      <c r="D6" s="1">
        <v>4</v>
      </c>
      <c r="E6" s="14">
        <f t="shared" si="1"/>
        <v>0</v>
      </c>
      <c r="F6" s="17">
        <f t="shared" si="2"/>
        <v>1</v>
      </c>
      <c r="G6" s="9">
        <v>3000</v>
      </c>
      <c r="H6" s="9">
        <v>1595.9</v>
      </c>
      <c r="I6" s="8">
        <f>H6/G6</f>
        <v>0.5319666666666667</v>
      </c>
      <c r="J6" s="7" t="s">
        <v>26</v>
      </c>
    </row>
    <row r="7" spans="1:10" ht="50.25" customHeight="1" x14ac:dyDescent="0.3">
      <c r="A7" s="1">
        <v>3</v>
      </c>
      <c r="B7" s="3" t="s">
        <v>6</v>
      </c>
      <c r="C7" s="1">
        <v>2</v>
      </c>
      <c r="D7" s="1">
        <v>2</v>
      </c>
      <c r="E7" s="14">
        <f t="shared" si="1"/>
        <v>0</v>
      </c>
      <c r="F7" s="17">
        <f t="shared" si="2"/>
        <v>1</v>
      </c>
      <c r="G7" s="9">
        <v>10911.5</v>
      </c>
      <c r="H7" s="9">
        <v>10894.4</v>
      </c>
      <c r="I7" s="8">
        <f>H7/G7</f>
        <v>0.99843284607982397</v>
      </c>
      <c r="J7" s="12" t="s">
        <v>23</v>
      </c>
    </row>
    <row r="8" spans="1:10" ht="90.75" customHeight="1" x14ac:dyDescent="0.3">
      <c r="A8" s="19">
        <v>4</v>
      </c>
      <c r="B8" s="20" t="s">
        <v>12</v>
      </c>
      <c r="C8" s="19">
        <v>1</v>
      </c>
      <c r="D8" s="19">
        <v>0</v>
      </c>
      <c r="E8" s="21">
        <f t="shared" si="1"/>
        <v>1</v>
      </c>
      <c r="F8" s="22">
        <f t="shared" si="2"/>
        <v>0</v>
      </c>
      <c r="G8" s="23">
        <v>226600</v>
      </c>
      <c r="H8" s="23">
        <v>0</v>
      </c>
      <c r="I8" s="24">
        <f t="shared" ref="I8:I18" si="3">H8/G8</f>
        <v>0</v>
      </c>
      <c r="J8" s="25" t="s">
        <v>27</v>
      </c>
    </row>
    <row r="9" spans="1:10" ht="57" customHeight="1" x14ac:dyDescent="0.3">
      <c r="A9" s="19">
        <v>5</v>
      </c>
      <c r="B9" s="20" t="s">
        <v>17</v>
      </c>
      <c r="C9" s="19">
        <v>1</v>
      </c>
      <c r="D9" s="19">
        <v>0</v>
      </c>
      <c r="E9" s="21">
        <f t="shared" si="1"/>
        <v>1</v>
      </c>
      <c r="F9" s="22">
        <f t="shared" si="2"/>
        <v>0</v>
      </c>
      <c r="G9" s="23">
        <v>50000</v>
      </c>
      <c r="H9" s="23">
        <v>0</v>
      </c>
      <c r="I9" s="24">
        <f t="shared" si="3"/>
        <v>0</v>
      </c>
      <c r="J9" s="25" t="s">
        <v>28</v>
      </c>
    </row>
    <row r="10" spans="1:10" ht="68.25" customHeight="1" x14ac:dyDescent="0.3">
      <c r="A10" s="1">
        <v>6</v>
      </c>
      <c r="B10" s="3" t="s">
        <v>13</v>
      </c>
      <c r="C10" s="1">
        <v>4</v>
      </c>
      <c r="D10" s="1">
        <v>4</v>
      </c>
      <c r="E10" s="14">
        <f t="shared" si="1"/>
        <v>0</v>
      </c>
      <c r="F10" s="17">
        <f t="shared" si="2"/>
        <v>1</v>
      </c>
      <c r="G10" s="9">
        <v>4500</v>
      </c>
      <c r="H10" s="9">
        <v>3393.8</v>
      </c>
      <c r="I10" s="8">
        <f t="shared" si="3"/>
        <v>0.75417777777777784</v>
      </c>
      <c r="J10" s="12" t="s">
        <v>24</v>
      </c>
    </row>
    <row r="11" spans="1:10" ht="63.75" customHeight="1" x14ac:dyDescent="0.3">
      <c r="A11" s="1">
        <v>7</v>
      </c>
      <c r="B11" s="3" t="s">
        <v>14</v>
      </c>
      <c r="C11" s="1">
        <v>4</v>
      </c>
      <c r="D11" s="1">
        <v>2</v>
      </c>
      <c r="E11" s="14">
        <f t="shared" si="1"/>
        <v>2</v>
      </c>
      <c r="F11" s="17">
        <f t="shared" si="2"/>
        <v>0.5</v>
      </c>
      <c r="G11" s="9">
        <v>167000</v>
      </c>
      <c r="H11" s="9">
        <v>160368.4</v>
      </c>
      <c r="I11" s="8">
        <f t="shared" si="3"/>
        <v>0.96028982035928145</v>
      </c>
      <c r="J11" s="12" t="s">
        <v>49</v>
      </c>
    </row>
    <row r="12" spans="1:10" x14ac:dyDescent="0.3">
      <c r="A12" s="1"/>
      <c r="B12" s="5" t="s">
        <v>15</v>
      </c>
      <c r="C12" s="2">
        <f>SUM(C13:C14)</f>
        <v>54</v>
      </c>
      <c r="D12" s="2">
        <f>SUM(D13:D14)</f>
        <v>43</v>
      </c>
      <c r="E12" s="2">
        <f t="shared" si="1"/>
        <v>11</v>
      </c>
      <c r="F12" s="11">
        <f t="shared" si="2"/>
        <v>0.79629629629629628</v>
      </c>
      <c r="G12" s="28">
        <f t="shared" ref="G12:H12" si="4">SUM(G13:G14)</f>
        <v>306991.09999999998</v>
      </c>
      <c r="H12" s="28">
        <f t="shared" si="4"/>
        <v>220282.8</v>
      </c>
      <c r="I12" s="11">
        <f>H12/G12</f>
        <v>0.71755435255289157</v>
      </c>
      <c r="J12" s="6"/>
    </row>
    <row r="13" spans="1:10" ht="66.75" customHeight="1" x14ac:dyDescent="0.3">
      <c r="A13" s="1">
        <v>8</v>
      </c>
      <c r="B13" s="3" t="s">
        <v>18</v>
      </c>
      <c r="C13" s="1">
        <v>50</v>
      </c>
      <c r="D13" s="1">
        <f>39</f>
        <v>39</v>
      </c>
      <c r="E13" s="14">
        <f t="shared" si="1"/>
        <v>11</v>
      </c>
      <c r="F13" s="17">
        <f t="shared" si="2"/>
        <v>0.78</v>
      </c>
      <c r="G13" s="9">
        <v>148500</v>
      </c>
      <c r="H13" s="9">
        <v>81694.399999999994</v>
      </c>
      <c r="I13" s="8">
        <f t="shared" si="3"/>
        <v>0.55013063973063969</v>
      </c>
      <c r="J13" s="12" t="s">
        <v>50</v>
      </c>
    </row>
    <row r="14" spans="1:10" ht="39.75" customHeight="1" x14ac:dyDescent="0.3">
      <c r="A14" s="1">
        <v>9</v>
      </c>
      <c r="B14" s="3" t="s">
        <v>19</v>
      </c>
      <c r="C14" s="1">
        <v>4</v>
      </c>
      <c r="D14" s="1">
        <v>4</v>
      </c>
      <c r="E14" s="14">
        <f t="shared" si="1"/>
        <v>0</v>
      </c>
      <c r="F14" s="17">
        <f t="shared" si="2"/>
        <v>1</v>
      </c>
      <c r="G14" s="9">
        <v>158491.1</v>
      </c>
      <c r="H14" s="9">
        <v>138588.4</v>
      </c>
      <c r="I14" s="8">
        <f t="shared" si="3"/>
        <v>0.87442386354817392</v>
      </c>
      <c r="J14" s="12" t="s">
        <v>29</v>
      </c>
    </row>
    <row r="15" spans="1:10" x14ac:dyDescent="0.3">
      <c r="A15" s="1"/>
      <c r="B15" s="5" t="s">
        <v>16</v>
      </c>
      <c r="C15" s="39">
        <f>SUM(C16)</f>
        <v>4</v>
      </c>
      <c r="D15" s="39">
        <f>SUM(D16)</f>
        <v>4</v>
      </c>
      <c r="E15" s="39">
        <f t="shared" si="1"/>
        <v>0</v>
      </c>
      <c r="F15" s="38">
        <f t="shared" si="2"/>
        <v>1</v>
      </c>
      <c r="G15" s="40">
        <f t="shared" ref="G15:H15" si="5">SUM(G16)</f>
        <v>214845</v>
      </c>
      <c r="H15" s="40">
        <f t="shared" si="5"/>
        <v>214845</v>
      </c>
      <c r="I15" s="38">
        <f>H15/G15</f>
        <v>1</v>
      </c>
      <c r="J15" s="6"/>
    </row>
    <row r="16" spans="1:10" ht="52.8" x14ac:dyDescent="0.3">
      <c r="A16" s="1">
        <v>10</v>
      </c>
      <c r="B16" s="3" t="s">
        <v>20</v>
      </c>
      <c r="C16" s="1">
        <v>4</v>
      </c>
      <c r="D16" s="1">
        <v>4</v>
      </c>
      <c r="E16" s="14">
        <f t="shared" si="1"/>
        <v>0</v>
      </c>
      <c r="F16" s="17">
        <f t="shared" si="2"/>
        <v>1</v>
      </c>
      <c r="G16" s="9">
        <v>214845</v>
      </c>
      <c r="H16" s="9">
        <v>214845</v>
      </c>
      <c r="I16" s="8">
        <f t="shared" si="3"/>
        <v>1</v>
      </c>
      <c r="J16" s="6"/>
    </row>
    <row r="17" spans="1:10" x14ac:dyDescent="0.3">
      <c r="A17" s="1"/>
      <c r="B17" s="5" t="s">
        <v>21</v>
      </c>
      <c r="C17" s="36">
        <f>SUM(C18)</f>
        <v>5</v>
      </c>
      <c r="D17" s="36">
        <f>SUM(D18)</f>
        <v>3</v>
      </c>
      <c r="E17" s="36">
        <f t="shared" si="1"/>
        <v>2</v>
      </c>
      <c r="F17" s="35">
        <f t="shared" si="2"/>
        <v>0.6</v>
      </c>
      <c r="G17" s="37">
        <f>SUM(G18)</f>
        <v>76581.600000000006</v>
      </c>
      <c r="H17" s="37">
        <f>SUM(H18)</f>
        <v>76191.600000000006</v>
      </c>
      <c r="I17" s="38">
        <f>H17/G17</f>
        <v>0.99490739289855523</v>
      </c>
      <c r="J17" s="6"/>
    </row>
    <row r="18" spans="1:10" ht="52.8" x14ac:dyDescent="0.3">
      <c r="A18" s="1">
        <v>11</v>
      </c>
      <c r="B18" s="3" t="s">
        <v>22</v>
      </c>
      <c r="C18" s="1">
        <v>5</v>
      </c>
      <c r="D18" s="1">
        <v>3</v>
      </c>
      <c r="E18" s="14">
        <f t="shared" si="1"/>
        <v>2</v>
      </c>
      <c r="F18" s="17">
        <f t="shared" si="2"/>
        <v>0.6</v>
      </c>
      <c r="G18" s="6">
        <v>76581.600000000006</v>
      </c>
      <c r="H18" s="6">
        <v>76191.600000000006</v>
      </c>
      <c r="I18" s="8">
        <f t="shared" si="3"/>
        <v>0.99490739289855523</v>
      </c>
      <c r="J18" s="12" t="s">
        <v>48</v>
      </c>
    </row>
    <row r="19" spans="1:10" x14ac:dyDescent="0.3">
      <c r="A19" s="1"/>
      <c r="B19" s="5" t="s">
        <v>30</v>
      </c>
      <c r="C19" s="40">
        <f>C20+C21</f>
        <v>15</v>
      </c>
      <c r="D19" s="40">
        <f>D20+D21</f>
        <v>12</v>
      </c>
      <c r="E19" s="40">
        <f>E20+E21</f>
        <v>3</v>
      </c>
      <c r="F19" s="34">
        <f t="shared" si="2"/>
        <v>0.8</v>
      </c>
      <c r="G19" s="33">
        <f>G20+G21</f>
        <v>593140.6</v>
      </c>
      <c r="H19" s="33">
        <f>H20+H21</f>
        <v>557116.4</v>
      </c>
      <c r="I19" s="35">
        <f t="shared" ref="I19:I37" si="6">H19/G19</f>
        <v>0.93926532764744153</v>
      </c>
      <c r="J19" s="6"/>
    </row>
    <row r="20" spans="1:10" ht="52.2" x14ac:dyDescent="0.3">
      <c r="A20" s="1">
        <v>12</v>
      </c>
      <c r="B20" s="30" t="s">
        <v>36</v>
      </c>
      <c r="C20" s="29">
        <v>5</v>
      </c>
      <c r="D20" s="29">
        <v>3</v>
      </c>
      <c r="E20" s="13">
        <f>C20-D20</f>
        <v>2</v>
      </c>
      <c r="F20" s="18">
        <f t="shared" si="2"/>
        <v>0.6</v>
      </c>
      <c r="G20" s="32">
        <v>198035.5</v>
      </c>
      <c r="H20" s="6">
        <v>163373.4</v>
      </c>
      <c r="I20" s="31">
        <f t="shared" si="6"/>
        <v>0.82497027048180749</v>
      </c>
      <c r="J20" s="85" t="s">
        <v>54</v>
      </c>
    </row>
    <row r="21" spans="1:10" ht="52.8" x14ac:dyDescent="0.3">
      <c r="A21" s="29">
        <v>13</v>
      </c>
      <c r="B21" s="3" t="s">
        <v>37</v>
      </c>
      <c r="C21" s="29">
        <v>10</v>
      </c>
      <c r="D21" s="29">
        <v>9</v>
      </c>
      <c r="E21" s="13">
        <f>C21-D21</f>
        <v>1</v>
      </c>
      <c r="F21" s="18">
        <f t="shared" si="2"/>
        <v>0.9</v>
      </c>
      <c r="G21" s="32">
        <v>395105.1</v>
      </c>
      <c r="H21" s="32">
        <v>393743</v>
      </c>
      <c r="I21" s="31">
        <f t="shared" si="6"/>
        <v>0.99655256284973293</v>
      </c>
      <c r="J21" s="7" t="s">
        <v>51</v>
      </c>
    </row>
    <row r="22" spans="1:10" x14ac:dyDescent="0.3">
      <c r="A22" s="29"/>
      <c r="B22" s="5" t="s">
        <v>31</v>
      </c>
      <c r="C22" s="10">
        <f>C23+C24</f>
        <v>9</v>
      </c>
      <c r="D22" s="10">
        <f>D23+D24</f>
        <v>9</v>
      </c>
      <c r="E22" s="10">
        <f>E23+E24</f>
        <v>0</v>
      </c>
      <c r="F22" s="34">
        <f t="shared" si="2"/>
        <v>1</v>
      </c>
      <c r="G22" s="27">
        <f>G23+G24</f>
        <v>419221.2</v>
      </c>
      <c r="H22" s="27">
        <f>H23+H24</f>
        <v>406854.6</v>
      </c>
      <c r="I22" s="34">
        <f t="shared" si="6"/>
        <v>0.97050101473875838</v>
      </c>
      <c r="J22" s="6"/>
    </row>
    <row r="23" spans="1:10" ht="52.8" x14ac:dyDescent="0.3">
      <c r="A23" s="29">
        <v>14</v>
      </c>
      <c r="B23" s="3" t="s">
        <v>38</v>
      </c>
      <c r="C23" s="29">
        <v>4</v>
      </c>
      <c r="D23" s="29">
        <v>4</v>
      </c>
      <c r="E23" s="13">
        <f>C23-D23</f>
        <v>0</v>
      </c>
      <c r="F23" s="18">
        <f t="shared" si="2"/>
        <v>1</v>
      </c>
      <c r="G23" s="32">
        <v>400000</v>
      </c>
      <c r="H23" s="6">
        <v>399091.8</v>
      </c>
      <c r="I23" s="31">
        <f t="shared" si="6"/>
        <v>0.99772949999999994</v>
      </c>
      <c r="J23" s="7" t="s">
        <v>56</v>
      </c>
    </row>
    <row r="24" spans="1:10" ht="26.4" x14ac:dyDescent="0.3">
      <c r="A24" s="29">
        <v>15</v>
      </c>
      <c r="B24" s="3" t="s">
        <v>39</v>
      </c>
      <c r="C24" s="29">
        <v>5</v>
      </c>
      <c r="D24" s="29">
        <v>5</v>
      </c>
      <c r="E24" s="13">
        <f>C24-D24</f>
        <v>0</v>
      </c>
      <c r="F24" s="18">
        <f t="shared" si="2"/>
        <v>1</v>
      </c>
      <c r="G24" s="32">
        <v>19221.2</v>
      </c>
      <c r="H24" s="6">
        <v>7762.8</v>
      </c>
      <c r="I24" s="31">
        <f t="shared" si="6"/>
        <v>0.40386656400224752</v>
      </c>
      <c r="J24" s="12" t="s">
        <v>52</v>
      </c>
    </row>
    <row r="25" spans="1:10" x14ac:dyDescent="0.3">
      <c r="A25" s="6"/>
      <c r="B25" s="5" t="s">
        <v>32</v>
      </c>
      <c r="C25" s="10">
        <f>C26+C27+C28+C29</f>
        <v>10</v>
      </c>
      <c r="D25" s="10">
        <f>D26+D27+D28+D29</f>
        <v>6</v>
      </c>
      <c r="E25" s="10">
        <f>E26+E27+E28+E29</f>
        <v>4</v>
      </c>
      <c r="F25" s="34">
        <f t="shared" si="2"/>
        <v>0.6</v>
      </c>
      <c r="G25" s="27">
        <f>G26+G27+G28+G29</f>
        <v>338310.6</v>
      </c>
      <c r="H25" s="27">
        <f>H26+H27+H28+H29</f>
        <v>373.7</v>
      </c>
      <c r="I25" s="34">
        <f>H25/G25</f>
        <v>1.1046062405375417E-3</v>
      </c>
      <c r="J25" s="6"/>
    </row>
    <row r="26" spans="1:10" ht="52.8" x14ac:dyDescent="0.3">
      <c r="A26" s="29">
        <v>16</v>
      </c>
      <c r="B26" s="20" t="s">
        <v>45</v>
      </c>
      <c r="C26" s="42">
        <v>1</v>
      </c>
      <c r="D26" s="42">
        <v>0</v>
      </c>
      <c r="E26" s="43">
        <f>C26-D26</f>
        <v>1</v>
      </c>
      <c r="F26" s="44">
        <f t="shared" si="2"/>
        <v>0</v>
      </c>
      <c r="G26" s="45">
        <v>90000</v>
      </c>
      <c r="H26" s="46">
        <v>0</v>
      </c>
      <c r="I26" s="47">
        <f t="shared" si="6"/>
        <v>0</v>
      </c>
      <c r="J26" s="25" t="s">
        <v>53</v>
      </c>
    </row>
    <row r="27" spans="1:10" s="55" customFormat="1" ht="66" x14ac:dyDescent="0.3">
      <c r="A27" s="49">
        <v>17</v>
      </c>
      <c r="B27" s="3" t="s">
        <v>44</v>
      </c>
      <c r="C27" s="49">
        <v>2</v>
      </c>
      <c r="D27" s="49">
        <v>1</v>
      </c>
      <c r="E27" s="50">
        <f>C27-D27</f>
        <v>1</v>
      </c>
      <c r="F27" s="51">
        <f t="shared" si="2"/>
        <v>0.5</v>
      </c>
      <c r="G27" s="52">
        <v>10000</v>
      </c>
      <c r="H27" s="53">
        <v>40.4</v>
      </c>
      <c r="I27" s="54">
        <f t="shared" si="6"/>
        <v>4.0400000000000002E-3</v>
      </c>
      <c r="J27" s="7" t="s">
        <v>63</v>
      </c>
    </row>
    <row r="28" spans="1:10" ht="92.4" x14ac:dyDescent="0.3">
      <c r="A28" s="29">
        <v>18</v>
      </c>
      <c r="B28" s="3" t="s">
        <v>46</v>
      </c>
      <c r="C28" s="29">
        <v>6</v>
      </c>
      <c r="D28" s="29">
        <v>5</v>
      </c>
      <c r="E28" s="13">
        <f>C28-D28</f>
        <v>1</v>
      </c>
      <c r="F28" s="18">
        <f t="shared" si="2"/>
        <v>0.83333333333333337</v>
      </c>
      <c r="G28" s="32">
        <v>100000</v>
      </c>
      <c r="H28" s="32">
        <v>333.3</v>
      </c>
      <c r="I28" s="31">
        <f t="shared" si="6"/>
        <v>3.333E-3</v>
      </c>
      <c r="J28" s="12" t="s">
        <v>57</v>
      </c>
    </row>
    <row r="29" spans="1:10" ht="52.8" x14ac:dyDescent="0.3">
      <c r="A29" s="29">
        <v>19</v>
      </c>
      <c r="B29" s="48" t="s">
        <v>47</v>
      </c>
      <c r="C29" s="42">
        <v>1</v>
      </c>
      <c r="D29" s="42">
        <v>0</v>
      </c>
      <c r="E29" s="43">
        <f>C29-D29</f>
        <v>1</v>
      </c>
      <c r="F29" s="44">
        <f t="shared" si="2"/>
        <v>0</v>
      </c>
      <c r="G29" s="45">
        <v>138310.6</v>
      </c>
      <c r="H29" s="45">
        <v>0</v>
      </c>
      <c r="I29" s="47">
        <f t="shared" si="6"/>
        <v>0</v>
      </c>
      <c r="J29" s="25" t="s">
        <v>55</v>
      </c>
    </row>
    <row r="30" spans="1:10" x14ac:dyDescent="0.3">
      <c r="A30" s="6"/>
      <c r="B30" s="5" t="s">
        <v>33</v>
      </c>
      <c r="C30" s="40">
        <f>C31+C32+C33+C34</f>
        <v>30</v>
      </c>
      <c r="D30" s="40">
        <f>D31+D32+D33+D34</f>
        <v>17</v>
      </c>
      <c r="E30" s="40">
        <f>E31+E32+E33+E34</f>
        <v>13</v>
      </c>
      <c r="F30" s="35">
        <f t="shared" si="2"/>
        <v>0.56666666666666665</v>
      </c>
      <c r="G30" s="33">
        <f>G31+G32+G33+G34</f>
        <v>279367.90000000002</v>
      </c>
      <c r="H30" s="33">
        <f>H31+H32+H33+H34</f>
        <v>137317.70000000001</v>
      </c>
      <c r="I30" s="34">
        <f t="shared" si="6"/>
        <v>0.49152998608644732</v>
      </c>
      <c r="J30" s="6"/>
    </row>
    <row r="31" spans="1:10" ht="66" x14ac:dyDescent="0.3">
      <c r="A31" s="29">
        <v>20</v>
      </c>
      <c r="B31" s="3" t="s">
        <v>40</v>
      </c>
      <c r="C31" s="1">
        <v>17</v>
      </c>
      <c r="D31" s="1">
        <v>13</v>
      </c>
      <c r="E31" s="14">
        <f>C31-D31</f>
        <v>4</v>
      </c>
      <c r="F31" s="17">
        <f t="shared" si="2"/>
        <v>0.76470588235294112</v>
      </c>
      <c r="G31" s="56">
        <v>46983.199999999997</v>
      </c>
      <c r="H31" s="57">
        <v>27978</v>
      </c>
      <c r="I31" s="8">
        <f t="shared" si="6"/>
        <v>0.59548945154863875</v>
      </c>
      <c r="J31" s="12" t="s">
        <v>84</v>
      </c>
    </row>
    <row r="32" spans="1:10" ht="79.2" x14ac:dyDescent="0.3">
      <c r="A32" s="29">
        <v>21</v>
      </c>
      <c r="B32" s="3" t="s">
        <v>41</v>
      </c>
      <c r="C32" s="1">
        <v>10</v>
      </c>
      <c r="D32" s="1">
        <v>2</v>
      </c>
      <c r="E32" s="14">
        <f>C32-D32</f>
        <v>8</v>
      </c>
      <c r="F32" s="17">
        <f t="shared" si="2"/>
        <v>0.2</v>
      </c>
      <c r="G32" s="56">
        <v>100570</v>
      </c>
      <c r="H32" s="57">
        <v>76642.2</v>
      </c>
      <c r="I32" s="8">
        <f t="shared" si="6"/>
        <v>0.76207815451924033</v>
      </c>
      <c r="J32" s="12" t="s">
        <v>82</v>
      </c>
    </row>
    <row r="33" spans="1:10" ht="66" x14ac:dyDescent="0.3">
      <c r="A33" s="29">
        <v>22</v>
      </c>
      <c r="B33" s="3" t="s">
        <v>42</v>
      </c>
      <c r="C33" s="1">
        <v>3</v>
      </c>
      <c r="D33" s="1">
        <v>2</v>
      </c>
      <c r="E33" s="14">
        <f>C33-D33</f>
        <v>1</v>
      </c>
      <c r="F33" s="17">
        <f t="shared" si="2"/>
        <v>0.66666666666666663</v>
      </c>
      <c r="G33" s="32">
        <v>35652</v>
      </c>
      <c r="H33" s="6">
        <v>32697.5</v>
      </c>
      <c r="I33" s="8">
        <f t="shared" si="6"/>
        <v>0.91712947380231125</v>
      </c>
      <c r="J33" s="12" t="s">
        <v>60</v>
      </c>
    </row>
    <row r="34" spans="1:10" ht="52.8" x14ac:dyDescent="0.3">
      <c r="A34" s="29">
        <v>23</v>
      </c>
      <c r="B34" s="3" t="s">
        <v>43</v>
      </c>
      <c r="C34" s="1">
        <v>0</v>
      </c>
      <c r="D34" s="1">
        <v>0</v>
      </c>
      <c r="E34" s="14">
        <f>C34-D34</f>
        <v>0</v>
      </c>
      <c r="F34" s="17">
        <v>0</v>
      </c>
      <c r="G34" s="32">
        <v>96162.7</v>
      </c>
      <c r="H34" s="6">
        <v>0</v>
      </c>
      <c r="I34" s="8">
        <f t="shared" si="6"/>
        <v>0</v>
      </c>
      <c r="J34" s="12" t="s">
        <v>83</v>
      </c>
    </row>
    <row r="35" spans="1:10" x14ac:dyDescent="0.3">
      <c r="A35" s="6"/>
      <c r="B35" s="5" t="s">
        <v>34</v>
      </c>
      <c r="C35" s="10">
        <f>C36</f>
        <v>1</v>
      </c>
      <c r="D35" s="10">
        <f>D36</f>
        <v>1</v>
      </c>
      <c r="E35" s="10">
        <f>E36</f>
        <v>0</v>
      </c>
      <c r="F35" s="34">
        <f>D35/C35</f>
        <v>1</v>
      </c>
      <c r="G35" s="27">
        <f>G36</f>
        <v>3000</v>
      </c>
      <c r="H35" s="27">
        <f>H36</f>
        <v>2650</v>
      </c>
      <c r="I35" s="34">
        <f t="shared" si="6"/>
        <v>0.8833333333333333</v>
      </c>
      <c r="J35" s="6"/>
    </row>
    <row r="36" spans="1:10" ht="168" x14ac:dyDescent="0.3">
      <c r="A36" s="29">
        <v>24</v>
      </c>
      <c r="B36" s="3" t="s">
        <v>35</v>
      </c>
      <c r="C36" s="1">
        <v>1</v>
      </c>
      <c r="D36" s="1">
        <v>1</v>
      </c>
      <c r="E36" s="14">
        <f>C36-D36</f>
        <v>0</v>
      </c>
      <c r="F36" s="17">
        <f>D36/C36</f>
        <v>1</v>
      </c>
      <c r="G36" s="32">
        <v>3000</v>
      </c>
      <c r="H36" s="32">
        <v>2650</v>
      </c>
      <c r="I36" s="8">
        <f t="shared" si="6"/>
        <v>0.8833333333333333</v>
      </c>
      <c r="J36" s="41" t="s">
        <v>59</v>
      </c>
    </row>
    <row r="37" spans="1:10" x14ac:dyDescent="0.3">
      <c r="A37" s="6"/>
      <c r="B37" s="26" t="s">
        <v>61</v>
      </c>
      <c r="C37" s="27">
        <f>C4+C12+C15+C17+C19+C22+C25+C30+C35</f>
        <v>145</v>
      </c>
      <c r="D37" s="27">
        <f t="shared" ref="D37:E37" si="7">D4+D12+D15+D17+D19+D22+D25+D30+D35</f>
        <v>108</v>
      </c>
      <c r="E37" s="26">
        <f t="shared" si="7"/>
        <v>37</v>
      </c>
      <c r="F37" s="58">
        <f>D37/C37</f>
        <v>0.7448275862068966</v>
      </c>
      <c r="G37" s="59">
        <f>G4+G12+G15+G17+G19+G22+G25+G30+G35</f>
        <v>2793469.5000000005</v>
      </c>
      <c r="H37" s="59">
        <f t="shared" ref="H37" si="8">H4+H12+H15+H17+H19+H22+H25+H30+H35</f>
        <v>1891884.2999999998</v>
      </c>
      <c r="I37" s="11">
        <f t="shared" si="6"/>
        <v>0.67725253488538162</v>
      </c>
      <c r="J37" s="26"/>
    </row>
  </sheetData>
  <customSheetViews>
    <customSheetView guid="{6C07F172-312D-495E-862E-695BD3C19258}" showPageBreaks="1" topLeftCell="A29">
      <selection activeCell="M34" sqref="M34"/>
      <pageMargins left="0.70866141732283472" right="0.70866141732283472" top="0.74803149606299213" bottom="0.74803149606299213" header="0.31496062992125984" footer="0.31496062992125984"/>
      <pageSetup paperSize="9" scale="85" orientation="landscape" r:id="rId1"/>
    </customSheetView>
    <customSheetView guid="{C6D01F86-0E67-488E-B509-28FC270B0941}" topLeftCell="A11">
      <selection activeCell="J20" sqref="J20"/>
      <pageMargins left="0.70866141732283472" right="0.70866141732283472" top="0.74803149606299213" bottom="0.74803149606299213" header="0.31496062992125984" footer="0.31496062992125984"/>
      <pageSetup paperSize="9" scale="85" orientation="landscape" r:id="rId2"/>
    </customSheetView>
  </customSheetViews>
  <mergeCells count="8">
    <mergeCell ref="I2:I3"/>
    <mergeCell ref="J2:J3"/>
    <mergeCell ref="A2:A3"/>
    <mergeCell ref="E2:E3"/>
    <mergeCell ref="F2:F3"/>
    <mergeCell ref="C2:D2"/>
    <mergeCell ref="G2:H2"/>
    <mergeCell ref="B2:B3"/>
  </mergeCells>
  <pageMargins left="0.70866141732283472" right="0.70866141732283472" top="0.74803149606299213" bottom="0.74803149606299213" header="0.31496062992125984" footer="0.31496062992125984"/>
  <pageSetup paperSize="9" scale="85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0" zoomScaleNormal="90" workbookViewId="0">
      <selection activeCell="N5" sqref="N5"/>
    </sheetView>
  </sheetViews>
  <sheetFormatPr defaultRowHeight="14.4" x14ac:dyDescent="0.3"/>
  <cols>
    <col min="1" max="1" width="4.109375" customWidth="1"/>
    <col min="2" max="2" width="19" customWidth="1"/>
    <col min="3" max="3" width="9.109375" customWidth="1"/>
    <col min="4" max="4" width="9.44140625" customWidth="1"/>
    <col min="5" max="5" width="9.6640625" customWidth="1"/>
    <col min="6" max="6" width="13.5546875" customWidth="1"/>
    <col min="7" max="7" width="15.109375" customWidth="1"/>
    <col min="8" max="9" width="14.88671875" customWidth="1"/>
    <col min="10" max="10" width="11" customWidth="1"/>
    <col min="11" max="11" width="42.33203125" customWidth="1"/>
  </cols>
  <sheetData>
    <row r="1" spans="1:11" x14ac:dyDescent="0.3">
      <c r="A1" s="190" t="s">
        <v>10</v>
      </c>
      <c r="B1" s="192" t="s">
        <v>0</v>
      </c>
      <c r="C1" s="193" t="s">
        <v>1</v>
      </c>
      <c r="D1" s="193"/>
      <c r="E1" s="194" t="s">
        <v>25</v>
      </c>
      <c r="F1" s="184" t="s">
        <v>62</v>
      </c>
      <c r="G1" s="187" t="s">
        <v>11</v>
      </c>
      <c r="H1" s="188"/>
      <c r="I1" s="189"/>
      <c r="J1" s="184" t="s">
        <v>4</v>
      </c>
      <c r="K1" s="185" t="s">
        <v>5</v>
      </c>
    </row>
    <row r="2" spans="1:11" ht="71.25" customHeight="1" x14ac:dyDescent="0.3">
      <c r="A2" s="191"/>
      <c r="B2" s="174"/>
      <c r="C2" s="61" t="s">
        <v>2</v>
      </c>
      <c r="D2" s="61" t="s">
        <v>3</v>
      </c>
      <c r="E2" s="176"/>
      <c r="F2" s="177"/>
      <c r="G2" s="61" t="s">
        <v>2</v>
      </c>
      <c r="H2" s="61" t="s">
        <v>3</v>
      </c>
      <c r="I2" s="60" t="s">
        <v>68</v>
      </c>
      <c r="J2" s="169"/>
      <c r="K2" s="186"/>
    </row>
    <row r="3" spans="1:11" ht="124.5" customHeight="1" x14ac:dyDescent="0.3">
      <c r="A3" s="71">
        <v>1</v>
      </c>
      <c r="B3" s="5" t="s">
        <v>9</v>
      </c>
      <c r="C3" s="62">
        <v>17</v>
      </c>
      <c r="D3" s="62">
        <v>13</v>
      </c>
      <c r="E3" s="63">
        <v>4</v>
      </c>
      <c r="F3" s="64">
        <v>0.76470000000000005</v>
      </c>
      <c r="G3" s="66">
        <v>562011.5</v>
      </c>
      <c r="H3" s="65">
        <v>276252.5</v>
      </c>
      <c r="I3" s="65">
        <f>G3-H3</f>
        <v>285759</v>
      </c>
      <c r="J3" s="64">
        <v>0.49149999999999999</v>
      </c>
      <c r="K3" s="72" t="s">
        <v>64</v>
      </c>
    </row>
    <row r="4" spans="1:11" ht="122.25" customHeight="1" x14ac:dyDescent="0.3">
      <c r="A4" s="73">
        <v>2</v>
      </c>
      <c r="B4" s="5" t="s">
        <v>15</v>
      </c>
      <c r="C4" s="5">
        <v>54</v>
      </c>
      <c r="D4" s="5">
        <v>43</v>
      </c>
      <c r="E4" s="5">
        <v>11</v>
      </c>
      <c r="F4" s="5">
        <v>79.63</v>
      </c>
      <c r="G4" s="67">
        <v>306991.09999999998</v>
      </c>
      <c r="H4" s="67">
        <v>220282.8</v>
      </c>
      <c r="I4" s="67">
        <f t="shared" ref="I4:I6" si="0">G4-H4</f>
        <v>86708.299999999988</v>
      </c>
      <c r="J4" s="64">
        <v>0.71760000000000002</v>
      </c>
      <c r="K4" s="74" t="s">
        <v>65</v>
      </c>
    </row>
    <row r="5" spans="1:11" ht="106.5" customHeight="1" x14ac:dyDescent="0.3">
      <c r="A5" s="75">
        <v>3</v>
      </c>
      <c r="B5" s="5" t="s">
        <v>32</v>
      </c>
      <c r="C5" s="62">
        <v>10</v>
      </c>
      <c r="D5" s="62">
        <v>6</v>
      </c>
      <c r="E5" s="62">
        <v>4</v>
      </c>
      <c r="F5" s="64">
        <v>0.6</v>
      </c>
      <c r="G5" s="66">
        <v>338310.6</v>
      </c>
      <c r="H5" s="62">
        <v>373.7</v>
      </c>
      <c r="I5" s="62">
        <f t="shared" si="0"/>
        <v>337936.89999999997</v>
      </c>
      <c r="J5" s="64">
        <v>1.1000000000000001E-3</v>
      </c>
      <c r="K5" s="76" t="s">
        <v>66</v>
      </c>
    </row>
    <row r="6" spans="1:11" ht="113.25" customHeight="1" x14ac:dyDescent="0.3">
      <c r="A6" s="75">
        <v>4</v>
      </c>
      <c r="B6" s="5" t="s">
        <v>33</v>
      </c>
      <c r="C6" s="68">
        <v>30</v>
      </c>
      <c r="D6" s="68">
        <v>17</v>
      </c>
      <c r="E6" s="68">
        <v>13</v>
      </c>
      <c r="F6" s="69">
        <v>0.56669999999999998</v>
      </c>
      <c r="G6" s="70">
        <v>279367.90000000002</v>
      </c>
      <c r="H6" s="70">
        <v>137317.70000000001</v>
      </c>
      <c r="I6" s="70">
        <f t="shared" si="0"/>
        <v>142050.20000000001</v>
      </c>
      <c r="J6" s="64">
        <v>0.49149999999999999</v>
      </c>
      <c r="K6" s="76" t="s">
        <v>67</v>
      </c>
    </row>
    <row r="7" spans="1:11" ht="39.75" customHeight="1" thickBot="1" x14ac:dyDescent="0.35">
      <c r="A7" s="77"/>
      <c r="B7" s="78" t="s">
        <v>61</v>
      </c>
      <c r="C7" s="79">
        <f t="shared" ref="C7:E7" si="1">SUM(C3:C6)</f>
        <v>111</v>
      </c>
      <c r="D7" s="79">
        <f t="shared" si="1"/>
        <v>79</v>
      </c>
      <c r="E7" s="80">
        <f t="shared" si="1"/>
        <v>32</v>
      </c>
      <c r="F7" s="81">
        <v>0.7117</v>
      </c>
      <c r="G7" s="82">
        <f>SUM(G3:G6)</f>
        <v>1486681.1</v>
      </c>
      <c r="H7" s="82">
        <f>SUM(H3:H6)</f>
        <v>634226.69999999995</v>
      </c>
      <c r="I7" s="82">
        <f>SUM(I3:I6)</f>
        <v>852454.39999999991</v>
      </c>
      <c r="J7" s="81">
        <v>0.68579999999999997</v>
      </c>
      <c r="K7" s="83"/>
    </row>
    <row r="20" spans="1:11" s="55" customFormat="1" x14ac:dyDescent="0.3">
      <c r="A20"/>
      <c r="B20"/>
      <c r="C20"/>
      <c r="D20"/>
      <c r="E20"/>
      <c r="F20"/>
      <c r="G20"/>
      <c r="H20"/>
      <c r="I20"/>
      <c r="J20"/>
      <c r="K20"/>
    </row>
  </sheetData>
  <mergeCells count="8">
    <mergeCell ref="J1:J2"/>
    <mergeCell ref="K1:K2"/>
    <mergeCell ref="G1:I1"/>
    <mergeCell ref="A1:A2"/>
    <mergeCell ref="B1:B2"/>
    <mergeCell ref="C1:D1"/>
    <mergeCell ref="E1:E2"/>
    <mergeCell ref="F1:F2"/>
  </mergeCells>
  <pageMargins left="0.23622047244094491" right="0.23622047244094491" top="0.35433070866141736" bottom="0.15748031496062992" header="0.31496062992125984" footer="0.31496062992125984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 от 15.05.19</vt:lpstr>
      <vt:lpstr>Лист1 от 06.05.19 </vt:lpstr>
      <vt:lpstr>Лист1 от 29.04.19</vt:lpstr>
      <vt:lpstr>Лист1</vt:lpstr>
      <vt:lpstr>Свод с пояснениями</vt:lpstr>
      <vt:lpstr>'Лист1 от 06.05.19 '!Заголовки_для_печати</vt:lpstr>
      <vt:lpstr>'Лист1 от 15.05.19'!Заголовки_для_печати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Воронов Иван Андреевич</dc:creator>
  <cp:lastModifiedBy>Воронов Иван Андреевич</cp:lastModifiedBy>
  <cp:lastPrinted>2019-05-16T03:38:21Z</cp:lastPrinted>
  <dcterms:created xsi:type="dcterms:W3CDTF">2015-06-05T18:19:34Z</dcterms:created>
  <dcterms:modified xsi:type="dcterms:W3CDTF">2019-06-10T08:52:34Z</dcterms:modified>
</cp:coreProperties>
</file>