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ogonzalez/Documents/repos/CroQuest/Administrative/"/>
    </mc:Choice>
  </mc:AlternateContent>
  <xr:revisionPtr revIDLastSave="0" documentId="13_ncr:1_{49792136-5D02-A44B-A433-37FEF4B4F4AF}" xr6:coauthVersionLast="47" xr6:coauthVersionMax="47" xr10:uidLastSave="{00000000-0000-0000-0000-000000000000}"/>
  <bookViews>
    <workbookView xWindow="11040" yWindow="880" windowWidth="30080" windowHeight="24100" xr2:uid="{4F729021-1A8F-5745-8679-F9B549C3D465}"/>
  </bookViews>
  <sheets>
    <sheet name="BOM" sheetId="1" r:id="rId1"/>
    <sheet name="Bought" sheetId="3" r:id="rId2"/>
    <sheet name="Filament Calculati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H23" i="1"/>
  <c r="G13" i="1"/>
  <c r="H13" i="1" s="1"/>
  <c r="G7" i="1"/>
  <c r="H7" i="1" s="1"/>
  <c r="G12" i="1"/>
  <c r="H12" i="1" s="1"/>
  <c r="G21" i="1"/>
  <c r="H21" i="1" s="1"/>
  <c r="G22" i="1"/>
  <c r="H22" i="1" s="1"/>
  <c r="G11" i="1" l="1"/>
  <c r="H11" i="1" s="1"/>
  <c r="G20" i="1"/>
  <c r="H20" i="1" s="1"/>
  <c r="G6" i="1"/>
  <c r="H6" i="1" s="1"/>
  <c r="G18" i="1"/>
  <c r="H18" i="1" s="1"/>
  <c r="G19" i="1"/>
  <c r="H19" i="1" s="1"/>
  <c r="G8" i="1"/>
  <c r="H8" i="1" s="1"/>
  <c r="G9" i="1"/>
  <c r="H9" i="1" s="1"/>
  <c r="G14" i="1" l="1"/>
  <c r="H14" i="1" s="1"/>
  <c r="G15" i="1"/>
  <c r="H15" i="1" s="1"/>
  <c r="G16" i="1"/>
  <c r="H16" i="1" s="1"/>
  <c r="G17" i="1"/>
  <c r="H17" i="1" s="1"/>
  <c r="G10" i="1"/>
  <c r="H10" i="1" s="1"/>
  <c r="G26" i="1"/>
  <c r="H26" i="1" s="1"/>
  <c r="G27" i="1"/>
  <c r="H27" i="1" s="1"/>
  <c r="G5" i="1"/>
  <c r="H5" i="1" s="1"/>
  <c r="E4" i="2"/>
  <c r="D4" i="2"/>
  <c r="E3" i="2"/>
  <c r="D3" i="2"/>
  <c r="H28" i="1" l="1"/>
  <c r="J28" i="1" s="1"/>
  <c r="G28" i="1"/>
</calcChain>
</file>

<file path=xl/sharedStrings.xml><?xml version="1.0" encoding="utf-8"?>
<sst xmlns="http://schemas.openxmlformats.org/spreadsheetml/2006/main" count="101" uniqueCount="87">
  <si>
    <t>Part</t>
  </si>
  <si>
    <t>Front</t>
  </si>
  <si>
    <t>Filament Needed</t>
  </si>
  <si>
    <t>Color</t>
  </si>
  <si>
    <t>White</t>
  </si>
  <si>
    <t>*150</t>
  </si>
  <si>
    <t>Needed</t>
  </si>
  <si>
    <t>10kg of white</t>
  </si>
  <si>
    <t>Back</t>
  </si>
  <si>
    <t>Red, Blue, Black</t>
  </si>
  <si>
    <t>5kg black, 2kg red, 2kg blue</t>
  </si>
  <si>
    <t>https://www.sunlu.com/products/over-6kg-bundle-sale-petg-3d-printer-filament-1-75mm-1kg-roll?variant=43728647782682&amp;country=US&amp;currency=USD&amp;utm_medium=product_sync&amp;utm_source=google&amp;utm_content=sag_organic&amp;utm_campaign=sag_organic&amp;srsltid=AfmBOorLUBpFrU1h1m4ENvCQYaLOB0ZBAPGVp6M66hRWAQuX8bzf0r4o04A&amp;gQT=1</t>
  </si>
  <si>
    <t>Filament</t>
  </si>
  <si>
    <t>Link</t>
  </si>
  <si>
    <t>2x blue, 2x red, 5x black, 10x white</t>
  </si>
  <si>
    <t>Options</t>
  </si>
  <si>
    <t>Price</t>
  </si>
  <si>
    <t>Quantity</t>
  </si>
  <si>
    <t>Unit Price</t>
  </si>
  <si>
    <t>TFT Touch Screen Module</t>
  </si>
  <si>
    <t>https://www.amazon.com/dp/B0B5ML6R5L?psc=1&amp;smid=A1PKC2PUMNR8VD&amp;ref_=chk_typ_imgToDp</t>
  </si>
  <si>
    <t>Total</t>
  </si>
  <si>
    <t>https://www.amazon.com/dp/B01E38OS7K?ref=ppx_yo2ov_dt_b_fed_asin_title</t>
  </si>
  <si>
    <t>Product ID</t>
  </si>
  <si>
    <t>SLFDM2105009</t>
  </si>
  <si>
    <t>B0B5ML6R5L</t>
  </si>
  <si>
    <t>B01E38OS7K</t>
  </si>
  <si>
    <t>Buttons</t>
  </si>
  <si>
    <t>https://www.amazon.com/uxcell-6x6x8mm-Momentary-Tactile-Button/dp/B07HCM7XK8/ref=sr_1_4?crid=YR9HFKLE4XAQ&amp;dib=eyJ2IjoiMSJ9.SZ_okCNf3W3PUbAOcTwLudzWfotivN9hffzVkeELmuHXstSJVevObCl2p4Hkdw9cLUUEzhbVrLoRQqK0Ox7ArkSQ4drrdkKtrx7cm-_e44nxFBm_KbqVGAk335tD1K32qE3PvZmEdU9SZBQ87cCMwoVnzUhkpYUpnEsgTqwoAUSrFY--aH20iOPJOAjcMDSnxz-6xacEO2-JUD3Jyissk7YXJaja2UsGS0bMU1WG2Xc.alQShG_b_941lCXsTnpslVGoiSbVoFG0vJ8YfcxoJgQ&amp;dib_tag=se&amp;keywords=6*6*8+pushbutton&amp;qid=1745094700&amp;sprefix=6+6+8+pushbutton%2Caps%2C87&amp;sr=8-4</t>
  </si>
  <si>
    <t>B07HCM7XK8</t>
  </si>
  <si>
    <t>Tactile Start Button</t>
  </si>
  <si>
    <t>https://www.amazon.com/6x6x6mm-Momentary-Push-Button-Switch/dp/B01GN79QF8/ref=sr_1_3?crid=1K2Q0QV37VJED&amp;dib=eyJ2IjoiMSJ9.iuUouR-g6Uq5p75U65ihzCrP0UY70zyK1VBmi1dgwDWdVu5qD0TzyUZ909JcW-40bTwQ0vT5L9wngNZAdwbhGnoSovaVoDguyq1liACupLye6VA_zvE4GP0tf4lnSe7Hxej4j2UXOJ44ZTNXkjOSPCCy26AShKHRZ-QaiClO86Ix929OSTcKh71xKXWmh5vjuv2Yl39wBVNY5Pa3a_DQiTEfobPWZ5mUvyJ41kgaiH4.l_Z68mFYOc4ZX2ySFeyMYsES1LqOvAchEfNEt1JBVV8&amp;dib_tag=se&amp;keywords=6*6+PUSHDOWN+BUTTONS&amp;qid=1745092425&amp;sprefix=6+6+pushdown+buttons%2Caps%2C79&amp;sr=8-3</t>
  </si>
  <si>
    <t>B01GN79QF8</t>
  </si>
  <si>
    <t>https://www.digikey.com/en/products/detail/same-sky-formerly-cui-devices-/CVS-1508/2791828?gad_source=1&amp;gad_campaignid=22396853673&amp;gbraid=0AAAAADrbLli658mTmPtolZwEzpidRbFw_&amp;gclid=CjwKCAjwk43ABhBIEiwAvvMEB8SOmdTg0b56V8kyUHxEVMU1APRXEaQIVBFyJgSLyV73N3UisIDv1xoC_X4QAvD_BwE&amp;gclsrc=aw.ds</t>
  </si>
  <si>
    <t>Speaker</t>
  </si>
  <si>
    <t>3D Print Inserts</t>
  </si>
  <si>
    <t>https://www.amazon.com/Ktehloy-Inserts-Printing-Components-M2-5xL4xD3-5/dp/B0D3VHXQH5/ref=sr_1_1_sspa?crid=1OQHY5WE833ZN&amp;dib=eyJ2IjoiMSJ9.n16ArxrMlfjYEytGYXDlRPGZaGhiBBUAdVDbWDleR7L9gE_XgQSwg9dsp049k1vjEGiWH17DqPxT_wLGBrRYpxjMFNqZBhOvnQZy0WZdcOuOVvvJDVtHTpDugUOmO5wlywGLNtHa2pn0-UPomnVAT1UL7P4MRpVW5RssySbXz5PjHN8OZ8927QDG5UwgB0Z6IP6F21pb3RPtCEmYmtAUAYgBVw4OuXoSCPqo8BNOTBI.KLJJtUl6WQkxKksgmzUAJ94qXqEot-GBtybPEKMEj54&amp;dib_tag=se&amp;keywords=m2.5%2Bheat%2Bset%2Binserts&amp;qid=1745098787&amp;sprefix=m2.5%2Bheat%2Caps%2C135&amp;sr=8-1-spons&amp;sp_csd=d2lkZ2V0TmFtZT1zcF9hdGY&amp;th=1</t>
  </si>
  <si>
    <t>B0D3VHXQH5</t>
  </si>
  <si>
    <t>https://www.amazon.com/METALLIXITY-Phillips-Screws-150Pcs-Machine/dp/B0D2R5FPGX/ref=sr_1_9?crid=1P4PT1U21XOPX&amp;dib=eyJ2IjoiMSJ9.lE9BvctyHVyFNhJZkby_V7KZVGTtMMXnzVUpWmvoXwU3hA5Sg_eyuNVOKShcTmaRWcoHgLmE6YoG9I-ttcttzcjPtV86vGvweWQNWM3T2Ijit8Ir9o-pDjet6-ziVAD9L5WRITB7uJece4zFKZNGwh1H1yTd_19-IzTMtxlwQrabn8Jn5nDqOHY-jXL8VcDE3acozUBhkWh9zqYfXy_pxA6wUCM4pjyrq1TXrdhHhBk.OFzesFLLEhgFKD15UUJfZwhlqauZc3upaJoGfFUySzs&amp;dib_tag=se&amp;keywords=m2.5%2Bscrews%2Bflat%2Bhead&amp;qid=1745098533&amp;sprefix=m2.5%2Bscrews%2Bflat%2Caps%2C109&amp;sr=8-9&amp;th=1</t>
  </si>
  <si>
    <t xml:space="preserve">Screws </t>
  </si>
  <si>
    <t>B0D2R5FPGX</t>
  </si>
  <si>
    <t>On/Off Switch</t>
  </si>
  <si>
    <t>Industrial Designer Pay</t>
  </si>
  <si>
    <t>https://www.amazon.com/YEJMKJ-ESP-WROOM-32-Development-Dual-Mode-Microcontroller/dp/B0CDRN1WF7/ref=sr_1_7_sspa?crid=1PRCB4D9I3OBK&amp;dib=eyJ2IjoiMSJ9.qMJJKscaTbDZH8KOrPXaSvvBOSev_9dSPToXjxjL2hsATMnn0NsXBzTx6uR7rdOvkgbveIu3Z4hZYFtXjO9EWl-XjFCmn9klnKcaL3YmjtRu7xXK0jUv5ht-xbWeUWwVzqz3G5fXuejGFnQKjeAzRDqvi4gHVbHAAV3y8xBXJ9ok-jYvgNB_GzVFpxMZNYAnOWjAqca7lqfqAcdlNHABMkySag0k0fwhSpvzwEhnp6M.3swD_60c3UhTKAjzyA1skS8OQhYSPOOoi1K7FNssTnY&amp;dib_tag=se&amp;keywords=esp-32-wroom&amp;qid=1745109612&amp;sprefix=esp-32-wroom%2Caps%2C100&amp;sr=8-7-spons&amp;sp_csd=d2lkZ2V0TmFtZT1zcF9tdGY&amp;th=1</t>
  </si>
  <si>
    <t>B0CDRN1WF7</t>
  </si>
  <si>
    <t>ESP-32s</t>
  </si>
  <si>
    <r>
      <t xml:space="preserve">Price Per </t>
    </r>
    <r>
      <rPr>
        <sz val="12"/>
        <color theme="1"/>
        <rFont val="ITC Avant Garde CE Gothic Demi"/>
      </rPr>
      <t>CROQUEST</t>
    </r>
  </si>
  <si>
    <t>https://www.medicbatteries.com/aaa-battery-energizer</t>
  </si>
  <si>
    <t>MEI3A000994</t>
  </si>
  <si>
    <t>AAA Batteries</t>
  </si>
  <si>
    <t>PCBs (ESTIMATED)</t>
  </si>
  <si>
    <t>White, 200, 4x7in, 2-4 biz days</t>
  </si>
  <si>
    <t>https://cart.jlcpcb.com/quote?orderType=1&amp;stencilLayer=2&amp;stencilWidth=80&amp;stencilLength=200&amp;stencilCounts=500&amp;spm=Jlcpcb.Homepage.1010</t>
  </si>
  <si>
    <t>102-2498-ND</t>
  </si>
  <si>
    <r>
      <t xml:space="preserve">CROQUEST
</t>
    </r>
    <r>
      <rPr>
        <sz val="10"/>
        <color theme="0"/>
        <rFont val="ITC Avant Garde CE Gothic Demi"/>
      </rPr>
      <t>Chief Engineer: Marco Gonzalez Hauger</t>
    </r>
  </si>
  <si>
    <t>D-Pad Buttons</t>
  </si>
  <si>
    <t>https://www.cablewholesale.com/products/usb-firewire/usb-c/product-10u2-32100.5.php</t>
  </si>
  <si>
    <t>USB-C to USB</t>
  </si>
  <si>
    <t>10U2-32100.5</t>
  </si>
  <si>
    <t>https://www.digikey.com/en/products/detail/keystone-electronics/2481/303826</t>
  </si>
  <si>
    <t>36-2481-ND</t>
  </si>
  <si>
    <t>AAA Battery Holder</t>
  </si>
  <si>
    <t>Practice Resistors (1206)</t>
  </si>
  <si>
    <t>https://www.amazon.com/uxcell-Resistor-Resistors-Tolerance-1000pcs/dp/B07QFP2296/ref=sr_1_3?crid=1T1UJFI6I9PY9&amp;dib=eyJ2IjoiMSJ9.VxrPVv5uwSpdGa5R2dmAiH77y_Iro3HsB06Mw2LcrlC-ji4RsaoI6vjI0imhNmIsCqkOkTFItCuf68cIgs66_1Sxz4a2tD0xOqXgT1W5zJ0hZ4dtY926RspMYxv_Crty_pty66LNSt6sP20OPug9d04TAdTaQuJDk3nP2H9YuPq-Qj_eOxOHRuxKyaCC0cnyG2tle5fnSBJhQSlY82xOOSkfRG4lBFQgH5QuPfBvvl8.3DXE1Ngl7R_O7444CcCqHpgm1GttlJC0JwUO9NZ97Bw&amp;dib_tag=se&amp;keywords=1206+resistors+1000pcs&amp;qid=1745177110&amp;sprefix=1206+resistors+1000pcs%2Caps%2C108&amp;sr=8-3</t>
  </si>
  <si>
    <t>B07QFP2296</t>
  </si>
  <si>
    <t>https://www.amazon.com/uxcell-Carbon-Resistors-Tolerances-1000pcs/dp/B07FMBXLLR/ref=sr_1_6?crid=26B7Y0QFULSI5&amp;dib=eyJ2IjoiMSJ9.l-W1l0HSCGqydbBfVFWof99Jtf6175Zt200dIVAmhe2YCIaHPUvy7MAuXpOFm9ekwdohc8_UzmK-UUsMTLpCMxuLBek1nxZ4msdFpyhnkIlvFRnEr3C0udND-LyGqPPvvlZhmsfUjcuvZy0JUWzQBgU3TCDYPqgyDHjTqwV7RboR6AoCAbjt7vpkUDItyLIURbY90gxNnK81YEfk_XoichJg7mXNnzr81LiiJRWeh2g.OVOdl_5uDWQCSQPOsDgJ6fJarI1OPzTCcz1hlEKnj5A&amp;dib_tag=se&amp;keywords=bulk+resistor+1000pcs&amp;qid=1745176863&amp;refinements=p_85%3A2470955011&amp;rnid=2470954011&amp;rps=1&amp;sprefix=bulk+resistor+1000pcs%2Caps%2C99&amp;sr=8-6</t>
  </si>
  <si>
    <t>B07FMBXLLR</t>
  </si>
  <si>
    <t>Practice Resistors</t>
  </si>
  <si>
    <t>https://www.digikey.com/en/products/detail/e-switch/EG1213/101735</t>
  </si>
  <si>
    <t>EG1906-ND</t>
  </si>
  <si>
    <t>Practice PCBs</t>
  </si>
  <si>
    <t>PCB:P1-9826241A</t>
  </si>
  <si>
    <t>https://www.digikey.com/en/products/detail/bourns-inc/4610X-R2R-103LF/3787967</t>
  </si>
  <si>
    <t>4610X-R2R-103LF-ND</t>
  </si>
  <si>
    <t>Resistor Network Array</t>
  </si>
  <si>
    <t>https://cart.jlcpcb.com/</t>
  </si>
  <si>
    <t>**buy @ 200, $3 more than 150</t>
  </si>
  <si>
    <t>Amazon</t>
  </si>
  <si>
    <t>Vendor</t>
  </si>
  <si>
    <t>DigiKey</t>
  </si>
  <si>
    <t>Cable Wholesale</t>
  </si>
  <si>
    <t>JLCPCB</t>
  </si>
  <si>
    <t>Sunlu</t>
  </si>
  <si>
    <t>Medicbatteries</t>
  </si>
  <si>
    <t>https://www.amazon.com/gp/product/B07VQF8P2Y/ref=ox_sc_act_title_2?smid=AJJYA8M5YMCKV&amp;psc=1</t>
  </si>
  <si>
    <t>D-Pad Buttons + Start Button</t>
  </si>
  <si>
    <t>B07VQF8P2Y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</si>
</sst>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>
    <font>
      <sz val="12"/>
      <color theme="1"/>
      <name val="Aptos Narrow"/>
      <family val="2"/>
      <scheme val="minor"/>
    </font>
    <font>
      <sz val="12"/>
      <color theme="1"/>
      <name val="ITC Avant Garde CE Gothic Demi"/>
    </font>
    <font>
      <sz val="20"/>
      <color theme="0"/>
      <name val="ITC Avant Garde CE Gothic Demi"/>
    </font>
    <font>
      <sz val="10"/>
      <color theme="0"/>
      <name val="ITC Avant Garde CE Gothic Demi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9" fontId="0" fillId="0" borderId="0" xfId="0" applyNumberFormat="1"/>
    <xf numFmtId="8" fontId="0" fillId="0" borderId="0" xfId="0" applyNumberFormat="1"/>
    <xf numFmtId="0" fontId="0" fillId="0" borderId="1" xfId="0" applyBorder="1"/>
    <xf numFmtId="8" fontId="0" fillId="0" borderId="1" xfId="0" applyNumberFormat="1" applyBorder="1"/>
    <xf numFmtId="9" fontId="0" fillId="0" borderId="1" xfId="0" applyNumberFormat="1" applyBorder="1"/>
    <xf numFmtId="49" fontId="0" fillId="0" borderId="1" xfId="0" applyNumberFormat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vantGarde CE" panose="020B0502020102020204" pitchFamily="34" charset="0"/>
              </a:rPr>
              <a:t>CROQUEST Cost</a:t>
            </a:r>
            <a:r>
              <a:rPr lang="en-US" baseline="0">
                <a:latin typeface="AvantGarde CE" panose="020B0502020102020204" pitchFamily="34" charset="0"/>
              </a:rPr>
              <a:t> Breakdown</a:t>
            </a:r>
            <a:endParaRPr lang="en-US">
              <a:latin typeface="AvantGarde CE" panose="020B0502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018509331601539"/>
          <c:y val="0.18567240562464377"/>
          <c:w val="0.53962981336796934"/>
          <c:h val="0.685573460047803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CD-5342-B398-8AFCA94796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CD-5342-B398-8AFCA94796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76-F142-9BBD-1E3D6ACC1C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E76-F142-9BBD-1E3D6ACC1C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76-F142-9BBD-1E3D6ACC1C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E76-F142-9BBD-1E3D6ACC1C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76-F142-9BBD-1E3D6ACC1C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E76-F142-9BBD-1E3D6ACC1C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E76-F142-9BBD-1E3D6ACC1CA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E76-F142-9BBD-1E3D6ACC1CA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E76-F142-9BBD-1E3D6ACC1CA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E76-F142-9BBD-1E3D6ACC1CA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6E76-F142-9BBD-1E3D6ACC1CA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E76-F142-9BBD-1E3D6ACC1CA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2CD-5342-B398-8AFCA947963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2CD-5342-B398-8AFCA947963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2CD-5342-B398-8AFCA947963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2CD-5342-B398-8AFCA947963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E76-F142-9BBD-1E3D6ACC1CA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E0C4-4B4E-AFC5-666A1632F4F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E0C4-4B4E-AFC5-666A1632F4F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E0C4-4B4E-AFC5-666A1632F4F4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E0C4-4B4E-AFC5-666A1632F4F4}"/>
              </c:ext>
            </c:extLst>
          </c:dPt>
          <c:dLbls>
            <c:dLbl>
              <c:idx val="1"/>
              <c:layout>
                <c:manualLayout>
                  <c:x val="7.7215851745564654E-2"/>
                  <c:y val="0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CD-5342-B398-8AFCA9479631}"/>
                </c:ext>
              </c:extLst>
            </c:dLbl>
            <c:dLbl>
              <c:idx val="2"/>
              <c:layout>
                <c:manualLayout>
                  <c:x val="7.7215851745564654E-2"/>
                  <c:y val="0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E76-F142-9BBD-1E3D6ACC1CA1}"/>
                </c:ext>
              </c:extLst>
            </c:dLbl>
            <c:dLbl>
              <c:idx val="5"/>
              <c:layout>
                <c:manualLayout>
                  <c:x val="0.14070444095858434"/>
                  <c:y val="3.228288552056661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E76-F142-9BBD-1E3D6ACC1CA1}"/>
                </c:ext>
              </c:extLst>
            </c:dLbl>
            <c:dLbl>
              <c:idx val="6"/>
              <c:layout>
                <c:manualLayout>
                  <c:x val="0.11496582371006292"/>
                  <c:y val="3.551117407262327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E76-F142-9BBD-1E3D6ACC1CA1}"/>
                </c:ext>
              </c:extLst>
            </c:dLbl>
            <c:dLbl>
              <c:idx val="7"/>
              <c:layout>
                <c:manualLayout>
                  <c:x val="6.3488589213019697E-2"/>
                  <c:y val="0.1614144276028329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E76-F142-9BBD-1E3D6ACC1CA1}"/>
                </c:ext>
              </c:extLst>
            </c:dLbl>
            <c:dLbl>
              <c:idx val="9"/>
              <c:layout>
                <c:manualLayout>
                  <c:x val="-0.1338408096923121"/>
                  <c:y val="-1.291315420822664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E76-F142-9BBD-1E3D6ACC1CA1}"/>
                </c:ext>
              </c:extLst>
            </c:dLbl>
            <c:dLbl>
              <c:idx val="10"/>
              <c:layout>
                <c:manualLayout>
                  <c:x val="-9.9522653360950022E-2"/>
                  <c:y val="7.74789252493598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E76-F142-9BBD-1E3D6ACC1CA1}"/>
                </c:ext>
              </c:extLst>
            </c:dLbl>
            <c:dLbl>
              <c:idx val="11"/>
              <c:layout>
                <c:manualLayout>
                  <c:x val="-0.10123856117751813"/>
                  <c:y val="-3.2282885520566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E76-F142-9BBD-1E3D6ACC1CA1}"/>
                </c:ext>
              </c:extLst>
            </c:dLbl>
            <c:dLbl>
              <c:idx val="12"/>
              <c:layout>
                <c:manualLayout>
                  <c:x val="-0.11668173152663103"/>
                  <c:y val="-6.77940595931898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E76-F142-9BBD-1E3D6ACC1CA1}"/>
                </c:ext>
              </c:extLst>
            </c:dLbl>
            <c:dLbl>
              <c:idx val="13"/>
              <c:layout>
                <c:manualLayout>
                  <c:x val="-0.16644305820710606"/>
                  <c:y val="-0.1420446962904931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E76-F142-9BBD-1E3D6ACC1CA1}"/>
                </c:ext>
              </c:extLst>
            </c:dLbl>
            <c:dLbl>
              <c:idx val="14"/>
              <c:layout>
                <c:manualLayout>
                  <c:x val="-8.5795390828405163E-2"/>
                  <c:y val="-0.1355881191863798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2CD-5342-B398-8AFCA9479631}"/>
                </c:ext>
              </c:extLst>
            </c:dLbl>
            <c:dLbl>
              <c:idx val="15"/>
              <c:layout>
                <c:manualLayout>
                  <c:x val="-2.9170432881657788E-2"/>
                  <c:y val="-3.228288552056646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2CD-5342-B398-8AFCA9479631}"/>
                </c:ext>
              </c:extLst>
            </c:dLbl>
            <c:dLbl>
              <c:idx val="22"/>
              <c:layout>
                <c:manualLayout>
                  <c:x val="5.6624957946747406E-2"/>
                  <c:y val="-1.291315420822664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E0C4-4B4E-AFC5-666A1632F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BOM!$B$5:$B$27</c:f>
              <c:strCache>
                <c:ptCount val="23"/>
                <c:pt idx="0">
                  <c:v>Filament</c:v>
                </c:pt>
                <c:pt idx="1">
                  <c:v>AAA Batteries</c:v>
                </c:pt>
                <c:pt idx="2">
                  <c:v>USB-C to USB</c:v>
                </c:pt>
                <c:pt idx="3">
                  <c:v>PCBs (ESTIMATED)</c:v>
                </c:pt>
                <c:pt idx="4">
                  <c:v>Practice PCBs</c:v>
                </c:pt>
                <c:pt idx="5">
                  <c:v>Speaker</c:v>
                </c:pt>
                <c:pt idx="6">
                  <c:v>On/Off Switch</c:v>
                </c:pt>
                <c:pt idx="7">
                  <c:v>AAA Battery Holder</c:v>
                </c:pt>
                <c:pt idx="8">
                  <c:v>Resistor Network Array</c:v>
                </c:pt>
                <c:pt idx="9">
                  <c:v>TFT Touch Screen Module</c:v>
                </c:pt>
                <c:pt idx="10">
                  <c:v>Buttons</c:v>
                </c:pt>
                <c:pt idx="11">
                  <c:v>Tactile Start Button</c:v>
                </c:pt>
                <c:pt idx="12">
                  <c:v>D-Pad Buttons</c:v>
                </c:pt>
                <c:pt idx="13">
                  <c:v>3D Print Inserts</c:v>
                </c:pt>
                <c:pt idx="14">
                  <c:v>Screws </c:v>
                </c:pt>
                <c:pt idx="15">
                  <c:v>ESP-32s</c:v>
                </c:pt>
                <c:pt idx="16">
                  <c:v>Practice Resistors</c:v>
                </c:pt>
                <c:pt idx="17">
                  <c:v>Practice Resistors (1206)</c:v>
                </c:pt>
                <c:pt idx="18">
                  <c:v>D-Pad Buttons + Start Button</c:v>
                </c:pt>
                <c:pt idx="22">
                  <c:v>Industrial Designer Pay</c:v>
                </c:pt>
              </c:strCache>
            </c:strRef>
          </c:cat>
          <c:val>
            <c:numRef>
              <c:f>BOM!$H$5:$H$27</c:f>
              <c:numCache>
                <c:formatCode>"$"#,##0.00_);[Red]\("$"#,##0.00\)</c:formatCode>
                <c:ptCount val="23"/>
                <c:pt idx="0">
                  <c:v>1.6287333333333334</c:v>
                </c:pt>
                <c:pt idx="1">
                  <c:v>1.9329999999999998</c:v>
                </c:pt>
                <c:pt idx="2">
                  <c:v>2.0099999999999998</c:v>
                </c:pt>
                <c:pt idx="3">
                  <c:v>3.1333333333333333</c:v>
                </c:pt>
                <c:pt idx="4">
                  <c:v>0.88046666666666662</c:v>
                </c:pt>
                <c:pt idx="5">
                  <c:v>1.9891000000000001</c:v>
                </c:pt>
                <c:pt idx="6">
                  <c:v>0.60960000000000003</c:v>
                </c:pt>
                <c:pt idx="7">
                  <c:v>1.89</c:v>
                </c:pt>
                <c:pt idx="8">
                  <c:v>0.36519999999999997</c:v>
                </c:pt>
                <c:pt idx="9">
                  <c:v>16.989999999999998</c:v>
                </c:pt>
                <c:pt idx="10">
                  <c:v>1.7359999999999998</c:v>
                </c:pt>
                <c:pt idx="11">
                  <c:v>0</c:v>
                </c:pt>
                <c:pt idx="12">
                  <c:v>0</c:v>
                </c:pt>
                <c:pt idx="13">
                  <c:v>0.11973333333333334</c:v>
                </c:pt>
                <c:pt idx="14">
                  <c:v>7.9866666666666669E-2</c:v>
                </c:pt>
                <c:pt idx="15">
                  <c:v>5.33</c:v>
                </c:pt>
                <c:pt idx="16">
                  <c:v>0.11520000000000001</c:v>
                </c:pt>
                <c:pt idx="17">
                  <c:v>0.12653333333333333</c:v>
                </c:pt>
                <c:pt idx="18">
                  <c:v>1.6980000000000002</c:v>
                </c:pt>
                <c:pt idx="21">
                  <c:v>0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6-F142-9BBD-1E3D6ACC1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659768</xdr:colOff>
      <xdr:row>29</xdr:row>
      <xdr:rowOff>63500</xdr:rowOff>
    </xdr:from>
    <xdr:to>
      <xdr:col>15</xdr:col>
      <xdr:colOff>419100</xdr:colOff>
      <xdr:row>58</xdr:row>
      <xdr:rowOff>71846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11AAB-89F2-0E05-418A-7BEA64992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ECB95-A0EB-B747-A06E-92E49A81CCAA}">
  <dimension ref="B2:J32"/>
  <sheetViews>
    <sheetView tabSelected="1" zoomScaleNormal="276" workbookViewId="0">
      <selection activeCell="F20" sqref="F20"/>
    </sheetView>
  </sheetViews>
  <sheetFormatPr baseColWidth="10" defaultRowHeight="16"/>
  <cols>
    <col min="2" max="2" width="24.6640625" bestFit="1" customWidth="1"/>
    <col min="3" max="3" width="28.83203125" bestFit="1" customWidth="1"/>
    <col min="4" max="4" width="13.83203125" bestFit="1" customWidth="1"/>
    <col min="5" max="5" width="9" bestFit="1" customWidth="1"/>
    <col min="6" max="6" width="8.1640625" bestFit="1" customWidth="1"/>
    <col min="7" max="7" width="9.83203125" bestFit="1" customWidth="1"/>
    <col min="8" max="8" width="19.1640625" bestFit="1" customWidth="1"/>
    <col min="9" max="9" width="19.1640625" customWidth="1"/>
    <col min="10" max="10" width="28.6640625" customWidth="1"/>
  </cols>
  <sheetData>
    <row r="2" spans="2:10" ht="55" customHeight="1">
      <c r="B2" s="7" t="s">
        <v>54</v>
      </c>
      <c r="C2" s="8"/>
      <c r="D2" s="8"/>
      <c r="E2" s="8"/>
      <c r="F2" s="8"/>
      <c r="G2" s="8"/>
      <c r="H2" s="8"/>
      <c r="I2" s="8"/>
      <c r="J2" s="9"/>
    </row>
    <row r="3" spans="2:10">
      <c r="B3" s="3"/>
      <c r="C3" s="3"/>
      <c r="D3" s="3"/>
      <c r="E3" s="3"/>
      <c r="F3" s="3"/>
      <c r="G3" s="3"/>
      <c r="H3" s="3">
        <v>150</v>
      </c>
      <c r="I3" s="3"/>
      <c r="J3" s="3"/>
    </row>
    <row r="4" spans="2:10" ht="18">
      <c r="B4" s="3" t="s">
        <v>0</v>
      </c>
      <c r="C4" s="3" t="s">
        <v>15</v>
      </c>
      <c r="D4" s="3" t="s">
        <v>23</v>
      </c>
      <c r="E4" s="3" t="s">
        <v>18</v>
      </c>
      <c r="F4" s="3" t="s">
        <v>17</v>
      </c>
      <c r="G4" s="3" t="s">
        <v>16</v>
      </c>
      <c r="H4" s="3" t="s">
        <v>46</v>
      </c>
      <c r="I4" s="3" t="s">
        <v>78</v>
      </c>
      <c r="J4" s="3" t="s">
        <v>13</v>
      </c>
    </row>
    <row r="5" spans="2:10">
      <c r="B5" s="3" t="s">
        <v>12</v>
      </c>
      <c r="C5" s="3" t="s">
        <v>14</v>
      </c>
      <c r="D5" s="3" t="s">
        <v>24</v>
      </c>
      <c r="E5" s="4">
        <v>244.31</v>
      </c>
      <c r="F5" s="3">
        <v>1</v>
      </c>
      <c r="G5" s="4">
        <f t="shared" ref="G5:G12" si="0">E5*F5</f>
        <v>244.31</v>
      </c>
      <c r="H5" s="4">
        <f t="shared" ref="H5:H12" si="1">G5/$H$3</f>
        <v>1.6287333333333334</v>
      </c>
      <c r="I5" s="4" t="s">
        <v>82</v>
      </c>
      <c r="J5" s="3" t="s">
        <v>11</v>
      </c>
    </row>
    <row r="6" spans="2:10">
      <c r="B6" s="3" t="s">
        <v>49</v>
      </c>
      <c r="C6" s="3"/>
      <c r="D6" s="3" t="s">
        <v>48</v>
      </c>
      <c r="E6" s="4">
        <v>57.99</v>
      </c>
      <c r="F6" s="3">
        <v>5</v>
      </c>
      <c r="G6" s="4">
        <f t="shared" si="0"/>
        <v>289.95</v>
      </c>
      <c r="H6" s="4">
        <f t="shared" si="1"/>
        <v>1.9329999999999998</v>
      </c>
      <c r="I6" s="4" t="s">
        <v>83</v>
      </c>
      <c r="J6" s="3" t="s">
        <v>47</v>
      </c>
    </row>
    <row r="7" spans="2:10">
      <c r="B7" s="3" t="s">
        <v>57</v>
      </c>
      <c r="C7" s="3"/>
      <c r="D7" s="3" t="s">
        <v>58</v>
      </c>
      <c r="E7" s="4">
        <v>2.0099999999999998</v>
      </c>
      <c r="F7" s="3">
        <v>150</v>
      </c>
      <c r="G7" s="4">
        <f t="shared" si="0"/>
        <v>301.49999999999994</v>
      </c>
      <c r="H7" s="4">
        <f t="shared" si="1"/>
        <v>2.0099999999999998</v>
      </c>
      <c r="I7" s="4" t="s">
        <v>80</v>
      </c>
      <c r="J7" s="3" t="s">
        <v>56</v>
      </c>
    </row>
    <row r="8" spans="2:10">
      <c r="B8" s="3" t="s">
        <v>50</v>
      </c>
      <c r="C8" s="3" t="s">
        <v>51</v>
      </c>
      <c r="D8" s="6"/>
      <c r="E8" s="4">
        <v>470</v>
      </c>
      <c r="F8" s="3">
        <v>1</v>
      </c>
      <c r="G8" s="4">
        <f>E8*F8</f>
        <v>470</v>
      </c>
      <c r="H8" s="4">
        <f>G8/$H$3</f>
        <v>3.1333333333333333</v>
      </c>
      <c r="I8" s="4" t="s">
        <v>81</v>
      </c>
      <c r="J8" s="3" t="s">
        <v>52</v>
      </c>
    </row>
    <row r="9" spans="2:10">
      <c r="B9" s="3" t="s">
        <v>70</v>
      </c>
      <c r="C9" s="3"/>
      <c r="D9" s="3" t="s">
        <v>71</v>
      </c>
      <c r="E9" s="4">
        <v>132.07</v>
      </c>
      <c r="F9" s="3">
        <v>1</v>
      </c>
      <c r="G9" s="4">
        <f>E9*F9</f>
        <v>132.07</v>
      </c>
      <c r="H9" s="4">
        <f>G9/$H$3</f>
        <v>0.88046666666666662</v>
      </c>
      <c r="I9" s="4" t="s">
        <v>81</v>
      </c>
      <c r="J9" s="3" t="s">
        <v>75</v>
      </c>
    </row>
    <row r="10" spans="2:10">
      <c r="B10" s="3" t="s">
        <v>34</v>
      </c>
      <c r="C10" s="3"/>
      <c r="D10" s="3" t="s">
        <v>53</v>
      </c>
      <c r="E10" s="4">
        <v>1.9891000000000001</v>
      </c>
      <c r="F10" s="3">
        <v>150</v>
      </c>
      <c r="G10" s="4">
        <f t="shared" si="0"/>
        <v>298.36500000000001</v>
      </c>
      <c r="H10" s="4">
        <f t="shared" si="1"/>
        <v>1.9891000000000001</v>
      </c>
      <c r="I10" s="4" t="s">
        <v>79</v>
      </c>
      <c r="J10" s="3" t="s">
        <v>33</v>
      </c>
    </row>
    <row r="11" spans="2:10">
      <c r="B11" s="3" t="s">
        <v>41</v>
      </c>
      <c r="C11" s="3"/>
      <c r="D11" s="3" t="s">
        <v>69</v>
      </c>
      <c r="E11" s="4">
        <v>0.60960000000000003</v>
      </c>
      <c r="F11" s="3">
        <v>150</v>
      </c>
      <c r="G11" s="4">
        <f t="shared" si="0"/>
        <v>91.44</v>
      </c>
      <c r="H11" s="4">
        <f t="shared" si="1"/>
        <v>0.60960000000000003</v>
      </c>
      <c r="I11" s="4" t="s">
        <v>79</v>
      </c>
      <c r="J11" s="3" t="s">
        <v>68</v>
      </c>
    </row>
    <row r="12" spans="2:10">
      <c r="B12" s="3" t="s">
        <v>61</v>
      </c>
      <c r="C12" s="3"/>
      <c r="D12" s="3" t="s">
        <v>60</v>
      </c>
      <c r="E12" s="4">
        <v>1.89</v>
      </c>
      <c r="F12" s="3">
        <v>150</v>
      </c>
      <c r="G12" s="4">
        <f t="shared" si="0"/>
        <v>283.5</v>
      </c>
      <c r="H12" s="4">
        <f t="shared" si="1"/>
        <v>1.89</v>
      </c>
      <c r="I12" s="4" t="s">
        <v>79</v>
      </c>
      <c r="J12" s="3" t="s">
        <v>59</v>
      </c>
    </row>
    <row r="13" spans="2:10">
      <c r="B13" s="3" t="s">
        <v>74</v>
      </c>
      <c r="C13" s="3" t="s">
        <v>76</v>
      </c>
      <c r="D13" t="s">
        <v>73</v>
      </c>
      <c r="E13" s="2">
        <v>0.27389999999999998</v>
      </c>
      <c r="F13" s="3">
        <v>200</v>
      </c>
      <c r="G13" s="4">
        <f>E13*F13</f>
        <v>54.779999999999994</v>
      </c>
      <c r="H13" s="4">
        <f>G13/$H$3</f>
        <v>0.36519999999999997</v>
      </c>
      <c r="I13" s="4" t="s">
        <v>79</v>
      </c>
      <c r="J13" s="3" t="s">
        <v>72</v>
      </c>
    </row>
    <row r="14" spans="2:10">
      <c r="B14" s="3" t="s">
        <v>19</v>
      </c>
      <c r="C14" s="3"/>
      <c r="D14" s="3" t="s">
        <v>25</v>
      </c>
      <c r="E14" s="4">
        <v>16.989999999999998</v>
      </c>
      <c r="F14" s="3">
        <v>150</v>
      </c>
      <c r="G14" s="4">
        <f t="shared" ref="G14:G27" si="2">E14*F14</f>
        <v>2548.4999999999995</v>
      </c>
      <c r="H14" s="4">
        <f t="shared" ref="H14:H27" si="3">G14/$H$3</f>
        <v>16.989999999999998</v>
      </c>
      <c r="I14" s="4" t="s">
        <v>77</v>
      </c>
      <c r="J14" s="3" t="s">
        <v>20</v>
      </c>
    </row>
    <row r="15" spans="2:10">
      <c r="B15" s="3" t="s">
        <v>27</v>
      </c>
      <c r="C15" s="3"/>
      <c r="D15" s="3" t="s">
        <v>26</v>
      </c>
      <c r="E15" s="4">
        <v>8.68</v>
      </c>
      <c r="F15" s="3">
        <v>30</v>
      </c>
      <c r="G15" s="4">
        <f t="shared" si="2"/>
        <v>260.39999999999998</v>
      </c>
      <c r="H15" s="4">
        <f t="shared" si="3"/>
        <v>1.7359999999999998</v>
      </c>
      <c r="I15" s="4" t="s">
        <v>77</v>
      </c>
      <c r="J15" s="3" t="s">
        <v>22</v>
      </c>
    </row>
    <row r="16" spans="2:10">
      <c r="B16" s="3" t="s">
        <v>30</v>
      </c>
      <c r="C16" s="3"/>
      <c r="D16" s="3" t="s">
        <v>29</v>
      </c>
      <c r="E16" s="4">
        <v>9.2899999999999991</v>
      </c>
      <c r="F16" s="3">
        <v>0</v>
      </c>
      <c r="G16" s="4">
        <f t="shared" si="2"/>
        <v>0</v>
      </c>
      <c r="H16" s="4">
        <f t="shared" si="3"/>
        <v>0</v>
      </c>
      <c r="I16" s="4" t="s">
        <v>77</v>
      </c>
      <c r="J16" s="3" t="s">
        <v>28</v>
      </c>
    </row>
    <row r="17" spans="2:10">
      <c r="B17" s="3" t="s">
        <v>55</v>
      </c>
      <c r="C17" s="3"/>
      <c r="D17" s="3" t="s">
        <v>32</v>
      </c>
      <c r="E17" s="4">
        <v>5.29</v>
      </c>
      <c r="F17" s="3">
        <v>0</v>
      </c>
      <c r="G17" s="4">
        <f t="shared" si="2"/>
        <v>0</v>
      </c>
      <c r="H17" s="4">
        <f t="shared" si="3"/>
        <v>0</v>
      </c>
      <c r="I17" s="4" t="s">
        <v>77</v>
      </c>
      <c r="J17" s="3" t="s">
        <v>31</v>
      </c>
    </row>
    <row r="18" spans="2:10">
      <c r="B18" s="3" t="s">
        <v>35</v>
      </c>
      <c r="C18" s="3"/>
      <c r="D18" s="6" t="s">
        <v>37</v>
      </c>
      <c r="E18" s="4">
        <v>8.98</v>
      </c>
      <c r="F18" s="3">
        <v>2</v>
      </c>
      <c r="G18" s="4">
        <f t="shared" ref="G18:G19" si="4">E18*F18</f>
        <v>17.96</v>
      </c>
      <c r="H18" s="4">
        <f t="shared" si="3"/>
        <v>0.11973333333333334</v>
      </c>
      <c r="I18" s="4" t="s">
        <v>77</v>
      </c>
      <c r="J18" s="3" t="s">
        <v>36</v>
      </c>
    </row>
    <row r="19" spans="2:10">
      <c r="B19" s="3" t="s">
        <v>39</v>
      </c>
      <c r="C19" s="3"/>
      <c r="D19" s="3" t="s">
        <v>40</v>
      </c>
      <c r="E19" s="4">
        <v>5.99</v>
      </c>
      <c r="F19" s="3">
        <v>2</v>
      </c>
      <c r="G19" s="4">
        <f t="shared" si="4"/>
        <v>11.98</v>
      </c>
      <c r="H19" s="4">
        <f t="shared" si="3"/>
        <v>7.9866666666666669E-2</v>
      </c>
      <c r="I19" s="4" t="s">
        <v>77</v>
      </c>
      <c r="J19" s="3" t="s">
        <v>38</v>
      </c>
    </row>
    <row r="20" spans="2:10">
      <c r="B20" s="3" t="s">
        <v>45</v>
      </c>
      <c r="C20" s="3"/>
      <c r="D20" s="3" t="s">
        <v>44</v>
      </c>
      <c r="E20" s="4">
        <v>15.99</v>
      </c>
      <c r="F20" s="3">
        <v>50</v>
      </c>
      <c r="G20" s="4">
        <f t="shared" ref="G20" si="5">E20*F20</f>
        <v>799.5</v>
      </c>
      <c r="H20" s="4">
        <f t="shared" si="3"/>
        <v>5.33</v>
      </c>
      <c r="I20" s="4" t="s">
        <v>77</v>
      </c>
      <c r="J20" s="3" t="s">
        <v>43</v>
      </c>
    </row>
    <row r="21" spans="2:10">
      <c r="B21" s="3" t="s">
        <v>67</v>
      </c>
      <c r="C21" s="3"/>
      <c r="D21" s="3" t="s">
        <v>66</v>
      </c>
      <c r="E21" s="4">
        <v>8.64</v>
      </c>
      <c r="F21" s="3">
        <v>2</v>
      </c>
      <c r="G21" s="4">
        <f t="shared" ref="G21" si="6">E21*F21</f>
        <v>17.28</v>
      </c>
      <c r="H21" s="4">
        <f t="shared" si="3"/>
        <v>0.11520000000000001</v>
      </c>
      <c r="I21" s="4" t="s">
        <v>77</v>
      </c>
      <c r="J21" s="3" t="s">
        <v>65</v>
      </c>
    </row>
    <row r="22" spans="2:10">
      <c r="B22" s="3" t="s">
        <v>62</v>
      </c>
      <c r="C22" s="3"/>
      <c r="D22" s="3" t="s">
        <v>64</v>
      </c>
      <c r="E22" s="4">
        <v>9.49</v>
      </c>
      <c r="F22" s="3">
        <v>2</v>
      </c>
      <c r="G22" s="4">
        <f>E22*F22</f>
        <v>18.98</v>
      </c>
      <c r="H22" s="4">
        <f>G22/$H$3</f>
        <v>0.12653333333333333</v>
      </c>
      <c r="I22" s="4" t="s">
        <v>77</v>
      </c>
      <c r="J22" s="3" t="s">
        <v>63</v>
      </c>
    </row>
    <row r="23" spans="2:10">
      <c r="B23" s="3" t="s">
        <v>85</v>
      </c>
      <c r="C23" s="3"/>
      <c r="D23" s="3" t="s">
        <v>86</v>
      </c>
      <c r="E23" s="4">
        <v>8.49</v>
      </c>
      <c r="F23" s="3">
        <v>30</v>
      </c>
      <c r="G23" s="4">
        <f>E23*F23</f>
        <v>254.70000000000002</v>
      </c>
      <c r="H23" s="4">
        <f>G23/$H$3</f>
        <v>1.6980000000000002</v>
      </c>
      <c r="I23" s="4" t="s">
        <v>77</v>
      </c>
      <c r="J23" s="3" t="s">
        <v>84</v>
      </c>
    </row>
    <row r="24" spans="2:10">
      <c r="B24" s="10"/>
      <c r="C24" s="3"/>
      <c r="D24" s="3"/>
      <c r="E24" s="3"/>
      <c r="F24" s="3"/>
      <c r="G24" s="3"/>
      <c r="H24" s="3"/>
      <c r="I24" s="3"/>
      <c r="J24" s="3"/>
    </row>
    <row r="25" spans="2:10">
      <c r="B25" s="3"/>
      <c r="C25" s="3"/>
      <c r="D25" s="3"/>
      <c r="E25" s="3"/>
      <c r="F25" s="3"/>
      <c r="G25" s="3"/>
      <c r="H25" s="3"/>
      <c r="I25" s="3"/>
      <c r="J25" s="3"/>
    </row>
    <row r="26" spans="2:10">
      <c r="B26" s="3"/>
      <c r="C26" s="3"/>
      <c r="D26" s="3"/>
      <c r="E26" s="4"/>
      <c r="F26" s="3"/>
      <c r="G26" s="4">
        <f t="shared" si="2"/>
        <v>0</v>
      </c>
      <c r="H26" s="4">
        <f t="shared" si="3"/>
        <v>0</v>
      </c>
      <c r="I26" s="4"/>
      <c r="J26" s="3"/>
    </row>
    <row r="27" spans="2:10">
      <c r="B27" s="3" t="s">
        <v>42</v>
      </c>
      <c r="C27" s="3"/>
      <c r="D27" s="3"/>
      <c r="E27" s="4">
        <v>300</v>
      </c>
      <c r="F27" s="3">
        <v>1</v>
      </c>
      <c r="G27" s="4">
        <f t="shared" si="2"/>
        <v>300</v>
      </c>
      <c r="H27" s="4">
        <f t="shared" si="3"/>
        <v>2</v>
      </c>
      <c r="I27" s="4"/>
      <c r="J27" s="3"/>
    </row>
    <row r="28" spans="2:10">
      <c r="B28" s="3" t="s">
        <v>21</v>
      </c>
      <c r="C28" s="3"/>
      <c r="D28" s="3"/>
      <c r="E28" s="3"/>
      <c r="F28" s="3"/>
      <c r="G28" s="4">
        <f>SUM(G5:G27)</f>
        <v>6395.2149999999983</v>
      </c>
      <c r="H28" s="4">
        <f>SUM(H5:H27)*1.043</f>
        <v>44.468061633333335</v>
      </c>
      <c r="I28" s="4"/>
      <c r="J28" s="5" t="str">
        <f>TEXT(H28/50 * 100, "0.0") &amp; "% of Budget Spent"</f>
        <v>88.9% of Budget Spent</v>
      </c>
    </row>
    <row r="30" spans="2:10">
      <c r="H30" s="2"/>
      <c r="I30" s="2"/>
    </row>
    <row r="32" spans="2:10">
      <c r="G32" s="2"/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7CB03-1622-814C-8A55-E94323A81D8D}">
  <dimension ref="A1"/>
  <sheetViews>
    <sheetView workbookViewId="0">
      <selection activeCell="H35" sqref="H35"/>
    </sheetView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1D169-BD3A-CD49-B14D-CE0663E8689D}">
  <dimension ref="B2:G4"/>
  <sheetViews>
    <sheetView zoomScale="200" workbookViewId="0">
      <selection activeCell="A14" sqref="A14"/>
    </sheetView>
  </sheetViews>
  <sheetFormatPr baseColWidth="10" defaultRowHeight="16"/>
  <cols>
    <col min="2" max="2" width="15.33203125" customWidth="1"/>
    <col min="3" max="5" width="20.6640625" customWidth="1"/>
    <col min="6" max="6" width="14.1640625" bestFit="1" customWidth="1"/>
  </cols>
  <sheetData>
    <row r="2" spans="2:7">
      <c r="B2" t="s">
        <v>0</v>
      </c>
      <c r="C2" t="s">
        <v>2</v>
      </c>
      <c r="D2" t="s">
        <v>5</v>
      </c>
      <c r="E2" s="1">
        <v>0.3</v>
      </c>
      <c r="F2" t="s">
        <v>3</v>
      </c>
      <c r="G2" t="s">
        <v>6</v>
      </c>
    </row>
    <row r="3" spans="2:7">
      <c r="B3" t="s">
        <v>1</v>
      </c>
      <c r="C3">
        <v>46.44</v>
      </c>
      <c r="D3">
        <f>C3*150</f>
        <v>6966</v>
      </c>
      <c r="E3">
        <f>D3*1.3</f>
        <v>9055.8000000000011</v>
      </c>
      <c r="F3" t="s">
        <v>4</v>
      </c>
      <c r="G3" t="s">
        <v>7</v>
      </c>
    </row>
    <row r="4" spans="2:7">
      <c r="B4" t="s">
        <v>8</v>
      </c>
      <c r="C4">
        <v>43.4</v>
      </c>
      <c r="D4">
        <f>C4*150</f>
        <v>6510</v>
      </c>
      <c r="E4">
        <f>D4*1.3</f>
        <v>8463</v>
      </c>
      <c r="F4" t="s">
        <v>9</v>
      </c>
      <c r="G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Bought</vt:lpstr>
      <vt:lpstr>Filament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 Hauger, Marco</dc:creator>
  <cp:lastModifiedBy>Gonzalez Hauger, Marco</cp:lastModifiedBy>
  <dcterms:created xsi:type="dcterms:W3CDTF">2025-04-19T18:43:43Z</dcterms:created>
  <dcterms:modified xsi:type="dcterms:W3CDTF">2025-04-25T18:57:46Z</dcterms:modified>
</cp:coreProperties>
</file>