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TOS" sheetId="1" r:id="rId4"/>
    <sheet state="visible" name="ADITIVOS" sheetId="2" r:id="rId5"/>
    <sheet state="visible" name="AUTORIZAÇÃO DE PAGAMENTO" sheetId="3" r:id="rId6"/>
    <sheet state="hidden" name="Cópia de CONTRATOS" sheetId="4" r:id="rId7"/>
    <sheet state="hidden" name="CONTRATOS TITULOS BI" sheetId="5" r:id="rId8"/>
    <sheet state="hidden" name="Tabela dinâmica 1" sheetId="6" r:id="rId9"/>
  </sheets>
  <definedNames>
    <definedName hidden="1" localSheetId="0" name="_xlnm._FilterDatabase">CONTRATOS!$A$1:$T$999</definedName>
    <definedName hidden="1" localSheetId="2" name="_xlnm._FilterDatabase">'AUTORIZAÇÃO DE PAGAMENTO'!$A$1:$S$1930</definedName>
    <definedName hidden="1" localSheetId="0" name="Z_384B0D0A_AEB7_4D0D_87C7_7E1ECE01E56B_.wvu.FilterData">CONTRATOS!$C$1:$Q$368</definedName>
    <definedName hidden="1" localSheetId="0" name="Z_0A3B28E6_B609_47EB_80DE_ED4708E119B2_.wvu.FilterData">CONTRATOS!$C$1:$Q$368</definedName>
    <definedName hidden="1" localSheetId="3" name="Z_0A3B28E6_B609_47EB_80DE_ED4708E119B2_.wvu.FilterData">'Cópia de CONTRATOS'!$A$1:$S$64</definedName>
    <definedName hidden="1" localSheetId="0" name="Z_00ACCE2F_65AC_49A7_A323_17EB4F56AD50_.wvu.FilterData">CONTRATOS!$C$1:$Q$368</definedName>
    <definedName hidden="1" localSheetId="3" name="Z_00ACCE2F_65AC_49A7_A323_17EB4F56AD50_.wvu.FilterData">'Cópia de CONTRATOS'!$A$1:$AD$64</definedName>
    <definedName hidden="1" localSheetId="0" name="Z_93BA3A3B_046B_42D7_9AE4_5469EC47FF56_.wvu.FilterData">CONTRATOS!$C$1:$Q$368</definedName>
    <definedName hidden="1" localSheetId="0" name="Z_FED3C263_6B4A_4596_9DF6_A5E3DAA61FB7_.wvu.FilterData">CONTRATOS!$C$1:$Q$368</definedName>
    <definedName hidden="1" localSheetId="0" name="Z_949E5B7E_6C83_4797_93A0_C7AEC26CAE8D_.wvu.FilterData">CONTRATOS!$B$1:$Q$94</definedName>
    <definedName hidden="1" localSheetId="0" name="Z_C3C385D2_7854_481A_A69B_DEF7A967A632_.wvu.FilterData">CONTRATOS!$C$1:$Q$368</definedName>
    <definedName hidden="1" localSheetId="3" name="Z_C3C385D2_7854_481A_A69B_DEF7A967A632_.wvu.FilterData">'Cópia de CONTRATOS'!$A$1:$S$54</definedName>
  </definedNames>
  <calcPr/>
  <customWorkbookViews>
    <customWorkbookView activeSheetId="0" maximized="1" windowHeight="0" windowWidth="0" guid="{FED3C263-6B4A-4596-9DF6-A5E3DAA61FB7}" name="Filtro 4"/>
    <customWorkbookView activeSheetId="0" maximized="1" windowHeight="0" windowWidth="0" guid="{93BA3A3B-046B-42D7-9AE4-5469EC47FF56}" name="Filtro 5"/>
    <customWorkbookView activeSheetId="0" maximized="1" windowHeight="0" windowWidth="0" guid="{384B0D0A-AEB7-4D0D-87C7-7E1ECE01E56B}" name="Filtro 6"/>
    <customWorkbookView activeSheetId="0" maximized="1" windowHeight="0" windowWidth="0" guid="{949E5B7E-6C83-4797-93A0-C7AEC26CAE8D}" name="Filtro 7"/>
    <customWorkbookView activeSheetId="0" maximized="1" windowHeight="0" windowWidth="0" guid="{C3C385D2-7854-481A-A69B-DEF7A967A632}" name="Filtro 1"/>
    <customWorkbookView activeSheetId="0" maximized="1" windowHeight="0" windowWidth="0" guid="{0A3B28E6-B609-47EB-80DE-ED4708E119B2}" name="Filtro 2"/>
    <customWorkbookView activeSheetId="0" maximized="1" windowHeight="0" windowWidth="0" guid="{00ACCE2F-65AC-49A7-A323-17EB4F56AD50}" name="Filtro 3"/>
  </customWorkbookViews>
</workbook>
</file>

<file path=xl/sharedStrings.xml><?xml version="1.0" encoding="utf-8"?>
<sst xmlns="http://schemas.openxmlformats.org/spreadsheetml/2006/main" count="16428" uniqueCount="2886">
  <si>
    <t>ID</t>
  </si>
  <si>
    <t>ORGÃO</t>
  </si>
  <si>
    <t>CONTRATO</t>
  </si>
  <si>
    <t>Nº CONTRATO</t>
  </si>
  <si>
    <t>LOTE</t>
  </si>
  <si>
    <t>EMPRESA</t>
  </si>
  <si>
    <t>STATUS</t>
  </si>
  <si>
    <t>TIPO</t>
  </si>
  <si>
    <t>ESTADO</t>
  </si>
  <si>
    <t>VALOR DO CONTRATO</t>
  </si>
  <si>
    <t>VALOR ADITIVO</t>
  </si>
  <si>
    <t>VALOR CONTRATO + ADITIVOS</t>
  </si>
  <si>
    <t>VALOR CONSUMIDO</t>
  </si>
  <si>
    <t>SALDO DO CONTRATO PERCENTUAL</t>
  </si>
  <si>
    <t>SALDO  CONTRATO</t>
  </si>
  <si>
    <t>PRAZO FINAL CONTRATUAL</t>
  </si>
  <si>
    <t>PASTA ARQUIVO</t>
  </si>
  <si>
    <t>VALOR ENVIADO</t>
  </si>
  <si>
    <t>ÚLTIMA MODIFICAÇÃO POR:</t>
  </si>
  <si>
    <t>CENTRO DE CUSTO</t>
  </si>
  <si>
    <t>001</t>
  </si>
  <si>
    <t xml:space="preserve"> SEINFRA - NATAL</t>
  </si>
  <si>
    <t xml:space="preserve"> SEINFRA - NATAL 033</t>
  </si>
  <si>
    <t>033/2024</t>
  </si>
  <si>
    <t>ECONTECX</t>
  </si>
  <si>
    <t>EM ANDAMENTO</t>
  </si>
  <si>
    <t>MANUTENÇÃO</t>
  </si>
  <si>
    <t>RIO GRANDE DO NORTE</t>
  </si>
  <si>
    <t>002</t>
  </si>
  <si>
    <t xml:space="preserve"> SEINFRA - NATAL 034</t>
  </si>
  <si>
    <t>034/2024</t>
  </si>
  <si>
    <t>003</t>
  </si>
  <si>
    <t xml:space="preserve">15º BATALHÃO </t>
  </si>
  <si>
    <t>ENGPAC</t>
  </si>
  <si>
    <t>FINALIZADO</t>
  </si>
  <si>
    <t>PARAÍBA</t>
  </si>
  <si>
    <t>004</t>
  </si>
  <si>
    <t>BANRISUL S.A</t>
  </si>
  <si>
    <t>BANRISUL - LOTE 1</t>
  </si>
  <si>
    <t>0100215/2023</t>
  </si>
  <si>
    <t>GENNESIS</t>
  </si>
  <si>
    <t>RIO GRANDE DO SUL</t>
  </si>
  <si>
    <t>12.62%</t>
  </si>
  <si>
    <t>vilmarwilliamferreira@gmail.com</t>
  </si>
  <si>
    <t>005</t>
  </si>
  <si>
    <t>BANRISUL - LOTE 2</t>
  </si>
  <si>
    <t>0200215/2023</t>
  </si>
  <si>
    <t>16.41%</t>
  </si>
  <si>
    <t>006</t>
  </si>
  <si>
    <t>-</t>
  </si>
  <si>
    <t>BASE CONTAINER UPA SATÉLITE</t>
  </si>
  <si>
    <t>007</t>
  </si>
  <si>
    <t xml:space="preserve">BASE NAVAL DE NATAL </t>
  </si>
  <si>
    <t>BASE NAVAL</t>
  </si>
  <si>
    <t>83800/2021-009/00</t>
  </si>
  <si>
    <t>008</t>
  </si>
  <si>
    <t xml:space="preserve">BANCO DO BRASIL - GOIAS </t>
  </si>
  <si>
    <t>BBGO - MANUTENÇÃO</t>
  </si>
  <si>
    <t>ARP - ATA DE REGISTRO DE PREÇOS - 2023.7421.6962 (7421)</t>
  </si>
  <si>
    <t>MÃO DE OBRA E FORNECIMENTO MATERIAL</t>
  </si>
  <si>
    <t xml:space="preserve">GOIAS </t>
  </si>
  <si>
    <t>009</t>
  </si>
  <si>
    <t xml:space="preserve">ICMBIO </t>
  </si>
  <si>
    <t>BRILHANTE - ICMBIO</t>
  </si>
  <si>
    <t>EMPREITADA MISTA</t>
  </si>
  <si>
    <t>010</t>
  </si>
  <si>
    <t xml:space="preserve">CODERN - PORTO ILHA </t>
  </si>
  <si>
    <t>CODERN - PORTO ILHA</t>
  </si>
  <si>
    <t>051/2022</t>
  </si>
  <si>
    <t>OBRA</t>
  </si>
  <si>
    <t>011</t>
  </si>
  <si>
    <t xml:space="preserve">CODERN  </t>
  </si>
  <si>
    <t>CODERN NATAL - BALANÇA</t>
  </si>
  <si>
    <t>010/2024</t>
  </si>
  <si>
    <t xml:space="preserve">EM ANDAMENTO </t>
  </si>
  <si>
    <t xml:space="preserve">OBRA </t>
  </si>
  <si>
    <t>012</t>
  </si>
  <si>
    <t>CODEVASF - COMPANHIA DE DESENVOLVIMENTO DOS VALES DO SÃO FRANCISCO E DO PARNAIBA</t>
  </si>
  <si>
    <t>CODEVASF</t>
  </si>
  <si>
    <t>0.065.00/2020</t>
  </si>
  <si>
    <t>MANUTENÇÃO E MÃO DE OBRA</t>
  </si>
  <si>
    <t>DISTRITO FEDERAL</t>
  </si>
  <si>
    <t>appgennesis@gmail.com</t>
  </si>
  <si>
    <t>013</t>
  </si>
  <si>
    <t xml:space="preserve">CORREIOS - RS </t>
  </si>
  <si>
    <t>CORREIOS - 824</t>
  </si>
  <si>
    <t>824/2023</t>
  </si>
  <si>
    <t>39.35%</t>
  </si>
  <si>
    <t>014</t>
  </si>
  <si>
    <t>CORREIOS 17</t>
  </si>
  <si>
    <t>17/2021</t>
  </si>
  <si>
    <t>-0.25%</t>
  </si>
  <si>
    <t>015</t>
  </si>
  <si>
    <t>CORREIOS 18 - NOVO HAMBURGO</t>
  </si>
  <si>
    <t>541/2022</t>
  </si>
  <si>
    <t>016</t>
  </si>
  <si>
    <t>CORREIOS 18 - SANTANA DO LIVRAMENTO</t>
  </si>
  <si>
    <t>017</t>
  </si>
  <si>
    <t>CORREIOS 18 - SÃO LEOPOLDO</t>
  </si>
  <si>
    <t>018</t>
  </si>
  <si>
    <t>CORREIOS 18 - SOLEDADE</t>
  </si>
  <si>
    <t>019</t>
  </si>
  <si>
    <t>CORREIOS 43</t>
  </si>
  <si>
    <t>43/2021</t>
  </si>
  <si>
    <t>88.48%</t>
  </si>
  <si>
    <t>020</t>
  </si>
  <si>
    <t>CRO - COMISSÃO REGIONAL DE OBRAS DA 11ª REGIÃO MILITAR</t>
  </si>
  <si>
    <t>CRO 11</t>
  </si>
  <si>
    <t>23/2020-CRO/11</t>
  </si>
  <si>
    <t>021</t>
  </si>
  <si>
    <t xml:space="preserve">SME - RN </t>
  </si>
  <si>
    <t>E.M PROF ANTONIO SEVERIANO</t>
  </si>
  <si>
    <t>016/2023</t>
  </si>
  <si>
    <t>REFORMA</t>
  </si>
  <si>
    <t>022</t>
  </si>
  <si>
    <t xml:space="preserve">EMBRAPA - PB </t>
  </si>
  <si>
    <t>EMBRAPA ALGODAO - CAMPINA GRANDE</t>
  </si>
  <si>
    <t>014/2022</t>
  </si>
  <si>
    <t>023</t>
  </si>
  <si>
    <t>EMBRAPA BSB</t>
  </si>
  <si>
    <t>ATA DE REGISTRO DE PREÇOS N.º 03 - PE 37/2023</t>
  </si>
  <si>
    <t>024</t>
  </si>
  <si>
    <t>EMBRAPA - RS</t>
  </si>
  <si>
    <t>EMBRAPA RS</t>
  </si>
  <si>
    <t>21206.002548/2022-71</t>
  </si>
  <si>
    <t>025</t>
  </si>
  <si>
    <t xml:space="preserve">FUNDASE RN </t>
  </si>
  <si>
    <t>FUNDASE - RN</t>
  </si>
  <si>
    <t>35/2023</t>
  </si>
  <si>
    <t>026</t>
  </si>
  <si>
    <t>FUNDEPAR - CE 29 DE NOVEMBRO</t>
  </si>
  <si>
    <t>207/2024</t>
  </si>
  <si>
    <t>25</t>
  </si>
  <si>
    <t>PARANÁ</t>
  </si>
  <si>
    <t>47.37%</t>
  </si>
  <si>
    <t>FUNDEPAR - LOTE 25 - CAMPO MOURÃO</t>
  </si>
  <si>
    <t>027</t>
  </si>
  <si>
    <t>FUNDEPAR - CE ADELIA BIANCO SEGURO</t>
  </si>
  <si>
    <t>564/2024</t>
  </si>
  <si>
    <t>04</t>
  </si>
  <si>
    <t>83.88%</t>
  </si>
  <si>
    <t>FUNDEPAR - LOTE 04 - PITANGA</t>
  </si>
  <si>
    <t>028</t>
  </si>
  <si>
    <t>FUNDEPAR - CE BARÃO DO RIO BRANCO</t>
  </si>
  <si>
    <t>316/2024</t>
  </si>
  <si>
    <t>61</t>
  </si>
  <si>
    <t>FUNDEPAR - LOTE 61 - LONDRINA</t>
  </si>
  <si>
    <t>029</t>
  </si>
  <si>
    <t>FUNDEPAR - CE BASÍLIO ITIBERÊ</t>
  </si>
  <si>
    <t>638/2024</t>
  </si>
  <si>
    <t>50</t>
  </si>
  <si>
    <t>FUNDEPAR - LOTE 50 - MARINGÁ</t>
  </si>
  <si>
    <t>030</t>
  </si>
  <si>
    <t>FUNDEPAR - CE C MACHADO DE ASSIS</t>
  </si>
  <si>
    <t>325/2024</t>
  </si>
  <si>
    <t>08</t>
  </si>
  <si>
    <t>81.06%</t>
  </si>
  <si>
    <t>FUNDEPAR - LOTE 08 - CAMPO MOURÃO</t>
  </si>
  <si>
    <t>031</t>
  </si>
  <si>
    <t>FUNDEPAR - CE CAMPO MOURÃO</t>
  </si>
  <si>
    <t>311/2024</t>
  </si>
  <si>
    <t>92.29%</t>
  </si>
  <si>
    <t>032</t>
  </si>
  <si>
    <t>FUNDEPAR - CE CM CAMPO AURÉLIO BUARQUE DE HOLANDA</t>
  </si>
  <si>
    <t>257/2024</t>
  </si>
  <si>
    <t>-46.78%</t>
  </si>
  <si>
    <t>033</t>
  </si>
  <si>
    <t>FUNDEPAR - CE CM DARCY JOSÉ COSTA</t>
  </si>
  <si>
    <t>205/2024</t>
  </si>
  <si>
    <t>25.66%</t>
  </si>
  <si>
    <t>034</t>
  </si>
  <si>
    <t>FUNDEPAR - CE CM DOM PEDRO I</t>
  </si>
  <si>
    <t>255/2024</t>
  </si>
  <si>
    <t>56.61%</t>
  </si>
  <si>
    <t>035</t>
  </si>
  <si>
    <t>FUNDEPAR - CE CM JARDIM ZEBALLOS</t>
  </si>
  <si>
    <t>202/2024</t>
  </si>
  <si>
    <t>45</t>
  </si>
  <si>
    <t>53.33%</t>
  </si>
  <si>
    <t>FUNDEPAR - LOTE 45 - TOLEDO</t>
  </si>
  <si>
    <t>036</t>
  </si>
  <si>
    <t>FUNDEPAR - CE C-M JOÃO RODRIGUES DA SILVA</t>
  </si>
  <si>
    <t>314/2024</t>
  </si>
  <si>
    <t>75.99%</t>
  </si>
  <si>
    <t>037</t>
  </si>
  <si>
    <t>FUNDEPAR - CE CM MARECHAL RONDON</t>
  </si>
  <si>
    <t>306/2024</t>
  </si>
  <si>
    <t>038</t>
  </si>
  <si>
    <t>FUNDEPAR - CE CM PROF. FRANCISCO VILANUEVA</t>
  </si>
  <si>
    <t>270/2024</t>
  </si>
  <si>
    <t>62</t>
  </si>
  <si>
    <t>FUNDEPAR - LOTE 62 - LONDRINA</t>
  </si>
  <si>
    <t>039</t>
  </si>
  <si>
    <t>FUNDEPAR - CE CYRO PEREIRA DE CAMARGO</t>
  </si>
  <si>
    <t>625/2024</t>
  </si>
  <si>
    <t>52</t>
  </si>
  <si>
    <t>FUNDEPAR - LOTE 52 - MARINGÁ</t>
  </si>
  <si>
    <t>040</t>
  </si>
  <si>
    <t>FUNDEPAR - CE DE CAMPO NATAL PONTAROLO</t>
  </si>
  <si>
    <t>588/2024</t>
  </si>
  <si>
    <t>74.66%</t>
  </si>
  <si>
    <t>041</t>
  </si>
  <si>
    <t>FUNDEPAR - CE DIRCE DE AGUIAR MAIA</t>
  </si>
  <si>
    <t>337/2024</t>
  </si>
  <si>
    <t>042</t>
  </si>
  <si>
    <t>FUNDEPAR - CE DRº JOÃO FERREIRA NEVES</t>
  </si>
  <si>
    <t>313/2024</t>
  </si>
  <si>
    <t>043</t>
  </si>
  <si>
    <t>FUNDEPAR - CE ERON DOMINGUES</t>
  </si>
  <si>
    <t>323/2024</t>
  </si>
  <si>
    <t>46</t>
  </si>
  <si>
    <t>89.93%</t>
  </si>
  <si>
    <t>FUNDEPAR - LOTE 46 - TOLEDO</t>
  </si>
  <si>
    <t>044</t>
  </si>
  <si>
    <t>FUNDEPAR - CE JAIME RODRIGUES</t>
  </si>
  <si>
    <t>628/2024</t>
  </si>
  <si>
    <t>99.25%</t>
  </si>
  <si>
    <t>045</t>
  </si>
  <si>
    <t>FUNDEPAR - CE JARDIM PANORAMA</t>
  </si>
  <si>
    <t>213/2024</t>
  </si>
  <si>
    <t>046</t>
  </si>
  <si>
    <t>FUNDEPAR - CE JOÃO THEOTONIO NETTO</t>
  </si>
  <si>
    <t>349/2024</t>
  </si>
  <si>
    <t>05</t>
  </si>
  <si>
    <t>59.28%</t>
  </si>
  <si>
    <t>FUNDEPAR - LOTE 05 - GOIORÊ</t>
  </si>
  <si>
    <t>047</t>
  </si>
  <si>
    <t>FUNDEPAR - CE JOSÉ DE ANCHIETA</t>
  </si>
  <si>
    <t>567/2024</t>
  </si>
  <si>
    <t>43</t>
  </si>
  <si>
    <t>FUNDEPAR - LOTE 43 - LONDRINA</t>
  </si>
  <si>
    <t>048</t>
  </si>
  <si>
    <t>FUNDEPAR - CE JUSCELINO K. DE OLIVEIRA</t>
  </si>
  <si>
    <t>631/2024</t>
  </si>
  <si>
    <t>51</t>
  </si>
  <si>
    <t>FUNDEPAR - LOTE 51 - MARINGÁ</t>
  </si>
  <si>
    <t>049</t>
  </si>
  <si>
    <t>FUNDEPAR - CE MARCELINO CHAMPAGNAT</t>
  </si>
  <si>
    <t>269/2024</t>
  </si>
  <si>
    <t>63</t>
  </si>
  <si>
    <t>71.63%</t>
  </si>
  <si>
    <t>FUNDEPAR - LOTE 63 - LONDRINA</t>
  </si>
  <si>
    <t>050</t>
  </si>
  <si>
    <t>FUNDEPAR - CE MARECHAL COSTA E SILVA</t>
  </si>
  <si>
    <t>645/2024</t>
  </si>
  <si>
    <t>051</t>
  </si>
  <si>
    <t>FUNDEPAR - CE MARIA HELENA DAVATZ</t>
  </si>
  <si>
    <t>627/2024</t>
  </si>
  <si>
    <t>052</t>
  </si>
  <si>
    <t>FUNDEPAR - CE OLAVO BILAC</t>
  </si>
  <si>
    <t>340/2024</t>
  </si>
  <si>
    <t>40</t>
  </si>
  <si>
    <t>89.17%</t>
  </si>
  <si>
    <t>FUNDEPAR - LOTE 40 - FOZ DO IGUAÇU</t>
  </si>
  <si>
    <t>053</t>
  </si>
  <si>
    <t>FUNDEPAR - CE PADRE PONCIANO JOSÉ DE ARAÚJO</t>
  </si>
  <si>
    <t>286/2024</t>
  </si>
  <si>
    <t>23</t>
  </si>
  <si>
    <t>85.12%</t>
  </si>
  <si>
    <t>FUNDEPAR - LOTE 23 - PATO BRANCO</t>
  </si>
  <si>
    <t>054</t>
  </si>
  <si>
    <t>FUNDEPAR - CE POLIVALENTE DE GOIOERÊ</t>
  </si>
  <si>
    <t>347/2024</t>
  </si>
  <si>
    <t>68.16%</t>
  </si>
  <si>
    <t>055</t>
  </si>
  <si>
    <t>FUNDEPAR - CE PROFª RINA MARIA DE JESUS FRANCOVIG</t>
  </si>
  <si>
    <t>279/2024</t>
  </si>
  <si>
    <t>82.83%</t>
  </si>
  <si>
    <t>056</t>
  </si>
  <si>
    <t>FUNDEPAR - CE QUILOMBOLA MARIA JOANA FERREIRA</t>
  </si>
  <si>
    <t>629/2024</t>
  </si>
  <si>
    <t>057</t>
  </si>
  <si>
    <t>FUNDEPAR - CE SENADOR MORAES DE BARROS</t>
  </si>
  <si>
    <t>324/2024</t>
  </si>
  <si>
    <t>86.19%</t>
  </si>
  <si>
    <t>058</t>
  </si>
  <si>
    <t>FUNDEPAR - CE URBANO PEDRONI</t>
  </si>
  <si>
    <t>215/2024</t>
  </si>
  <si>
    <t>79.18%</t>
  </si>
  <si>
    <t>059</t>
  </si>
  <si>
    <t>FUNDEPAR - CEC TANCREDO NEVES</t>
  </si>
  <si>
    <t>338/2024</t>
  </si>
  <si>
    <t>060</t>
  </si>
  <si>
    <t>FUNDEPAR - DOM PEDRO PRIMEIRO</t>
  </si>
  <si>
    <t>307/2024</t>
  </si>
  <si>
    <t>061</t>
  </si>
  <si>
    <t>FUNDEPAR - EE INDÍGENA JYKRE TAG</t>
  </si>
  <si>
    <t>210/2027</t>
  </si>
  <si>
    <t>66.37%</t>
  </si>
  <si>
    <t>062</t>
  </si>
  <si>
    <t>FUNDEPAR - EE LUZIA GARCIA VILLAR</t>
  </si>
  <si>
    <t>566/2024</t>
  </si>
  <si>
    <t>063</t>
  </si>
  <si>
    <t>FUNDEPAR - EE OSWALDO ARANHA</t>
  </si>
  <si>
    <t>623/2024</t>
  </si>
  <si>
    <t>064</t>
  </si>
  <si>
    <t>GHC - RS</t>
  </si>
  <si>
    <t>GRUPO HOSPITALAR DA CONCEIÇÃO</t>
  </si>
  <si>
    <t>489/2022</t>
  </si>
  <si>
    <t>065</t>
  </si>
  <si>
    <t>HOSPITAL DAS FORÇAS ARMADAS - HFA/DF</t>
  </si>
  <si>
    <t>HFA - MÃO DE OBRA</t>
  </si>
  <si>
    <t>13/2022</t>
  </si>
  <si>
    <t>MÃO DE OBRA</t>
  </si>
  <si>
    <t>066</t>
  </si>
  <si>
    <t>HFA - SERVIÇOS EVENTUAIS</t>
  </si>
  <si>
    <t>067</t>
  </si>
  <si>
    <t xml:space="preserve">HGU - RN </t>
  </si>
  <si>
    <t>HOSPITAL DE GUARNIÇÃO</t>
  </si>
  <si>
    <t>068</t>
  </si>
  <si>
    <t xml:space="preserve">EBSERH - PB </t>
  </si>
  <si>
    <t>HOSPITAL UNIVERSITARIO LAURO WANDERLEY</t>
  </si>
  <si>
    <t>51/2022</t>
  </si>
  <si>
    <t>069</t>
  </si>
  <si>
    <t>IABS</t>
  </si>
  <si>
    <t>IABS - BASE AVANÇADA</t>
  </si>
  <si>
    <t>032/2023</t>
  </si>
  <si>
    <t>070</t>
  </si>
  <si>
    <t>ICMBIO - PB</t>
  </si>
  <si>
    <t>69.43%</t>
  </si>
  <si>
    <t>alberto.mannoel@gmail.com</t>
  </si>
  <si>
    <t>071</t>
  </si>
  <si>
    <t>ICMBIO - RN</t>
  </si>
  <si>
    <t>072</t>
  </si>
  <si>
    <t>ICMBIO - PE</t>
  </si>
  <si>
    <t>PERNAMBUCO</t>
  </si>
  <si>
    <t>073</t>
  </si>
  <si>
    <t xml:space="preserve">INCRA - RN </t>
  </si>
  <si>
    <t>INCRA - MÃO DE OBRA</t>
  </si>
  <si>
    <t>1388/2021</t>
  </si>
  <si>
    <t>31.43%</t>
  </si>
  <si>
    <t>074</t>
  </si>
  <si>
    <t>INCRA - SERVIÇOS EVENTUAIS</t>
  </si>
  <si>
    <t>-47.24%</t>
  </si>
  <si>
    <t>075</t>
  </si>
  <si>
    <t xml:space="preserve">INMETRO - RS </t>
  </si>
  <si>
    <t>INMETRO - RS</t>
  </si>
  <si>
    <t>15/2023</t>
  </si>
  <si>
    <t>45.4%</t>
  </si>
  <si>
    <t>076</t>
  </si>
  <si>
    <t>MINISTERIO DAS RELAÇÕES EXTERIORES (ITAMARATY)</t>
  </si>
  <si>
    <t>ITAMARATY - MÃO DE OBRA</t>
  </si>
  <si>
    <t>012/2022</t>
  </si>
  <si>
    <t>077</t>
  </si>
  <si>
    <t>ITAMARATY - SERVIÇOS EVENTUAIS</t>
  </si>
  <si>
    <t>013/2022</t>
  </si>
  <si>
    <t>078</t>
  </si>
  <si>
    <t>JOÃO XXIII</t>
  </si>
  <si>
    <t>073/2020</t>
  </si>
  <si>
    <t>079</t>
  </si>
  <si>
    <t>JUSTIÇA FEDERAL DE GOIAS</t>
  </si>
  <si>
    <t>JUSTIÇA FEDERAL GOIAS</t>
  </si>
  <si>
    <t>29/2022</t>
  </si>
  <si>
    <t>GOIAS</t>
  </si>
  <si>
    <t>080</t>
  </si>
  <si>
    <t>SME - MACAÍBA</t>
  </si>
  <si>
    <t>MACAIBA SME - MANUTENÇÃO</t>
  </si>
  <si>
    <t>081</t>
  </si>
  <si>
    <t>SMS - MACAÍBA</t>
  </si>
  <si>
    <t>MACAIBA SMS - MANUTENÇÃO</t>
  </si>
  <si>
    <t>082</t>
  </si>
  <si>
    <t>MINISTÉRIO DO DESENVOLVIMENTO REGIONAL</t>
  </si>
  <si>
    <t>MDR</t>
  </si>
  <si>
    <t>083</t>
  </si>
  <si>
    <t>MUNICIPAL DE SAÚDE - SMS</t>
  </si>
  <si>
    <t>MUNICIPAL DE SAÚDE - SMS/NATAL</t>
  </si>
  <si>
    <t>129/2024</t>
  </si>
  <si>
    <t>084</t>
  </si>
  <si>
    <t>SECRETARIA MUNICIPAL DE EDUCAÇÃO - PORTO ALEGRE</t>
  </si>
  <si>
    <t>MUNICIPIO DE PORTO ALEGRE - LOTE 03 - REGIÃO LESTE</t>
  </si>
  <si>
    <t>17/2023</t>
  </si>
  <si>
    <t>03</t>
  </si>
  <si>
    <t>88.1%</t>
  </si>
  <si>
    <t>https://drive.google.com/drive/folders/1LGPMrvSmeKa4dZkywAle6GFqaxVrphwm?usp=drive_link</t>
  </si>
  <si>
    <t>SMAP - LOTE 03</t>
  </si>
  <si>
    <t>085</t>
  </si>
  <si>
    <t>MUNICIPIO DE PORTO ALEGRE - LOTE 1 - REGIÃO NORTE</t>
  </si>
  <si>
    <t>01</t>
  </si>
  <si>
    <t>93.59%</t>
  </si>
  <si>
    <t>SMAP - LOTE 01</t>
  </si>
  <si>
    <t>086</t>
  </si>
  <si>
    <t xml:space="preserve">SEINFRA - PB </t>
  </si>
  <si>
    <t>PARQUE TRES RUAS - JOAO PESSOA</t>
  </si>
  <si>
    <t>11.081/2022</t>
  </si>
  <si>
    <t>087</t>
  </si>
  <si>
    <t>PROCURADORIA GERAL DA REPÚBLICA</t>
  </si>
  <si>
    <t>PGR</t>
  </si>
  <si>
    <t>35/2022</t>
  </si>
  <si>
    <t>088</t>
  </si>
  <si>
    <t>SRRF04</t>
  </si>
  <si>
    <t>RECEITA FEDERAL - MÃO DE OBRA</t>
  </si>
  <si>
    <t>23/2021</t>
  </si>
  <si>
    <t>-23.48%</t>
  </si>
  <si>
    <t>089</t>
  </si>
  <si>
    <t>REDE SARAH</t>
  </si>
  <si>
    <t>SARAH</t>
  </si>
  <si>
    <t>CW6557</t>
  </si>
  <si>
    <t>090</t>
  </si>
  <si>
    <t>SECRETARIA DE DESENVOLVIMENTO SOCIAL - SEDES</t>
  </si>
  <si>
    <t>SEDES</t>
  </si>
  <si>
    <t>047471/2022</t>
  </si>
  <si>
    <t>091</t>
  </si>
  <si>
    <t>SEDES NORTE</t>
  </si>
  <si>
    <t>049651/2023</t>
  </si>
  <si>
    <t>092</t>
  </si>
  <si>
    <t xml:space="preserve">SEDUC - PB </t>
  </si>
  <si>
    <t xml:space="preserve">SEDUC - PB
</t>
  </si>
  <si>
    <t>2.06.177/2023</t>
  </si>
  <si>
    <t>23.66%</t>
  </si>
  <si>
    <t>093</t>
  </si>
  <si>
    <t xml:space="preserve">SEEC -RN </t>
  </si>
  <si>
    <t>SEEC RN NOVA CRUZ</t>
  </si>
  <si>
    <t>14/2023</t>
  </si>
  <si>
    <t>094</t>
  </si>
  <si>
    <t>SEEC RN PAU DOS FERROS</t>
  </si>
  <si>
    <t>095</t>
  </si>
  <si>
    <t xml:space="preserve">SEEC - RN </t>
  </si>
  <si>
    <t>SEEC RN PROJETOS</t>
  </si>
  <si>
    <t>019/2023</t>
  </si>
  <si>
    <t>PROJETOS</t>
  </si>
  <si>
    <t>096</t>
  </si>
  <si>
    <t xml:space="preserve">SEECT - PB </t>
  </si>
  <si>
    <t>SEECT PB ITEM 1</t>
  </si>
  <si>
    <t>026/2022</t>
  </si>
  <si>
    <t>33.74%</t>
  </si>
  <si>
    <t>097</t>
  </si>
  <si>
    <t>SEECT PB ITEM 2</t>
  </si>
  <si>
    <t>25.94%</t>
  </si>
  <si>
    <t>098</t>
  </si>
  <si>
    <t>SEECT PB ITEM 3</t>
  </si>
  <si>
    <t>25.29%</t>
  </si>
  <si>
    <t>099</t>
  </si>
  <si>
    <t>SEECT - PB</t>
  </si>
  <si>
    <t>SEECT PB ITEM 4</t>
  </si>
  <si>
    <t>contratosengpac@gmail.com</t>
  </si>
  <si>
    <t>100</t>
  </si>
  <si>
    <t>SEECT PB ITEM 5</t>
  </si>
  <si>
    <t>101</t>
  </si>
  <si>
    <t xml:space="preserve">SEFAZ - PB </t>
  </si>
  <si>
    <t>SEFAZ  PB - LOTE 1</t>
  </si>
  <si>
    <t>0033/2023</t>
  </si>
  <si>
    <t>86.6%</t>
  </si>
  <si>
    <t>102</t>
  </si>
  <si>
    <t>SEFAZ PB - LOTE 004</t>
  </si>
  <si>
    <t>0036/2023</t>
  </si>
  <si>
    <t>97.76%</t>
  </si>
  <si>
    <t>103</t>
  </si>
  <si>
    <t>SEFAZ PB - LOTE 2</t>
  </si>
  <si>
    <t>0034/2023</t>
  </si>
  <si>
    <t>95.88%</t>
  </si>
  <si>
    <t>104</t>
  </si>
  <si>
    <t>SEFAZ PB - LOTE 3</t>
  </si>
  <si>
    <t>0035/2023</t>
  </si>
  <si>
    <t>75.53%</t>
  </si>
  <si>
    <t>105</t>
  </si>
  <si>
    <t>SEFAZ PB - LOTE 5</t>
  </si>
  <si>
    <t>0037/2023</t>
  </si>
  <si>
    <t>106</t>
  </si>
  <si>
    <t>SEINFRA - APARECIDA</t>
  </si>
  <si>
    <t>1.249/2024 SEL</t>
  </si>
  <si>
    <t>107</t>
  </si>
  <si>
    <t xml:space="preserve">SEINFRA PB </t>
  </si>
  <si>
    <t>SEINFRA - PAVIMENTAÇÃO</t>
  </si>
  <si>
    <t>11.004/2024</t>
  </si>
  <si>
    <t>108</t>
  </si>
  <si>
    <t>SEINFRA PB - REFORMA ESCOLAS</t>
  </si>
  <si>
    <t>11.050/2023</t>
  </si>
  <si>
    <t>REFORMA / MANUTENÇÃO</t>
  </si>
  <si>
    <t>109</t>
  </si>
  <si>
    <t>SEMTAS - NATAL/RN</t>
  </si>
  <si>
    <t>072/2024</t>
  </si>
  <si>
    <t>110</t>
  </si>
  <si>
    <t xml:space="preserve">SERPRO - RS </t>
  </si>
  <si>
    <t>SERPRO - RS</t>
  </si>
  <si>
    <t>00145-2023</t>
  </si>
  <si>
    <t>78.5%</t>
  </si>
  <si>
    <t>111</t>
  </si>
  <si>
    <t>SECRETARIA DE ESTADO DE SAÚDE DO DISTRITO FEDERAL - LOTE 10</t>
  </si>
  <si>
    <t>SES - LOTE 10</t>
  </si>
  <si>
    <t>047789/2023-SES/DF - CEILÂNDIA</t>
  </si>
  <si>
    <t>112</t>
  </si>
  <si>
    <t>SECRETARIA DE ESTADO DE SAÚDE DO DISTRITO FEDERAL - LOTE 12</t>
  </si>
  <si>
    <t>SES - LOTE 12</t>
  </si>
  <si>
    <t>047790/2023-SES/DF - TAGUATINGA</t>
  </si>
  <si>
    <t>113</t>
  </si>
  <si>
    <t>SECRETARIA DE ESTADO DE SAÚDE DO DISTRITO FEDERAL - LOTE 14</t>
  </si>
  <si>
    <t>SES - LOTE 14</t>
  </si>
  <si>
    <t>047791/2023-SES/DF - SAMAMBAIA E RECANTO DAS EMAS</t>
  </si>
  <si>
    <t>114</t>
  </si>
  <si>
    <t>SECRETARIA DE ESTADO DE SAÚDE DO DISTRITO FEDERAL - LOTE 17</t>
  </si>
  <si>
    <t>SES - LOTE 17</t>
  </si>
  <si>
    <t>047792/2023-SES/DF - PLANALTINA</t>
  </si>
  <si>
    <t>115</t>
  </si>
  <si>
    <t xml:space="preserve">SESAP - RN </t>
  </si>
  <si>
    <t>SESAP RN LOTE 02</t>
  </si>
  <si>
    <t>AGUARDANDO CONTRATO</t>
  </si>
  <si>
    <t>NaN%</t>
  </si>
  <si>
    <t>116</t>
  </si>
  <si>
    <t xml:space="preserve">SIN/SESAP </t>
  </si>
  <si>
    <t xml:space="preserve">SIN / SESAP </t>
  </si>
  <si>
    <t>007/2024</t>
  </si>
  <si>
    <t>117</t>
  </si>
  <si>
    <t>SECRETARIA MUNICIPAL DE EDUCAÇÃO - MACAÍBA - RN</t>
  </si>
  <si>
    <t>057/2024</t>
  </si>
  <si>
    <t>60.96%</t>
  </si>
  <si>
    <t>118</t>
  </si>
  <si>
    <t xml:space="preserve">SME - MOSORÓ </t>
  </si>
  <si>
    <t>SME MOSSORÓ - MANUTENÇÃO</t>
  </si>
  <si>
    <t>119</t>
  </si>
  <si>
    <t>SMOBI - CEMAR</t>
  </si>
  <si>
    <t>004/2024</t>
  </si>
  <si>
    <t xml:space="preserve">MINAS GERAIS </t>
  </si>
  <si>
    <t>120</t>
  </si>
  <si>
    <t>SMOBI - COORDENADORIA DE ATENDIMENTO NORDESTE</t>
  </si>
  <si>
    <t>112/2024</t>
  </si>
  <si>
    <t>121</t>
  </si>
  <si>
    <t>SMOBI - CRAS CABANA</t>
  </si>
  <si>
    <t>069/2024</t>
  </si>
  <si>
    <t>122</t>
  </si>
  <si>
    <t>SMOBI - CRAS MORRO DAS PEDRAS</t>
  </si>
  <si>
    <t>096/2024</t>
  </si>
  <si>
    <t>123</t>
  </si>
  <si>
    <t>SMOBI - ESCOLA DE SAMBA</t>
  </si>
  <si>
    <t>077/2024</t>
  </si>
  <si>
    <t>124</t>
  </si>
  <si>
    <t>MUNICÍPIO DE BELO HORIZONTE</t>
  </si>
  <si>
    <t>SMOBI - RESTAURANTE POPULAR
 de Souza)</t>
  </si>
  <si>
    <t>089/2024</t>
  </si>
  <si>
    <t>MANUTENÇÃO PREDIAL</t>
  </si>
  <si>
    <t>125</t>
  </si>
  <si>
    <t>SMOBI - URS FACHADA - CENTRO SUL</t>
  </si>
  <si>
    <t>093/2024</t>
  </si>
  <si>
    <t>126</t>
  </si>
  <si>
    <t xml:space="preserve">SMS - RN </t>
  </si>
  <si>
    <t>SMS NATAL</t>
  </si>
  <si>
    <t>192/2022</t>
  </si>
  <si>
    <t>127</t>
  </si>
  <si>
    <t>SOP - C.E. FELIX DA CUNHA</t>
  </si>
  <si>
    <t>101/2024</t>
  </si>
  <si>
    <t>1</t>
  </si>
  <si>
    <t>79.48%</t>
  </si>
  <si>
    <t>contrato.rs.gennesis@gmail.com</t>
  </si>
  <si>
    <t>CELIC RS - PELOTAS</t>
  </si>
  <si>
    <t>128</t>
  </si>
  <si>
    <t>SOP - C.E. PE COLBACHCHINI</t>
  </si>
  <si>
    <t>103/2024</t>
  </si>
  <si>
    <t>4</t>
  </si>
  <si>
    <t>49.8%</t>
  </si>
  <si>
    <t>CELIC RS - VERANOPOLIS</t>
  </si>
  <si>
    <t>129</t>
  </si>
  <si>
    <t>SOP - COLEGIO ESTADUAL ANGELO MONACO</t>
  </si>
  <si>
    <t>102/2024</t>
  </si>
  <si>
    <t>63.1%</t>
  </si>
  <si>
    <t>130</t>
  </si>
  <si>
    <t>SOP - COLÉGIO ESTADUAL SÃO LUIZ GONZAGA</t>
  </si>
  <si>
    <t>011/2024</t>
  </si>
  <si>
    <t>131</t>
  </si>
  <si>
    <t>SOP - E. E. PEDRO MIGLIORINI</t>
  </si>
  <si>
    <t>104/2024</t>
  </si>
  <si>
    <t>7.57%</t>
  </si>
  <si>
    <t>132</t>
  </si>
  <si>
    <t>SOP - E.E. DR. ARMANDO FAGUNDES</t>
  </si>
  <si>
    <t>107/2024</t>
  </si>
  <si>
    <t>77.81%</t>
  </si>
  <si>
    <t>133</t>
  </si>
  <si>
    <t>SOP - E.E. FERNANDO TREPTOW</t>
  </si>
  <si>
    <t>075/2024</t>
  </si>
  <si>
    <t>43.06%</t>
  </si>
  <si>
    <t>134</t>
  </si>
  <si>
    <t>SOP - E.E.. DR. ANTONIO LEIVAS LEITE</t>
  </si>
  <si>
    <t>100/2024</t>
  </si>
  <si>
    <t>97.17%</t>
  </si>
  <si>
    <t>135</t>
  </si>
  <si>
    <t>SOP - E.E.E.F.ROGACIANO GIORDAN</t>
  </si>
  <si>
    <t>099/2024</t>
  </si>
  <si>
    <t>26.14%</t>
  </si>
  <si>
    <t>136</t>
  </si>
  <si>
    <t>SOP - EEEF DR OTTONI XAVIER</t>
  </si>
  <si>
    <t>106/2024</t>
  </si>
  <si>
    <t>90.09%</t>
  </si>
  <si>
    <t>137</t>
  </si>
  <si>
    <t>SOP - EEEM AREAL</t>
  </si>
  <si>
    <t>016/2024</t>
  </si>
  <si>
    <t>30.64%</t>
  </si>
  <si>
    <t>138</t>
  </si>
  <si>
    <t>SOP - EEEM ARROIO DO PADRE</t>
  </si>
  <si>
    <t>006/2024</t>
  </si>
  <si>
    <t>139</t>
  </si>
  <si>
    <t>SOP - EEEM Arroio do Padre 3</t>
  </si>
  <si>
    <t>146/2024</t>
  </si>
  <si>
    <t>92.62%</t>
  </si>
  <si>
    <t>140</t>
  </si>
  <si>
    <t>SOP - EEEM PROFESSOR JACINTHO SILVA</t>
  </si>
  <si>
    <t>105/2024</t>
  </si>
  <si>
    <t>48.35%</t>
  </si>
  <si>
    <t>141</t>
  </si>
  <si>
    <t>SOP - EEEM SÃO LOURENCO</t>
  </si>
  <si>
    <t>108/2024</t>
  </si>
  <si>
    <t>8.03%</t>
  </si>
  <si>
    <t>142</t>
  </si>
  <si>
    <t>SOP - EEEM_AREAL</t>
  </si>
  <si>
    <t>097/2024</t>
  </si>
  <si>
    <t>36.83%</t>
  </si>
  <si>
    <t>143</t>
  </si>
  <si>
    <t>SOP - EEEM_ARROIO_DO_PADRE 2</t>
  </si>
  <si>
    <t>076/2024</t>
  </si>
  <si>
    <t>38.4%</t>
  </si>
  <si>
    <t>144</t>
  </si>
  <si>
    <t>SOP - I.E.E. ASSIS BRASIL</t>
  </si>
  <si>
    <t>017/2024</t>
  </si>
  <si>
    <t>57.74%</t>
  </si>
  <si>
    <t>145</t>
  </si>
  <si>
    <t>SOP - I.E.E. ASSIS BRASIL 2</t>
  </si>
  <si>
    <t>098/2024</t>
  </si>
  <si>
    <t>56.42%</t>
  </si>
  <si>
    <t>146</t>
  </si>
  <si>
    <t>SOP - IEE TIRADENTES</t>
  </si>
  <si>
    <t>015/2024</t>
  </si>
  <si>
    <t>147</t>
  </si>
  <si>
    <t xml:space="preserve">CELIC - RS </t>
  </si>
  <si>
    <t>SOP - PELOTAS</t>
  </si>
  <si>
    <t>ATA 1</t>
  </si>
  <si>
    <t xml:space="preserve">RIO GRANDE DO SUL </t>
  </si>
  <si>
    <t>96.46%</t>
  </si>
  <si>
    <t>148</t>
  </si>
  <si>
    <t>SOP - VERANOPOLIS</t>
  </si>
  <si>
    <t>ATA 4</t>
  </si>
  <si>
    <t>88.28%</t>
  </si>
  <si>
    <t>149</t>
  </si>
  <si>
    <t>SPU E ESTACIONAMENTO</t>
  </si>
  <si>
    <t>010/2021</t>
  </si>
  <si>
    <t>ARQUIVADO</t>
  </si>
  <si>
    <t>150</t>
  </si>
  <si>
    <t>SUPLAN - PB</t>
  </si>
  <si>
    <t>18/2024</t>
  </si>
  <si>
    <t xml:space="preserve">PARALIZADO </t>
  </si>
  <si>
    <t>151</t>
  </si>
  <si>
    <t xml:space="preserve">TJ - GO </t>
  </si>
  <si>
    <t>TJGO - 2 REGIÃO LOTE 1</t>
  </si>
  <si>
    <t>22/2024</t>
  </si>
  <si>
    <t>152</t>
  </si>
  <si>
    <t>TJGO - 5 REGIÃO LOTE 4</t>
  </si>
  <si>
    <t>39/2024</t>
  </si>
  <si>
    <t>153</t>
  </si>
  <si>
    <t>TJGO - 5 REGIÃO LOTE 5</t>
  </si>
  <si>
    <t>40/2024</t>
  </si>
  <si>
    <t>154</t>
  </si>
  <si>
    <t>TJGO - 6 REGIÃO LOTE 2</t>
  </si>
  <si>
    <t>23/2024</t>
  </si>
  <si>
    <t>155</t>
  </si>
  <si>
    <t>TRIBUNAL DE JUSTIÇA DO ESTADO DE GOIÁS</t>
  </si>
  <si>
    <t>TJGO - RETROFIT</t>
  </si>
  <si>
    <t>84/2023</t>
  </si>
  <si>
    <t>156</t>
  </si>
  <si>
    <t>TJGO 1A</t>
  </si>
  <si>
    <t>25/2023</t>
  </si>
  <si>
    <t>157</t>
  </si>
  <si>
    <t>TJGO 1B</t>
  </si>
  <si>
    <t>158</t>
  </si>
  <si>
    <t xml:space="preserve">TRE - RS </t>
  </si>
  <si>
    <t>TRE - RS</t>
  </si>
  <si>
    <t>13/2023</t>
  </si>
  <si>
    <t>67.37%</t>
  </si>
  <si>
    <t>159</t>
  </si>
  <si>
    <t>UBS ALTO DA TORRE</t>
  </si>
  <si>
    <t>281/2020</t>
  </si>
  <si>
    <t>160</t>
  </si>
  <si>
    <t xml:space="preserve">UFPE </t>
  </si>
  <si>
    <t>UFPE IMPERMEABILIZAÇÃO</t>
  </si>
  <si>
    <t>53/2023</t>
  </si>
  <si>
    <t>59.16%</t>
  </si>
  <si>
    <t>161</t>
  </si>
  <si>
    <t>UFPE IMPERMEABILIZAÇÃO ANTIGO</t>
  </si>
  <si>
    <t>47/2020</t>
  </si>
  <si>
    <t>162</t>
  </si>
  <si>
    <t>UFPE PINTURA</t>
  </si>
  <si>
    <t>46/2021</t>
  </si>
  <si>
    <t>163</t>
  </si>
  <si>
    <t xml:space="preserve">UFRN </t>
  </si>
  <si>
    <t>UFRN - IMPERMEABILIZAÇÃO</t>
  </si>
  <si>
    <t>22/2023</t>
  </si>
  <si>
    <t>164</t>
  </si>
  <si>
    <t>UFRN - IMPERMEABILIZAÇÃO ANTIGO</t>
  </si>
  <si>
    <t>24/2020</t>
  </si>
  <si>
    <t>165</t>
  </si>
  <si>
    <t>UFRN - PINTURA</t>
  </si>
  <si>
    <t>020/2021</t>
  </si>
  <si>
    <t>166</t>
  </si>
  <si>
    <t>FUNDAÇÃO UNIVERSIDADE DE BRASÍLIA – FUB (UNB)</t>
  </si>
  <si>
    <t>UNB</t>
  </si>
  <si>
    <t>617/2019</t>
  </si>
  <si>
    <t>167</t>
  </si>
  <si>
    <t>USF PLANICIE DAS MANGUEIRAS</t>
  </si>
  <si>
    <t>111/2020</t>
  </si>
  <si>
    <t>168</t>
  </si>
  <si>
    <t>VERA LUCIA (REFORMA)</t>
  </si>
  <si>
    <t>054/2018</t>
  </si>
  <si>
    <t>OBRA/MANUTENÇÃO</t>
  </si>
  <si>
    <t>169</t>
  </si>
  <si>
    <t>CORREIOS CONTRATO - 12</t>
  </si>
  <si>
    <t>012/2021</t>
  </si>
  <si>
    <t>2.56%</t>
  </si>
  <si>
    <t>170</t>
  </si>
  <si>
    <t>FUNDEPAR</t>
  </si>
  <si>
    <t>171</t>
  </si>
  <si>
    <t>SOP - TIRADENTES 2</t>
  </si>
  <si>
    <t>007/2025</t>
  </si>
  <si>
    <t>71.76%</t>
  </si>
  <si>
    <t>172</t>
  </si>
  <si>
    <t>CEHAB PE</t>
  </si>
  <si>
    <t>049/2024</t>
  </si>
  <si>
    <t>173</t>
  </si>
  <si>
    <t>SOP ASSIS BRASIL 3</t>
  </si>
  <si>
    <t>053/2025</t>
  </si>
  <si>
    <t>174</t>
  </si>
  <si>
    <t>BANRISUL - CENTRO</t>
  </si>
  <si>
    <t>0100853/2024</t>
  </si>
  <si>
    <t>REFORMA E MANUTENÇÃO</t>
  </si>
  <si>
    <t>DATA ADITIVO</t>
  </si>
  <si>
    <t>ADITIVO OBSERVAÇÕES</t>
  </si>
  <si>
    <t>ANEXAR DOCUMENTO</t>
  </si>
  <si>
    <t>PROCESSADO</t>
  </si>
  <si>
    <t>d6036b92</t>
  </si>
  <si>
    <t>SUPLEMENTAÇÃO</t>
  </si>
  <si>
    <t>ADITIVOS_Files_/d6036b92.ANEXAR DOCUMENTO.194646.2023.pdf</t>
  </si>
  <si>
    <t>SIM</t>
  </si>
  <si>
    <t>eac10a88</t>
  </si>
  <si>
    <t>ADITIVOS_Files_/eac10a88.ANEXAR DOCUMENTO.194814.2023.pdf</t>
  </si>
  <si>
    <t>e2e47f7d</t>
  </si>
  <si>
    <t>RENOVAÇÃO</t>
  </si>
  <si>
    <t>RENOVAÇÃO CONTRATO 2024 - 2025</t>
  </si>
  <si>
    <t>ADITIVOS_Files_/e2e47f7d.ANEXAR DOCUMENTO.214857.2023.pdf</t>
  </si>
  <si>
    <t>3b7f3a06</t>
  </si>
  <si>
    <t>RENOVAÇÃO DO CONTRATO 2024 - 2025</t>
  </si>
  <si>
    <t>ADITIVOS_Files_/3b7f3a06.ANEXAR DOCUMENTO.214948.2023.pdf</t>
  </si>
  <si>
    <t>a11afa8e</t>
  </si>
  <si>
    <t>ADITIVO</t>
  </si>
  <si>
    <t>4ddaeecb</t>
  </si>
  <si>
    <t>QUARTO ADITIVO</t>
  </si>
  <si>
    <t>ADITIVOS_Files_/4ddaeecb.ANEXAR DOCUMENTO.125631.2022.pdf</t>
  </si>
  <si>
    <t>f1cd1d8c</t>
  </si>
  <si>
    <t>SEGUNDO ADITIVO</t>
  </si>
  <si>
    <t>ADITIVOS_Files_/f1cd1d8c.ANEXAR DOCUMENTO.192339.pdf</t>
  </si>
  <si>
    <t>a6160727</t>
  </si>
  <si>
    <t>TERCEIRO ADITIVO</t>
  </si>
  <si>
    <t>ADITIVOS_Files_/a6160727.ANEXAR DOCUMENTO.192447.pdf</t>
  </si>
  <si>
    <t>PRIMEIRA MEDIÇÃO</t>
  </si>
  <si>
    <t>ADITIVOS_Files_/55377504.ANEXAR DOCUMENTO.194403.pdf</t>
  </si>
  <si>
    <t>0ef165fc</t>
  </si>
  <si>
    <t>ADITIVOS_Files_/0ef165fc.ANEXAR DOCUMENTO.195037.pdf</t>
  </si>
  <si>
    <t>9eb90956</t>
  </si>
  <si>
    <t>ADITIVOS_Files_/9eb90956.ANEXAR DOCUMENTO.195250.pdf</t>
  </si>
  <si>
    <t>ea74833f</t>
  </si>
  <si>
    <t>ADITIVOS_Files_/ea74833f.ANEXAR DOCUMENTO.164952.2023.pdf</t>
  </si>
  <si>
    <t>a11f2c21</t>
  </si>
  <si>
    <t>PARAIBA</t>
  </si>
  <si>
    <t>ADITIVOS_Files_/a11f2c21.ANEXAR DOCUMENTO.140718.pdf</t>
  </si>
  <si>
    <t>18e36fd0</t>
  </si>
  <si>
    <t>ADITIVOS_Files_/18e36fd0.ANEXAR DOCUMENTO.140817.pdf</t>
  </si>
  <si>
    <t>2894bda2</t>
  </si>
  <si>
    <t>ADITIVOS_Files_/2894bda2.ANEXAR DOCUMENTO.140851.pdf</t>
  </si>
  <si>
    <t>60b3567d</t>
  </si>
  <si>
    <t>ADITIVOS_Files_/60b3567d.ANEXAR DOCUMENTO.141241.pdf</t>
  </si>
  <si>
    <t>0969bbd8</t>
  </si>
  <si>
    <t>ADITIVOS_Files_/0969bbd8.ANEXAR DOCUMENTO.141312.pdf</t>
  </si>
  <si>
    <t>d703515e</t>
  </si>
  <si>
    <t>ADITIVOS_Files_/d703515e.ANEXAR DOCUMENTO.141337.pdf</t>
  </si>
  <si>
    <t>0bef48e1</t>
  </si>
  <si>
    <t>ADITIVOS_Files_/0bef48e1.ANEXAR DOCUMENTO.141500.pdf</t>
  </si>
  <si>
    <t>4f860073</t>
  </si>
  <si>
    <t>ADITIVOS_Files_/4f860073.ANEXAR DOCUMENTO.141526.pdf</t>
  </si>
  <si>
    <t>3db3758a</t>
  </si>
  <si>
    <t>ADITIVOS_Files_/3db3758a.ANEXAR DOCUMENTO.141557.pdf</t>
  </si>
  <si>
    <t>e0dd520b</t>
  </si>
  <si>
    <t>ADITIVOS_Files_/e0dd520b.ANEXAR DOCUMENTO.183558.pdf</t>
  </si>
  <si>
    <t>0799dd8d</t>
  </si>
  <si>
    <t>ADITIVOS_Files_/0799dd8d.ANEXAR DOCUMENTO.133811.pdf</t>
  </si>
  <si>
    <t>5893f345</t>
  </si>
  <si>
    <t>MINAS GERAIS</t>
  </si>
  <si>
    <t>ADITIVOS_Files_/5893f345.ANEXAR DOCUMENTO.161840. DC-004-24.pdf</t>
  </si>
  <si>
    <t>347d4592</t>
  </si>
  <si>
    <t>ADITIVOS_Files_/347d4592.ANEXAR DOCUMENTO.164244.pdf</t>
  </si>
  <si>
    <t>49e4ab78</t>
  </si>
  <si>
    <t>SEDUC - PB</t>
  </si>
  <si>
    <t>ADITIVOS_Files_/49e4ab78.ANEXAR DOCUMENTO.171843.pdf</t>
  </si>
  <si>
    <t>4cd33d18</t>
  </si>
  <si>
    <t>ADITIVOS_Files_/4cd33d18.ANEXAR DOCUMENTO.172847.pdf</t>
  </si>
  <si>
    <t>91d728a3</t>
  </si>
  <si>
    <t>ADITIVOS_Files_/91d728a3.ANEXAR DOCUMENTO.173129.pdf</t>
  </si>
  <si>
    <t>3b86987b</t>
  </si>
  <si>
    <t>ADITIVOS_Files_/3b86987b.ANEXAR DOCUMENTO.173255.pdf</t>
  </si>
  <si>
    <t>42e00f69</t>
  </si>
  <si>
    <t>ADITIVOS_Files_/42e00f69.ANEXAR DOCUMENTO.173408.pdf</t>
  </si>
  <si>
    <t>b5b3a522</t>
  </si>
  <si>
    <t>ADITIVOS_Files_/b5b3a522.ANEXAR DOCUMENTO.173459.pdf</t>
  </si>
  <si>
    <t>c854a7f4</t>
  </si>
  <si>
    <t>ADITIVOS_Files_/c854a7f4.ANEXAR DOCUMENTO.173713.pdf</t>
  </si>
  <si>
    <t>56cd37cc</t>
  </si>
  <si>
    <t>ADITIVOS_Files_/56cd37cc.ANEXAR DOCUMENTO.173918.pdf</t>
  </si>
  <si>
    <t>2300300e</t>
  </si>
  <si>
    <t>ADITIVOS_Files_/2300300e.ANEXAR DOCUMENTO.173949.pdf</t>
  </si>
  <si>
    <t>9f56b10c</t>
  </si>
  <si>
    <t>ADITIVOS_Files_/9f56b10c.ANEXAR DOCUMENTO.174022.pdf</t>
  </si>
  <si>
    <t>bfe92470</t>
  </si>
  <si>
    <t>ADITIVOS_Files_/bfe92470.ANEXAR DOCUMENTO.174033.pdf</t>
  </si>
  <si>
    <t>1d1ffed6</t>
  </si>
  <si>
    <t>ADITIVOS_Files_/1d1ffed6.ANEXAR DOCUMENTO.175751.pdf</t>
  </si>
  <si>
    <t>f6d1fad1</t>
  </si>
  <si>
    <t>prorrogação de 120 dias</t>
  </si>
  <si>
    <t>ADITIVOS_Files_/f6d1fad1.ANEXAR DOCUMENTO.180511.pdf</t>
  </si>
  <si>
    <t>2dc590d9</t>
  </si>
  <si>
    <t>ADITIVOS_Files_/2dc590d9.ANEXAR DOCUMENTO.180729.pdf</t>
  </si>
  <si>
    <t>aa669c65</t>
  </si>
  <si>
    <t>ADITIVOS_Files_/aa669c65.ANEXAR DOCUMENTO.182403.pdf</t>
  </si>
  <si>
    <t>70fa7597</t>
  </si>
  <si>
    <t>ADITIVOS_Files_/70fa7597.ANEXAR DOCUMENTO.184101.pdf</t>
  </si>
  <si>
    <t>9bb0793f</t>
  </si>
  <si>
    <t>ADITIVOS_Files_/9bb0793f.ANEXAR DOCUMENTO.185351.pdf</t>
  </si>
  <si>
    <t>973e9aba</t>
  </si>
  <si>
    <t>prorrogar a vigência contratual de 90 dias</t>
  </si>
  <si>
    <t>ADITIVOS_Files_/973e9aba.ANEXAR DOCUMENTO.190034.pdf</t>
  </si>
  <si>
    <t>a813ef52</t>
  </si>
  <si>
    <t>ADITIVOS_Files_/a813ef52.ANEXAR DOCUMENTO.190835.pdf</t>
  </si>
  <si>
    <t>4661dce7</t>
  </si>
  <si>
    <t>ADITIVOS_Files_/4661dce7.ANEXAR DOCUMENTO.191147.pdf</t>
  </si>
  <si>
    <t>ac5a0f9c</t>
  </si>
  <si>
    <t>prorrogará a vigência por mais 12 meses</t>
  </si>
  <si>
    <t>ADITIVOS_Files_/ac5a0f9c.ANEXAR DOCUMENTO.192303.pdf</t>
  </si>
  <si>
    <t>d405b776</t>
  </si>
  <si>
    <t>prorrogará a vigência em mais 12 meses</t>
  </si>
  <si>
    <t>ADITIVOS_Files_/d405b776.ANEXAR DOCUMENTO.192432.pdf</t>
  </si>
  <si>
    <t>d5361d35</t>
  </si>
  <si>
    <t>ADITIVOS_Files_/d5361d35.ANEXAR DOCUMENTO.161311.pdf</t>
  </si>
  <si>
    <t>8bf35f82</t>
  </si>
  <si>
    <t>ADITIVOS_Files_/8bf35f82.ANEXAR DOCUMENTO.162859.2024 - PADRE JOÃO MARIA.pdf</t>
  </si>
  <si>
    <t>602a87f3</t>
  </si>
  <si>
    <t>ADITIVOS_Files_/602a87f3.ANEXAR DOCUMENTO.163349.pdf</t>
  </si>
  <si>
    <t>f2726a4f</t>
  </si>
  <si>
    <t>ADITIVOS_Files_/f2726a4f.ANEXAR DOCUMENTO.163840.pdf</t>
  </si>
  <si>
    <t>97b1ec96</t>
  </si>
  <si>
    <t>ADITIVOS_Files_/97b1ec96.ANEXAR DOCUMENTO.170555.pdf</t>
  </si>
  <si>
    <t>b4ad1bb4</t>
  </si>
  <si>
    <t>ADITIVOS_Files_/b4ad1bb4.ANEXAR DOCUMENTO.170959.pdf</t>
  </si>
  <si>
    <t>e1a92303</t>
  </si>
  <si>
    <t>ADITIVOS_Files_/e1a92303.ANEXAR DOCUMENTO.175055.pdf</t>
  </si>
  <si>
    <t>8affcb44</t>
  </si>
  <si>
    <t>c6c615d2</t>
  </si>
  <si>
    <t>d04fd82c</t>
  </si>
  <si>
    <t>Nº ATA</t>
  </si>
  <si>
    <t>NF</t>
  </si>
  <si>
    <t>AUTORIZAÇÃO VALOR</t>
  </si>
  <si>
    <t>DATA DE PAGAMENTO</t>
  </si>
  <si>
    <t>MEDIÇÃO</t>
  </si>
  <si>
    <t>ANO</t>
  </si>
  <si>
    <t>ANEXAR NF</t>
  </si>
  <si>
    <t>Nº FLUIG</t>
  </si>
  <si>
    <t>ARQUIVO</t>
  </si>
  <si>
    <t>OBSERVAÇÕES</t>
  </si>
  <si>
    <t>DATA DE ENVIO</t>
  </si>
  <si>
    <t>ATUALIZADO EM:</t>
  </si>
  <si>
    <t>85599a94</t>
  </si>
  <si>
    <t>JULHO</t>
  </si>
  <si>
    <t>PAGO</t>
  </si>
  <si>
    <t>XXXXXX</t>
  </si>
  <si>
    <t>85599a95</t>
  </si>
  <si>
    <t>AGOSTO</t>
  </si>
  <si>
    <t>85599a96</t>
  </si>
  <si>
    <t>SETEMBRO</t>
  </si>
  <si>
    <t>85599a97</t>
  </si>
  <si>
    <t>OUTUBRO</t>
  </si>
  <si>
    <t>85599a98</t>
  </si>
  <si>
    <t>NOVEMBRO</t>
  </si>
  <si>
    <t>85599a99</t>
  </si>
  <si>
    <t>DEZEMBRO</t>
  </si>
  <si>
    <t>85599a100</t>
  </si>
  <si>
    <t>JANEIRO</t>
  </si>
  <si>
    <t>85599a101</t>
  </si>
  <si>
    <t>MAIO</t>
  </si>
  <si>
    <t>85599a102</t>
  </si>
  <si>
    <t>MARÇO</t>
  </si>
  <si>
    <t>85599a103</t>
  </si>
  <si>
    <t>ABRIL</t>
  </si>
  <si>
    <t>85599a104</t>
  </si>
  <si>
    <t>AUTORIZAÇÃO DE PAGAMENTO_Files_/85599a104.ANEXAR NF.122313.pdf</t>
  </si>
  <si>
    <t>85599a105</t>
  </si>
  <si>
    <t>JUNHO</t>
  </si>
  <si>
    <t>85599a106</t>
  </si>
  <si>
    <t>85599a107</t>
  </si>
  <si>
    <t>85599a108</t>
  </si>
  <si>
    <t>85599a109</t>
  </si>
  <si>
    <t>85599a110</t>
  </si>
  <si>
    <t>85599a111</t>
  </si>
  <si>
    <t>f681ef96</t>
  </si>
  <si>
    <t>f681ef97</t>
  </si>
  <si>
    <t>f681ef98</t>
  </si>
  <si>
    <t>f681ef99</t>
  </si>
  <si>
    <t>Patch Cord</t>
  </si>
  <si>
    <t>f681ef100</t>
  </si>
  <si>
    <t>AUTORIZAÇÃO DE PAGAMENTO_Files_/f681ef100.ANEXAR NF.125915.pdf</t>
  </si>
  <si>
    <t>f681ef101</t>
  </si>
  <si>
    <t>AUTORIZAÇÃO DE PAGAMENTO_Files_/f681ef101.ANEXAR NF.130240.pdf</t>
  </si>
  <si>
    <t>f681ef102</t>
  </si>
  <si>
    <t>AUTORIZAÇÃO DE PAGAMENTO_Files_/f681ef102.ANEXAR NF.131142.pdf</t>
  </si>
  <si>
    <t>f681ef103</t>
  </si>
  <si>
    <t>f681ef104</t>
  </si>
  <si>
    <t>f681ef105</t>
  </si>
  <si>
    <t>f681ef106</t>
  </si>
  <si>
    <t>f681ef107</t>
  </si>
  <si>
    <t>f681ef108</t>
  </si>
  <si>
    <t>AUTORIZAÇÃO DE PAGAMENTO_Files_/f681ef108.ANEXAR NF.182249.pdf</t>
  </si>
  <si>
    <t>f681ef109</t>
  </si>
  <si>
    <t>FEVEREIRO</t>
  </si>
  <si>
    <t>f681ef110</t>
  </si>
  <si>
    <t>f681ef111</t>
  </si>
  <si>
    <t>AUTORIZAÇÃO DE PAGAMENTO_Files_/f681ef111.ANEXAR NF.145237.pdf</t>
  </si>
  <si>
    <t>f681ef112</t>
  </si>
  <si>
    <t>AUTORIZAÇÃO DE PAGAMENTO_Files_/f681ef112.ANEXAR NF.145243.pdf</t>
  </si>
  <si>
    <t>f681ef113</t>
  </si>
  <si>
    <t>AUTORIZAÇÃO DE PAGAMENTO_Files_/f681ef113.ANEXAR NF.145654.pdf</t>
  </si>
  <si>
    <t>f681ef114</t>
  </si>
  <si>
    <t>AUTORIZAÇÃO DE PAGAMENTO_Files_/f681ef114.ANEXAR NF.145718.pdf</t>
  </si>
  <si>
    <t>f681ef115</t>
  </si>
  <si>
    <t>f681ef116</t>
  </si>
  <si>
    <t>f681ef117</t>
  </si>
  <si>
    <t>f681ef118</t>
  </si>
  <si>
    <t>f681ef119</t>
  </si>
  <si>
    <t>f681ef120</t>
  </si>
  <si>
    <t>f681ef121</t>
  </si>
  <si>
    <t>AUTORIZAÇÃO DE PAGAMENTO_Files_/f681ef121.ANEXAR NF.161925.pdf</t>
  </si>
  <si>
    <t>f681ef122</t>
  </si>
  <si>
    <t>AUTORIZAÇÃO DE PAGAMENTO_Files_/f681ef122.ANEXAR NF.161931.pdf</t>
  </si>
  <si>
    <t>f681ef123</t>
  </si>
  <si>
    <t>f681ef124</t>
  </si>
  <si>
    <t>f681ef127</t>
  </si>
  <si>
    <t>f681ef128</t>
  </si>
  <si>
    <t>f681ef129</t>
  </si>
  <si>
    <t>f681ef130</t>
  </si>
  <si>
    <t>f681ef131</t>
  </si>
  <si>
    <t>AUTORIZAÇÃO DE PAGAMENTO_Files_/f681ef131.ANEXAR NF.152601.pdf</t>
  </si>
  <si>
    <t>PIPEFY</t>
  </si>
  <si>
    <t>f681ef132</t>
  </si>
  <si>
    <t>f681ef133</t>
  </si>
  <si>
    <t>f681ef134</t>
  </si>
  <si>
    <t>f681ef135</t>
  </si>
  <si>
    <t>f681ef136</t>
  </si>
  <si>
    <t>f681ef137</t>
  </si>
  <si>
    <t>f681ef138</t>
  </si>
  <si>
    <t>f681ef139</t>
  </si>
  <si>
    <t>f681ef140</t>
  </si>
  <si>
    <t>f681ef141</t>
  </si>
  <si>
    <t>f681ef142</t>
  </si>
  <si>
    <t>f681ef143</t>
  </si>
  <si>
    <t>f681ef144</t>
  </si>
  <si>
    <t>f681ef145</t>
  </si>
  <si>
    <t>f681ef146</t>
  </si>
  <si>
    <t>f681ef147</t>
  </si>
  <si>
    <t>f681ef148</t>
  </si>
  <si>
    <t>f681ef149</t>
  </si>
  <si>
    <t>f681ef150</t>
  </si>
  <si>
    <t>f681ef151</t>
  </si>
  <si>
    <t>f681ef152</t>
  </si>
  <si>
    <t>f681ef153</t>
  </si>
  <si>
    <t>f681ef154</t>
  </si>
  <si>
    <t>f681ef155</t>
  </si>
  <si>
    <t>f681ef156</t>
  </si>
  <si>
    <t>f681ef157</t>
  </si>
  <si>
    <t>f681ef158</t>
  </si>
  <si>
    <t>f681ef159</t>
  </si>
  <si>
    <t>f681ef160</t>
  </si>
  <si>
    <t>f681ef161</t>
  </si>
  <si>
    <t>f681ef162</t>
  </si>
  <si>
    <t>f681ef163</t>
  </si>
  <si>
    <t>f681ef164</t>
  </si>
  <si>
    <t>f681ef165</t>
  </si>
  <si>
    <t>f681ef166</t>
  </si>
  <si>
    <t>f681ef167</t>
  </si>
  <si>
    <t>f681ef168</t>
  </si>
  <si>
    <t>f681ef169</t>
  </si>
  <si>
    <t>f681ef170</t>
  </si>
  <si>
    <t>f681ef171</t>
  </si>
  <si>
    <t>f681ef172</t>
  </si>
  <si>
    <t>f681ef173</t>
  </si>
  <si>
    <t>f681ef174</t>
  </si>
  <si>
    <t>f681ef175</t>
  </si>
  <si>
    <t>f681ef176</t>
  </si>
  <si>
    <t>f681ef177</t>
  </si>
  <si>
    <t>f681ef178</t>
  </si>
  <si>
    <t>f681ef179</t>
  </si>
  <si>
    <t>f681ef180</t>
  </si>
  <si>
    <t>f681ef181</t>
  </si>
  <si>
    <t>f681ef182</t>
  </si>
  <si>
    <t>f681ef183</t>
  </si>
  <si>
    <t>f681ef184</t>
  </si>
  <si>
    <t>f681ef185</t>
  </si>
  <si>
    <t>f681ef186</t>
  </si>
  <si>
    <t>f681ef187</t>
  </si>
  <si>
    <t>f681ef188</t>
  </si>
  <si>
    <t>f681ef189</t>
  </si>
  <si>
    <t>f681ef190</t>
  </si>
  <si>
    <t>f681ef191</t>
  </si>
  <si>
    <t>f681ef192</t>
  </si>
  <si>
    <t>f681ef193</t>
  </si>
  <si>
    <t>f681ef194</t>
  </si>
  <si>
    <t>f681ef195</t>
  </si>
  <si>
    <t>f681ef196</t>
  </si>
  <si>
    <t>f681ef197</t>
  </si>
  <si>
    <t>f681ef198</t>
  </si>
  <si>
    <t>f681ef199</t>
  </si>
  <si>
    <t>f681ef200</t>
  </si>
  <si>
    <t>f681ef201</t>
  </si>
  <si>
    <t>f681ef202</t>
  </si>
  <si>
    <t>f681ef203</t>
  </si>
  <si>
    <t>f681ef204</t>
  </si>
  <si>
    <t>f681ef205</t>
  </si>
  <si>
    <t>f681ef206</t>
  </si>
  <si>
    <t>f681ef207</t>
  </si>
  <si>
    <t>f681ef208</t>
  </si>
  <si>
    <t>f681ef209</t>
  </si>
  <si>
    <t>f681ef210</t>
  </si>
  <si>
    <t>f681ef211</t>
  </si>
  <si>
    <t>f681ef212</t>
  </si>
  <si>
    <t>f681ef213</t>
  </si>
  <si>
    <t>f681ef214</t>
  </si>
  <si>
    <t>f681ef215</t>
  </si>
  <si>
    <t>f681ef216</t>
  </si>
  <si>
    <t>f681ef217</t>
  </si>
  <si>
    <t>f681ef218</t>
  </si>
  <si>
    <t>f681ef219</t>
  </si>
  <si>
    <t>f681ef220</t>
  </si>
  <si>
    <t>f681ef221</t>
  </si>
  <si>
    <t>f681ef222</t>
  </si>
  <si>
    <t>f681ef223</t>
  </si>
  <si>
    <t>f681ef224</t>
  </si>
  <si>
    <t>f681ef225</t>
  </si>
  <si>
    <t>f681ef226</t>
  </si>
  <si>
    <t>f681ef227</t>
  </si>
  <si>
    <t>f681ef228</t>
  </si>
  <si>
    <t>f681ef229</t>
  </si>
  <si>
    <t>f681ef230</t>
  </si>
  <si>
    <t>f681ef231</t>
  </si>
  <si>
    <t>f681ef232</t>
  </si>
  <si>
    <t>f681ef233</t>
  </si>
  <si>
    <t>f681ef234</t>
  </si>
  <si>
    <t>f681ef235</t>
  </si>
  <si>
    <t>f681ef236</t>
  </si>
  <si>
    <t>f681ef237</t>
  </si>
  <si>
    <t>f681ef238</t>
  </si>
  <si>
    <t>f681ef239</t>
  </si>
  <si>
    <t>f681ef240</t>
  </si>
  <si>
    <t>f681ef241</t>
  </si>
  <si>
    <t>f681ef242</t>
  </si>
  <si>
    <t>f681ef243</t>
  </si>
  <si>
    <t>f681ef244</t>
  </si>
  <si>
    <t>f681ef245</t>
  </si>
  <si>
    <t>f681ef246</t>
  </si>
  <si>
    <t>f681ef247</t>
  </si>
  <si>
    <t>f681ef248</t>
  </si>
  <si>
    <t>f681ef249</t>
  </si>
  <si>
    <t>f681ef250</t>
  </si>
  <si>
    <t>f681ef251</t>
  </si>
  <si>
    <t>f681ef252</t>
  </si>
  <si>
    <t>f681ef253</t>
  </si>
  <si>
    <t>f681ef254</t>
  </si>
  <si>
    <t>f681ef255</t>
  </si>
  <si>
    <t>f681ef256</t>
  </si>
  <si>
    <t>f681ef257</t>
  </si>
  <si>
    <t>f681ef258</t>
  </si>
  <si>
    <t>f681ef259</t>
  </si>
  <si>
    <t>f681ef260</t>
  </si>
  <si>
    <t>f681ef261</t>
  </si>
  <si>
    <t>f681ef262</t>
  </si>
  <si>
    <t>f681ef263</t>
  </si>
  <si>
    <t>f681ef264</t>
  </si>
  <si>
    <t>f681ef265</t>
  </si>
  <si>
    <t>f681ef266</t>
  </si>
  <si>
    <t>f681ef267</t>
  </si>
  <si>
    <t>f681ef268</t>
  </si>
  <si>
    <t>f681ef269</t>
  </si>
  <si>
    <t>f681ef270</t>
  </si>
  <si>
    <t>f681ef271</t>
  </si>
  <si>
    <t>f681ef272</t>
  </si>
  <si>
    <t>f681ef273</t>
  </si>
  <si>
    <t>f681ef274</t>
  </si>
  <si>
    <t>f681ef275</t>
  </si>
  <si>
    <t>f681ef276</t>
  </si>
  <si>
    <t>f681ef277</t>
  </si>
  <si>
    <t>f681ef278</t>
  </si>
  <si>
    <t>f681ef279</t>
  </si>
  <si>
    <t>f681ef280</t>
  </si>
  <si>
    <t>f681ef281</t>
  </si>
  <si>
    <t>f681ef282</t>
  </si>
  <si>
    <t>f681ef283</t>
  </si>
  <si>
    <t>f681ef284</t>
  </si>
  <si>
    <t>f681ef285</t>
  </si>
  <si>
    <t>f681ef286</t>
  </si>
  <si>
    <t>f681ef287</t>
  </si>
  <si>
    <t>f681ef288</t>
  </si>
  <si>
    <t>f681ef289</t>
  </si>
  <si>
    <t>f681ef290</t>
  </si>
  <si>
    <t>f681ef291</t>
  </si>
  <si>
    <t>f681ef292</t>
  </si>
  <si>
    <t>f681ef293</t>
  </si>
  <si>
    <t>f681ef294</t>
  </si>
  <si>
    <t>f681ef295</t>
  </si>
  <si>
    <t>f681ef296</t>
  </si>
  <si>
    <t>f681ef297</t>
  </si>
  <si>
    <t>f681ef298</t>
  </si>
  <si>
    <t>f681ef299</t>
  </si>
  <si>
    <t>f681ef300</t>
  </si>
  <si>
    <t>f681ef301</t>
  </si>
  <si>
    <t>f681ef302</t>
  </si>
  <si>
    <t>f681ef303</t>
  </si>
  <si>
    <t>f681ef304</t>
  </si>
  <si>
    <t>f681ef305</t>
  </si>
  <si>
    <t>f681ef306</t>
  </si>
  <si>
    <t>f681ef307</t>
  </si>
  <si>
    <t>f681ef308</t>
  </si>
  <si>
    <t>f681ef309</t>
  </si>
  <si>
    <t>f681ef310</t>
  </si>
  <si>
    <t>f681ef311</t>
  </si>
  <si>
    <t>f681ef312</t>
  </si>
  <si>
    <t>f681ef313</t>
  </si>
  <si>
    <t>f681ef314</t>
  </si>
  <si>
    <t>f681ef315</t>
  </si>
  <si>
    <t>f681ef316</t>
  </si>
  <si>
    <t>f681ef317</t>
  </si>
  <si>
    <t>f681ef318</t>
  </si>
  <si>
    <t>f681ef319</t>
  </si>
  <si>
    <t>f681ef320</t>
  </si>
  <si>
    <t>f681ef321</t>
  </si>
  <si>
    <t>f681ef322</t>
  </si>
  <si>
    <t>f681ef323</t>
  </si>
  <si>
    <t>f681ef324</t>
  </si>
  <si>
    <t>f681ef325</t>
  </si>
  <si>
    <t>f681ef326</t>
  </si>
  <si>
    <t>f681ef327</t>
  </si>
  <si>
    <t>f681ef328</t>
  </si>
  <si>
    <t>f681ef329</t>
  </si>
  <si>
    <t>f681ef330</t>
  </si>
  <si>
    <t>f681ef331</t>
  </si>
  <si>
    <t>f681ef332</t>
  </si>
  <si>
    <t>f681ef333</t>
  </si>
  <si>
    <t>f681ef334</t>
  </si>
  <si>
    <t>f681ef335</t>
  </si>
  <si>
    <t>f681ef336</t>
  </si>
  <si>
    <t>f681ef337</t>
  </si>
  <si>
    <t>f681ef338</t>
  </si>
  <si>
    <t>f681ef339</t>
  </si>
  <si>
    <t>f681ef340</t>
  </si>
  <si>
    <t>f681ef341</t>
  </si>
  <si>
    <t>f681ef342</t>
  </si>
  <si>
    <t>f681ef343</t>
  </si>
  <si>
    <t>f681ef344</t>
  </si>
  <si>
    <t>f681ef345</t>
  </si>
  <si>
    <t>f681ef346</t>
  </si>
  <si>
    <t>f681ef347</t>
  </si>
  <si>
    <t>f681ef348</t>
  </si>
  <si>
    <t>f681ef349</t>
  </si>
  <si>
    <t>f681ef350</t>
  </si>
  <si>
    <t>f681ef351</t>
  </si>
  <si>
    <t>f681ef352</t>
  </si>
  <si>
    <t>f681ef353</t>
  </si>
  <si>
    <t>f681ef354</t>
  </si>
  <si>
    <t>f681ef355</t>
  </si>
  <si>
    <t>f681ef356</t>
  </si>
  <si>
    <t>f681ef357</t>
  </si>
  <si>
    <t>f681ef358</t>
  </si>
  <si>
    <t>f681ef359</t>
  </si>
  <si>
    <t>f681ef360</t>
  </si>
  <si>
    <t>f681ef361</t>
  </si>
  <si>
    <t>f681ef362</t>
  </si>
  <si>
    <t>f681ef363</t>
  </si>
  <si>
    <t>f681ef364</t>
  </si>
  <si>
    <t>f681ef365</t>
  </si>
  <si>
    <t>f681ef366</t>
  </si>
  <si>
    <t>f681ef367</t>
  </si>
  <si>
    <t>f681ef368</t>
  </si>
  <si>
    <t>f681ef369</t>
  </si>
  <si>
    <t>f681ef370</t>
  </si>
  <si>
    <t>f681ef371</t>
  </si>
  <si>
    <t>f681ef372</t>
  </si>
  <si>
    <t>f681ef373</t>
  </si>
  <si>
    <t>f681ef374</t>
  </si>
  <si>
    <t>f681ef375</t>
  </si>
  <si>
    <t>f681ef376</t>
  </si>
  <si>
    <t>f681ef377</t>
  </si>
  <si>
    <t>f681ef378</t>
  </si>
  <si>
    <t>f681ef379</t>
  </si>
  <si>
    <t>f681ef380</t>
  </si>
  <si>
    <t>f681ef381</t>
  </si>
  <si>
    <t>f681ef382</t>
  </si>
  <si>
    <t>f681ef383</t>
  </si>
  <si>
    <t>f681ef384</t>
  </si>
  <si>
    <t>f681ef385</t>
  </si>
  <si>
    <t>f681ef386</t>
  </si>
  <si>
    <t>f681ef387</t>
  </si>
  <si>
    <t>f681ef388</t>
  </si>
  <si>
    <t>f681ef389</t>
  </si>
  <si>
    <t>f681ef390</t>
  </si>
  <si>
    <t>f681ef391</t>
  </si>
  <si>
    <t>f681ef392</t>
  </si>
  <si>
    <t>f681ef393</t>
  </si>
  <si>
    <t>f681ef394</t>
  </si>
  <si>
    <t>f681ef395</t>
  </si>
  <si>
    <t>f681ef396</t>
  </si>
  <si>
    <t>f681ef397</t>
  </si>
  <si>
    <t>f681ef398</t>
  </si>
  <si>
    <t>f681ef399</t>
  </si>
  <si>
    <t>f681ef400</t>
  </si>
  <si>
    <t>f681ef401</t>
  </si>
  <si>
    <t>f681ef402</t>
  </si>
  <si>
    <t>f681ef403</t>
  </si>
  <si>
    <t>f681ef404</t>
  </si>
  <si>
    <t>f681ef405</t>
  </si>
  <si>
    <t>f681ef406</t>
  </si>
  <si>
    <t>f681ef407</t>
  </si>
  <si>
    <t>f681ef408</t>
  </si>
  <si>
    <t>f681ef409</t>
  </si>
  <si>
    <t>f681ef410</t>
  </si>
  <si>
    <t>f681ef411</t>
  </si>
  <si>
    <t>f681ef412</t>
  </si>
  <si>
    <t>f681ef413</t>
  </si>
  <si>
    <t>f681ef414</t>
  </si>
  <si>
    <t>f681ef415</t>
  </si>
  <si>
    <t>f681ef416</t>
  </si>
  <si>
    <t>f681ef417</t>
  </si>
  <si>
    <t>f681ef418</t>
  </si>
  <si>
    <t>f681ef419</t>
  </si>
  <si>
    <t>f681ef420</t>
  </si>
  <si>
    <t>f681ef421</t>
  </si>
  <si>
    <t>f681ef422</t>
  </si>
  <si>
    <t>f681ef423</t>
  </si>
  <si>
    <t>f681ef424</t>
  </si>
  <si>
    <t>f681ef425</t>
  </si>
  <si>
    <t>f681ef426</t>
  </si>
  <si>
    <t>f681ef427</t>
  </si>
  <si>
    <t>f681ef428</t>
  </si>
  <si>
    <t>f681ef429</t>
  </si>
  <si>
    <t>f681ef430</t>
  </si>
  <si>
    <t>f681ef431</t>
  </si>
  <si>
    <t>f681ef432</t>
  </si>
  <si>
    <t>f681ef433</t>
  </si>
  <si>
    <t>f681ef434</t>
  </si>
  <si>
    <t>f681ef435</t>
  </si>
  <si>
    <t>f681ef436</t>
  </si>
  <si>
    <t>f681ef437</t>
  </si>
  <si>
    <t>f681ef438</t>
  </si>
  <si>
    <t>f681ef439</t>
  </si>
  <si>
    <t>f681ef440</t>
  </si>
  <si>
    <t>f681ef441</t>
  </si>
  <si>
    <t>f681ef442</t>
  </si>
  <si>
    <t>f681ef443</t>
  </si>
  <si>
    <t>f681ef444</t>
  </si>
  <si>
    <t>f681ef445</t>
  </si>
  <si>
    <t>f681ef446</t>
  </si>
  <si>
    <t>f681ef447</t>
  </si>
  <si>
    <t>f681ef448</t>
  </si>
  <si>
    <t>f681ef449</t>
  </si>
  <si>
    <t>f681ef450</t>
  </si>
  <si>
    <t>f681ef451</t>
  </si>
  <si>
    <t>f681ef452</t>
  </si>
  <si>
    <t>f681ef453</t>
  </si>
  <si>
    <t>f681ef454</t>
  </si>
  <si>
    <t>f681ef455</t>
  </si>
  <si>
    <t>f681ef456</t>
  </si>
  <si>
    <t>f681ef457</t>
  </si>
  <si>
    <t>f681ef458</t>
  </si>
  <si>
    <t>f681ef459</t>
  </si>
  <si>
    <t>f681ef460</t>
  </si>
  <si>
    <t>f681ef461</t>
  </si>
  <si>
    <t>f681ef462</t>
  </si>
  <si>
    <t>f681ef463</t>
  </si>
  <si>
    <t>f681ef464</t>
  </si>
  <si>
    <t>f681ef465</t>
  </si>
  <si>
    <t>f681ef466</t>
  </si>
  <si>
    <t>f681ef467</t>
  </si>
  <si>
    <t>f681ef468</t>
  </si>
  <si>
    <t>f681ef469</t>
  </si>
  <si>
    <t>f681ef470</t>
  </si>
  <si>
    <t>f681ef471</t>
  </si>
  <si>
    <t>f681ef472</t>
  </si>
  <si>
    <t>f681ef473</t>
  </si>
  <si>
    <t>f681ef474</t>
  </si>
  <si>
    <t>f681ef475</t>
  </si>
  <si>
    <t>f681ef476</t>
  </si>
  <si>
    <t>f681ef477</t>
  </si>
  <si>
    <t>f681ef478</t>
  </si>
  <si>
    <t>f681ef479</t>
  </si>
  <si>
    <t>f681ef480</t>
  </si>
  <si>
    <t>f681ef481</t>
  </si>
  <si>
    <t>f681ef482</t>
  </si>
  <si>
    <t>f681ef483</t>
  </si>
  <si>
    <t>f681ef484</t>
  </si>
  <si>
    <t>f681ef485</t>
  </si>
  <si>
    <t>f681ef486</t>
  </si>
  <si>
    <t>f681ef487</t>
  </si>
  <si>
    <t>f681ef488</t>
  </si>
  <si>
    <t>f681ef489</t>
  </si>
  <si>
    <t>f681ef490</t>
  </si>
  <si>
    <t>f681ef491</t>
  </si>
  <si>
    <t>f681ef492</t>
  </si>
  <si>
    <t>f681ef493</t>
  </si>
  <si>
    <t>f681ef494</t>
  </si>
  <si>
    <t>f681ef495</t>
  </si>
  <si>
    <t>f681ef496</t>
  </si>
  <si>
    <t>f681ef497</t>
  </si>
  <si>
    <t>f681ef498</t>
  </si>
  <si>
    <t>f681ef499</t>
  </si>
  <si>
    <t>f681ef500</t>
  </si>
  <si>
    <t>f681ef501</t>
  </si>
  <si>
    <t>f681ef502</t>
  </si>
  <si>
    <t>f681ef503</t>
  </si>
  <si>
    <t>f681ef504</t>
  </si>
  <si>
    <t>f681ef505</t>
  </si>
  <si>
    <t>f681ef506</t>
  </si>
  <si>
    <t>f681ef507</t>
  </si>
  <si>
    <t>f681ef508</t>
  </si>
  <si>
    <t>f681ef509</t>
  </si>
  <si>
    <t>f681ef510</t>
  </si>
  <si>
    <t>f681ef511</t>
  </si>
  <si>
    <t>f681ef512</t>
  </si>
  <si>
    <t>f681ef513</t>
  </si>
  <si>
    <t>f681ef514</t>
  </si>
  <si>
    <t>f681ef515</t>
  </si>
  <si>
    <t>f681ef516</t>
  </si>
  <si>
    <t>f681ef517</t>
  </si>
  <si>
    <t>f681ef518</t>
  </si>
  <si>
    <t>f681ef519</t>
  </si>
  <si>
    <t>f681ef520</t>
  </si>
  <si>
    <t>f681ef521</t>
  </si>
  <si>
    <t>f681ef522</t>
  </si>
  <si>
    <t>f681ef523</t>
  </si>
  <si>
    <t>f681ef524</t>
  </si>
  <si>
    <t>f681ef525</t>
  </si>
  <si>
    <t>f681ef526</t>
  </si>
  <si>
    <t>f681ef527</t>
  </si>
  <si>
    <t>f681ef528</t>
  </si>
  <si>
    <t>f681ef529</t>
  </si>
  <si>
    <t>f681ef530</t>
  </si>
  <si>
    <t>f681ef531</t>
  </si>
  <si>
    <t>f681ef532</t>
  </si>
  <si>
    <t>f681ef533</t>
  </si>
  <si>
    <t>f681ef534</t>
  </si>
  <si>
    <t>f681ef535</t>
  </si>
  <si>
    <t>f681ef536</t>
  </si>
  <si>
    <t>f681ef537</t>
  </si>
  <si>
    <t>f681ef538</t>
  </si>
  <si>
    <t>f681ef539</t>
  </si>
  <si>
    <t>f681ef540</t>
  </si>
  <si>
    <t>f681ef541</t>
  </si>
  <si>
    <t>f681ef542</t>
  </si>
  <si>
    <t>f681ef543</t>
  </si>
  <si>
    <t>f681ef544</t>
  </si>
  <si>
    <t>f681ef545</t>
  </si>
  <si>
    <t>f681ef546</t>
  </si>
  <si>
    <t>f681ef547</t>
  </si>
  <si>
    <t>f681ef548</t>
  </si>
  <si>
    <t>f681ef549</t>
  </si>
  <si>
    <t>f681ef550</t>
  </si>
  <si>
    <t>f681ef551</t>
  </si>
  <si>
    <t>f681ef552</t>
  </si>
  <si>
    <t>f681ef553</t>
  </si>
  <si>
    <t>f681ef554</t>
  </si>
  <si>
    <t>f681ef555</t>
  </si>
  <si>
    <t>f681ef556</t>
  </si>
  <si>
    <t>f681ef557</t>
  </si>
  <si>
    <t>f681ef558</t>
  </si>
  <si>
    <t>f681ef559</t>
  </si>
  <si>
    <t>f681ef560</t>
  </si>
  <si>
    <t>f681ef561</t>
  </si>
  <si>
    <t>f681ef562</t>
  </si>
  <si>
    <t>f681ef563</t>
  </si>
  <si>
    <t>f681ef564</t>
  </si>
  <si>
    <t>f681ef565</t>
  </si>
  <si>
    <t>f681ef566</t>
  </si>
  <si>
    <t>f681ef567</t>
  </si>
  <si>
    <t>f681ef568</t>
  </si>
  <si>
    <t>f681ef569</t>
  </si>
  <si>
    <t>f681ef570</t>
  </si>
  <si>
    <t>f681ef571</t>
  </si>
  <si>
    <t>f681ef572</t>
  </si>
  <si>
    <t>f681ef573</t>
  </si>
  <si>
    <t>f681ef574</t>
  </si>
  <si>
    <t>f681ef575</t>
  </si>
  <si>
    <t>f681ef576</t>
  </si>
  <si>
    <t>f681ef577</t>
  </si>
  <si>
    <t>f681ef578</t>
  </si>
  <si>
    <t>f681ef579</t>
  </si>
  <si>
    <t>f681ef580</t>
  </si>
  <si>
    <t>f681ef581</t>
  </si>
  <si>
    <t>f681ef582</t>
  </si>
  <si>
    <t>f681ef583</t>
  </si>
  <si>
    <t>f681ef584</t>
  </si>
  <si>
    <t>f681ef585</t>
  </si>
  <si>
    <t>f681ef586</t>
  </si>
  <si>
    <t>f681ef587</t>
  </si>
  <si>
    <t>f681ef588</t>
  </si>
  <si>
    <t>f681ef589</t>
  </si>
  <si>
    <t>f681ef590</t>
  </si>
  <si>
    <t>f681ef591</t>
  </si>
  <si>
    <t>f681ef592</t>
  </si>
  <si>
    <t>f681ef593</t>
  </si>
  <si>
    <t>f681ef594</t>
  </si>
  <si>
    <t>f681ef595</t>
  </si>
  <si>
    <t>f681ef596</t>
  </si>
  <si>
    <t>f681ef597</t>
  </si>
  <si>
    <t>f681ef598</t>
  </si>
  <si>
    <t>f681ef599</t>
  </si>
  <si>
    <t>f681ef600</t>
  </si>
  <si>
    <t>f681ef601</t>
  </si>
  <si>
    <t>f681ef602</t>
  </si>
  <si>
    <t>f681ef603</t>
  </si>
  <si>
    <t>f681ef604</t>
  </si>
  <si>
    <t>f681ef605</t>
  </si>
  <si>
    <t>f681ef606</t>
  </si>
  <si>
    <t>f681ef607</t>
  </si>
  <si>
    <t>f681ef608</t>
  </si>
  <si>
    <t>f681ef609</t>
  </si>
  <si>
    <t>f681ef610</t>
  </si>
  <si>
    <t>f681ef611</t>
  </si>
  <si>
    <t>f681ef612</t>
  </si>
  <si>
    <t>f681ef613</t>
  </si>
  <si>
    <t>f681ef614</t>
  </si>
  <si>
    <t>f681ef615</t>
  </si>
  <si>
    <t>f681ef616</t>
  </si>
  <si>
    <t>f681ef617</t>
  </si>
  <si>
    <t>f681ef618</t>
  </si>
  <si>
    <t>f681ef619</t>
  </si>
  <si>
    <t>f681ef620</t>
  </si>
  <si>
    <t>f681ef621</t>
  </si>
  <si>
    <t>f681ef622</t>
  </si>
  <si>
    <t>f681ef623</t>
  </si>
  <si>
    <t>f681ef624</t>
  </si>
  <si>
    <t>f681ef625</t>
  </si>
  <si>
    <t>f681ef626</t>
  </si>
  <si>
    <t>f681ef627</t>
  </si>
  <si>
    <t>f681ef628</t>
  </si>
  <si>
    <t>f681ef629</t>
  </si>
  <si>
    <t>f681ef630</t>
  </si>
  <si>
    <t>f681ef631</t>
  </si>
  <si>
    <t>f681ef632</t>
  </si>
  <si>
    <t>f681ef633</t>
  </si>
  <si>
    <t>f681ef634</t>
  </si>
  <si>
    <t>f681ef635</t>
  </si>
  <si>
    <t>f681ef636</t>
  </si>
  <si>
    <t>f681ef637</t>
  </si>
  <si>
    <t>f681ef638</t>
  </si>
  <si>
    <t>f681ef639</t>
  </si>
  <si>
    <t>f681ef640</t>
  </si>
  <si>
    <t>f681ef641</t>
  </si>
  <si>
    <t>f681ef642</t>
  </si>
  <si>
    <t>f681ef643</t>
  </si>
  <si>
    <t>f681ef644</t>
  </si>
  <si>
    <t>f681ef645</t>
  </si>
  <si>
    <t>f681ef646</t>
  </si>
  <si>
    <t>f681ef647</t>
  </si>
  <si>
    <t>f681ef648</t>
  </si>
  <si>
    <t>f681ef649</t>
  </si>
  <si>
    <t>f681ef650</t>
  </si>
  <si>
    <t>f681ef651</t>
  </si>
  <si>
    <t>f681ef652</t>
  </si>
  <si>
    <t>f681ef653</t>
  </si>
  <si>
    <t>f681ef654</t>
  </si>
  <si>
    <t>f681ef655</t>
  </si>
  <si>
    <t>f681ef656</t>
  </si>
  <si>
    <t>f681ef657</t>
  </si>
  <si>
    <t>f681ef658</t>
  </si>
  <si>
    <t>f681ef659</t>
  </si>
  <si>
    <t>f681ef660</t>
  </si>
  <si>
    <t>f681ef661</t>
  </si>
  <si>
    <t>f681ef662</t>
  </si>
  <si>
    <t>f681ef663</t>
  </si>
  <si>
    <t>f681ef664</t>
  </si>
  <si>
    <t>f681ef665</t>
  </si>
  <si>
    <t>f681ef666</t>
  </si>
  <si>
    <t>f681ef667</t>
  </si>
  <si>
    <t>f681ef668</t>
  </si>
  <si>
    <t>f681ef669</t>
  </si>
  <si>
    <t>f681ef670</t>
  </si>
  <si>
    <t>f681ef671</t>
  </si>
  <si>
    <t>f681ef672</t>
  </si>
  <si>
    <t>f681ef673</t>
  </si>
  <si>
    <t>f681ef674</t>
  </si>
  <si>
    <t>f681ef675</t>
  </si>
  <si>
    <t>f681ef676</t>
  </si>
  <si>
    <t>f681ef677</t>
  </si>
  <si>
    <t>f681ef678</t>
  </si>
  <si>
    <t>f681ef679</t>
  </si>
  <si>
    <t>f681ef680</t>
  </si>
  <si>
    <t>f681ef681</t>
  </si>
  <si>
    <t>f681ef682</t>
  </si>
  <si>
    <t>f681ef683</t>
  </si>
  <si>
    <t>f681ef684</t>
  </si>
  <si>
    <t>f681ef685</t>
  </si>
  <si>
    <t>f681ef686</t>
  </si>
  <si>
    <t>f681ef687</t>
  </si>
  <si>
    <t>f681ef688</t>
  </si>
  <si>
    <t>f681ef689</t>
  </si>
  <si>
    <t>f681ef690</t>
  </si>
  <si>
    <t>f681ef691</t>
  </si>
  <si>
    <t>f681ef692</t>
  </si>
  <si>
    <t>f681ef693</t>
  </si>
  <si>
    <t>f681ef694</t>
  </si>
  <si>
    <t>f681ef695</t>
  </si>
  <si>
    <t>f681ef696</t>
  </si>
  <si>
    <t>f681ef697</t>
  </si>
  <si>
    <t>f681ef698</t>
  </si>
  <si>
    <t>f681ef699</t>
  </si>
  <si>
    <t>f681ef700</t>
  </si>
  <si>
    <t>f681ef701</t>
  </si>
  <si>
    <t>f681ef702</t>
  </si>
  <si>
    <t>f681ef703</t>
  </si>
  <si>
    <t>f681ef704</t>
  </si>
  <si>
    <t>f681ef705</t>
  </si>
  <si>
    <t>f681ef706</t>
  </si>
  <si>
    <t>f681ef707</t>
  </si>
  <si>
    <t>f681ef708</t>
  </si>
  <si>
    <t>f681ef709</t>
  </si>
  <si>
    <t>f681ef710</t>
  </si>
  <si>
    <t>f681ef711</t>
  </si>
  <si>
    <t>f681ef712</t>
  </si>
  <si>
    <t>f681ef713</t>
  </si>
  <si>
    <t>f681ef714</t>
  </si>
  <si>
    <t>f681ef715</t>
  </si>
  <si>
    <t>f681ef716</t>
  </si>
  <si>
    <t>f681ef717</t>
  </si>
  <si>
    <t>f681ef718</t>
  </si>
  <si>
    <t>f681ef719</t>
  </si>
  <si>
    <t>f681ef720</t>
  </si>
  <si>
    <t>f681ef721</t>
  </si>
  <si>
    <t>f681ef722</t>
  </si>
  <si>
    <t>f681ef723</t>
  </si>
  <si>
    <t>f681ef724</t>
  </si>
  <si>
    <t>f681ef725</t>
  </si>
  <si>
    <t>f681ef726</t>
  </si>
  <si>
    <t>f681ef727</t>
  </si>
  <si>
    <t>f681ef728</t>
  </si>
  <si>
    <t>f681ef729</t>
  </si>
  <si>
    <t>f681ef730</t>
  </si>
  <si>
    <t>f681ef731</t>
  </si>
  <si>
    <t>f681ef732</t>
  </si>
  <si>
    <t>f681ef733</t>
  </si>
  <si>
    <t>f681ef734</t>
  </si>
  <si>
    <t>f681ef735</t>
  </si>
  <si>
    <t>f681ef736</t>
  </si>
  <si>
    <t>f681ef737</t>
  </si>
  <si>
    <t>f681ef738</t>
  </si>
  <si>
    <t>f681ef739</t>
  </si>
  <si>
    <t>f681ef740</t>
  </si>
  <si>
    <t>f681ef741</t>
  </si>
  <si>
    <t>f681ef742</t>
  </si>
  <si>
    <t>f681ef743</t>
  </si>
  <si>
    <t>f681ef744</t>
  </si>
  <si>
    <t>f681ef745</t>
  </si>
  <si>
    <t>f681ef746</t>
  </si>
  <si>
    <t>f681ef747</t>
  </si>
  <si>
    <t>f681ef748</t>
  </si>
  <si>
    <t>f681ef749</t>
  </si>
  <si>
    <t>f681ef750</t>
  </si>
  <si>
    <t>f681ef751</t>
  </si>
  <si>
    <t>f681ef752</t>
  </si>
  <si>
    <t>f681ef753</t>
  </si>
  <si>
    <t>f681ef754</t>
  </si>
  <si>
    <t>f681ef755</t>
  </si>
  <si>
    <t>f681ef756</t>
  </si>
  <si>
    <t>f681ef757</t>
  </si>
  <si>
    <t>f681ef758</t>
  </si>
  <si>
    <t>f681ef759</t>
  </si>
  <si>
    <t>f681ef760</t>
  </si>
  <si>
    <t>f681ef761</t>
  </si>
  <si>
    <t>f681ef762</t>
  </si>
  <si>
    <t>f681ef763</t>
  </si>
  <si>
    <t>f681ef764</t>
  </si>
  <si>
    <t>f681ef765</t>
  </si>
  <si>
    <t>f681ef766</t>
  </si>
  <si>
    <t>f681ef767</t>
  </si>
  <si>
    <t>f681ef768</t>
  </si>
  <si>
    <t>f681ef769</t>
  </si>
  <si>
    <t>f681ef770</t>
  </si>
  <si>
    <t>f681ef771</t>
  </si>
  <si>
    <t>f681ef772</t>
  </si>
  <si>
    <t>f681ef773</t>
  </si>
  <si>
    <t>f681ef774</t>
  </si>
  <si>
    <t>f681ef775</t>
  </si>
  <si>
    <t>f681ef776</t>
  </si>
  <si>
    <t>f681ef777</t>
  </si>
  <si>
    <t>f681ef778</t>
  </si>
  <si>
    <t>f681ef779</t>
  </si>
  <si>
    <t>f681ef780</t>
  </si>
  <si>
    <t>f681ef781</t>
  </si>
  <si>
    <t>f681ef782</t>
  </si>
  <si>
    <t>f681ef783</t>
  </si>
  <si>
    <t>f681ef784</t>
  </si>
  <si>
    <t>f681ef785</t>
  </si>
  <si>
    <t>f681ef786</t>
  </si>
  <si>
    <t>f681ef787</t>
  </si>
  <si>
    <t>f681ef788</t>
  </si>
  <si>
    <t>f681ef789</t>
  </si>
  <si>
    <t>f681ef790</t>
  </si>
  <si>
    <t>f681ef791</t>
  </si>
  <si>
    <t>f681ef792</t>
  </si>
  <si>
    <t>f681ef793</t>
  </si>
  <si>
    <t>f681ef794</t>
  </si>
  <si>
    <t>f681ef795</t>
  </si>
  <si>
    <t>f681ef796</t>
  </si>
  <si>
    <t>f681ef797</t>
  </si>
  <si>
    <t>f681ef798</t>
  </si>
  <si>
    <t>f681ef799</t>
  </si>
  <si>
    <t>f681ef800</t>
  </si>
  <si>
    <t>f681ef801</t>
  </si>
  <si>
    <t>f681ef802</t>
  </si>
  <si>
    <t>f681ef803</t>
  </si>
  <si>
    <t>f681ef804</t>
  </si>
  <si>
    <t>f681ef805</t>
  </si>
  <si>
    <t>f681ef806</t>
  </si>
  <si>
    <t>f681ef807</t>
  </si>
  <si>
    <t>f681ef808</t>
  </si>
  <si>
    <t>f681ef809</t>
  </si>
  <si>
    <t>f681ef810</t>
  </si>
  <si>
    <t>f681ef811</t>
  </si>
  <si>
    <t>f681ef812</t>
  </si>
  <si>
    <t>f681ef813</t>
  </si>
  <si>
    <t>f681ef814</t>
  </si>
  <si>
    <t>f681ef815</t>
  </si>
  <si>
    <t>f681ef816</t>
  </si>
  <si>
    <t>f681ef817</t>
  </si>
  <si>
    <t>f681ef818</t>
  </si>
  <si>
    <t>f681ef819</t>
  </si>
  <si>
    <t>f681ef820</t>
  </si>
  <si>
    <t>f681ef821</t>
  </si>
  <si>
    <t>f681ef822</t>
  </si>
  <si>
    <t>f681ef823</t>
  </si>
  <si>
    <t>f681ef824</t>
  </si>
  <si>
    <t>f681ef825</t>
  </si>
  <si>
    <t>f681ef826</t>
  </si>
  <si>
    <t>f681ef827</t>
  </si>
  <si>
    <t>f681ef828</t>
  </si>
  <si>
    <t>f681ef829</t>
  </si>
  <si>
    <t>f681ef830</t>
  </si>
  <si>
    <t>f681ef831</t>
  </si>
  <si>
    <t>f681ef832</t>
  </si>
  <si>
    <t>f681ef833</t>
  </si>
  <si>
    <t>f681ef834</t>
  </si>
  <si>
    <t>f681ef835</t>
  </si>
  <si>
    <t>f681ef836</t>
  </si>
  <si>
    <t>f681ef837</t>
  </si>
  <si>
    <t>f681ef838</t>
  </si>
  <si>
    <t>f681ef839</t>
  </si>
  <si>
    <t>f681ef840</t>
  </si>
  <si>
    <t>f681ef841</t>
  </si>
  <si>
    <t>f681ef842</t>
  </si>
  <si>
    <t>f681ef843</t>
  </si>
  <si>
    <t>f681ef844</t>
  </si>
  <si>
    <t>f681ef845</t>
  </si>
  <si>
    <t>f681ef846</t>
  </si>
  <si>
    <t>f681ef847</t>
  </si>
  <si>
    <t>f681ef848</t>
  </si>
  <si>
    <t>f681ef849</t>
  </si>
  <si>
    <t>f681ef850</t>
  </si>
  <si>
    <t>f681ef851</t>
  </si>
  <si>
    <t>f681ef852</t>
  </si>
  <si>
    <t>f681ef853</t>
  </si>
  <si>
    <t>f681ef854</t>
  </si>
  <si>
    <t>f681ef855</t>
  </si>
  <si>
    <t>f681ef856</t>
  </si>
  <si>
    <t>f681ef857</t>
  </si>
  <si>
    <t>f681ef858</t>
  </si>
  <si>
    <t>f681ef859</t>
  </si>
  <si>
    <t>f681ef860</t>
  </si>
  <si>
    <t>f681ef861</t>
  </si>
  <si>
    <t>f681ef862</t>
  </si>
  <si>
    <t>f681ef863</t>
  </si>
  <si>
    <t>f681ef864</t>
  </si>
  <si>
    <t>f681ef865</t>
  </si>
  <si>
    <t>f681ef866</t>
  </si>
  <si>
    <t>f681ef867</t>
  </si>
  <si>
    <t>f681ef868</t>
  </si>
  <si>
    <t>f681ef869</t>
  </si>
  <si>
    <t>f681ef870</t>
  </si>
  <si>
    <t>f681ef871</t>
  </si>
  <si>
    <t>f681ef872</t>
  </si>
  <si>
    <t>f681ef873</t>
  </si>
  <si>
    <t>f681ef874</t>
  </si>
  <si>
    <t>f681ef875</t>
  </si>
  <si>
    <t>f681ef876</t>
  </si>
  <si>
    <t>f681ef877</t>
  </si>
  <si>
    <t>f681ef878</t>
  </si>
  <si>
    <t>f681ef879</t>
  </si>
  <si>
    <t>f681ef880</t>
  </si>
  <si>
    <t>f681ef881</t>
  </si>
  <si>
    <t>f681ef882</t>
  </si>
  <si>
    <t>f681ef883</t>
  </si>
  <si>
    <t>f681ef884</t>
  </si>
  <si>
    <t>f681ef885</t>
  </si>
  <si>
    <t>f681ef886</t>
  </si>
  <si>
    <t>f681ef887</t>
  </si>
  <si>
    <t>f681ef888</t>
  </si>
  <si>
    <t>f681ef889</t>
  </si>
  <si>
    <t>f681ef890</t>
  </si>
  <si>
    <t>f681ef891</t>
  </si>
  <si>
    <t>f681ef892</t>
  </si>
  <si>
    <t>f681ef893</t>
  </si>
  <si>
    <t>f681ef894</t>
  </si>
  <si>
    <t>f681ef895</t>
  </si>
  <si>
    <t>f681ef896</t>
  </si>
  <si>
    <t>f681ef897</t>
  </si>
  <si>
    <t>f681ef898</t>
  </si>
  <si>
    <t>f681ef899</t>
  </si>
  <si>
    <t>f681ef900</t>
  </si>
  <si>
    <t>f681ef901</t>
  </si>
  <si>
    <t>f681ef902</t>
  </si>
  <si>
    <t>f681ef903</t>
  </si>
  <si>
    <t>f681ef904</t>
  </si>
  <si>
    <t>f681ef905</t>
  </si>
  <si>
    <t>f681ef906</t>
  </si>
  <si>
    <t>f681ef907</t>
  </si>
  <si>
    <t>f681ef908</t>
  </si>
  <si>
    <t>f681ef909</t>
  </si>
  <si>
    <t>f681ef910</t>
  </si>
  <si>
    <t>f681ef911</t>
  </si>
  <si>
    <t>f681ef912</t>
  </si>
  <si>
    <t>f681ef913</t>
  </si>
  <si>
    <t>f681ef914</t>
  </si>
  <si>
    <t>f681ef915</t>
  </si>
  <si>
    <t>f681ef916</t>
  </si>
  <si>
    <t>f681ef917</t>
  </si>
  <si>
    <t>f681ef918</t>
  </si>
  <si>
    <t>f681ef919</t>
  </si>
  <si>
    <t>f681ef920</t>
  </si>
  <si>
    <t>f681ef921</t>
  </si>
  <si>
    <t>f681ef922</t>
  </si>
  <si>
    <t>f681ef923</t>
  </si>
  <si>
    <t>f681ef924</t>
  </si>
  <si>
    <t>f681ef925</t>
  </si>
  <si>
    <t>f681ef926</t>
  </si>
  <si>
    <t>f681ef927</t>
  </si>
  <si>
    <t>f681ef928</t>
  </si>
  <si>
    <t>f681ef929</t>
  </si>
  <si>
    <t>f681ef930</t>
  </si>
  <si>
    <t>f681ef931</t>
  </si>
  <si>
    <t>f681ef932</t>
  </si>
  <si>
    <t>f681ef933</t>
  </si>
  <si>
    <t>f681ef934</t>
  </si>
  <si>
    <t>f681ef935</t>
  </si>
  <si>
    <t>f681ef936</t>
  </si>
  <si>
    <t>f681ef937</t>
  </si>
  <si>
    <t>f681ef938</t>
  </si>
  <si>
    <t>f681ef939</t>
  </si>
  <si>
    <t>f681ef940</t>
  </si>
  <si>
    <t>f681ef941</t>
  </si>
  <si>
    <t>f681ef942</t>
  </si>
  <si>
    <t>f681ef943</t>
  </si>
  <si>
    <t>f681ef944</t>
  </si>
  <si>
    <t>f681ef945</t>
  </si>
  <si>
    <t>f681ef946</t>
  </si>
  <si>
    <t>f681ef947</t>
  </si>
  <si>
    <t>f681ef948</t>
  </si>
  <si>
    <t>f681ef949</t>
  </si>
  <si>
    <t>f681ef950</t>
  </si>
  <si>
    <t>f681ef951</t>
  </si>
  <si>
    <t>f681ef952</t>
  </si>
  <si>
    <t>f681ef953</t>
  </si>
  <si>
    <t>f681ef954</t>
  </si>
  <si>
    <t>f681ef955</t>
  </si>
  <si>
    <t>f681ef956</t>
  </si>
  <si>
    <t>f681ef957</t>
  </si>
  <si>
    <t>f681ef958</t>
  </si>
  <si>
    <t>f681ef959</t>
  </si>
  <si>
    <t>f681ef960</t>
  </si>
  <si>
    <t>f681ef961</t>
  </si>
  <si>
    <t>f681ef962</t>
  </si>
  <si>
    <t>f681ef963</t>
  </si>
  <si>
    <t>f681ef964</t>
  </si>
  <si>
    <t>f681ef965</t>
  </si>
  <si>
    <t>f681ef966</t>
  </si>
  <si>
    <t>f681ef967</t>
  </si>
  <si>
    <t>f681ef968</t>
  </si>
  <si>
    <t>f681ef969</t>
  </si>
  <si>
    <t>f681ef970</t>
  </si>
  <si>
    <t>f681ef971</t>
  </si>
  <si>
    <t>f681ef972</t>
  </si>
  <si>
    <t>f681ef973</t>
  </si>
  <si>
    <t>f681ef974</t>
  </si>
  <si>
    <t>f681ef975</t>
  </si>
  <si>
    <t>f681ef976</t>
  </si>
  <si>
    <t>f681ef977</t>
  </si>
  <si>
    <t>f681ef978</t>
  </si>
  <si>
    <t>f681ef979</t>
  </si>
  <si>
    <t>f681ef980</t>
  </si>
  <si>
    <t>f681ef981</t>
  </si>
  <si>
    <t>f681ef982</t>
  </si>
  <si>
    <t>f681ef983</t>
  </si>
  <si>
    <t>f681ef984</t>
  </si>
  <si>
    <t>f681ef985</t>
  </si>
  <si>
    <t>f681ef986</t>
  </si>
  <si>
    <t>f681ef987</t>
  </si>
  <si>
    <t>f681ef988</t>
  </si>
  <si>
    <t>f681ef989</t>
  </si>
  <si>
    <t>f681ef990</t>
  </si>
  <si>
    <t>f681ef991</t>
  </si>
  <si>
    <t>f681ef992</t>
  </si>
  <si>
    <t>f681ef993</t>
  </si>
  <si>
    <t>f681ef994</t>
  </si>
  <si>
    <t>f681ef995</t>
  </si>
  <si>
    <t>f681ef996</t>
  </si>
  <si>
    <t>f681ef997</t>
  </si>
  <si>
    <t>f681ef998</t>
  </si>
  <si>
    <t>f681ef999</t>
  </si>
  <si>
    <t>f681ef1000</t>
  </si>
  <si>
    <t>f681ef1001</t>
  </si>
  <si>
    <t>f681ef1002</t>
  </si>
  <si>
    <t>f681ef1003</t>
  </si>
  <si>
    <t>f681ef1004</t>
  </si>
  <si>
    <t>f681ef1005</t>
  </si>
  <si>
    <t>f681ef1006</t>
  </si>
  <si>
    <t>f681ef1007</t>
  </si>
  <si>
    <t>f681ef1008</t>
  </si>
  <si>
    <t>f681ef1009</t>
  </si>
  <si>
    <t>f681ef1010</t>
  </si>
  <si>
    <t>f681ef1011</t>
  </si>
  <si>
    <t>f681ef1012</t>
  </si>
  <si>
    <t>f681ef1013</t>
  </si>
  <si>
    <t>f681ef1014</t>
  </si>
  <si>
    <t>f681ef1015</t>
  </si>
  <si>
    <t>f681ef1016</t>
  </si>
  <si>
    <t>f681ef1017</t>
  </si>
  <si>
    <t>f681ef1018</t>
  </si>
  <si>
    <t>f681ef1019</t>
  </si>
  <si>
    <t>f681ef1020</t>
  </si>
  <si>
    <t>f681ef1021</t>
  </si>
  <si>
    <t>f681ef1022</t>
  </si>
  <si>
    <t>f681ef1023</t>
  </si>
  <si>
    <t>f681ef1024</t>
  </si>
  <si>
    <t>f681ef1025</t>
  </si>
  <si>
    <t>f681ef1026</t>
  </si>
  <si>
    <t>f681ef1027</t>
  </si>
  <si>
    <t>f681ef1028</t>
  </si>
  <si>
    <t>f681ef1029</t>
  </si>
  <si>
    <t>f681ef1030</t>
  </si>
  <si>
    <t>f681ef1031</t>
  </si>
  <si>
    <t>f681ef1032</t>
  </si>
  <si>
    <t>f681ef1033</t>
  </si>
  <si>
    <t>f681ef1034</t>
  </si>
  <si>
    <t>f681ef1035</t>
  </si>
  <si>
    <t>f681ef1036</t>
  </si>
  <si>
    <t>f681ef1037</t>
  </si>
  <si>
    <t>f681ef1038</t>
  </si>
  <si>
    <t>f681ef1039</t>
  </si>
  <si>
    <t>f681ef1040</t>
  </si>
  <si>
    <t>f681ef1041</t>
  </si>
  <si>
    <t>f681ef1042</t>
  </si>
  <si>
    <t>f681ef1043</t>
  </si>
  <si>
    <t>f681ef1044</t>
  </si>
  <si>
    <t>f681ef1045</t>
  </si>
  <si>
    <t>f681ef1046</t>
  </si>
  <si>
    <t>f681ef1047</t>
  </si>
  <si>
    <t>f681ef1048</t>
  </si>
  <si>
    <t>f681ef1049</t>
  </si>
  <si>
    <t>f681ef1050</t>
  </si>
  <si>
    <t>f681ef1051</t>
  </si>
  <si>
    <t>f681ef1052</t>
  </si>
  <si>
    <t>f681ef1053</t>
  </si>
  <si>
    <t>f681ef1054</t>
  </si>
  <si>
    <t>f681ef1055</t>
  </si>
  <si>
    <t>f681ef1056</t>
  </si>
  <si>
    <t>f681ef1057</t>
  </si>
  <si>
    <t>f681ef1058</t>
  </si>
  <si>
    <t>f681ef1059</t>
  </si>
  <si>
    <t>f681ef1060</t>
  </si>
  <si>
    <t>f681ef1061</t>
  </si>
  <si>
    <t>f681ef1062</t>
  </si>
  <si>
    <t>f681ef1063</t>
  </si>
  <si>
    <t>f681ef1064</t>
  </si>
  <si>
    <t>f681ef1065</t>
  </si>
  <si>
    <t>f681ef1066</t>
  </si>
  <si>
    <t>f681ef1067</t>
  </si>
  <si>
    <t>f681ef1068</t>
  </si>
  <si>
    <t>f681ef1069</t>
  </si>
  <si>
    <t>f681ef1070</t>
  </si>
  <si>
    <t>f681ef1071</t>
  </si>
  <si>
    <t>f681ef1072</t>
  </si>
  <si>
    <t>f681ef1073</t>
  </si>
  <si>
    <t>f681ef1074</t>
  </si>
  <si>
    <t>f681ef1075</t>
  </si>
  <si>
    <t>f681ef1076</t>
  </si>
  <si>
    <t>f681ef1077</t>
  </si>
  <si>
    <t>f681ef1078</t>
  </si>
  <si>
    <t>f681ef1079</t>
  </si>
  <si>
    <t>f681ef1080</t>
  </si>
  <si>
    <t>f681ef1081</t>
  </si>
  <si>
    <t>f681ef1082</t>
  </si>
  <si>
    <t>f681ef1083</t>
  </si>
  <si>
    <t>f681ef1084</t>
  </si>
  <si>
    <t>f681ef1085</t>
  </si>
  <si>
    <t>f681ef1086</t>
  </si>
  <si>
    <t>f681ef1087</t>
  </si>
  <si>
    <t>f681ef1088</t>
  </si>
  <si>
    <t>f681ef1089</t>
  </si>
  <si>
    <t>f681ef1090</t>
  </si>
  <si>
    <t>f681ef1091</t>
  </si>
  <si>
    <t>f681ef1092</t>
  </si>
  <si>
    <t>f681ef1093</t>
  </si>
  <si>
    <t>f681ef1094</t>
  </si>
  <si>
    <t>f681ef1095</t>
  </si>
  <si>
    <t>f681ef1096</t>
  </si>
  <si>
    <t>f681ef1097</t>
  </si>
  <si>
    <t>f681ef1098</t>
  </si>
  <si>
    <t>f681ef1099</t>
  </si>
  <si>
    <t>f681ef1100</t>
  </si>
  <si>
    <t>f681ef1101</t>
  </si>
  <si>
    <t>f681ef1102</t>
  </si>
  <si>
    <t>f681ef1103</t>
  </si>
  <si>
    <t>f681ef1104</t>
  </si>
  <si>
    <t>f681ef1105</t>
  </si>
  <si>
    <t>f681ef1106</t>
  </si>
  <si>
    <t>f681ef1107</t>
  </si>
  <si>
    <t>f681ef1108</t>
  </si>
  <si>
    <t>f681ef1109</t>
  </si>
  <si>
    <t>f681ef1110</t>
  </si>
  <si>
    <t>f681ef1111</t>
  </si>
  <si>
    <t>f681ef1112</t>
  </si>
  <si>
    <t>f681ef1113</t>
  </si>
  <si>
    <t>f681ef1114</t>
  </si>
  <si>
    <t>f681ef1115</t>
  </si>
  <si>
    <t>f681ef1116</t>
  </si>
  <si>
    <t>f681ef1117</t>
  </si>
  <si>
    <t>f681ef1118</t>
  </si>
  <si>
    <t>f681ef1119</t>
  </si>
  <si>
    <t>f681ef1120</t>
  </si>
  <si>
    <t>f681ef1121</t>
  </si>
  <si>
    <t>f681ef1122</t>
  </si>
  <si>
    <t>f681ef1123</t>
  </si>
  <si>
    <t>f681ef1124</t>
  </si>
  <si>
    <t>f681ef1125</t>
  </si>
  <si>
    <t>f681ef1126</t>
  </si>
  <si>
    <t>f681ef1127</t>
  </si>
  <si>
    <t>f681ef1128</t>
  </si>
  <si>
    <t>f681ef1129</t>
  </si>
  <si>
    <t>f681ef1130</t>
  </si>
  <si>
    <t>f681ef1131</t>
  </si>
  <si>
    <t>f681ef1132</t>
  </si>
  <si>
    <t>f681ef1133</t>
  </si>
  <si>
    <t>f681ef1134</t>
  </si>
  <si>
    <t>f681ef1135</t>
  </si>
  <si>
    <t>f681ef1136</t>
  </si>
  <si>
    <t>f681ef1137</t>
  </si>
  <si>
    <t>f681ef1138</t>
  </si>
  <si>
    <t>f681ef1139</t>
  </si>
  <si>
    <t>f681ef1140</t>
  </si>
  <si>
    <t>f681ef1141</t>
  </si>
  <si>
    <t>f681ef1142</t>
  </si>
  <si>
    <t>f681ef1143</t>
  </si>
  <si>
    <t>f681ef1144</t>
  </si>
  <si>
    <t>f681ef1145</t>
  </si>
  <si>
    <t>f681ef1146</t>
  </si>
  <si>
    <t>f681ef1147</t>
  </si>
  <si>
    <t>f681ef1148</t>
  </si>
  <si>
    <t>f681ef1149</t>
  </si>
  <si>
    <t>f681ef1150</t>
  </si>
  <si>
    <t>f681ef1151</t>
  </si>
  <si>
    <t>f681ef1152</t>
  </si>
  <si>
    <t>f681ef1153</t>
  </si>
  <si>
    <t>f681ef1154</t>
  </si>
  <si>
    <t>f681ef1155</t>
  </si>
  <si>
    <t>f681ef1156</t>
  </si>
  <si>
    <t>f681ef1157</t>
  </si>
  <si>
    <t>3fc0fe79</t>
  </si>
  <si>
    <t>3fc0fe80</t>
  </si>
  <si>
    <t>3fc0fe81</t>
  </si>
  <si>
    <t>1c00a19f</t>
  </si>
  <si>
    <t>42f71083</t>
  </si>
  <si>
    <t>5f7a8fd5</t>
  </si>
  <si>
    <t>5f7a8fd6</t>
  </si>
  <si>
    <t>5f7a8fd7</t>
  </si>
  <si>
    <t>5f7a8fd8</t>
  </si>
  <si>
    <t>5f7a8fd9</t>
  </si>
  <si>
    <t>5f7a8fd10</t>
  </si>
  <si>
    <t>5f7a8fd11</t>
  </si>
  <si>
    <t>5f7a8fd12</t>
  </si>
  <si>
    <t>5f7a8fd13</t>
  </si>
  <si>
    <t>5f7a8fd14</t>
  </si>
  <si>
    <t>5f7a8fd15</t>
  </si>
  <si>
    <t>5f7a8fd16</t>
  </si>
  <si>
    <t>5f7a8fd17</t>
  </si>
  <si>
    <t>5f7a8fd18</t>
  </si>
  <si>
    <t>5f7a8fd19</t>
  </si>
  <si>
    <t>5f7a8fd20</t>
  </si>
  <si>
    <t>5f7a8fd21</t>
  </si>
  <si>
    <t>5f7a8fd22</t>
  </si>
  <si>
    <t>5f7a8fd23</t>
  </si>
  <si>
    <t>5f7a8fd24</t>
  </si>
  <si>
    <t>5f7a8fd25</t>
  </si>
  <si>
    <t>5f7a8fd26</t>
  </si>
  <si>
    <t>5f7a8fd27</t>
  </si>
  <si>
    <t>5f7a8fd28</t>
  </si>
  <si>
    <t>5f7a8fd29</t>
  </si>
  <si>
    <t>5f7a8fd30</t>
  </si>
  <si>
    <t>5f7a8fd31</t>
  </si>
  <si>
    <t>5f7a8fd32</t>
  </si>
  <si>
    <t>5f7a8fd33</t>
  </si>
  <si>
    <t>5f7a8fd34</t>
  </si>
  <si>
    <t>5f7a8fd35</t>
  </si>
  <si>
    <t>5f7a8fd36</t>
  </si>
  <si>
    <t>5f7a8fd37</t>
  </si>
  <si>
    <t>5f7a8fd38</t>
  </si>
  <si>
    <t>5f7a8fd39</t>
  </si>
  <si>
    <t>5f7a8fd40</t>
  </si>
  <si>
    <t>5f7a8fd41</t>
  </si>
  <si>
    <t>5f7a8fd42</t>
  </si>
  <si>
    <t>5f7a8fd43</t>
  </si>
  <si>
    <t>5f7a8fd44</t>
  </si>
  <si>
    <t>5f7a8fd45</t>
  </si>
  <si>
    <t>5f7a8fd46</t>
  </si>
  <si>
    <t>5f7a8fd47</t>
  </si>
  <si>
    <t>5f7a8fd48</t>
  </si>
  <si>
    <t>5f7a8fd49</t>
  </si>
  <si>
    <t>5f7a8fd50</t>
  </si>
  <si>
    <t>5f7a8fd51</t>
  </si>
  <si>
    <t>5f7a8fd52</t>
  </si>
  <si>
    <t>5f7a8fd53</t>
  </si>
  <si>
    <t>5f7a8fd54</t>
  </si>
  <si>
    <t>5f7a8fd55</t>
  </si>
  <si>
    <t>5f7a8fd56</t>
  </si>
  <si>
    <t>5f7a8fd57</t>
  </si>
  <si>
    <t>5f7a8fd58</t>
  </si>
  <si>
    <t>5f7a8fd59</t>
  </si>
  <si>
    <t>5f7a8fd60</t>
  </si>
  <si>
    <t>5f7a8fd61</t>
  </si>
  <si>
    <t>5f7a8fd63</t>
  </si>
  <si>
    <t>5f7a8fd64</t>
  </si>
  <si>
    <t>5f7a8fd65</t>
  </si>
  <si>
    <t>5f7a8fd66</t>
  </si>
  <si>
    <t>5f7a8fd67</t>
  </si>
  <si>
    <t>5f7a8fd68</t>
  </si>
  <si>
    <t>5f7a8fd69</t>
  </si>
  <si>
    <t>5f7a8fd70</t>
  </si>
  <si>
    <t>5f7a8fd71</t>
  </si>
  <si>
    <t>5f7a8fd72</t>
  </si>
  <si>
    <t>5f7a8fd73</t>
  </si>
  <si>
    <t>5f7a8fd74</t>
  </si>
  <si>
    <t>5f7a8fd75</t>
  </si>
  <si>
    <t>5f7a8fd76</t>
  </si>
  <si>
    <t>5f7a8fd77</t>
  </si>
  <si>
    <t>5f7a8fd78</t>
  </si>
  <si>
    <t>5f7a8fd79</t>
  </si>
  <si>
    <t>5f7a8fd80</t>
  </si>
  <si>
    <t>5f7a8fd81</t>
  </si>
  <si>
    <t>5f7a8fd82</t>
  </si>
  <si>
    <t>5f7a8fd83</t>
  </si>
  <si>
    <t>5f7a8fd84</t>
  </si>
  <si>
    <t>5f7a8fd85</t>
  </si>
  <si>
    <t>5f7a8fd86</t>
  </si>
  <si>
    <t>5f7a8fd87</t>
  </si>
  <si>
    <t>5f7a8fd88</t>
  </si>
  <si>
    <t>5f7a8fd89</t>
  </si>
  <si>
    <t>5f7a8fd90</t>
  </si>
  <si>
    <t>5f7a8fd91</t>
  </si>
  <si>
    <t>5f7a8fd92</t>
  </si>
  <si>
    <t>5f7a8fd93</t>
  </si>
  <si>
    <t>5f7a8fd94</t>
  </si>
  <si>
    <t>5f7a8fd95</t>
  </si>
  <si>
    <t>5f7a8fd96</t>
  </si>
  <si>
    <t>5f7a8fd97</t>
  </si>
  <si>
    <t>5f7a8fd98</t>
  </si>
  <si>
    <t>5f7a8fd99</t>
  </si>
  <si>
    <t>5f7a8fd100</t>
  </si>
  <si>
    <t>5f7a8fd101</t>
  </si>
  <si>
    <t>5f7a8fd102</t>
  </si>
  <si>
    <t>5f7a8fd103</t>
  </si>
  <si>
    <t>5f7a8fd104</t>
  </si>
  <si>
    <t>5f7a8fd105</t>
  </si>
  <si>
    <t>5f7a8fd106</t>
  </si>
  <si>
    <t>5f7a8fd107</t>
  </si>
  <si>
    <t>5f7a8fd108</t>
  </si>
  <si>
    <t>5f7a8fd109</t>
  </si>
  <si>
    <t>5f7a8fd110</t>
  </si>
  <si>
    <t>5f7a8fd111</t>
  </si>
  <si>
    <t>5f7a8fd112</t>
  </si>
  <si>
    <t>5f7a8fd113</t>
  </si>
  <si>
    <t>5f7a8fd114</t>
  </si>
  <si>
    <t>5f7a8fd115</t>
  </si>
  <si>
    <t>5f7a8fd116</t>
  </si>
  <si>
    <t>5f7a8fd117</t>
  </si>
  <si>
    <t>5f7a8fd118</t>
  </si>
  <si>
    <t>5f7a8fd119</t>
  </si>
  <si>
    <t>5f7a8fd120</t>
  </si>
  <si>
    <t>5f7a8fd121</t>
  </si>
  <si>
    <t>5f7a8fd122</t>
  </si>
  <si>
    <t>5f7a8fd123</t>
  </si>
  <si>
    <t>5f7a8fd124</t>
  </si>
  <si>
    <t>5f7a8fd125</t>
  </si>
  <si>
    <t>5f7a8fd126</t>
  </si>
  <si>
    <t>5f7a8fd127</t>
  </si>
  <si>
    <t>5f7a8fd128</t>
  </si>
  <si>
    <t>5f7a8fd129</t>
  </si>
  <si>
    <t>5f7a8fd130</t>
  </si>
  <si>
    <t>5f7a8fd131</t>
  </si>
  <si>
    <t>5f7a8fd132</t>
  </si>
  <si>
    <t>5f7a8fd133</t>
  </si>
  <si>
    <t>5f7a8fd134</t>
  </si>
  <si>
    <t>5f7a8fd135</t>
  </si>
  <si>
    <t>5f7a8fd136</t>
  </si>
  <si>
    <t>5f7a8fd137</t>
  </si>
  <si>
    <t>5f7a8fd138</t>
  </si>
  <si>
    <t>5f7a8fd139</t>
  </si>
  <si>
    <t>5f7a8fd140</t>
  </si>
  <si>
    <t>5f7a8fd141</t>
  </si>
  <si>
    <t>5f7a8fd142</t>
  </si>
  <si>
    <t>5f7a8fd143</t>
  </si>
  <si>
    <t>5f7a8fd144</t>
  </si>
  <si>
    <t>5f7a8fd145</t>
  </si>
  <si>
    <t>5f7a8fd146</t>
  </si>
  <si>
    <t>5f7a8fd147</t>
  </si>
  <si>
    <t>5f7a8fd148</t>
  </si>
  <si>
    <t>5f7a8fd149</t>
  </si>
  <si>
    <t>5f7a8fd150</t>
  </si>
  <si>
    <t>5f7a8fd151</t>
  </si>
  <si>
    <t>5f7a8fd152</t>
  </si>
  <si>
    <t>5f7a8fd156</t>
  </si>
  <si>
    <t>5f7a8fd157</t>
  </si>
  <si>
    <t>5f7a8fd159</t>
  </si>
  <si>
    <t>5f7a8fd160</t>
  </si>
  <si>
    <t>5f7a8fd162</t>
  </si>
  <si>
    <t>5f7a8fd163</t>
  </si>
  <si>
    <t>5f7a8fd165</t>
  </si>
  <si>
    <t>5f7a8fd167</t>
  </si>
  <si>
    <t>5f7a8fd169</t>
  </si>
  <si>
    <t>5f7a8fd170</t>
  </si>
  <si>
    <t>5f7a8fd173</t>
  </si>
  <si>
    <t>5f7a8fd176</t>
  </si>
  <si>
    <t>5f7a8fd177</t>
  </si>
  <si>
    <t>5f7a8fd178</t>
  </si>
  <si>
    <t>5f7a8fd179</t>
  </si>
  <si>
    <t>5f7a8fd180</t>
  </si>
  <si>
    <t>5f7a8fd181</t>
  </si>
  <si>
    <t>5f7a8fd182</t>
  </si>
  <si>
    <t>5f7a8fd183</t>
  </si>
  <si>
    <t>5f7a8fd185</t>
  </si>
  <si>
    <t>5f7a8fd187</t>
  </si>
  <si>
    <t>5f7a8fd188</t>
  </si>
  <si>
    <t>5f7a8fd189</t>
  </si>
  <si>
    <t>5f7a8fd190</t>
  </si>
  <si>
    <t>5f7a8fd191</t>
  </si>
  <si>
    <t>5f7a8fd192</t>
  </si>
  <si>
    <t>5f7a8fd193</t>
  </si>
  <si>
    <t>5f7a8fd194</t>
  </si>
  <si>
    <t>5f7a8fd195</t>
  </si>
  <si>
    <t>5f7a8fd196</t>
  </si>
  <si>
    <t>5f7a8fd197</t>
  </si>
  <si>
    <t>5f7a8fd198</t>
  </si>
  <si>
    <t>5f7a8fd199</t>
  </si>
  <si>
    <t>5f7a8fd200</t>
  </si>
  <si>
    <t>5f7a8fd201</t>
  </si>
  <si>
    <t>5f7a8fd202</t>
  </si>
  <si>
    <t>5f7a8fd203</t>
  </si>
  <si>
    <t>5f7a8fd204</t>
  </si>
  <si>
    <t>5f7a8fd205</t>
  </si>
  <si>
    <t>5f7a8fd206</t>
  </si>
  <si>
    <t>5f7a8fd207</t>
  </si>
  <si>
    <t>5f7a8fd208</t>
  </si>
  <si>
    <t>5f7a8fd209</t>
  </si>
  <si>
    <t>5f7a8fd210</t>
  </si>
  <si>
    <t>5f7a8fd211</t>
  </si>
  <si>
    <t>5f7a8fd212</t>
  </si>
  <si>
    <t>5f7a8fd213</t>
  </si>
  <si>
    <t>5f7a8fd214</t>
  </si>
  <si>
    <t>5f7a8fd215</t>
  </si>
  <si>
    <t>5f7a8fd216</t>
  </si>
  <si>
    <t>5f7a8fd217</t>
  </si>
  <si>
    <t>5f7a8fd218</t>
  </si>
  <si>
    <t>5f7a8fd219</t>
  </si>
  <si>
    <t>5f7a8fd220</t>
  </si>
  <si>
    <t>5f7a8fd221</t>
  </si>
  <si>
    <t>5f7a8fd222</t>
  </si>
  <si>
    <t>5f7a8fd223</t>
  </si>
  <si>
    <t>5f7a8fd224</t>
  </si>
  <si>
    <t>5f7a8fd225</t>
  </si>
  <si>
    <t>5f7a8fd226</t>
  </si>
  <si>
    <t>5f7a8fd227</t>
  </si>
  <si>
    <t>5f7a8fd228</t>
  </si>
  <si>
    <t>5f7a8fd229</t>
  </si>
  <si>
    <t>5f7a8fd230</t>
  </si>
  <si>
    <t>5f7a8fd231</t>
  </si>
  <si>
    <t>5f7a8fd232</t>
  </si>
  <si>
    <t>5f7a8fd233</t>
  </si>
  <si>
    <t>5f7a8fd234</t>
  </si>
  <si>
    <t>5f7a8fd235</t>
  </si>
  <si>
    <t>5f7a8fd236</t>
  </si>
  <si>
    <t>5f7a8fd237</t>
  </si>
  <si>
    <t>5f7a8fd238</t>
  </si>
  <si>
    <t>5f7a8fd239</t>
  </si>
  <si>
    <t>5f7a8fd240</t>
  </si>
  <si>
    <t>5f7a8fd241</t>
  </si>
  <si>
    <t>5f7a8fd242</t>
  </si>
  <si>
    <t>5f7a8fd243</t>
  </si>
  <si>
    <t>5f7a8fd244</t>
  </si>
  <si>
    <t>5f7a8fd245</t>
  </si>
  <si>
    <t>5f7a8fd246</t>
  </si>
  <si>
    <t>5f7a8fd247</t>
  </si>
  <si>
    <t>5f7a8fd248</t>
  </si>
  <si>
    <t>5f7a8fd249</t>
  </si>
  <si>
    <t>5f7a8fd250</t>
  </si>
  <si>
    <t>5f7a8fd251</t>
  </si>
  <si>
    <t>5f7a8fd252</t>
  </si>
  <si>
    <t>5f7a8fd253</t>
  </si>
  <si>
    <t>5f7a8fd254</t>
  </si>
  <si>
    <t>5f7a8fd255</t>
  </si>
  <si>
    <t>5f7a8fd256</t>
  </si>
  <si>
    <t>5f7a8fd257</t>
  </si>
  <si>
    <t>5f7a8fd258</t>
  </si>
  <si>
    <t>5f7a8fd261</t>
  </si>
  <si>
    <t>5f7a8fd262</t>
  </si>
  <si>
    <t>5f7a8fd263</t>
  </si>
  <si>
    <t>5f7a8fd264</t>
  </si>
  <si>
    <t>5f7a8fd265</t>
  </si>
  <si>
    <t>5f7a8fd266</t>
  </si>
  <si>
    <t>5f7a8fd267</t>
  </si>
  <si>
    <t>5f7a8fd268</t>
  </si>
  <si>
    <t>5f7a8fd269</t>
  </si>
  <si>
    <t>5f7a8fd270</t>
  </si>
  <si>
    <t>5f7a8fd271</t>
  </si>
  <si>
    <t>5f7a8fd272</t>
  </si>
  <si>
    <t>5f7a8fd273</t>
  </si>
  <si>
    <t>5f7a8fd274</t>
  </si>
  <si>
    <t>5f7a8fd275</t>
  </si>
  <si>
    <t>5f7a8fd276</t>
  </si>
  <si>
    <t>5f7a8fd277</t>
  </si>
  <si>
    <t>5f7a8fd278</t>
  </si>
  <si>
    <t>5f7a8fd279</t>
  </si>
  <si>
    <t>5f7a8fd280</t>
  </si>
  <si>
    <t>5f7a8fd281</t>
  </si>
  <si>
    <t>5f7a8fd282</t>
  </si>
  <si>
    <t>5f7a8fd283</t>
  </si>
  <si>
    <t>5f7a8fd284</t>
  </si>
  <si>
    <t>5f7a8fd285</t>
  </si>
  <si>
    <t>5f7a8fd286</t>
  </si>
  <si>
    <t>5f7a8fd287</t>
  </si>
  <si>
    <t>5f7a8fd288</t>
  </si>
  <si>
    <t>5f7a8fd289</t>
  </si>
  <si>
    <t>5f7a8fd290</t>
  </si>
  <si>
    <t>5f7a8fd291</t>
  </si>
  <si>
    <t>5f7a8fd292</t>
  </si>
  <si>
    <t>5f7a8fd293</t>
  </si>
  <si>
    <t>5f7a8fd294</t>
  </si>
  <si>
    <t>5f7a8fd295</t>
  </si>
  <si>
    <t>5f7a8fd296</t>
  </si>
  <si>
    <t>5f7a8fd297</t>
  </si>
  <si>
    <t>5f7a8fd298</t>
  </si>
  <si>
    <t>5f7a8fd299</t>
  </si>
  <si>
    <t>5f7a8fd300</t>
  </si>
  <si>
    <t>5f7a8fd301</t>
  </si>
  <si>
    <t>5f7a8fd302</t>
  </si>
  <si>
    <t>5f7a8fd303</t>
  </si>
  <si>
    <t>5f7a8fd304</t>
  </si>
  <si>
    <t>5f7a8fd305</t>
  </si>
  <si>
    <t>5f7a8fd306</t>
  </si>
  <si>
    <t>5f7a8fd307</t>
  </si>
  <si>
    <t>5f7a8fd308</t>
  </si>
  <si>
    <t>5f7a8fd309</t>
  </si>
  <si>
    <t>5f7a8fd310</t>
  </si>
  <si>
    <t>5f7a8fd311</t>
  </si>
  <si>
    <t>5f7a8fd312</t>
  </si>
  <si>
    <t>5f7a8fd313</t>
  </si>
  <si>
    <t>5f7a8fd314</t>
  </si>
  <si>
    <t>5f7a8fd315</t>
  </si>
  <si>
    <t>5f7a8fd316</t>
  </si>
  <si>
    <t>5f7a8fd317</t>
  </si>
  <si>
    <t>5f7a8fd318</t>
  </si>
  <si>
    <t>5f7a8fd319</t>
  </si>
  <si>
    <t>5f7a8fd320</t>
  </si>
  <si>
    <t>5f7a8fd321</t>
  </si>
  <si>
    <t>5f7a8fd322</t>
  </si>
  <si>
    <t>5f7a8fd323</t>
  </si>
  <si>
    <t>5f7a8fd324</t>
  </si>
  <si>
    <t>5f7a8fd325</t>
  </si>
  <si>
    <t>5f7a8fd326</t>
  </si>
  <si>
    <t>5f7a8fd327</t>
  </si>
  <si>
    <t>5f7a8fd328</t>
  </si>
  <si>
    <t>5f7a8fd329</t>
  </si>
  <si>
    <t>5f7a8fd330</t>
  </si>
  <si>
    <t>5f7a8fd331</t>
  </si>
  <si>
    <t>5f7a8fd332</t>
  </si>
  <si>
    <t>5f7a8fd333</t>
  </si>
  <si>
    <t>5f7a8fd334</t>
  </si>
  <si>
    <t>5f7a8fd335</t>
  </si>
  <si>
    <t>5f7a8fd336</t>
  </si>
  <si>
    <t>5f7a8fd337</t>
  </si>
  <si>
    <t>5f7a8fd338</t>
  </si>
  <si>
    <t>5f7a8fd339</t>
  </si>
  <si>
    <t>5f7a8fd340</t>
  </si>
  <si>
    <t>5f7a8fd341</t>
  </si>
  <si>
    <t>5f7a8fd342</t>
  </si>
  <si>
    <t>5f7a8fd343</t>
  </si>
  <si>
    <t>5f7a8fd344</t>
  </si>
  <si>
    <t>5f7a8fd345</t>
  </si>
  <si>
    <t>5f7a8fd346</t>
  </si>
  <si>
    <t>5f7a8fd347</t>
  </si>
  <si>
    <t>5f7a8fd348</t>
  </si>
  <si>
    <t>5f7a8fd349</t>
  </si>
  <si>
    <t>5f7a8fd350</t>
  </si>
  <si>
    <t>5f7a8fd351</t>
  </si>
  <si>
    <t>5f7a8fd352</t>
  </si>
  <si>
    <t>5f7a8fd353</t>
  </si>
  <si>
    <t>5f7a8fd354</t>
  </si>
  <si>
    <t>5f7a8fd355</t>
  </si>
  <si>
    <t>5f7a8fd356</t>
  </si>
  <si>
    <t>5f7a8fd357</t>
  </si>
  <si>
    <t>3be4aa4f</t>
  </si>
  <si>
    <t>7f0f8074</t>
  </si>
  <si>
    <t>ca70f19b</t>
  </si>
  <si>
    <t>1f7b5e21</t>
  </si>
  <si>
    <t>11b99ce6</t>
  </si>
  <si>
    <t>9276117b</t>
  </si>
  <si>
    <t>1f70b54f</t>
  </si>
  <si>
    <t>9a44a068</t>
  </si>
  <si>
    <t>c4d17160</t>
  </si>
  <si>
    <t>d837a585</t>
  </si>
  <si>
    <t>3a838543</t>
  </si>
  <si>
    <t>6d6fde2e</t>
  </si>
  <si>
    <t>cfdb0ad2</t>
  </si>
  <si>
    <t>3f665eda</t>
  </si>
  <si>
    <t>084a5722</t>
  </si>
  <si>
    <t>9e9c38c1</t>
  </si>
  <si>
    <t>27133c8e</t>
  </si>
  <si>
    <t>33f41d73</t>
  </si>
  <si>
    <t>75e0741a</t>
  </si>
  <si>
    <t>637fbef3</t>
  </si>
  <si>
    <t>f0a807ec</t>
  </si>
  <si>
    <t>AUTORIZAÇÃO DE PAGAMENTO_Files_/f0a807ec.ANEXAR NF.171933.pdf</t>
  </si>
  <si>
    <t>2b9527f5</t>
  </si>
  <si>
    <t>AUTORIZAÇÃO DE PAGAMENTO_Files_/2b9527f5.ANEXAR NF.203410.pdf</t>
  </si>
  <si>
    <t>efdb0175</t>
  </si>
  <si>
    <t>44a20978</t>
  </si>
  <si>
    <t>79453be4</t>
  </si>
  <si>
    <t>AUTORIZAÇÃO DE PAGAMENTO_Files_/79453be4.ANEXAR NF.203147.pdf</t>
  </si>
  <si>
    <t>d3d37d9f</t>
  </si>
  <si>
    <t>EM PROCESSO DE PAGAMENTO</t>
  </si>
  <si>
    <t>AUTORIZAÇÃO DE PAGAMENTO_Files_/d3d37d9f.ANEXAR NF.172402.1 NFSE 3251.pdf</t>
  </si>
  <si>
    <t>0a698c30</t>
  </si>
  <si>
    <t>7542d75f</t>
  </si>
  <si>
    <t>aa871179</t>
  </si>
  <si>
    <t>6ab82303</t>
  </si>
  <si>
    <t>1ac6ce58</t>
  </si>
  <si>
    <t>eea7f9e6</t>
  </si>
  <si>
    <t>a0c5c83a</t>
  </si>
  <si>
    <t>351caad2</t>
  </si>
  <si>
    <t>7c86a5ca</t>
  </si>
  <si>
    <t>7394d332</t>
  </si>
  <si>
    <t>SOLICITAÇÃO NOTA FISCAL</t>
  </si>
  <si>
    <t>978f5ac5</t>
  </si>
  <si>
    <t>9037ab83</t>
  </si>
  <si>
    <t>7dbca170</t>
  </si>
  <si>
    <t>5a987c9a</t>
  </si>
  <si>
    <t>AUTORIZAÇÃO DE PAGAMENTO_Files_/5a987c9a.ANEXAR NF.171923.1 NF 3252.pdf</t>
  </si>
  <si>
    <t>2152fb49</t>
  </si>
  <si>
    <t>AUTORIZAÇÃO DE PAGAMENTO_Files_/2152fb49.ANEXAR NF.172119.1 NF 3253.pdf</t>
  </si>
  <si>
    <t>e3047f9e</t>
  </si>
  <si>
    <t>AUTORIZAÇÃO DE PAGAMENTO_Files_/e3047f9e.ANEXAR NF.172249.1 NF 3254.pdf</t>
  </si>
  <si>
    <t>d60efacf</t>
  </si>
  <si>
    <t>AUTORIZAÇÃO DE PAGAMENTO_Files_/d60efacf.ANEXAR NF.172521.1 NF 3255.pdf</t>
  </si>
  <si>
    <t>3020333d</t>
  </si>
  <si>
    <t>AUTORIZAÇÃO DE PAGAMENTO_Files_/3020333d.ANEXAR NF.200119.pdf</t>
  </si>
  <si>
    <t>c846dd5a</t>
  </si>
  <si>
    <t>AUTORIZAÇÃO DE PAGAMENTO_Files_/c846dd5a.ANEXAR NF.161638.pdf</t>
  </si>
  <si>
    <t>267ed449</t>
  </si>
  <si>
    <t>AUTORIZAÇÃO DE PAGAMENTO_Files_/267ed449.ANEXAR NF.161835.pdf</t>
  </si>
  <si>
    <t>86ed058c</t>
  </si>
  <si>
    <t>b0e9e25a</t>
  </si>
  <si>
    <t>edf5c5d1</t>
  </si>
  <si>
    <t>105e75cd</t>
  </si>
  <si>
    <t>524e6d4d</t>
  </si>
  <si>
    <t>c4d22bad</t>
  </si>
  <si>
    <t>8dbeeb67</t>
  </si>
  <si>
    <t>7b3327a9</t>
  </si>
  <si>
    <t>528a3367</t>
  </si>
  <si>
    <t>3a933034</t>
  </si>
  <si>
    <t>bb922f92</t>
  </si>
  <si>
    <t>AUTORIZAÇÃO DE PAGAMENTO_Files_/bb922f92.ANEXAR NF.191141.pdf</t>
  </si>
  <si>
    <t>1617ab23</t>
  </si>
  <si>
    <t>AUTORIZAÇÃO DE PAGAMENTO_Files_/1617ab23.ANEXAR NF.191413.pdf</t>
  </si>
  <si>
    <t>f187ed34</t>
  </si>
  <si>
    <t>b735a48e</t>
  </si>
  <si>
    <t>AUTORIZAÇÃO DE PAGAMENTO_Files_/b735a48e.ANEXAR NF.182400.pdf</t>
  </si>
  <si>
    <t>04e0684d</t>
  </si>
  <si>
    <t>AUTORIZAÇÃO DE PAGAMENTO_Files_/04e0684d.ANEXAR NF.172634.pdf</t>
  </si>
  <si>
    <t>72a903ad</t>
  </si>
  <si>
    <t>AUTORIZAÇÃO DE PAGAMENTO_Files_/72a903ad.ANEXAR NF.173023.1 NF.pdf</t>
  </si>
  <si>
    <t>c7e33b89</t>
  </si>
  <si>
    <t>AUTORIZAÇÃO DE PAGAMENTO_Files_/c7e33b89.ANEXAR NF.190900.pdf</t>
  </si>
  <si>
    <t>4aea5271</t>
  </si>
  <si>
    <t>AUTORIZAÇÃO DE PAGAMENTO_Files_/4aea5271.ANEXAR NF.201726.pdf</t>
  </si>
  <si>
    <t>e6534c89</t>
  </si>
  <si>
    <t>AUTORIZAÇÃO DE PAGAMENTO_Files_/e6534c89.ANEXAR NF.174517.pdf</t>
  </si>
  <si>
    <t>e306c0e0</t>
  </si>
  <si>
    <t>AUTORIZAÇÃO DE PAGAMENTO_Files_/e306c0e0.ANEXAR NF.184806.pdf</t>
  </si>
  <si>
    <t>30f687a2</t>
  </si>
  <si>
    <t>AUTORIZAÇÃO DE PAGAMENTO_Files_/30f687a2.ANEXAR NF.185403.pdf</t>
  </si>
  <si>
    <t>f449f7ac</t>
  </si>
  <si>
    <t>AUTORIZAÇÃO DE PAGAMENTO_Files_/f449f7ac.ANEXAR NF.190108.pdf</t>
  </si>
  <si>
    <t>c19eb1ab</t>
  </si>
  <si>
    <t>AUTORIZAÇÃO DE PAGAMENTO_Files_/c19eb1ab.ANEXAR NF.122802.pdf</t>
  </si>
  <si>
    <t>b75a938f</t>
  </si>
  <si>
    <t>AUTORIZAÇÃO DE PAGAMENTO_Files_/b75a938f.ANEXAR NF.122959.pdf</t>
  </si>
  <si>
    <t>4cdcccf9</t>
  </si>
  <si>
    <t>AUTORIZAÇÃO DE PAGAMENTO_Files_/4cdcccf9.ANEXAR NF.123100.pdf</t>
  </si>
  <si>
    <t>05a893d5</t>
  </si>
  <si>
    <t>AUTORIZAÇÃO DE PAGAMENTO_Files_/05a893d5.ANEXAR NF.123152.pdf</t>
  </si>
  <si>
    <t>b082e9eb</t>
  </si>
  <si>
    <t>AUTORIZAÇÃO DE PAGAMENTO_Files_/b082e9eb.ANEXAR NF.125019.1 NF3256-FUNDEPARLOTE23.pdf</t>
  </si>
  <si>
    <t>b1012ef6</t>
  </si>
  <si>
    <t>AUTORIZAÇÃO DE PAGAMENTO_Files_/b1012ef6.ANEXAR NF.125425.1 NF3247-FUNDEPAR.pdf</t>
  </si>
  <si>
    <t>66b2ee6c</t>
  </si>
  <si>
    <t>AUTORIZAÇÃO DE PAGAMENTO_Files_/66b2ee6c.ANEXAR NF.125621.pdf</t>
  </si>
  <si>
    <t>85b1339a</t>
  </si>
  <si>
    <t>AUTORIZAÇÃO DE PAGAMENTO_Files_/85b1339a.ANEXAR NF.191153.pdf</t>
  </si>
  <si>
    <t>7cc4b04f</t>
  </si>
  <si>
    <t>AUTORIZAÇÃO DE PAGAMENTO_Files_/7cc4b04f.ANEXAR NF.173819.1 NF 3300 - FUNDEPAR.pdf</t>
  </si>
  <si>
    <t>039b3b58</t>
  </si>
  <si>
    <t>AUTORIZAÇÃO DE PAGAMENTO_Files_/039b3b58.ANEXAR NF.174113.1 NFSE 3296.pdf</t>
  </si>
  <si>
    <t>3e7567fc</t>
  </si>
  <si>
    <t>AUTORIZAÇÃO DE PAGAMENTO_Files_/3e7567fc.ANEXAR NF.174749.1 NFSE 3298.pdf</t>
  </si>
  <si>
    <t>54b013b2</t>
  </si>
  <si>
    <t>AUTORIZAÇÃO DE PAGAMENTO_Files_/54b013b2.ANEXAR NF.174929.1 NFSE 3299.pdf</t>
  </si>
  <si>
    <t>c5b9c2a5</t>
  </si>
  <si>
    <t>AUTORIZAÇÃO DE PAGAMENTO_Files_/c5b9c2a5.ANEXAR NF.175121.1 NFSE 3301.pdf</t>
  </si>
  <si>
    <t>67a512f3</t>
  </si>
  <si>
    <t>AUTORIZAÇÃO DE PAGAMENTO_Files_/67a512f3.ANEXAR NF.175255.1 NFSE 3324.pdf</t>
  </si>
  <si>
    <t>e66070a5</t>
  </si>
  <si>
    <t>AUTORIZAÇÃO DE PAGAMENTO_Files_/e66070a5.ANEXAR NF.175448.pdf</t>
  </si>
  <si>
    <t>dc5b40ca</t>
  </si>
  <si>
    <t>AUTORIZAÇÃO DE PAGAMENTO_Files_/dc5b40ca.ANEXAR NF.175618.1 NFSE 3334.pdf</t>
  </si>
  <si>
    <t>f7a81ea0</t>
  </si>
  <si>
    <t>AUTORIZAÇÃO DE PAGAMENTO_Files_/f7a81ea0.ANEXAR NF.175853.pdf</t>
  </si>
  <si>
    <t>3a65f339</t>
  </si>
  <si>
    <t>a24777cf</t>
  </si>
  <si>
    <t>889d1de9</t>
  </si>
  <si>
    <t>AUTORIZAÇÃO DE PAGAMENTO_Files_/889d1de9.ANEXAR NF.203153.pdf</t>
  </si>
  <si>
    <t>397ac666</t>
  </si>
  <si>
    <t>c0cfdf98</t>
  </si>
  <si>
    <t>AUTORIZAÇÃO DE PAGAMENTO_Files_/c0cfdf98.ANEXAR NF.164610.pdf</t>
  </si>
  <si>
    <t>3e49858c</t>
  </si>
  <si>
    <t>b0f13589</t>
  </si>
  <si>
    <t>AUTORIZAÇÃO DE PAGAMENTO_Files_/b0f13589.ANEXAR NF.165816.1 NFSE 3367.pdf</t>
  </si>
  <si>
    <t>686c5fb1</t>
  </si>
  <si>
    <t>AUTORIZAÇÃO DE PAGAMENTO_Files_/686c5fb1.ANEXAR NF.165944.1 NFSE 3369.pdf</t>
  </si>
  <si>
    <t>5bb857bc</t>
  </si>
  <si>
    <t>AUTORIZAÇÃO DE PAGAMENTO_Files_/5bb857bc.ANEXAR NF.141844.pdf</t>
  </si>
  <si>
    <t>e09bc630</t>
  </si>
  <si>
    <t>AUTORIZAÇÃO DE PAGAMENTO_Files_/e09bc630.ANEXAR NF.125220.pdf</t>
  </si>
  <si>
    <t>1997a089</t>
  </si>
  <si>
    <t>AUTORIZAÇÃO DE PAGAMENTO_Files_/1997a089.ANEXAR NF.132131.pdf</t>
  </si>
  <si>
    <t>6a945e66</t>
  </si>
  <si>
    <t>AUTORIZAÇÃO DE PAGAMENTO_Files_/6a945e66.ANEXAR NF.132304.pdf</t>
  </si>
  <si>
    <t>081f254b</t>
  </si>
  <si>
    <t>AUTORIZAÇÃO DE PAGAMENTO_Files_/081f254b.ANEXAR NF.132421.pdf</t>
  </si>
  <si>
    <t>a0982bd0</t>
  </si>
  <si>
    <t>AUTORIZAÇÃO DE PAGAMENTO_Files_/a0982bd0.ANEXAR NF.132615.pdf</t>
  </si>
  <si>
    <t>69977f86</t>
  </si>
  <si>
    <t>AUTORIZAÇÃO DE PAGAMENTO_Files_/69977f86.ANEXAR NF.132836.pdf</t>
  </si>
  <si>
    <t>99cc3d92</t>
  </si>
  <si>
    <t>AUTORIZAÇÃO DE PAGAMENTO_Files_/99cc3d92.ANEXAR NF.133122.1 NF3379-FUNDEPARLOTE62.pdf</t>
  </si>
  <si>
    <t>3ad468c3</t>
  </si>
  <si>
    <t>AUTORIZAÇÃO DE PAGAMENTO_Files_/3ad468c3.ANEXAR NF.195531.pdf</t>
  </si>
  <si>
    <t>1ebd1246</t>
  </si>
  <si>
    <t>AUTORIZAÇÃO DE PAGAMENTO_Files_/1ebd1246.ANEXAR NF.202612.pdf</t>
  </si>
  <si>
    <t>d21bdd01</t>
  </si>
  <si>
    <t>b395efd0</t>
  </si>
  <si>
    <t>63251b4e</t>
  </si>
  <si>
    <t>AUTORIZAÇÃO DE PAGAMENTO_Files_/63251b4e.ANEXAR NF.173559.pdf</t>
  </si>
  <si>
    <t>9f44962f</t>
  </si>
  <si>
    <t>AUTORIZAÇÃO DE PAGAMENTO_Files_/9f44962f.ANEXAR NF.173651.pdf</t>
  </si>
  <si>
    <t>7d98a55a</t>
  </si>
  <si>
    <t>AUTORIZAÇÃO DE PAGAMENTO_Files_/7d98a55a.ANEXAR NF.173848.pdf</t>
  </si>
  <si>
    <t>402df29b</t>
  </si>
  <si>
    <t>AUTORIZAÇÃO DE PAGAMENTO_Files_/402df29b.ANEXAR NF.173954.pdf</t>
  </si>
  <si>
    <t>4319d31d</t>
  </si>
  <si>
    <t>AUTORIZAÇÃO DE PAGAMENTO_Files_/4319d31d.ANEXAR NF.174117.pdf</t>
  </si>
  <si>
    <t>150ef73f</t>
  </si>
  <si>
    <t>AUTORIZAÇÃO DE PAGAMENTO_Files_/150ef73f.ANEXAR NF.174333.pdf</t>
  </si>
  <si>
    <t>fdfd2d62</t>
  </si>
  <si>
    <t>AUTORIZAÇÃO DE PAGAMENTO_Files_/fdfd2d62.ANEXAR NF.174804.pdf</t>
  </si>
  <si>
    <t>5ec18e5e</t>
  </si>
  <si>
    <t>AUTORIZAÇÃO DE PAGAMENTO_Files_/5ec18e5e.ANEXAR NF.174934.pdf</t>
  </si>
  <si>
    <t>992be5d7</t>
  </si>
  <si>
    <t>AUTORIZAÇÃO DE PAGAMENTO_Files_/992be5d7.ANEXAR NF.175310.pdf</t>
  </si>
  <si>
    <t>6ac94a2b</t>
  </si>
  <si>
    <t>AUTORIZAÇÃO DE PAGAMENTO_Files_/6ac94a2b.ANEXAR NF.175427.pdf</t>
  </si>
  <si>
    <t>11425a43</t>
  </si>
  <si>
    <t>5826ea51</t>
  </si>
  <si>
    <t>cd6ebca0</t>
  </si>
  <si>
    <t>5d2ebab3</t>
  </si>
  <si>
    <t>AUTORIZAÇÃO DE PAGAMENTO_Files_/5d2ebab3.ANEXAR NF.121833.pdf</t>
  </si>
  <si>
    <t>5d5e49ba</t>
  </si>
  <si>
    <t>AUTORIZAÇÃO DE PAGAMENTO_Files_/5d5e49ba.ANEXAR NF.191447.pdf</t>
  </si>
  <si>
    <t>a2e96641</t>
  </si>
  <si>
    <t>AUTORIZAÇÃO DE PAGAMENTO_Files_/a2e96641.ANEXAR NF.191618.pdf</t>
  </si>
  <si>
    <t>97b3769a</t>
  </si>
  <si>
    <t>AUTORIZAÇÃO DE PAGAMENTO_Files_/97b3769a.ANEXAR NF.123903.1 NF 3415 - FUNDEPAR LOTE 08.pdf</t>
  </si>
  <si>
    <t>81d8b45b</t>
  </si>
  <si>
    <t>AUTORIZAÇÃO DE PAGAMENTO_Files_/81d8b45b.ANEXAR NF.124043.pdf</t>
  </si>
  <si>
    <t>b57ec965</t>
  </si>
  <si>
    <t>SEINFRA - NATAL 033</t>
  </si>
  <si>
    <t>67aa9c37</t>
  </si>
  <si>
    <t>AUTORIZAÇÃO DE PAGAMENTO_Files_/67aa9c37.ANEXAR NF.124556.pdf</t>
  </si>
  <si>
    <t>f7d0c773</t>
  </si>
  <si>
    <t>AUTORIZAÇÃO DE PAGAMENTO_Files_/f7d0c773.ANEXAR NF.150117.pdf</t>
  </si>
  <si>
    <t>00241bd5</t>
  </si>
  <si>
    <t>AUTORIZAÇÃO DE PAGAMENTO_Files_/00241bd5.ANEXAR NF.201022.pdf</t>
  </si>
  <si>
    <t>be53c539</t>
  </si>
  <si>
    <t>AUTORIZAÇÃO DE PAGAMENTO_Files_/be53c539.ANEXAR NF.143535.pdf</t>
  </si>
  <si>
    <t>a6f656f3</t>
  </si>
  <si>
    <t>AUTORIZAÇÃO DE PAGAMENTO_Files_/a6f656f3.ANEXAR NF.192646.pdf</t>
  </si>
  <si>
    <t>e1655d3c</t>
  </si>
  <si>
    <t>AUTORIZAÇÃO DE PAGAMENTO_Files_/e1655d3c.ANEXAR NF.190942.pdf</t>
  </si>
  <si>
    <t>5f827fab</t>
  </si>
  <si>
    <t>AUTORIZAÇÃO DE PAGAMENTO_Files_/5f827fab.ANEXAR NF.194220.pdf</t>
  </si>
  <si>
    <t>d16205ce</t>
  </si>
  <si>
    <t>AUTORIZAÇÃO DE PAGAMENTO_Files_/d16205ce.ANEXAR NF.194639.pdf</t>
  </si>
  <si>
    <t>2952e01d</t>
  </si>
  <si>
    <t>AUTORIZAÇÃO DE PAGAMENTO_Files_/2952e01d.ANEXAR NF.130217.pdf</t>
  </si>
  <si>
    <t>cfd90817</t>
  </si>
  <si>
    <t>AUTORIZAÇÃO DE PAGAMENTO_Files_/cfd90817.ANEXAR NF.191813.pdf</t>
  </si>
  <si>
    <t>4e9dcbd6</t>
  </si>
  <si>
    <t>AUTORIZAÇÃO DE PAGAMENTO_Files_/4e9dcbd6.ANEXAR NF.203117.pdf</t>
  </si>
  <si>
    <t>e81ec487</t>
  </si>
  <si>
    <t>AUTORIZAÇÃO DE PAGAMENTO_Files_/e81ec487.ANEXAR NF.185743.pdf</t>
  </si>
  <si>
    <t>5bae0dd2</t>
  </si>
  <si>
    <t>AUTORIZAÇÃO DE PAGAMENTO_Files_/5bae0dd2.ANEXAR NF.191929.pdf</t>
  </si>
  <si>
    <t>3afa439e</t>
  </si>
  <si>
    <t>AUTORIZAÇÃO DE PAGAMENTO_Files_/3afa439e.ANEXAR NF.121709.1 NFSE 3369.pdf</t>
  </si>
  <si>
    <t>f26ca5c9</t>
  </si>
  <si>
    <t>AUTORIZAÇÃO DE PAGAMENTO_Files_/f26ca5c9.ANEXAR NF.122735.1 NFSE 3324.pdf</t>
  </si>
  <si>
    <t>f9d65090</t>
  </si>
  <si>
    <t>AUTORIZAÇÃO DE PAGAMENTO_Files_/f9d65090.ANEXAR NF.123026.1 NFSE 3333.pdf</t>
  </si>
  <si>
    <t>8daacea4</t>
  </si>
  <si>
    <t>AUTORIZAÇÃO DE PAGAMENTO_Files_/8daacea4.ANEXAR NF.123204.1 NFSE 3334.pdf</t>
  </si>
  <si>
    <t>7f6e4d3e</t>
  </si>
  <si>
    <t>989f4017</t>
  </si>
  <si>
    <t>AUTORIZAÇÃO DE PAGAMENTO_Files_/989f4017.ANEXAR NF.123733.pdf</t>
  </si>
  <si>
    <t>49f47e19</t>
  </si>
  <si>
    <t>AUTORIZAÇÃO DE PAGAMENTO_Files_/49f47e19.ANEXAR NF.124827.pdf</t>
  </si>
  <si>
    <t>a27bf9c5</t>
  </si>
  <si>
    <t>AUTORIZAÇÃO DE PAGAMENTO_Files_/a27bf9c5.ANEXAR NF.125128. CM JD ZEBALLOS.pdf</t>
  </si>
  <si>
    <t>ba705500</t>
  </si>
  <si>
    <t>AUTORIZAÇÃO DE PAGAMENTO_Files_/ba705500.ANEXAR NF.125341.pdf</t>
  </si>
  <si>
    <t>f6cb6a7f</t>
  </si>
  <si>
    <t>AUTORIZAÇÃO DE PAGAMENTO_Files_/f6cb6a7f.ANEXAR NF.132820.1 nf 3543.pdf</t>
  </si>
  <si>
    <t>cfba45b6</t>
  </si>
  <si>
    <t>AUTORIZAÇÃO DE PAGAMENTO_Files_/cfba45b6.ANEXAR NF.133134.1 NFSE 3438.pdf</t>
  </si>
  <si>
    <t>cb9a5bde</t>
  </si>
  <si>
    <t>AUTORIZAÇÃO DE PAGAMENTO_Files_/cb9a5bde.ANEXAR NF.133507.1 NFSE 3549 SUBSTITUINDO A 3521 SEED.pdf</t>
  </si>
  <si>
    <t>6c2a7094</t>
  </si>
  <si>
    <t>AUTORIZAÇÃO DE PAGAMENTO_Files_/6c2a7094.ANEXAR NF.133727.pdf</t>
  </si>
  <si>
    <t>45b91fcc</t>
  </si>
  <si>
    <t>AUTORIZAÇÃO DE PAGAMENTO_Files_/45b91fcc.ANEXAR NF.134118.1 NOTA FISCAL.pdf</t>
  </si>
  <si>
    <t>a108c252</t>
  </si>
  <si>
    <t>AUTORIZAÇÃO DE PAGAMENTO_Files_/a108c252.ANEXAR NF.135618.1 NFSE - 3530 JUSSARA FUNDEPAR.pdf</t>
  </si>
  <si>
    <t>a38722eb</t>
  </si>
  <si>
    <t>SEINFRA - NATAL 034</t>
  </si>
  <si>
    <t>AUTORIZAÇÃO DE PAGAMENTO_Files_/a38722eb.ANEXAR NF.142203.pdf</t>
  </si>
  <si>
    <t>7ec549d2</t>
  </si>
  <si>
    <t>AUTORIZAÇÃO DE PAGAMENTO_Files_/7ec549d2.ANEXAR NF.142556.pdf</t>
  </si>
  <si>
    <t>a39dbf5a</t>
  </si>
  <si>
    <t>AUTORIZAÇÃO DE PAGAMENTO_Files_/a39dbf5a.ANEXAR NF.133403.pdf</t>
  </si>
  <si>
    <t>2b108f53</t>
  </si>
  <si>
    <t>AUTORIZAÇÃO DE PAGAMENTO_Files_/2b108f53.ANEXAR NF.134511.pdf</t>
  </si>
  <si>
    <t>b8ae648a</t>
  </si>
  <si>
    <t>AUTORIZAÇÃO DE PAGAMENTO_Files_/b8ae648a.ANEXAR NF.134941.pdf</t>
  </si>
  <si>
    <t>12f457eb</t>
  </si>
  <si>
    <t>AUTORIZAÇÃO DE PAGAMENTO_Files_/12f457eb.ANEXAR NF.162750.1 nf 3543.pdf</t>
  </si>
  <si>
    <t>40d7fc20</t>
  </si>
  <si>
    <t>AUTORIZAÇÃO DE PAGAMENTO_Files_/40d7fc20.ANEXAR NF.163029.1 NFSE 3549 SUBSTITUINDO A 3521 SEED.pdf</t>
  </si>
  <si>
    <t>33027bbe</t>
  </si>
  <si>
    <t>AUTORIZAÇÃO DE PAGAMENTO_Files_/33027bbe.ANEXAR NF.163303.1 NFSE - 3546 MARINGA SEED.pdf</t>
  </si>
  <si>
    <t>dce02a4d</t>
  </si>
  <si>
    <t>AUTORIZAÇÃO DE PAGAMENTO_Files_/dce02a4d.ANEXAR NF.165528.1 NFSE - 3531.pdf</t>
  </si>
  <si>
    <t>830eebb3</t>
  </si>
  <si>
    <t>AUTORIZAÇÃO DE PAGAMENTO_Files_/830eebb3.ANEXAR NF.165844.pdf</t>
  </si>
  <si>
    <t>a8c44f95</t>
  </si>
  <si>
    <t>AUTORIZAÇÃO DE PAGAMENTO_Files_/a8c44f95.ANEXAR NF.170043.pdf</t>
  </si>
  <si>
    <t>671f6574</t>
  </si>
  <si>
    <t>cfd33ffc</t>
  </si>
  <si>
    <t>AUTORIZAÇÃO DE PAGAMENTO_Files_/cfd33ffc.ANEXAR NF.170426.1 NFSE - 3547.pdf</t>
  </si>
  <si>
    <t>c321602f</t>
  </si>
  <si>
    <t>AUTORIZAÇÃO DE PAGAMENTO_Files_/c321602f.ANEXAR NF.170944.1 NFSE - 3544.pdf</t>
  </si>
  <si>
    <t>3acb6c0a</t>
  </si>
  <si>
    <t>AUTORIZAÇÃO DE PAGAMENTO_Files_/3acb6c0a.ANEXAR NF.171657.pdf</t>
  </si>
  <si>
    <t>a35c2c47</t>
  </si>
  <si>
    <t>AUTORIZAÇÃO DE PAGAMENTO_Files_/a35c2c47.ANEXAR NF.172148.pdf</t>
  </si>
  <si>
    <t>21a80ab4</t>
  </si>
  <si>
    <t>AUTORIZAÇÃO DE PAGAMENTO_Files_/21a80ab4.ANEXAR NF.172450.pdf</t>
  </si>
  <si>
    <t>f5099d3b</t>
  </si>
  <si>
    <t>AUTORIZAÇÃO DE PAGAMENTO_Files_/f5099d3b.ANEXAR NF.172714.pdf</t>
  </si>
  <si>
    <t>04b9176f</t>
  </si>
  <si>
    <t>AUTORIZAÇÃO DE PAGAMENTO_Files_/04b9176f.ANEXAR NF.173101.1 NFSE - 3556 PALMAS FUNDEPAR.pdf</t>
  </si>
  <si>
    <t>5abeae02</t>
  </si>
  <si>
    <t>AUTORIZAÇÃO DE PAGAMENTO_Files_/5abeae02.ANEXAR NF.173336.1 NFSE - 3555 CHOPINZINHO FUNDEPAR.pdf</t>
  </si>
  <si>
    <t>7ecb0bba</t>
  </si>
  <si>
    <t>AUTORIZAÇÃO DE PAGAMENTO_Files_/7ecb0bba.ANEXAR NF.193440.pdf</t>
  </si>
  <si>
    <t>49b2f51a</t>
  </si>
  <si>
    <t>AUTORIZAÇÃO DE PAGAMENTO_Files_/49b2f51a.ANEXAR NF.194224.pdf</t>
  </si>
  <si>
    <t>45087a11</t>
  </si>
  <si>
    <t>AUTORIZAÇÃO DE PAGAMENTO_Files_/45087a11.ANEXAR NF.143516.pdf</t>
  </si>
  <si>
    <t>2ba61c6e</t>
  </si>
  <si>
    <t>AUTORIZAÇÃO DE PAGAMENTO_Files_/2ba61c6e.ANEXAR NF.143855.pdf</t>
  </si>
  <si>
    <t>31233ace</t>
  </si>
  <si>
    <t>AUTORIZAÇÃO DE PAGAMENTO_Files_/31233ace.ANEXAR NF.184943.pdf</t>
  </si>
  <si>
    <t>299880b8</t>
  </si>
  <si>
    <t>AUTORIZAÇÃO DE PAGAMENTO_Files_/299880b8.ANEXAR NF.185806.pdf</t>
  </si>
  <si>
    <t>9ca9e448</t>
  </si>
  <si>
    <t>AUTORIZAÇÃO DE PAGAMENTO_Files_/9ca9e448.ANEXAR NF.190120.1- NF2954-FUNDEPARLOTE63.pdf</t>
  </si>
  <si>
    <t>6ae6a722</t>
  </si>
  <si>
    <t>AUTORIZAÇÃO DE PAGAMENTO_Files_/6ae6a722.ANEXAR NF.190606.1- NF2961-FUNDEPARLOTE25.pdf</t>
  </si>
  <si>
    <t>5bee0e33</t>
  </si>
  <si>
    <t>AUTORIZAÇÃO DE PAGAMENTO_Files_/5bee0e33.ANEXAR NF.165046.1 NF3193-FUNDEPAR (1).pdf</t>
  </si>
  <si>
    <t>faadde5e</t>
  </si>
  <si>
    <t>AUTORIZAÇÃO DE PAGAMENTO_Files_/faadde5e.ANEXAR NF.165852.1 NF3225-FUNDEPAR.pdf</t>
  </si>
  <si>
    <t>e04cc8b8</t>
  </si>
  <si>
    <t>AUTORIZAÇÃO DE PAGAMENTO_Files_/e04cc8b8.ANEXAR NF.170904.pdf</t>
  </si>
  <si>
    <t>0cc17536</t>
  </si>
  <si>
    <t>AUTORIZAÇÃO DE PAGAMENTO_Files_/0cc17536.ANEXAR NF.171410.1 NF 3304 - FUNDEPAR LOTE 61.pdf</t>
  </si>
  <si>
    <t>8ca421b9</t>
  </si>
  <si>
    <t>AUTORIZAÇÃO DE PAGAMENTO_Files_/8ca421b9.ANEXAR NF.172012.1 NF 3305 - FUNDEPAR LOTE 61.pdf</t>
  </si>
  <si>
    <t>1ffc8aae</t>
  </si>
  <si>
    <t>AUTORIZAÇÃO DE PAGAMENTO_Files_/1ffc8aae.ANEXAR NF.172324.1 NF.pdf</t>
  </si>
  <si>
    <t>1a5386f7</t>
  </si>
  <si>
    <t>AUTORIZAÇÃO DE PAGAMENTO_Files_/1a5386f7.ANEXAR NF.172645.1 NFSE 3334.pdf</t>
  </si>
  <si>
    <t>6649a584</t>
  </si>
  <si>
    <t>AUTORIZAÇÃO DE PAGAMENTO_Files_/6649a584.ANEXAR NF.173022.1 NFSE 3360.pdf</t>
  </si>
  <si>
    <t>5507f53e</t>
  </si>
  <si>
    <t>AUTORIZAÇÃO DE PAGAMENTO_Files_/5507f53e.ANEXAR NF.173324.1 NFSE 3367.pdf</t>
  </si>
  <si>
    <t>22721d7d</t>
  </si>
  <si>
    <t>AUTORIZAÇÃO DE PAGAMENTO_Files_/22721d7d.ANEXAR NF.173630.1 NFSE 3369.pdf</t>
  </si>
  <si>
    <t>d41c1587</t>
  </si>
  <si>
    <t>AUTORIZAÇÃO DE PAGAMENTO_Files_/d41c1587.ANEXAR NF.174540.1 NF 3415 - FUNDEPAR LOTE 08.pdf</t>
  </si>
  <si>
    <t>268c79ad</t>
  </si>
  <si>
    <t>AUTORIZAÇÃO DE PAGAMENTO_Files_/268c79ad.ANEXAR NF.174859.1- NOTA FISCAL NF2955-FUNDEPARLOTE45.pdf</t>
  </si>
  <si>
    <t>e03ab1bc</t>
  </si>
  <si>
    <t>AUTORIZAÇÃO DE PAGAMENTO_Files_/e03ab1bc.ANEXAR NF.175117.1- NOTA FISCAL NF 3134-FUNDEPAR LOTE 45.pdf</t>
  </si>
  <si>
    <t>057c2ed6</t>
  </si>
  <si>
    <t>AUTORIZAÇÃO DE PAGAMENTO_Files_/057c2ed6.ANEXAR NF.175522.1 NF 3251 - FUNDEPAR LOTE 05(1).pdf</t>
  </si>
  <si>
    <t>b1ee5db8</t>
  </si>
  <si>
    <t>AUTORIZAÇÃO DE PAGAMENTO_Files_/b1ee5db8.ANEXAR NF.175821.1 NF 3252.pdf</t>
  </si>
  <si>
    <t>70bbf3d2</t>
  </si>
  <si>
    <t>AUTORIZAÇÃO DE PAGAMENTO_Files_/70bbf3d2.ANEXAR NF.180638.1 NF 3253.pdf</t>
  </si>
  <si>
    <t>56836afe</t>
  </si>
  <si>
    <t>AUTORIZAÇÃO DE PAGAMENTO_Files_/56836afe.ANEXAR NF.180914.1 NF 3254.pdf</t>
  </si>
  <si>
    <t>4b3df9b4</t>
  </si>
  <si>
    <t>AUTORIZAÇÃO DE PAGAMENTO_Files_/4b3df9b4.ANEXAR NF.181515.1 NFSE 3322.pdf</t>
  </si>
  <si>
    <t>f4c41212</t>
  </si>
  <si>
    <t>AUTORIZAÇÃO DE PAGAMENTO_Files_/f4c41212.ANEXAR NF.181920.1 NFSE 3296.pdf</t>
  </si>
  <si>
    <t>dbec97d1</t>
  </si>
  <si>
    <t>AUTORIZAÇÃO DE PAGAMENTO_Files_/dbec97d1.ANEXAR NF.182209.1 NFSE 3298.pdf</t>
  </si>
  <si>
    <t>342d23c2</t>
  </si>
  <si>
    <t>AUTORIZAÇÃO DE PAGAMENTO_Files_/342d23c2.ANEXAR NF.182417.1 NFSE 3299.pdf</t>
  </si>
  <si>
    <t>83e3b572</t>
  </si>
  <si>
    <t>AUTORIZAÇÃO DE PAGAMENTO_Files_/83e3b572.ANEXAR NF.182941.1 NF 3300 - FUNDEPAR.pdf</t>
  </si>
  <si>
    <t>66c5a0ea</t>
  </si>
  <si>
    <t>AUTORIZAÇÃO DE PAGAMENTO_Files_/66c5a0ea.ANEXAR NF.183233.1 NFSE 3301.pdf</t>
  </si>
  <si>
    <t>ba9fb617</t>
  </si>
  <si>
    <t>AUTORIZAÇÃO DE PAGAMENTO_Files_/ba9fb617.ANEXAR NF.183938.pdf</t>
  </si>
  <si>
    <t>5afc41b8</t>
  </si>
  <si>
    <t>AUTORIZAÇÃO DE PAGAMENTO_Files_/5afc41b8.ANEXAR NF.184923.pdf</t>
  </si>
  <si>
    <t>406dc050</t>
  </si>
  <si>
    <t>AUTORIZAÇÃO DE PAGAMENTO_Files_/406dc050.ANEXAR NF.185237. CM JD ZEBALLOS.pdf</t>
  </si>
  <si>
    <t>1fd96331</t>
  </si>
  <si>
    <t>AUTORIZAÇÃO DE PAGAMENTO_Files_/1fd96331.ANEXAR NF.185741.pdf</t>
  </si>
  <si>
    <t>77cf0264</t>
  </si>
  <si>
    <t>AUTORIZAÇÃO DE PAGAMENTO_Files_/77cf0264.ANEXAR NF.135206.pdf</t>
  </si>
  <si>
    <t>91fed667</t>
  </si>
  <si>
    <t>01a47c79</t>
  </si>
  <si>
    <t>AUTORIZAÇÃO DE PAGAMENTO_Files_/01a47c79.ANEXAR NF.183045.pdf</t>
  </si>
  <si>
    <t>f09b4146</t>
  </si>
  <si>
    <t>AUTORIZAÇÃO DE PAGAMENTO_Files_/f09b4146.ANEXAR NF.132240.pdf</t>
  </si>
  <si>
    <t>68abaf9e</t>
  </si>
  <si>
    <t>AUTORIZAÇÃO DE PAGAMENTO_Files_/68abaf9e.ANEXAR NF.195222.pdf</t>
  </si>
  <si>
    <t>9f3e6295</t>
  </si>
  <si>
    <t>AUTORIZAÇÃO DE PAGAMENTO_Files_/9f3e6295.ANEXAR NF.161406.pdf</t>
  </si>
  <si>
    <t>a29859d6</t>
  </si>
  <si>
    <t>AUTORIZAÇÃO DE PAGAMENTO_Files_/a29859d6.ANEXAR NF.161723.pdf</t>
  </si>
  <si>
    <t>23c8a376</t>
  </si>
  <si>
    <t>AUTORIZAÇÃO DE PAGAMENTO_Files_/23c8a376.ANEXAR NF.161933.pdf</t>
  </si>
  <si>
    <t>4e2a4b2b</t>
  </si>
  <si>
    <t>AUTORIZAÇÃO DE PAGAMENTO_Files_/4e2a4b2b.ANEXAR NF.163510.pdf</t>
  </si>
  <si>
    <t>52d0c686</t>
  </si>
  <si>
    <t>AUTORIZAÇÃO DE PAGAMENTO_Files_/52d0c686.ANEXAR NF.164304.pdf</t>
  </si>
  <si>
    <t>2b10ea94</t>
  </si>
  <si>
    <t>AUTORIZAÇÃO DE PAGAMENTO_Files_/2b10ea94.ANEXAR NF.164812.1 - NOTA FISCAL.pdf</t>
  </si>
  <si>
    <t>00720b7a</t>
  </si>
  <si>
    <t>AUTORIZAÇÃO DE PAGAMENTO_Files_/00720b7a.ANEXAR NF.165503.1 NF3256-FUNDEPARLOTE23.pdf</t>
  </si>
  <si>
    <t>171a96b5</t>
  </si>
  <si>
    <t>AUTORIZAÇÃO DE PAGAMENTO_Files_/171a96b5.ANEXAR NF.165951.pdf</t>
  </si>
  <si>
    <t>1fe24aa8</t>
  </si>
  <si>
    <t>AGUARDANDO ACEITE FISCALIZAÇÃO</t>
  </si>
  <si>
    <t>AUTORIZAÇÃO DE PAGAMENTO_Files_/1fe24aa8.ANEXAR NF.170518.1 NF3247-FUNDEPAR.pdf</t>
  </si>
  <si>
    <t>d6d1dedd</t>
  </si>
  <si>
    <t>AUTORIZAÇÃO DE PAGAMENTO_Files_/d6d1dedd.ANEXAR NF.170736.1 NFSE 3333.pdf</t>
  </si>
  <si>
    <t>abe85ef8</t>
  </si>
  <si>
    <t>AUTORIZAÇÃO DE PAGAMENTO_Files_/abe85ef8.ANEXAR NF.171156.1 NFSE 3324.pdf</t>
  </si>
  <si>
    <t>02a43321</t>
  </si>
  <si>
    <t>AUTORIZAÇÃO DE PAGAMENTO_Files_/02a43321.ANEXAR NF.171808.1 NF3379-FUNDEPARLOTE62.pdf</t>
  </si>
  <si>
    <t>9d259716</t>
  </si>
  <si>
    <t>AUTORIZAÇÃO DE PAGAMENTO_Files_/9d259716.ANEXAR NF.172617.1 NFSE 3549 SUBSTITUINDO A 3521 SEED.pdf</t>
  </si>
  <si>
    <t>c17afffc</t>
  </si>
  <si>
    <t>AUTORIZAÇÃO DE PAGAMENTO_Files_/c17afffc.ANEXAR NF.173107.1 NFSE 3438.pdf</t>
  </si>
  <si>
    <t>db6c6952</t>
  </si>
  <si>
    <t>AUTORIZAÇÃO DE PAGAMENTO_Files_/db6c6952.ANEXAR NF.173710.1 nf 3543.pdf</t>
  </si>
  <si>
    <t>dc0b968b</t>
  </si>
  <si>
    <t>AUTORIZAÇÃO DE PAGAMENTO_Files_/dc0b968b.ANEXAR NF.174053.1 NF3456-FUNDEPARLOTE61.pdf</t>
  </si>
  <si>
    <t>36a3c79e</t>
  </si>
  <si>
    <t>AUTORIZAÇÃO DE PAGAMENTO_Files_/36a3c79e.ANEXAR NF.174451.1 NOTA FISCAL.pdf</t>
  </si>
  <si>
    <t>3f11fe5a</t>
  </si>
  <si>
    <t>AUTORIZAÇÃO DE PAGAMENTO_Files_/3f11fe5a.ANEXAR NF.174954.1 NFSE - 3546 MARINGA SEED.pdf</t>
  </si>
  <si>
    <t>dee936b8</t>
  </si>
  <si>
    <t>AUTORIZAÇÃO DE PAGAMENTO_Files_/dee936b8.ANEXAR NF.175135.1 NFSE - 3530 JUSSARA FUNDEPAR.pdf</t>
  </si>
  <si>
    <t>86aaa629</t>
  </si>
  <si>
    <t>AUTORIZAÇÃO DE PAGAMENTO_Files_/86aaa629.ANEXAR NF.175454.1 NFSE - 3531.pdf</t>
  </si>
  <si>
    <t>bbac1c7b</t>
  </si>
  <si>
    <t>AUTORIZAÇÃO DE PAGAMENTO_Files_/bbac1c7b.ANEXAR NF.175643.1 NFSE - 3544.pdf</t>
  </si>
  <si>
    <t>AUTORIZAÇÃO DE PAGAMENTO_Files_/41009570.ANEXAR NF.180025.1 NFSE - 3547.pdf</t>
  </si>
  <si>
    <t>f7bdd932</t>
  </si>
  <si>
    <t>AUTORIZAÇÃO DE PAGAMENTO_Files_/f7bdd932.ANEXAR NF.180332.1 NF.pdf</t>
  </si>
  <si>
    <t>0a591128</t>
  </si>
  <si>
    <t>AUTORIZAÇÃO DE PAGAMENTO_Files_/0a591128.ANEXAR NF.180547.1 NFSE - 3557 ARARUNA FUNDEPAR.pdf</t>
  </si>
  <si>
    <t>715c5687</t>
  </si>
  <si>
    <t>AUTORIZAÇÃO DE PAGAMENTO_Files_/715c5687.ANEXAR NF.180814.1 NFSE - 3579 TUNEIRAS DO OESTE FUNDEPAR.pdf</t>
  </si>
  <si>
    <t>77eb8fe1</t>
  </si>
  <si>
    <t>AUTORIZAÇÃO DE PAGAMENTO_Files_/77eb8fe1.ANEXAR NF.181608.pdf</t>
  </si>
  <si>
    <t>fdf30e0e</t>
  </si>
  <si>
    <t>AUTORIZAÇÃO DE PAGAMENTO_Files_/fdf30e0e.ANEXAR NF.181806.pdf</t>
  </si>
  <si>
    <t>3893536d</t>
  </si>
  <si>
    <t>AUTORIZAÇÃO DE PAGAMENTO_Files_/3893536d.ANEXAR NF.182011.pdf</t>
  </si>
  <si>
    <t>d37bae17</t>
  </si>
  <si>
    <t>AUTORIZAÇÃO DE PAGAMENTO_Files_/d37bae17.ANEXAR NF.182220.1 NFSE - 3555 CHOPINZINHO FUNDEPAR.pdf</t>
  </si>
  <si>
    <t>0582cab4</t>
  </si>
  <si>
    <t>AUTORIZAÇÃO DE PAGAMENTO_Files_/0582cab4.ANEXAR NF.182453.1 NFSE - 3556 PALMAS FUNDEPAR.pdf</t>
  </si>
  <si>
    <t>574e61dc</t>
  </si>
  <si>
    <t>AUTORIZAÇÃO DE PAGAMENTO_Files_/574e61dc.ANEXAR NF.195739.pdf</t>
  </si>
  <si>
    <t>2a887f3c</t>
  </si>
  <si>
    <t>AUTORIZAÇÃO DE PAGAMENTO_Files_/2a887f3c.ANEXAR NF.165658.pdf</t>
  </si>
  <si>
    <t>77ab801c</t>
  </si>
  <si>
    <t>AUTORIZAÇÃO DE PAGAMENTO_Files_/77ab801c.ANEXAR NF.165642.pdf</t>
  </si>
  <si>
    <t>a8d3ce26</t>
  </si>
  <si>
    <t>AUTORIZAÇÃO DE PAGAMENTO_Files_/a8d3ce26.ANEXAR NF.155332.pdf</t>
  </si>
  <si>
    <t>07c8f5f2</t>
  </si>
  <si>
    <t>AUTORIZAÇÃO DE PAGAMENTO_Files_/07c8f5f2.ANEXAR NF.134803.pdf</t>
  </si>
  <si>
    <t>019562d3</t>
  </si>
  <si>
    <t>AUTORIZAÇÃO DE PAGAMENTO_Files_/019562d3.ANEXAR NF.191925.pdf</t>
  </si>
  <si>
    <t>f7ae60c5</t>
  </si>
  <si>
    <t>AUTORIZAÇÃO DE PAGAMENTO_Files_/f7ae60c5.ANEXAR NF.192051.pdf</t>
  </si>
  <si>
    <t>a5b0076e</t>
  </si>
  <si>
    <t>AUTORIZAÇÃO DE PAGAMENTO_Files_/a5b0076e.ANEXAR NF.192251.pdf</t>
  </si>
  <si>
    <t>7073976f</t>
  </si>
  <si>
    <t>AUTORIZAÇÃO DE PAGAMENTO_Files_/7073976f.ANEXAR NF.192519.pdf</t>
  </si>
  <si>
    <t>f971692a</t>
  </si>
  <si>
    <t>AUTORIZAÇÃO DE PAGAMENTO_Files_/f971692a.ANEXAR NF.135543.pdf</t>
  </si>
  <si>
    <t>AUTORIZAÇÃO DE PAGAMENTO_Files_/f971692a.ARQUIVO.135544.zip</t>
  </si>
  <si>
    <t>6a3d5d8c</t>
  </si>
  <si>
    <t>AUTORIZAÇÃO DE PAGAMENTO_Files_/6a3d5d8c.ANEXAR NF.190419.pdf</t>
  </si>
  <si>
    <t>AUTORIZAÇÃO DE PAGAMENTO_Files_/6a3d5d8c.ARQUIVO.170205.pdf</t>
  </si>
  <si>
    <t>Enviada para aceite -  05/05/2025
Aceite Recebido - 19/05/2025 
Nota Fiscal enviada - 19/05/2025</t>
  </si>
  <si>
    <t>ed947abd</t>
  </si>
  <si>
    <t>AUTORIZAÇÃO DE PAGAMENTO_Files_/ed947abd.ANEXAR NF.202225.pdf</t>
  </si>
  <si>
    <t>cf0784d9</t>
  </si>
  <si>
    <t>AUTORIZAÇÃO DE PAGAMENTO_Files_/cf0784d9.ANEXAR NF.135639.pdf</t>
  </si>
  <si>
    <t>AUTORIZAÇÃO DE PAGAMENTO_Files_/cf0784d9.ARQUIVO.135620.zip</t>
  </si>
  <si>
    <t>81238e2a</t>
  </si>
  <si>
    <t>AUTORIZAÇÃO DE PAGAMENTO_Files_/81238e2a.ANEXAR NF.170128.pdf</t>
  </si>
  <si>
    <t>1a723e44</t>
  </si>
  <si>
    <t>AUTORIZAÇÃO DE PAGAMENTO_Files_/1a723e44.ANEXAR NF.171414.pdf</t>
  </si>
  <si>
    <t>c2d72ff3</t>
  </si>
  <si>
    <t>AUTORIZAÇÃO DE PAGAMENTO_Files_/c2d72ff3.ANEXAR NF.171936.pdf</t>
  </si>
  <si>
    <t>5754a6b1</t>
  </si>
  <si>
    <t>AUTORIZAÇÃO DE PAGAMENTO_Files_/5754a6b1.ANEXAR NF.174647.pdf</t>
  </si>
  <si>
    <t>aa8bde71</t>
  </si>
  <si>
    <t>AUTORIZAÇÃO DE PAGAMENTO_Files_/aa8bde71.ANEXAR NF.174936.pdf</t>
  </si>
  <si>
    <t>877cce4f</t>
  </si>
  <si>
    <t>AUTORIZAÇÃO DE PAGAMENTO_Files_/877cce4f.ANEXAR NF.175301.pdf</t>
  </si>
  <si>
    <t>9bee51db</t>
  </si>
  <si>
    <t>AUTORIZAÇÃO DE PAGAMENTO_Files_/9bee51db.ANEXAR NF.175735.pdf</t>
  </si>
  <si>
    <t>500e079e</t>
  </si>
  <si>
    <t>AUTORIZAÇÃO DE PAGAMENTO_Files_/500e079e.ANEXAR NF.180317.pdf</t>
  </si>
  <si>
    <t>702427ab</t>
  </si>
  <si>
    <t>AUTORIZAÇÃO DE PAGAMENTO_Files_/702427ab.ANEXAR NF.180539.pdf</t>
  </si>
  <si>
    <t>8ab4721a</t>
  </si>
  <si>
    <t>AUTORIZAÇÃO DE PAGAMENTO_Files_/8ab4721a.ANEXAR NF.180832.pdf</t>
  </si>
  <si>
    <t>9651c539</t>
  </si>
  <si>
    <t>AUTORIZAÇÃO DE PAGAMENTO_Files_/9651c539.ANEXAR NF.181122.pdf</t>
  </si>
  <si>
    <t>5ae509c8</t>
  </si>
  <si>
    <t>AUTORIZAÇÃO DE PAGAMENTO_Files_/5ae509c8.ANEXAR NF.162054.pdf</t>
  </si>
  <si>
    <t>c65f304e</t>
  </si>
  <si>
    <t>AUTORIZAÇÃO DE PAGAMENTO_Files_/c65f304e.ANEXAR NF.162728.pdf</t>
  </si>
  <si>
    <t>PIPE</t>
  </si>
  <si>
    <t>ebe6b273</t>
  </si>
  <si>
    <t>AUTORIZAÇÃO DE PAGAMENTO_Files_/ebe6b273.ANEXAR NF.180148.pdf</t>
  </si>
  <si>
    <t>49d3c2a4</t>
  </si>
  <si>
    <t>AUTORIZAÇÃO DE PAGAMENTO_Files_/49d3c2a4.ANEXAR NF.141830.pdf</t>
  </si>
  <si>
    <t>f3e890b2</t>
  </si>
  <si>
    <t>NOME DO CONTRATO</t>
  </si>
  <si>
    <t>GESTÃO EXECUTIVA</t>
  </si>
  <si>
    <t>GESTÃO ADMINISTRATIVA</t>
  </si>
  <si>
    <t>VALOR ADITIVO 2021</t>
  </si>
  <si>
    <t>VALOR ADITIVO 2022</t>
  </si>
  <si>
    <t>VALOR ADITIVO 2023</t>
  </si>
  <si>
    <t>VALOR ACUMULADO FINAL</t>
  </si>
  <si>
    <t>VALOR RECEBIDO</t>
  </si>
  <si>
    <t>VALOR FATURADO</t>
  </si>
  <si>
    <t>SALDO DO CONTRATO</t>
  </si>
  <si>
    <t>CONTRATUAL DATA INICIAL</t>
  </si>
  <si>
    <t>RENOVAÇÃO DO CONTRATO</t>
  </si>
  <si>
    <t>PREDIO SPU E ESTACIONAMENTO</t>
  </si>
  <si>
    <t>GABRIELA FIGUEIREDO</t>
  </si>
  <si>
    <t xml:space="preserve">ALBERTO MANOEL </t>
  </si>
  <si>
    <t>ODIJEFFERSON SANTOS</t>
  </si>
  <si>
    <t>PREFEITURA DE MOSSORÓ (SME)</t>
  </si>
  <si>
    <t>MACAIBA - SMS</t>
  </si>
  <si>
    <t>ISAAC MEDEIROS</t>
  </si>
  <si>
    <t>MACAIBA - SME</t>
  </si>
  <si>
    <t>EMBRAPA - UVA E VINHO</t>
  </si>
  <si>
    <t>DIEGO RANGEL</t>
  </si>
  <si>
    <t>15º BATALHÃO DE INFANTARIA MOTORIZADA</t>
  </si>
  <si>
    <t>VANYLK</t>
  </si>
  <si>
    <t>EMBRAPA - ALGODÃO</t>
  </si>
  <si>
    <t>LUCAS VINÍCIUS</t>
  </si>
  <si>
    <t>EBSERH</t>
  </si>
  <si>
    <t>PARQUE TRÊS RUAS - PB</t>
  </si>
  <si>
    <t>KAIO DORNELES</t>
  </si>
  <si>
    <t>PARAÍBA - SEE</t>
  </si>
  <si>
    <t>HIGOR WESLEY</t>
  </si>
  <si>
    <t>BRÍGIDA SABRINA</t>
  </si>
  <si>
    <t>INSTITUTO CHICO MENDES</t>
  </si>
  <si>
    <t>RN/PB/PE</t>
  </si>
  <si>
    <t xml:space="preserve">SEEC - 17 </t>
  </si>
  <si>
    <t>SEEC - 18</t>
  </si>
  <si>
    <t>TATIANA ROSA</t>
  </si>
  <si>
    <t xml:space="preserve">MATHEUS </t>
  </si>
  <si>
    <t>SERGIO FRANCO</t>
  </si>
  <si>
    <t>CIRO E LEO</t>
  </si>
  <si>
    <t>EMBRAPA - BSB</t>
  </si>
  <si>
    <t>MARCUS VINÍCIUS</t>
  </si>
  <si>
    <t>CIRO GUILHERME</t>
  </si>
  <si>
    <t>EMPRESA BRASILEIRA DE CORREIOS E TELÉGRAFOS - NOVO HAMBURGO</t>
  </si>
  <si>
    <t>TIAGO JOSÉ</t>
  </si>
  <si>
    <t>EMPRESA BRASILEIRA DE CORREIOS E TELÉGRAFOS - PORTO ALEGRE</t>
  </si>
  <si>
    <t>GHC</t>
  </si>
  <si>
    <t>HOSPITAL DE GUARNIÇÃO DE NATAL</t>
  </si>
  <si>
    <t>RECEITA FEDERAL</t>
  </si>
  <si>
    <t>RECIFE</t>
  </si>
  <si>
    <t>UFPE - PINTURA</t>
  </si>
  <si>
    <t>DUILIO MARÇAL</t>
  </si>
  <si>
    <t>UFPE - IMPERMEABILIZAÇÃO</t>
  </si>
  <si>
    <t>GDF - SEDES</t>
  </si>
  <si>
    <t>HIGOR DORNELES</t>
  </si>
  <si>
    <t>DEHUEL</t>
  </si>
  <si>
    <t>BASE NAVAL DE NATAL</t>
  </si>
  <si>
    <t xml:space="preserve">SMS - USF PLANICIE DAS MANGUEIRAS
</t>
  </si>
  <si>
    <t xml:space="preserve">SMS - UBS ALTO DA TORRE </t>
  </si>
  <si>
    <t>EMPRESA BRASILEIRA DE CORREIOS E TELÉGRAFOS</t>
  </si>
  <si>
    <t>SME - TAC VERA LUCIA</t>
  </si>
  <si>
    <t>SECRETARIA MUNICIPAL DE SAÚDE - SMS NATAL/RN - DISTRITO SANITÁRIO LESTE</t>
  </si>
  <si>
    <t>ISAAC</t>
  </si>
  <si>
    <t>TJGO</t>
  </si>
  <si>
    <t>ESCOLA MUNICIPAL PROFESSOR ANTÔNIO SEVERIANO</t>
  </si>
  <si>
    <t xml:space="preserve">AGUARDANDO CONTRATO </t>
  </si>
  <si>
    <t>TRIBUNAL REGIONAL ELEITORAL DO RIO GRANDE DO SUL</t>
  </si>
  <si>
    <t>TRE RS</t>
  </si>
  <si>
    <t>EMPRESA BRASILEIRA DE CORREIOS E TELÉGRAFOS - NOVO HAMBURGO E CAXIAS</t>
  </si>
  <si>
    <t>CORREIOS - 824/2023</t>
  </si>
  <si>
    <t>UFRN - IMPERMEABILIZAÇÃO NOVO</t>
  </si>
  <si>
    <t>UPA SUL -SATÉLITE</t>
  </si>
  <si>
    <t>UPA SUL - SATÉLITE</t>
  </si>
  <si>
    <t>SERVIÇO FEDERAL DE PROCESSAMENTO DE DADOS - SERPRO</t>
  </si>
  <si>
    <t>SERPRO</t>
  </si>
  <si>
    <t>(Vários itens)</t>
  </si>
  <si>
    <t/>
  </si>
  <si>
    <t>DATA INICIAL</t>
  </si>
  <si>
    <t>DATA REAJUSTE</t>
  </si>
  <si>
    <t xml:space="preserve">SEFAZ  PB - LOTE 1 </t>
  </si>
  <si>
    <t xml:space="preserve">CEMAR BH </t>
  </si>
  <si>
    <t>PB</t>
  </si>
  <si>
    <t>PE</t>
  </si>
  <si>
    <t xml:space="preserve">CELIC RS - PLANEJAMENTO </t>
  </si>
  <si>
    <t>RN</t>
  </si>
  <si>
    <t xml:space="preserve">RN </t>
  </si>
  <si>
    <t>TJGO RETROFIT R5 - LOTE 4</t>
  </si>
  <si>
    <t>TJGO RETROFIT R5 - LOTE 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</si>
</sst>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[$R$ -416]#,##0.00"/>
    <numFmt numFmtId="165" formatCode="dd/mm/yy"/>
    <numFmt numFmtId="166" formatCode="d/m/yyyy"/>
    <numFmt numFmtId="167" formatCode="mm/yyyy"/>
    <numFmt numFmtId="168" formatCode="m/yyyy"/>
    <numFmt numFmtId="169" formatCode="dd/mm/yyyy"/>
    <numFmt numFmtId="170" formatCode="dd/MM/yyyy"/>
    <numFmt numFmtId="171" formatCode="dd/mm/yyyy hh:mm:ss"/>
    <numFmt numFmtId="172" formatCode="_([$R$ -416]* #,##0.00_);_([$R$ -416]* \(#,##0.00\);_([$R$ -416]* &quot;-&quot;??_);_(@_)"/>
  </numFmts>
  <fonts count="23">
    <font>
      <sz val="10.0"/>
      <color rgb="FF000000"/>
      <name val="Arial"/>
      <scheme val="minor"/>
    </font>
    <font>
      <b/>
      <sz val="9.0"/>
      <color rgb="FF000000"/>
      <name val="Roboto"/>
    </font>
    <font>
      <sz val="9.0"/>
      <color theme="1"/>
      <name val="Roboto"/>
    </font>
    <font>
      <sz val="9.0"/>
      <color rgb="FF000000"/>
      <name val="Roboto"/>
    </font>
    <font>
      <u/>
      <sz val="9.0"/>
      <color rgb="FF000000"/>
      <name val="Roboto"/>
    </font>
    <font>
      <sz val="9.0"/>
      <color rgb="FFFF0000"/>
      <name val="Roboto"/>
    </font>
    <font>
      <sz val="9.0"/>
      <color rgb="FF1F1F1F"/>
      <name val="Roboto"/>
    </font>
    <font>
      <color theme="1"/>
      <name val="Arial"/>
      <scheme val="minor"/>
    </font>
    <font>
      <sz val="11.0"/>
      <color theme="1"/>
      <name val="Roboto"/>
    </font>
    <font>
      <b/>
      <sz val="9.0"/>
      <color theme="1"/>
      <name val="Roboto"/>
    </font>
    <font>
      <color theme="1"/>
      <name val="Arial"/>
    </font>
    <font>
      <sz val="11.0"/>
      <color rgb="FF000000"/>
      <name val="Calibri"/>
    </font>
    <font>
      <color rgb="FF434343"/>
      <name val="Roboto"/>
    </font>
    <font>
      <b/>
      <sz val="9.0"/>
      <color theme="1"/>
      <name val="Arial"/>
    </font>
    <font>
      <b/>
      <sz val="10.0"/>
      <color theme="1"/>
      <name val="Arial"/>
    </font>
    <font>
      <sz val="9.0"/>
      <color theme="1"/>
      <name val="Arial"/>
    </font>
    <font>
      <sz val="9.0"/>
      <color rgb="FFFF0000"/>
      <name val="Arial"/>
    </font>
    <font>
      <sz val="10.0"/>
      <color theme="1"/>
      <name val="Arial"/>
    </font>
    <font>
      <sz val="10.0"/>
      <color rgb="FFFF0000"/>
      <name val="Arial"/>
    </font>
    <font>
      <sz val="9.0"/>
      <color rgb="FF000000"/>
      <name val="Arial"/>
    </font>
    <font>
      <sz val="10.0"/>
      <color rgb="FF000000"/>
      <name val="Arial"/>
    </font>
    <font>
      <sz val="9.0"/>
      <color rgb="FF1F1F1F"/>
      <name val="Arial"/>
    </font>
    <font>
      <b/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5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284E3F"/>
      </right>
      <top style="thin">
        <color rgb="FFEFEFEF"/>
      </top>
      <bottom style="thin">
        <color rgb="FFEFEFEF"/>
      </bottom>
    </border>
    <border>
      <left style="thin">
        <color rgb="FFCCCCCC"/>
      </left>
      <right style="thin">
        <color rgb="FF284E3F"/>
      </right>
      <top style="thin">
        <color rgb="FFCCCCCC"/>
      </top>
      <bottom style="thin">
        <color rgb="FFCCCCCC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284E3F"/>
      </bottom>
    </border>
    <border>
      <left style="thin">
        <color rgb="FFEFEFEF"/>
      </left>
      <right style="thin">
        <color rgb="FF284E3F"/>
      </right>
      <top style="thin">
        <color rgb="FFEFEFEF"/>
      </top>
      <bottom style="thin">
        <color rgb="FF284E3F"/>
      </bottom>
    </border>
    <border>
      <left/>
      <right/>
      <top/>
      <bottom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</border>
    <border>
      <left style="thin">
        <color rgb="FFFFFFFF"/>
      </left>
      <top style="thin">
        <color rgb="FF999999"/>
      </top>
    </border>
    <border>
      <left style="thin">
        <color rgb="FFFFFFFF"/>
      </left>
      <right style="thin">
        <color rgb="FF999999"/>
      </righ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FFFFFF"/>
      </top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top style="thin">
        <color rgb="FFFFFFFF"/>
      </top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49" xfId="0" applyAlignment="1" applyBorder="1" applyFont="1" applyNumberFormat="1">
      <alignment horizontal="center" readingOrder="0" shrinkToFit="0" vertical="center" wrapText="0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3" fontId="2" numFmtId="49" xfId="0" applyAlignment="1" applyBorder="1" applyFill="1" applyFont="1" applyNumberFormat="1">
      <alignment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3" fontId="2" numFmtId="49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2" numFmtId="164" xfId="0" applyAlignment="1" applyBorder="1" applyFont="1" applyNumberFormat="1">
      <alignment readingOrder="0" shrinkToFit="0" vertical="center" wrapText="1"/>
    </xf>
    <xf borderId="1" fillId="3" fontId="2" numFmtId="164" xfId="0" applyAlignment="1" applyBorder="1" applyFont="1" applyNumberFormat="1">
      <alignment horizontal="center" readingOrder="0" shrinkToFit="0" vertical="center" wrapText="1"/>
    </xf>
    <xf borderId="1" fillId="3" fontId="3" numFmtId="164" xfId="0" applyAlignment="1" applyBorder="1" applyFont="1" applyNumberFormat="1">
      <alignment horizontal="center" readingOrder="0" shrinkToFit="0" vertical="center" wrapText="1"/>
    </xf>
    <xf borderId="1" fillId="3" fontId="3" numFmtId="9" xfId="0" applyAlignment="1" applyBorder="1" applyFont="1" applyNumberFormat="1">
      <alignment horizontal="center" readingOrder="0" shrinkToFit="0" vertical="center" wrapText="1"/>
    </xf>
    <xf borderId="1" fillId="3" fontId="2" numFmtId="10" xfId="0" applyAlignment="1" applyBorder="1" applyFont="1" applyNumberFormat="1">
      <alignment horizontal="center" readingOrder="0" shrinkToFit="0" vertical="center" wrapText="1"/>
    </xf>
    <xf borderId="1" fillId="3" fontId="2" numFmtId="14" xfId="0" applyAlignment="1" applyBorder="1" applyFont="1" applyNumberFormat="1">
      <alignment horizontal="center" readingOrder="0" shrinkToFit="0" vertical="center" wrapText="1"/>
    </xf>
    <xf borderId="1" fillId="3" fontId="3" numFmtId="14" xfId="0" applyAlignment="1" applyBorder="1" applyFont="1" applyNumberFormat="1">
      <alignment horizontal="center" readingOrder="0" shrinkToFit="0" vertical="center" wrapText="1"/>
    </xf>
    <xf borderId="0" fillId="3" fontId="3" numFmtId="14" xfId="0" applyAlignment="1" applyFont="1" applyNumberFormat="1">
      <alignment horizontal="center" readingOrder="0" shrinkToFit="0" vertical="center" wrapText="1"/>
    </xf>
    <xf borderId="1" fillId="4" fontId="2" numFmtId="49" xfId="0" applyAlignment="1" applyBorder="1" applyFill="1" applyFont="1" applyNumberFormat="1">
      <alignment readingOrder="0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4" fontId="2" numFmtId="49" xfId="0" applyAlignment="1" applyBorder="1" applyFont="1" applyNumberFormat="1">
      <alignment horizontal="center" readingOrder="0" shrinkToFit="0" vertical="center" wrapText="1"/>
    </xf>
    <xf borderId="1" fillId="4" fontId="2" numFmtId="164" xfId="0" applyAlignment="1" applyBorder="1" applyFont="1" applyNumberFormat="1">
      <alignment readingOrder="0" shrinkToFit="0" vertical="center" wrapText="1"/>
    </xf>
    <xf borderId="1" fillId="4" fontId="2" numFmtId="164" xfId="0" applyAlignment="1" applyBorder="1" applyFont="1" applyNumberFormat="1">
      <alignment horizontal="center" readingOrder="0" shrinkToFit="0" vertical="center" wrapText="1"/>
    </xf>
    <xf borderId="1" fillId="4" fontId="3" numFmtId="164" xfId="0" applyAlignment="1" applyBorder="1" applyFont="1" applyNumberFormat="1">
      <alignment horizontal="center" readingOrder="0" shrinkToFit="0" vertical="center" wrapText="1"/>
    </xf>
    <xf borderId="1" fillId="4" fontId="3" numFmtId="9" xfId="0" applyAlignment="1" applyBorder="1" applyFont="1" applyNumberFormat="1">
      <alignment horizontal="center" readingOrder="0" shrinkToFit="0" vertical="center" wrapText="1"/>
    </xf>
    <xf borderId="1" fillId="4" fontId="2" numFmtId="10" xfId="0" applyAlignment="1" applyBorder="1" applyFont="1" applyNumberFormat="1">
      <alignment horizontal="center" readingOrder="0" shrinkToFit="0" vertical="center" wrapText="1"/>
    </xf>
    <xf borderId="1" fillId="4" fontId="2" numFmtId="14" xfId="0" applyAlignment="1" applyBorder="1" applyFont="1" applyNumberFormat="1">
      <alignment horizontal="center" readingOrder="0" shrinkToFit="0" vertical="center" wrapText="1"/>
    </xf>
    <xf borderId="1" fillId="4" fontId="3" numFmtId="14" xfId="0" applyAlignment="1" applyBorder="1" applyFont="1" applyNumberFormat="1">
      <alignment horizontal="center" readingOrder="0" shrinkToFit="0" vertical="center" wrapText="1"/>
    </xf>
    <xf borderId="0" fillId="4" fontId="3" numFmtId="14" xfId="0" applyAlignment="1" applyFont="1" applyNumberFormat="1">
      <alignment horizontal="center" readingOrder="0" shrinkToFit="0" vertical="center" wrapText="1"/>
    </xf>
    <xf borderId="0" fillId="3" fontId="2" numFmtId="0" xfId="0" applyAlignment="1" applyFont="1">
      <alignment readingOrder="0"/>
    </xf>
    <xf borderId="1" fillId="4" fontId="2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1" fillId="4" fontId="2" numFmtId="9" xfId="0" applyAlignment="1" applyBorder="1" applyFont="1" applyNumberFormat="1">
      <alignment horizontal="center"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3" numFmtId="165" xfId="0" applyAlignment="1" applyBorder="1" applyFont="1" applyNumberFormat="1">
      <alignment horizontal="center" readingOrder="0" shrinkToFit="0" vertical="center" wrapText="1"/>
    </xf>
    <xf borderId="0" fillId="3" fontId="3" numFmtId="165" xfId="0" applyAlignment="1" applyFont="1" applyNumberFormat="1">
      <alignment horizontal="center" readingOrder="0" shrinkToFit="0" vertical="center" wrapText="1"/>
    </xf>
    <xf borderId="1" fillId="4" fontId="2" numFmtId="164" xfId="0" applyAlignment="1" applyBorder="1" applyFont="1" applyNumberFormat="1">
      <alignment readingOrder="0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" fillId="4" fontId="3" numFmtId="166" xfId="0" applyAlignment="1" applyBorder="1" applyFont="1" applyNumberFormat="1">
      <alignment horizontal="center" readingOrder="0" shrinkToFit="0" vertical="center" wrapText="1"/>
    </xf>
    <xf borderId="0" fillId="4" fontId="3" numFmtId="166" xfId="0" applyAlignment="1" applyFont="1" applyNumberFormat="1">
      <alignment horizontal="center" readingOrder="0" shrinkToFit="0" vertical="center" wrapText="1"/>
    </xf>
    <xf borderId="0" fillId="4" fontId="2" numFmtId="0" xfId="0" applyAlignment="1" applyFont="1">
      <alignment readingOrder="0"/>
    </xf>
    <xf borderId="1" fillId="3" fontId="2" numFmtId="9" xfId="0" applyAlignment="1" applyBorder="1" applyFont="1" applyNumberFormat="1">
      <alignment horizontal="center" readingOrder="0" shrinkToFit="0" vertical="center" wrapText="1"/>
    </xf>
    <xf borderId="1" fillId="4" fontId="2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2" numFmtId="164" xfId="0" applyAlignment="1" applyBorder="1" applyFont="1" applyNumberFormat="1">
      <alignment readingOrder="0" shrinkToFit="0" vertical="center" wrapText="1"/>
    </xf>
    <xf borderId="1" fillId="3" fontId="2" numFmtId="167" xfId="0" applyAlignment="1" applyBorder="1" applyFont="1" applyNumberFormat="1">
      <alignment readingOrder="0" shrinkToFit="0" vertical="center" wrapText="1"/>
    </xf>
    <xf borderId="1" fillId="4" fontId="2" numFmtId="167" xfId="0" applyAlignment="1" applyBorder="1" applyFont="1" applyNumberFormat="1">
      <alignment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3" fontId="3" numFmtId="166" xfId="0" applyAlignment="1" applyBorder="1" applyFont="1" applyNumberFormat="1">
      <alignment horizontal="center" readingOrder="0" shrinkToFit="0" vertical="center" wrapText="1"/>
    </xf>
    <xf borderId="0" fillId="3" fontId="3" numFmtId="166" xfId="0" applyAlignment="1" applyFont="1" applyNumberFormat="1">
      <alignment horizontal="center" readingOrder="0" shrinkToFit="0" vertical="center" wrapText="1"/>
    </xf>
    <xf borderId="1" fillId="4" fontId="2" numFmtId="164" xfId="0" applyAlignment="1" applyBorder="1" applyFont="1" applyNumberFormat="1">
      <alignment horizontal="left" readingOrder="0" shrinkToFit="0" vertical="center" wrapText="1"/>
    </xf>
    <xf borderId="1" fillId="4" fontId="2" numFmtId="164" xfId="0" applyAlignment="1" applyBorder="1" applyFont="1" applyNumberFormat="1">
      <alignment horizontal="left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2" numFmtId="168" xfId="0" applyAlignment="1" applyBorder="1" applyFont="1" applyNumberFormat="1">
      <alignment horizontal="left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1" fillId="4" fontId="6" numFmtId="0" xfId="0" applyAlignment="1" applyBorder="1" applyFont="1">
      <alignment readingOrder="0" shrinkToFit="0" vertical="center" wrapText="1"/>
    </xf>
    <xf borderId="1" fillId="3" fontId="2" numFmtId="164" xfId="0" applyAlignment="1" applyBorder="1" applyFont="1" applyNumberFormat="1">
      <alignment horizontal="left" readingOrder="0" shrinkToFit="0" vertical="center" wrapText="1"/>
    </xf>
    <xf borderId="1" fillId="3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shrinkToFit="0" vertical="center" wrapText="1"/>
    </xf>
    <xf borderId="1" fillId="4" fontId="2" numFmtId="49" xfId="0" applyAlignment="1" applyBorder="1" applyFont="1" applyNumberFormat="1">
      <alignment horizontal="center" shrinkToFit="0" vertical="center" wrapText="1"/>
    </xf>
    <xf borderId="1" fillId="4" fontId="2" numFmtId="164" xfId="0" applyAlignment="1" applyBorder="1" applyFont="1" applyNumberFormat="1">
      <alignment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3" numFmtId="14" xfId="0" applyAlignment="1" applyBorder="1" applyFont="1" applyNumberFormat="1">
      <alignment horizontal="center" readingOrder="0" shrinkToFit="0" vertical="center" wrapText="1"/>
    </xf>
    <xf borderId="1" fillId="3" fontId="3" numFmtId="169" xfId="0" applyAlignment="1" applyBorder="1" applyFont="1" applyNumberFormat="1">
      <alignment horizontal="center" readingOrder="0" shrinkToFit="0" vertical="center" wrapText="1"/>
    </xf>
    <xf borderId="1" fillId="4" fontId="3" numFmtId="10" xfId="0" applyAlignment="1" applyBorder="1" applyFont="1" applyNumberFormat="1">
      <alignment horizontal="center" readingOrder="0" shrinkToFit="0" vertical="center" wrapText="1"/>
    </xf>
    <xf borderId="1" fillId="4" fontId="3" numFmtId="14" xfId="0" applyAlignment="1" applyBorder="1" applyFont="1" applyNumberFormat="1">
      <alignment horizontal="center" readingOrder="0" shrinkToFit="0" vertical="center" wrapText="1"/>
    </xf>
    <xf borderId="1" fillId="4" fontId="3" numFmtId="169" xfId="0" applyAlignment="1" applyBorder="1" applyFont="1" applyNumberFormat="1">
      <alignment horizontal="center" readingOrder="0" shrinkToFit="0" vertical="center" wrapText="1"/>
    </xf>
    <xf borderId="1" fillId="3" fontId="3" numFmtId="10" xfId="0" applyAlignment="1" applyBorder="1" applyFont="1" applyNumberFormat="1">
      <alignment horizontal="center" readingOrder="0" shrinkToFit="0" vertical="center" wrapText="1"/>
    </xf>
    <xf borderId="1" fillId="3" fontId="2" numFmtId="49" xfId="0" applyAlignment="1" applyBorder="1" applyFont="1" applyNumberFormat="1">
      <alignment horizontal="center" shrinkToFit="0" vertical="center" wrapText="1"/>
    </xf>
    <xf borderId="1" fillId="3" fontId="2" numFmtId="164" xfId="0" applyAlignment="1" applyBorder="1" applyFont="1" applyNumberFormat="1">
      <alignment shrinkToFit="0" vertical="center" wrapText="1"/>
    </xf>
    <xf borderId="1" fillId="3" fontId="2" numFmtId="164" xfId="0" applyAlignment="1" applyBorder="1" applyFont="1" applyNumberFormat="1">
      <alignment horizontal="center" shrinkToFit="0" vertical="center" wrapText="1"/>
    </xf>
    <xf borderId="1" fillId="3" fontId="3" numFmtId="164" xfId="0" applyAlignment="1" applyBorder="1" applyFont="1" applyNumberFormat="1">
      <alignment horizontal="center" shrinkToFit="0" vertical="center" wrapText="1"/>
    </xf>
    <xf borderId="1" fillId="3" fontId="3" numFmtId="10" xfId="0" applyAlignment="1" applyBorder="1" applyFont="1" applyNumberFormat="1">
      <alignment horizontal="center" shrinkToFit="0" vertical="center" wrapText="1"/>
    </xf>
    <xf borderId="1" fillId="4" fontId="2" numFmtId="164" xfId="0" applyAlignment="1" applyBorder="1" applyFont="1" applyNumberFormat="1">
      <alignment horizontal="center" shrinkToFit="0" vertical="center" wrapText="1"/>
    </xf>
    <xf borderId="1" fillId="4" fontId="3" numFmtId="164" xfId="0" applyAlignment="1" applyBorder="1" applyFont="1" applyNumberFormat="1">
      <alignment horizontal="center" shrinkToFit="0" vertical="center" wrapText="1"/>
    </xf>
    <xf borderId="1" fillId="4" fontId="3" numFmtId="10" xfId="0" applyAlignment="1" applyBorder="1" applyFont="1" applyNumberFormat="1">
      <alignment horizontal="center" shrinkToFit="0" vertical="center" wrapText="1"/>
    </xf>
    <xf borderId="1" fillId="4" fontId="2" numFmtId="49" xfId="0" applyAlignment="1" applyBorder="1" applyFont="1" applyNumberFormat="1">
      <alignment shrinkToFit="0" vertical="center" wrapText="1"/>
    </xf>
    <xf borderId="1" fillId="4" fontId="2" numFmtId="10" xfId="0" applyAlignment="1" applyBorder="1" applyFont="1" applyNumberFormat="1">
      <alignment horizontal="center" shrinkToFit="0" vertical="center" wrapText="1"/>
    </xf>
    <xf borderId="0" fillId="4" fontId="2" numFmtId="0" xfId="0" applyAlignment="1" applyFont="1">
      <alignment shrinkToFit="0" vertical="center" wrapText="1"/>
    </xf>
    <xf borderId="1" fillId="3" fontId="2" numFmtId="49" xfId="0" applyAlignment="1" applyBorder="1" applyFont="1" applyNumberFormat="1">
      <alignment shrinkToFit="0" vertical="center" wrapText="1"/>
    </xf>
    <xf borderId="1" fillId="3" fontId="2" numFmtId="10" xfId="0" applyAlignment="1" applyBorder="1" applyFont="1" applyNumberFormat="1">
      <alignment horizontal="center" shrinkToFit="0" vertical="center" wrapText="1"/>
    </xf>
    <xf borderId="0" fillId="3" fontId="2" numFmtId="0" xfId="0" applyAlignment="1" applyFont="1">
      <alignment shrinkToFit="0" vertical="center" wrapText="1"/>
    </xf>
    <xf borderId="2" fillId="0" fontId="7" numFmtId="0" xfId="0" applyAlignment="1" applyBorder="1" applyFont="1">
      <alignment horizontal="left" readingOrder="0" shrinkToFit="0" vertical="center" wrapText="0"/>
    </xf>
    <xf borderId="3" fillId="0" fontId="7" numFmtId="0" xfId="0" applyAlignment="1" applyBorder="1" applyFont="1">
      <alignment horizontal="left" readingOrder="0" shrinkToFit="0" vertical="center" wrapText="0"/>
    </xf>
    <xf borderId="3" fillId="0" fontId="7" numFmtId="49" xfId="0" applyAlignment="1" applyBorder="1" applyFont="1" applyNumberFormat="1">
      <alignment horizontal="left" readingOrder="0" shrinkToFit="0" vertical="center" wrapText="0"/>
    </xf>
    <xf borderId="3" fillId="0" fontId="7" numFmtId="164" xfId="0" applyAlignment="1" applyBorder="1" applyFont="1" applyNumberFormat="1">
      <alignment horizontal="left" readingOrder="0" shrinkToFit="0" vertical="center" wrapText="0"/>
    </xf>
    <xf borderId="3" fillId="0" fontId="7" numFmtId="164" xfId="0" applyAlignment="1" applyBorder="1" applyFont="1" applyNumberFormat="1">
      <alignment horizontal="left" readingOrder="0" shrinkToFit="0" vertical="center" wrapText="0"/>
    </xf>
    <xf borderId="3" fillId="0" fontId="7" numFmtId="0" xfId="0" applyAlignment="1" applyBorder="1" applyFont="1">
      <alignment horizontal="left" readingOrder="0" shrinkToFit="0" vertical="center" wrapText="0"/>
    </xf>
    <xf borderId="4" fillId="0" fontId="7" numFmtId="0" xfId="0" applyAlignment="1" applyBorder="1" applyFont="1">
      <alignment horizontal="left" readingOrder="0" shrinkToFit="0" vertical="center" wrapText="0"/>
    </xf>
    <xf borderId="0" fillId="0" fontId="7" numFmtId="0" xfId="0" applyAlignment="1" applyFont="1">
      <alignment readingOrder="0"/>
    </xf>
    <xf borderId="0" fillId="0" fontId="7" numFmtId="169" xfId="0" applyAlignment="1" applyFont="1" applyNumberFormat="1">
      <alignment readingOrder="0"/>
    </xf>
    <xf borderId="0" fillId="0" fontId="7" numFmtId="164" xfId="0" applyAlignment="1" applyFont="1" applyNumberFormat="1">
      <alignment readingOrder="0"/>
    </xf>
    <xf borderId="0" fillId="0" fontId="7" numFmtId="0" xfId="0" applyAlignment="1" applyFont="1">
      <alignment readingOrder="0" shrinkToFit="0" wrapText="1"/>
    </xf>
    <xf borderId="0" fillId="0" fontId="7" numFmtId="167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7" numFmtId="164" xfId="0" applyFont="1" applyNumberFormat="1"/>
    <xf borderId="0" fillId="0" fontId="7" numFmtId="168" xfId="0" applyAlignment="1" applyFont="1" applyNumberFormat="1">
      <alignment readingOrder="0"/>
    </xf>
    <xf borderId="0" fillId="0" fontId="7" numFmtId="0" xfId="0" applyAlignment="1" applyFont="1">
      <alignment shrinkToFit="0" wrapText="1"/>
    </xf>
    <xf borderId="5" fillId="0" fontId="8" numFmtId="0" xfId="0" applyAlignment="1" applyBorder="1" applyFont="1">
      <alignment horizontal="center" readingOrder="0" shrinkToFit="0" vertical="center" wrapText="0"/>
    </xf>
    <xf borderId="5" fillId="0" fontId="8" numFmtId="49" xfId="0" applyAlignment="1" applyBorder="1" applyFont="1" applyNumberFormat="1">
      <alignment horizontal="center" readingOrder="0" shrinkToFit="0" vertical="center" wrapText="0"/>
    </xf>
    <xf borderId="5" fillId="0" fontId="8" numFmtId="0" xfId="0" applyAlignment="1" applyBorder="1" applyFont="1">
      <alignment horizontal="center" readingOrder="0" shrinkToFit="0" vertical="center" wrapText="0"/>
    </xf>
    <xf borderId="3" fillId="0" fontId="8" numFmtId="0" xfId="0" applyAlignment="1" applyBorder="1" applyFont="1">
      <alignment horizontal="center" readingOrder="0" shrinkToFit="0" vertical="center" wrapText="0"/>
    </xf>
    <xf borderId="3" fillId="2" fontId="9" numFmtId="0" xfId="0" applyAlignment="1" applyBorder="1" applyFont="1">
      <alignment horizontal="center" readingOrder="0" shrinkToFit="0" vertical="center" wrapText="0"/>
    </xf>
    <xf borderId="4" fillId="2" fontId="9" numFmtId="0" xfId="0" applyAlignment="1" applyBorder="1" applyFont="1">
      <alignment horizontal="center" readingOrder="0" shrinkToFit="0" vertical="center" wrapText="0"/>
    </xf>
    <xf borderId="5" fillId="0" fontId="7" numFmtId="0" xfId="0" applyAlignment="1" applyBorder="1" applyFont="1">
      <alignment horizontal="center"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horizontal="center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5" fillId="0" fontId="7" numFmtId="170" xfId="0" applyAlignment="1" applyBorder="1" applyFont="1" applyNumberFormat="1">
      <alignment readingOrder="0" shrinkToFit="0" vertical="center" wrapText="0"/>
    </xf>
    <xf borderId="6" fillId="0" fontId="7" numFmtId="0" xfId="0" applyAlignment="1" applyBorder="1" applyFont="1">
      <alignment horizontal="center" readingOrder="0" shrinkToFit="0" vertical="center" wrapText="0"/>
    </xf>
    <xf borderId="6" fillId="3" fontId="10" numFmtId="14" xfId="0" applyAlignment="1" applyBorder="1" applyFont="1" applyNumberFormat="1">
      <alignment shrinkToFit="0" vertical="center" wrapText="0"/>
    </xf>
    <xf borderId="7" fillId="3" fontId="10" numFmtId="14" xfId="0" applyAlignment="1" applyBorder="1" applyFont="1" applyNumberFormat="1">
      <alignment shrinkToFit="0" vertical="center" wrapText="0"/>
    </xf>
    <xf borderId="1" fillId="0" fontId="7" numFmtId="0" xfId="0" applyAlignment="1" applyBorder="1" applyFont="1">
      <alignment horizontal="center" readingOrder="0" shrinkToFit="0" vertical="center" wrapText="0"/>
    </xf>
    <xf borderId="1" fillId="4" fontId="10" numFmtId="14" xfId="0" applyAlignment="1" applyBorder="1" applyFont="1" applyNumberFormat="1">
      <alignment shrinkToFit="0" vertical="center" wrapText="0"/>
    </xf>
    <xf borderId="8" fillId="4" fontId="10" numFmtId="14" xfId="0" applyAlignment="1" applyBorder="1" applyFont="1" applyNumberFormat="1">
      <alignment shrinkToFit="0" vertical="center" wrapText="0"/>
    </xf>
    <xf borderId="1" fillId="4" fontId="10" numFmtId="0" xfId="0" applyAlignment="1" applyBorder="1" applyFont="1">
      <alignment shrinkToFit="0" vertical="center" wrapText="0"/>
    </xf>
    <xf borderId="8" fillId="4" fontId="10" numFmtId="0" xfId="0" applyAlignment="1" applyBorder="1" applyFont="1">
      <alignment shrinkToFit="0" vertical="center" wrapText="0"/>
    </xf>
    <xf borderId="6" fillId="3" fontId="10" numFmtId="0" xfId="0" applyAlignment="1" applyBorder="1" applyFont="1">
      <alignment shrinkToFit="0" vertical="center" wrapText="0"/>
    </xf>
    <xf borderId="7" fillId="3" fontId="10" numFmtId="0" xfId="0" applyAlignment="1" applyBorder="1" applyFont="1">
      <alignment shrinkToFit="0" vertical="center" wrapText="0"/>
    </xf>
    <xf borderId="6" fillId="3" fontId="10" numFmtId="165" xfId="0" applyAlignment="1" applyBorder="1" applyFont="1" applyNumberFormat="1">
      <alignment shrinkToFit="0" vertical="center" wrapText="0"/>
    </xf>
    <xf borderId="7" fillId="3" fontId="10" numFmtId="165" xfId="0" applyAlignment="1" applyBorder="1" applyFont="1" applyNumberFormat="1">
      <alignment shrinkToFit="0" vertical="center" wrapText="0"/>
    </xf>
    <xf borderId="5" fillId="0" fontId="11" numFmtId="170" xfId="0" applyAlignment="1" applyBorder="1" applyFont="1" applyNumberFormat="1">
      <alignment readingOrder="0" shrinkToFit="0" vertical="bottom" wrapText="0"/>
    </xf>
    <xf borderId="5" fillId="0" fontId="7" numFmtId="170" xfId="0" applyAlignment="1" applyBorder="1" applyFont="1" applyNumberFormat="1">
      <alignment shrinkToFit="0" vertical="center" wrapText="0"/>
    </xf>
    <xf borderId="5" fillId="0" fontId="7" numFmtId="0" xfId="0" applyAlignment="1" applyBorder="1" applyFont="1">
      <alignment horizontal="center" readingOrder="0" shrinkToFit="0" vertical="center" wrapText="0"/>
    </xf>
    <xf borderId="6" fillId="3" fontId="10" numFmtId="166" xfId="0" applyAlignment="1" applyBorder="1" applyFont="1" applyNumberFormat="1">
      <alignment shrinkToFit="0" vertical="center" wrapText="0"/>
    </xf>
    <xf borderId="7" fillId="3" fontId="10" numFmtId="166" xfId="0" applyAlignment="1" applyBorder="1" applyFont="1" applyNumberFormat="1">
      <alignment shrinkToFit="0" vertical="center" wrapText="0"/>
    </xf>
    <xf borderId="1" fillId="4" fontId="10" numFmtId="166" xfId="0" applyAlignment="1" applyBorder="1" applyFont="1" applyNumberFormat="1">
      <alignment shrinkToFit="0" vertical="center" wrapText="0"/>
    </xf>
    <xf borderId="8" fillId="4" fontId="10" numFmtId="166" xfId="0" applyAlignment="1" applyBorder="1" applyFont="1" applyNumberFormat="1">
      <alignment shrinkToFit="0" vertical="center" wrapText="0"/>
    </xf>
    <xf borderId="5" fillId="5" fontId="12" numFmtId="0" xfId="0" applyAlignment="1" applyBorder="1" applyFill="1" applyFont="1">
      <alignment horizontal="center" readingOrder="0" shrinkToFit="0" vertical="center" wrapText="0"/>
    </xf>
    <xf borderId="5" fillId="2" fontId="12" numFmtId="0" xfId="0" applyAlignment="1" applyBorder="1" applyFont="1">
      <alignment horizontal="center" readingOrder="0" shrinkToFit="0" vertical="center" wrapText="0"/>
    </xf>
    <xf borderId="5" fillId="2" fontId="10" numFmtId="0" xfId="0" applyAlignment="1" applyBorder="1" applyFont="1">
      <alignment shrinkToFit="0" vertical="center" wrapText="0"/>
    </xf>
    <xf borderId="5" fillId="5" fontId="10" numFmtId="0" xfId="0" applyAlignment="1" applyBorder="1" applyFont="1">
      <alignment shrinkToFit="0" vertical="center" wrapText="0"/>
    </xf>
    <xf borderId="7" fillId="0" fontId="7" numFmtId="0" xfId="0" applyAlignment="1" applyBorder="1" applyFont="1">
      <alignment horizontal="center" readingOrder="0" shrinkToFit="0" vertical="center" wrapText="0"/>
    </xf>
    <xf borderId="8" fillId="0" fontId="7" numFmtId="0" xfId="0" applyAlignment="1" applyBorder="1" applyFont="1">
      <alignment horizontal="center" readingOrder="0" shrinkToFit="0" vertical="center" wrapText="0"/>
    </xf>
    <xf borderId="5" fillId="2" fontId="10" numFmtId="0" xfId="0" applyAlignment="1" applyBorder="1" applyFont="1">
      <alignment readingOrder="0" shrinkToFit="0" vertical="center" wrapText="0"/>
    </xf>
    <xf borderId="5" fillId="5" fontId="10" numFmtId="0" xfId="0" applyAlignment="1" applyBorder="1" applyFont="1">
      <alignment readingOrder="0" shrinkToFit="0" vertical="center" wrapText="0"/>
    </xf>
    <xf borderId="5" fillId="2" fontId="12" numFmtId="0" xfId="0" applyAlignment="1" applyBorder="1" applyFont="1">
      <alignment horizontal="left" readingOrder="0" shrinkToFit="0" vertical="center" wrapText="0"/>
    </xf>
    <xf borderId="6" fillId="0" fontId="7" numFmtId="0" xfId="0" applyAlignment="1" applyBorder="1" applyFont="1">
      <alignment horizontal="center" shrinkToFit="0" vertical="center" wrapText="0"/>
    </xf>
    <xf borderId="7" fillId="0" fontId="7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8" fillId="0" fontId="7" numFmtId="0" xfId="0" applyAlignment="1" applyBorder="1" applyFont="1">
      <alignment horizontal="center" shrinkToFit="0" vertical="center" wrapText="0"/>
    </xf>
    <xf borderId="5" fillId="2" fontId="12" numFmtId="168" xfId="0" applyAlignment="1" applyBorder="1" applyFont="1" applyNumberFormat="1">
      <alignment horizontal="center" readingOrder="0" shrinkToFit="0" vertical="center" wrapText="0"/>
    </xf>
    <xf borderId="6" fillId="0" fontId="7" numFmtId="169" xfId="0" applyAlignment="1" applyBorder="1" applyFont="1" applyNumberFormat="1">
      <alignment horizontal="center" readingOrder="0" shrinkToFit="0" vertical="center" wrapText="0"/>
    </xf>
    <xf borderId="7" fillId="0" fontId="7" numFmtId="171" xfId="0" applyAlignment="1" applyBorder="1" applyFont="1" applyNumberFormat="1">
      <alignment horizontal="center" readingOrder="0" shrinkToFit="0" vertical="center" wrapText="0"/>
    </xf>
    <xf borderId="1" fillId="0" fontId="7" numFmtId="169" xfId="0" applyAlignment="1" applyBorder="1" applyFont="1" applyNumberFormat="1">
      <alignment horizontal="center" readingOrder="0" shrinkToFit="0" vertical="center" wrapText="0"/>
    </xf>
    <xf borderId="8" fillId="0" fontId="7" numFmtId="171" xfId="0" applyAlignment="1" applyBorder="1" applyFont="1" applyNumberFormat="1">
      <alignment horizontal="center" readingOrder="0" shrinkToFit="0" vertical="center" wrapText="0"/>
    </xf>
    <xf borderId="9" fillId="0" fontId="7" numFmtId="0" xfId="0" applyAlignment="1" applyBorder="1" applyFont="1">
      <alignment horizontal="center" shrinkToFit="0" vertical="center" wrapText="0"/>
    </xf>
    <xf borderId="10" fillId="0" fontId="7" numFmtId="0" xfId="0" applyAlignment="1" applyBorder="1" applyFont="1">
      <alignment horizontal="center" shrinkToFit="0" vertical="center" wrapText="0"/>
    </xf>
    <xf borderId="5" fillId="0" fontId="13" numFmtId="0" xfId="0" applyAlignment="1" applyBorder="1" applyFont="1">
      <alignment horizontal="center"/>
    </xf>
    <xf borderId="5" fillId="0" fontId="13" numFmtId="164" xfId="0" applyAlignment="1" applyBorder="1" applyFont="1" applyNumberFormat="1">
      <alignment horizontal="center"/>
    </xf>
    <xf borderId="5" fillId="0" fontId="13" numFmtId="172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5" fillId="0" fontId="15" numFmtId="0" xfId="0" applyBorder="1" applyFont="1"/>
    <xf borderId="5" fillId="0" fontId="15" numFmtId="164" xfId="0" applyBorder="1" applyFont="1" applyNumberFormat="1"/>
    <xf borderId="5" fillId="0" fontId="16" numFmtId="0" xfId="0" applyBorder="1" applyFont="1"/>
    <xf borderId="5" fillId="0" fontId="15" numFmtId="164" xfId="0" applyAlignment="1" applyBorder="1" applyFont="1" applyNumberFormat="1">
      <alignment horizontal="left"/>
    </xf>
    <xf borderId="5" fillId="0" fontId="15" numFmtId="172" xfId="0" applyAlignment="1" applyBorder="1" applyFont="1" applyNumberFormat="1">
      <alignment horizontal="center"/>
    </xf>
    <xf borderId="5" fillId="0" fontId="17" numFmtId="0" xfId="0" applyBorder="1" applyFont="1"/>
    <xf borderId="5" fillId="0" fontId="17" numFmtId="14" xfId="0" applyBorder="1" applyFont="1" applyNumberFormat="1"/>
    <xf borderId="5" fillId="0" fontId="18" numFmtId="14" xfId="0" applyBorder="1" applyFont="1" applyNumberFormat="1"/>
    <xf borderId="5" fillId="0" fontId="19" numFmtId="0" xfId="0" applyBorder="1" applyFont="1"/>
    <xf borderId="5" fillId="0" fontId="20" numFmtId="14" xfId="0" applyBorder="1" applyFont="1" applyNumberFormat="1"/>
    <xf borderId="0" fillId="0" fontId="17" numFmtId="0" xfId="0" applyFont="1"/>
    <xf borderId="5" fillId="6" fontId="15" numFmtId="0" xfId="0" applyBorder="1" applyFill="1" applyFont="1"/>
    <xf borderId="0" fillId="0" fontId="15" numFmtId="0" xfId="0" applyFont="1"/>
    <xf borderId="5" fillId="0" fontId="17" numFmtId="164" xfId="0" applyBorder="1" applyFont="1" applyNumberFormat="1"/>
    <xf borderId="5" fillId="7" fontId="15" numFmtId="0" xfId="0" applyAlignment="1" applyBorder="1" applyFill="1" applyFont="1">
      <alignment vertical="center"/>
    </xf>
    <xf borderId="5" fillId="0" fontId="15" numFmtId="0" xfId="0" applyAlignment="1" applyBorder="1" applyFont="1">
      <alignment vertical="center"/>
    </xf>
    <xf borderId="5" fillId="0" fontId="15" numFmtId="164" xfId="0" applyAlignment="1" applyBorder="1" applyFont="1" applyNumberFormat="1">
      <alignment horizontal="left" vertical="center"/>
    </xf>
    <xf borderId="5" fillId="0" fontId="17" numFmtId="166" xfId="0" applyBorder="1" applyFont="1" applyNumberFormat="1"/>
    <xf borderId="5" fillId="0" fontId="15" numFmtId="0" xfId="0" applyAlignment="1" applyBorder="1" applyFont="1">
      <alignment horizontal="left"/>
    </xf>
    <xf borderId="5" fillId="0" fontId="11" numFmtId="14" xfId="0" applyBorder="1" applyFont="1" applyNumberFormat="1"/>
    <xf borderId="5" fillId="6" fontId="15" numFmtId="164" xfId="0" applyAlignment="1" applyBorder="1" applyFont="1" applyNumberFormat="1">
      <alignment horizontal="left"/>
    </xf>
    <xf borderId="5" fillId="6" fontId="15" numFmtId="0" xfId="0" applyAlignment="1" applyBorder="1" applyFont="1">
      <alignment horizontal="left"/>
    </xf>
    <xf borderId="5" fillId="6" fontId="17" numFmtId="0" xfId="0" applyBorder="1" applyFont="1"/>
    <xf borderId="5" fillId="6" fontId="17" numFmtId="14" xfId="0" applyBorder="1" applyFont="1" applyNumberFormat="1"/>
    <xf borderId="11" fillId="7" fontId="17" numFmtId="0" xfId="0" applyBorder="1" applyFont="1"/>
    <xf borderId="5" fillId="8" fontId="15" numFmtId="0" xfId="0" applyBorder="1" applyFill="1" applyFont="1"/>
    <xf borderId="5" fillId="8" fontId="15" numFmtId="164" xfId="0" applyAlignment="1" applyBorder="1" applyFont="1" applyNumberFormat="1">
      <alignment horizontal="left"/>
    </xf>
    <xf borderId="0" fillId="0" fontId="15" numFmtId="164" xfId="0" applyFont="1" applyNumberFormat="1"/>
    <xf borderId="11" fillId="7" fontId="19" numFmtId="0" xfId="0" applyAlignment="1" applyBorder="1" applyFont="1">
      <alignment horizontal="left"/>
    </xf>
    <xf borderId="5" fillId="0" fontId="17" numFmtId="164" xfId="0" applyAlignment="1" applyBorder="1" applyFont="1" applyNumberFormat="1">
      <alignment horizontal="left"/>
    </xf>
    <xf borderId="5" fillId="7" fontId="21" numFmtId="0" xfId="0" applyBorder="1" applyFont="1"/>
    <xf borderId="5" fillId="0" fontId="13" numFmtId="0" xfId="0" applyBorder="1" applyFont="1"/>
    <xf borderId="5" fillId="0" fontId="22" numFmtId="0" xfId="0" applyBorder="1" applyFont="1"/>
    <xf borderId="5" fillId="7" fontId="16" numFmtId="0" xfId="0" applyAlignment="1" applyBorder="1" applyFont="1">
      <alignment horizontal="left"/>
    </xf>
    <xf borderId="5" fillId="0" fontId="15" numFmtId="14" xfId="0" applyBorder="1" applyFont="1" applyNumberFormat="1"/>
    <xf borderId="5" fillId="0" fontId="15" numFmtId="164" xfId="0" applyAlignment="1" applyBorder="1" applyFont="1" applyNumberFormat="1">
      <alignment horizontal="right"/>
    </xf>
    <xf borderId="0" fillId="0" fontId="22" numFmtId="0" xfId="0" applyFont="1"/>
    <xf borderId="0" fillId="0" fontId="22" numFmtId="166" xfId="0" applyAlignment="1" applyFont="1" applyNumberFormat="1">
      <alignment horizontal="center"/>
    </xf>
    <xf borderId="0" fillId="0" fontId="22" numFmtId="164" xfId="0" applyAlignment="1" applyFont="1" applyNumberFormat="1">
      <alignment horizontal="left"/>
    </xf>
    <xf borderId="0" fillId="0" fontId="13" numFmtId="4" xfId="0" applyFont="1" applyNumberFormat="1"/>
    <xf borderId="0" fillId="0" fontId="17" numFmtId="49" xfId="0" applyFont="1" applyNumberFormat="1"/>
    <xf borderId="0" fillId="0" fontId="17" numFmtId="164" xfId="0" applyFont="1" applyNumberFormat="1"/>
    <xf borderId="0" fillId="0" fontId="17" numFmtId="164" xfId="0" applyAlignment="1" applyFont="1" applyNumberFormat="1">
      <alignment horizontal="center"/>
    </xf>
    <xf borderId="0" fillId="0" fontId="17" numFmtId="172" xfId="0" applyAlignment="1" applyFont="1" applyNumberFormat="1">
      <alignment horizontal="center"/>
    </xf>
    <xf borderId="0" fillId="0" fontId="22" numFmtId="14" xfId="0" applyAlignment="1" applyFont="1" applyNumberFormat="1">
      <alignment horizontal="center"/>
    </xf>
    <xf borderId="0" fillId="0" fontId="22" numFmtId="0" xfId="0" applyAlignment="1" applyFont="1">
      <alignment horizontal="center"/>
    </xf>
    <xf borderId="0" fillId="0" fontId="17" numFmtId="0" xfId="0" applyAlignment="1" applyFont="1">
      <alignment horizontal="left"/>
    </xf>
    <xf borderId="0" fillId="0" fontId="13" numFmtId="4" xfId="0" applyAlignment="1" applyFont="1" applyNumberFormat="1">
      <alignment horizontal="left"/>
    </xf>
    <xf borderId="0" fillId="0" fontId="17" numFmtId="0" xfId="0" applyAlignment="1" applyFont="1">
      <alignment readingOrder="0"/>
    </xf>
    <xf borderId="0" fillId="0" fontId="17" numFmtId="164" xfId="0" applyFont="1" applyNumberFormat="1"/>
    <xf borderId="0" fillId="0" fontId="7" numFmtId="0" xfId="0" applyFont="1"/>
    <xf borderId="12" fillId="0" fontId="20" numFmtId="0" xfId="0" applyBorder="1" applyFont="1"/>
    <xf borderId="13" fillId="0" fontId="20" numFmtId="0" xfId="0" applyBorder="1" applyFont="1"/>
    <xf borderId="14" fillId="0" fontId="20" numFmtId="0" xfId="0" applyBorder="1" applyFont="1"/>
    <xf borderId="15" fillId="0" fontId="20" numFmtId="0" xfId="0" applyBorder="1" applyFont="1"/>
    <xf borderId="16" fillId="0" fontId="20" numFmtId="0" xfId="0" applyBorder="1" applyFont="1"/>
    <xf borderId="17" fillId="0" fontId="20" numFmtId="0" xfId="0" applyBorder="1" applyFont="1"/>
    <xf borderId="13" fillId="0" fontId="20" numFmtId="164" xfId="0" applyBorder="1" applyFont="1" applyNumberFormat="1"/>
    <xf borderId="18" fillId="0" fontId="20" numFmtId="0" xfId="0" applyBorder="1" applyFont="1"/>
    <xf borderId="19" fillId="0" fontId="20" numFmtId="164" xfId="0" applyBorder="1" applyFont="1" applyNumberFormat="1"/>
    <xf borderId="19" fillId="0" fontId="20" numFmtId="0" xfId="0" applyBorder="1" applyFont="1"/>
    <xf borderId="20" fillId="0" fontId="20" numFmtId="0" xfId="0" applyBorder="1" applyFont="1"/>
    <xf borderId="21" fillId="0" fontId="20" numFmtId="0" xfId="0" applyBorder="1" applyFont="1"/>
    <xf borderId="22" fillId="0" fontId="20" numFmtId="164" xfId="0" applyBorder="1" applyFont="1" applyNumberFormat="1"/>
    <xf borderId="22" fillId="0" fontId="20" numFmtId="0" xfId="0" applyBorder="1" applyFont="1"/>
    <xf borderId="23" fillId="0" fontId="20" numFmtId="0" xfId="0" applyBorder="1" applyFont="1"/>
    <xf borderId="24" fillId="0" fontId="20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  <tableStyles count="2">
    <tableStyle count="3" pivot="0" name="ADITIVOS-style">
      <tableStyleElement dxfId="1" type="headerRow"/>
      <tableStyleElement dxfId="2" type="firstRowStripe"/>
      <tableStyleElement dxfId="3" type="secondRowStripe"/>
    </tableStyle>
    <tableStyle count="3" pivot="0" name="AUTORIZAÇÃO DE PAGAMENT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K1" displayName="ADITIVOS" name="ADITIVOS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ADITIVO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S1930" displayName="AUTORIZAÇÃO_DE_PAGAMENTO" name="AUTORIZAÇÃO_DE_PAGAMENTO" id="2">
  <autoFilter ref="$A$1:$S$1930"/>
  <tableColumns count="19">
    <tableColumn name="ID" id="1"/>
    <tableColumn name="CONTRATO" id="2"/>
    <tableColumn name="Nº CONTRATO" id="3"/>
    <tableColumn name="ESTADO" id="4"/>
    <tableColumn name="Nº ATA" id="5"/>
    <tableColumn name="EMPRESA" id="6"/>
    <tableColumn name="NF" id="7"/>
    <tableColumn name="AUTORIZAÇÃO VALOR" id="8"/>
    <tableColumn name="DATA DE PAGAMENTO" id="9"/>
    <tableColumn name="MEDIÇÃO" id="10"/>
    <tableColumn name="ANO" id="11"/>
    <tableColumn name="STATUS" id="12"/>
    <tableColumn name="ANEXAR NF" id="13"/>
    <tableColumn name="PROCESSADO" id="14"/>
    <tableColumn name="Nº FLUIG" id="15"/>
    <tableColumn name="ARQUIVO" id="16"/>
    <tableColumn name="OBSERVAÇÕES" id="17"/>
    <tableColumn name="DATA DE ENVIO" id="18"/>
    <tableColumn name="ATUALIZADO EM:" id="19"/>
  </tableColumns>
  <tableStyleInfo name="AUTORIZAÇÃO DE PAGAMENT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LGPMrvSmeKa4dZkywAle6GFqaxVrphwm?usp=drive_li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24.0"/>
    <col customWidth="1" min="3" max="3" width="27.13"/>
    <col customWidth="1" min="4" max="4" width="19.88"/>
    <col customWidth="1" min="5" max="6" width="24.75"/>
    <col customWidth="1" min="7" max="7" width="16.0"/>
    <col customWidth="1" min="8" max="8" width="20.75"/>
    <col customWidth="1" min="9" max="9" width="16.88"/>
    <col customWidth="1" min="10" max="10" width="22.5"/>
    <col customWidth="1" min="11" max="11" width="21.25"/>
    <col customWidth="1" min="12" max="12" width="17.38"/>
    <col customWidth="1" min="13" max="13" width="25.13"/>
    <col customWidth="1" min="14" max="14" width="19.25"/>
    <col customWidth="1" min="15" max="15" width="19.63"/>
    <col customWidth="1" min="16" max="16" width="18.13"/>
    <col customWidth="1" min="17" max="17" width="25.63"/>
    <col customWidth="1" min="18" max="19" width="13.0"/>
    <col customWidth="1" min="20" max="20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4" t="s">
        <v>17</v>
      </c>
      <c r="S1" s="4" t="s">
        <v>18</v>
      </c>
      <c r="T1" s="4" t="s">
        <v>19</v>
      </c>
    </row>
    <row r="2" ht="27.0" customHeight="1">
      <c r="A2" s="5" t="s">
        <v>20</v>
      </c>
      <c r="B2" s="6" t="s">
        <v>21</v>
      </c>
      <c r="C2" s="6" t="s">
        <v>22</v>
      </c>
      <c r="D2" s="6" t="s">
        <v>23</v>
      </c>
      <c r="E2" s="7"/>
      <c r="F2" s="7" t="s">
        <v>24</v>
      </c>
      <c r="G2" s="6" t="s">
        <v>25</v>
      </c>
      <c r="H2" s="8" t="s">
        <v>26</v>
      </c>
      <c r="I2" s="6" t="s">
        <v>27</v>
      </c>
      <c r="J2" s="9">
        <v>1254362.98</v>
      </c>
      <c r="K2" s="10">
        <v>0.0</v>
      </c>
      <c r="L2" s="11">
        <v>1254362.98</v>
      </c>
      <c r="M2" s="11">
        <v>0.0</v>
      </c>
      <c r="N2" s="12">
        <v>1.0</v>
      </c>
      <c r="O2" s="13">
        <v>1254362.98</v>
      </c>
      <c r="P2" s="14">
        <v>45925.0</v>
      </c>
      <c r="Q2" s="15"/>
      <c r="R2" s="16"/>
      <c r="S2" s="16"/>
      <c r="T2" s="16"/>
    </row>
    <row r="3" ht="27.0" customHeight="1">
      <c r="A3" s="17" t="s">
        <v>28</v>
      </c>
      <c r="B3" s="18" t="s">
        <v>21</v>
      </c>
      <c r="C3" s="19" t="s">
        <v>29</v>
      </c>
      <c r="D3" s="19" t="s">
        <v>30</v>
      </c>
      <c r="E3" s="20"/>
      <c r="F3" s="20" t="s">
        <v>24</v>
      </c>
      <c r="G3" s="19" t="s">
        <v>25</v>
      </c>
      <c r="H3" s="19" t="s">
        <v>26</v>
      </c>
      <c r="I3" s="19" t="s">
        <v>27</v>
      </c>
      <c r="J3" s="21">
        <v>1256105.64</v>
      </c>
      <c r="K3" s="22">
        <v>0.0</v>
      </c>
      <c r="L3" s="23">
        <v>1256105.64</v>
      </c>
      <c r="M3" s="23">
        <v>0.0</v>
      </c>
      <c r="N3" s="24">
        <v>1.0</v>
      </c>
      <c r="O3" s="25">
        <v>1256105.64</v>
      </c>
      <c r="P3" s="26">
        <v>45925.0</v>
      </c>
      <c r="Q3" s="27"/>
      <c r="R3" s="28"/>
      <c r="S3" s="28"/>
      <c r="T3" s="28"/>
    </row>
    <row r="4" ht="27.0" customHeight="1">
      <c r="A4" s="5" t="s">
        <v>31</v>
      </c>
      <c r="B4" s="6" t="s">
        <v>32</v>
      </c>
      <c r="C4" s="6" t="s">
        <v>32</v>
      </c>
      <c r="D4" s="6"/>
      <c r="E4" s="7"/>
      <c r="F4" s="7" t="s">
        <v>33</v>
      </c>
      <c r="G4" s="6" t="s">
        <v>34</v>
      </c>
      <c r="H4" s="6" t="s">
        <v>26</v>
      </c>
      <c r="I4" s="29" t="s">
        <v>35</v>
      </c>
      <c r="J4" s="9">
        <v>99856.13</v>
      </c>
      <c r="K4" s="10">
        <v>0.0</v>
      </c>
      <c r="L4" s="11">
        <v>99856.13</v>
      </c>
      <c r="M4" s="11">
        <v>0.0</v>
      </c>
      <c r="N4" s="12">
        <v>1.0</v>
      </c>
      <c r="O4" s="13">
        <v>99856.13</v>
      </c>
      <c r="P4" s="14">
        <v>45007.0</v>
      </c>
      <c r="Q4" s="15"/>
      <c r="R4" s="16"/>
      <c r="S4" s="16"/>
      <c r="T4" s="16"/>
    </row>
    <row r="5" ht="27.0" customHeight="1">
      <c r="A5" s="17" t="s">
        <v>36</v>
      </c>
      <c r="B5" s="19" t="s">
        <v>37</v>
      </c>
      <c r="C5" s="19" t="s">
        <v>38</v>
      </c>
      <c r="D5" s="19" t="s">
        <v>39</v>
      </c>
      <c r="E5" s="20"/>
      <c r="F5" s="20" t="s">
        <v>40</v>
      </c>
      <c r="G5" s="19" t="s">
        <v>25</v>
      </c>
      <c r="H5" s="19" t="s">
        <v>26</v>
      </c>
      <c r="I5" s="19" t="s">
        <v>41</v>
      </c>
      <c r="J5" s="21">
        <v>4109850.0</v>
      </c>
      <c r="K5" s="22">
        <v>8650503.07</v>
      </c>
      <c r="L5" s="23">
        <v>1.276035307E7</v>
      </c>
      <c r="M5" s="23">
        <v>1.115032773E7</v>
      </c>
      <c r="N5" s="23" t="s">
        <v>42</v>
      </c>
      <c r="O5" s="30">
        <v>1610025.34</v>
      </c>
      <c r="P5" s="26">
        <v>45848.0</v>
      </c>
      <c r="Q5" s="27"/>
      <c r="R5" s="28"/>
      <c r="S5" s="31" t="s">
        <v>43</v>
      </c>
      <c r="T5" s="31" t="s">
        <v>38</v>
      </c>
    </row>
    <row r="6" ht="27.0" customHeight="1">
      <c r="A6" s="5" t="s">
        <v>44</v>
      </c>
      <c r="B6" s="6" t="s">
        <v>37</v>
      </c>
      <c r="C6" s="6" t="s">
        <v>45</v>
      </c>
      <c r="D6" s="6" t="s">
        <v>46</v>
      </c>
      <c r="E6" s="7"/>
      <c r="F6" s="7" t="s">
        <v>40</v>
      </c>
      <c r="G6" s="6" t="s">
        <v>25</v>
      </c>
      <c r="H6" s="6" t="s">
        <v>26</v>
      </c>
      <c r="I6" s="6" t="s">
        <v>41</v>
      </c>
      <c r="J6" s="9">
        <v>639310.0</v>
      </c>
      <c r="K6" s="10">
        <v>1.10285669E7</v>
      </c>
      <c r="L6" s="11">
        <v>1.16678769E7</v>
      </c>
      <c r="M6" s="11">
        <v>9753286.84</v>
      </c>
      <c r="N6" s="11" t="s">
        <v>47</v>
      </c>
      <c r="O6" s="32">
        <v>1914590.06</v>
      </c>
      <c r="P6" s="14">
        <v>45848.0</v>
      </c>
      <c r="Q6" s="15"/>
      <c r="R6" s="16"/>
      <c r="S6" s="33" t="s">
        <v>43</v>
      </c>
      <c r="T6" s="33" t="s">
        <v>45</v>
      </c>
    </row>
    <row r="7" ht="27.0" customHeight="1">
      <c r="A7" s="17" t="s">
        <v>48</v>
      </c>
      <c r="B7" s="19" t="s">
        <v>49</v>
      </c>
      <c r="C7" s="19" t="s">
        <v>50</v>
      </c>
      <c r="D7" s="19"/>
      <c r="E7" s="20"/>
      <c r="F7" s="20" t="s">
        <v>40</v>
      </c>
      <c r="G7" s="19" t="s">
        <v>34</v>
      </c>
      <c r="H7" s="19" t="s">
        <v>26</v>
      </c>
      <c r="I7" s="19" t="s">
        <v>27</v>
      </c>
      <c r="J7" s="21">
        <v>28497.17</v>
      </c>
      <c r="K7" s="22">
        <v>0.0</v>
      </c>
      <c r="L7" s="23">
        <v>28497.17</v>
      </c>
      <c r="M7" s="23">
        <v>0.0</v>
      </c>
      <c r="N7" s="24">
        <v>1.0</v>
      </c>
      <c r="O7" s="34">
        <v>28497.17</v>
      </c>
      <c r="P7" s="26">
        <v>45122.0</v>
      </c>
      <c r="Q7" s="27"/>
      <c r="R7" s="28"/>
      <c r="S7" s="28"/>
      <c r="T7" s="28"/>
    </row>
    <row r="8" ht="27.0" customHeight="1">
      <c r="A8" s="5" t="s">
        <v>51</v>
      </c>
      <c r="B8" s="6" t="s">
        <v>52</v>
      </c>
      <c r="C8" s="6" t="s">
        <v>53</v>
      </c>
      <c r="D8" s="6" t="s">
        <v>54</v>
      </c>
      <c r="E8" s="7"/>
      <c r="F8" s="7" t="s">
        <v>33</v>
      </c>
      <c r="G8" s="6" t="s">
        <v>34</v>
      </c>
      <c r="H8" s="6" t="s">
        <v>26</v>
      </c>
      <c r="I8" s="6" t="s">
        <v>27</v>
      </c>
      <c r="J8" s="9">
        <v>8106697.85</v>
      </c>
      <c r="K8" s="10">
        <v>0.0</v>
      </c>
      <c r="L8" s="11">
        <v>8106697.85</v>
      </c>
      <c r="M8" s="11">
        <v>0.0</v>
      </c>
      <c r="N8" s="12">
        <v>1.0</v>
      </c>
      <c r="O8" s="13">
        <v>8106697.85</v>
      </c>
      <c r="P8" s="14">
        <v>44922.0</v>
      </c>
      <c r="Q8" s="15"/>
      <c r="R8" s="16"/>
      <c r="S8" s="16"/>
      <c r="T8" s="16"/>
    </row>
    <row r="9" ht="51.0" customHeight="1">
      <c r="A9" s="17" t="s">
        <v>55</v>
      </c>
      <c r="B9" s="19" t="s">
        <v>56</v>
      </c>
      <c r="C9" s="19" t="s">
        <v>57</v>
      </c>
      <c r="D9" s="19" t="s">
        <v>58</v>
      </c>
      <c r="E9" s="20"/>
      <c r="F9" s="20" t="s">
        <v>40</v>
      </c>
      <c r="G9" s="19" t="s">
        <v>25</v>
      </c>
      <c r="H9" s="35" t="s">
        <v>59</v>
      </c>
      <c r="I9" s="19" t="s">
        <v>60</v>
      </c>
      <c r="J9" s="21">
        <v>8052707.83</v>
      </c>
      <c r="K9" s="22">
        <v>0.0</v>
      </c>
      <c r="L9" s="23">
        <v>8052707.83</v>
      </c>
      <c r="M9" s="23">
        <v>0.0</v>
      </c>
      <c r="N9" s="24">
        <v>1.0</v>
      </c>
      <c r="O9" s="25">
        <v>8052707.83</v>
      </c>
      <c r="P9" s="26">
        <v>45995.0</v>
      </c>
      <c r="Q9" s="27"/>
      <c r="R9" s="28"/>
      <c r="S9" s="28"/>
      <c r="T9" s="28"/>
    </row>
    <row r="10" ht="27.0" customHeight="1">
      <c r="A10" s="5" t="s">
        <v>61</v>
      </c>
      <c r="B10" s="6" t="s">
        <v>62</v>
      </c>
      <c r="C10" s="6" t="s">
        <v>63</v>
      </c>
      <c r="D10" s="6" t="s">
        <v>49</v>
      </c>
      <c r="E10" s="7"/>
      <c r="F10" s="7" t="s">
        <v>33</v>
      </c>
      <c r="G10" s="36" t="s">
        <v>34</v>
      </c>
      <c r="H10" s="37" t="s">
        <v>64</v>
      </c>
      <c r="I10" s="29" t="s">
        <v>35</v>
      </c>
      <c r="J10" s="9">
        <v>38167.17</v>
      </c>
      <c r="K10" s="10">
        <v>0.0</v>
      </c>
      <c r="L10" s="11">
        <v>38167.17</v>
      </c>
      <c r="M10" s="11">
        <v>0.0</v>
      </c>
      <c r="N10" s="12">
        <v>1.0</v>
      </c>
      <c r="O10" s="13">
        <v>38167.17</v>
      </c>
      <c r="P10" s="14">
        <v>45417.0</v>
      </c>
      <c r="Q10" s="38"/>
      <c r="R10" s="39"/>
      <c r="S10" s="39"/>
      <c r="T10" s="39"/>
    </row>
    <row r="11" ht="27.0" customHeight="1">
      <c r="A11" s="17" t="s">
        <v>65</v>
      </c>
      <c r="B11" s="40" t="s">
        <v>66</v>
      </c>
      <c r="C11" s="19" t="s">
        <v>67</v>
      </c>
      <c r="D11" s="40" t="s">
        <v>68</v>
      </c>
      <c r="E11" s="20"/>
      <c r="F11" s="20" t="s">
        <v>33</v>
      </c>
      <c r="G11" s="19" t="s">
        <v>34</v>
      </c>
      <c r="H11" s="41" t="s">
        <v>69</v>
      </c>
      <c r="I11" s="19" t="s">
        <v>27</v>
      </c>
      <c r="J11" s="21">
        <v>4756703.44</v>
      </c>
      <c r="K11" s="22">
        <v>0.0</v>
      </c>
      <c r="L11" s="23">
        <v>4756703.44</v>
      </c>
      <c r="M11" s="23">
        <v>0.0</v>
      </c>
      <c r="N11" s="24">
        <v>1.0</v>
      </c>
      <c r="O11" s="25">
        <v>4756703.44</v>
      </c>
      <c r="P11" s="26">
        <v>45291.0</v>
      </c>
      <c r="Q11" s="27"/>
      <c r="R11" s="28"/>
      <c r="S11" s="28"/>
      <c r="T11" s="28"/>
    </row>
    <row r="12" ht="27.0" customHeight="1">
      <c r="A12" s="5" t="s">
        <v>70</v>
      </c>
      <c r="B12" s="6" t="s">
        <v>71</v>
      </c>
      <c r="C12" s="6" t="s">
        <v>72</v>
      </c>
      <c r="D12" s="6" t="s">
        <v>73</v>
      </c>
      <c r="E12" s="7"/>
      <c r="F12" s="7" t="s">
        <v>33</v>
      </c>
      <c r="G12" s="6" t="s">
        <v>74</v>
      </c>
      <c r="H12" s="6" t="s">
        <v>75</v>
      </c>
      <c r="I12" s="6" t="s">
        <v>27</v>
      </c>
      <c r="J12" s="9">
        <v>278184.28</v>
      </c>
      <c r="K12" s="10">
        <v>337758.76</v>
      </c>
      <c r="L12" s="11">
        <v>615943.04</v>
      </c>
      <c r="M12" s="11">
        <v>0.0</v>
      </c>
      <c r="N12" s="12">
        <v>1.0</v>
      </c>
      <c r="O12" s="13">
        <v>615943.04</v>
      </c>
      <c r="P12" s="14">
        <v>45728.0</v>
      </c>
      <c r="Q12" s="15"/>
      <c r="R12" s="16"/>
      <c r="S12" s="16"/>
      <c r="T12" s="16"/>
    </row>
    <row r="13" ht="27.0" customHeight="1">
      <c r="A13" s="17" t="s">
        <v>76</v>
      </c>
      <c r="B13" s="19" t="s">
        <v>77</v>
      </c>
      <c r="C13" s="19" t="s">
        <v>78</v>
      </c>
      <c r="D13" s="19" t="s">
        <v>79</v>
      </c>
      <c r="E13" s="20"/>
      <c r="F13" s="20" t="s">
        <v>40</v>
      </c>
      <c r="G13" s="19" t="s">
        <v>25</v>
      </c>
      <c r="H13" s="19" t="s">
        <v>80</v>
      </c>
      <c r="I13" s="19" t="s">
        <v>81</v>
      </c>
      <c r="J13" s="21">
        <v>1219761.54</v>
      </c>
      <c r="K13" s="22">
        <v>0.0</v>
      </c>
      <c r="L13" s="23">
        <v>1219761.54</v>
      </c>
      <c r="M13" s="23">
        <v>0.0</v>
      </c>
      <c r="N13" s="24">
        <v>1.0</v>
      </c>
      <c r="O13" s="34">
        <v>1219761.54</v>
      </c>
      <c r="P13" s="26">
        <v>45587.0</v>
      </c>
      <c r="Q13" s="42"/>
      <c r="R13" s="43"/>
      <c r="S13" s="31" t="s">
        <v>82</v>
      </c>
      <c r="T13" s="31" t="s">
        <v>78</v>
      </c>
    </row>
    <row r="14" ht="27.0" customHeight="1">
      <c r="A14" s="5" t="s">
        <v>83</v>
      </c>
      <c r="B14" s="6" t="s">
        <v>84</v>
      </c>
      <c r="C14" s="6" t="s">
        <v>85</v>
      </c>
      <c r="D14" s="6" t="s">
        <v>86</v>
      </c>
      <c r="E14" s="7"/>
      <c r="F14" s="7" t="s">
        <v>40</v>
      </c>
      <c r="G14" s="6" t="s">
        <v>34</v>
      </c>
      <c r="H14" s="6" t="s">
        <v>26</v>
      </c>
      <c r="I14" s="6" t="s">
        <v>41</v>
      </c>
      <c r="J14" s="9">
        <v>1279983.53</v>
      </c>
      <c r="K14" s="10">
        <v>0.0</v>
      </c>
      <c r="L14" s="11">
        <v>1279983.53</v>
      </c>
      <c r="M14" s="11">
        <v>776362.3714741721</v>
      </c>
      <c r="N14" s="11" t="s">
        <v>87</v>
      </c>
      <c r="O14" s="32">
        <v>503621.16</v>
      </c>
      <c r="P14" s="14">
        <v>45455.0</v>
      </c>
      <c r="Q14" s="15"/>
      <c r="R14" s="16"/>
      <c r="S14" s="16"/>
      <c r="T14" s="16"/>
    </row>
    <row r="15" ht="27.0" customHeight="1">
      <c r="A15" s="17" t="s">
        <v>88</v>
      </c>
      <c r="B15" s="19" t="s">
        <v>84</v>
      </c>
      <c r="C15" s="19" t="s">
        <v>89</v>
      </c>
      <c r="D15" s="19" t="s">
        <v>90</v>
      </c>
      <c r="E15" s="20"/>
      <c r="F15" s="20" t="s">
        <v>40</v>
      </c>
      <c r="G15" s="19" t="s">
        <v>34</v>
      </c>
      <c r="H15" s="19" t="s">
        <v>26</v>
      </c>
      <c r="I15" s="19" t="s">
        <v>41</v>
      </c>
      <c r="J15" s="21">
        <v>2418526.14</v>
      </c>
      <c r="K15" s="22">
        <v>0.0</v>
      </c>
      <c r="L15" s="23">
        <v>2418526.14</v>
      </c>
      <c r="M15" s="23">
        <v>2424609.1700000004</v>
      </c>
      <c r="N15" s="23" t="s">
        <v>91</v>
      </c>
      <c r="O15" s="30">
        <v>-6083.03</v>
      </c>
      <c r="P15" s="26">
        <v>45029.0</v>
      </c>
      <c r="Q15" s="27"/>
      <c r="R15" s="28"/>
      <c r="S15" s="28"/>
      <c r="T15" s="28"/>
    </row>
    <row r="16" ht="27.0" customHeight="1">
      <c r="A16" s="5" t="s">
        <v>92</v>
      </c>
      <c r="B16" s="6" t="s">
        <v>84</v>
      </c>
      <c r="C16" s="6" t="s">
        <v>93</v>
      </c>
      <c r="D16" s="6" t="s">
        <v>94</v>
      </c>
      <c r="E16" s="7"/>
      <c r="F16" s="7" t="s">
        <v>40</v>
      </c>
      <c r="G16" s="6" t="s">
        <v>34</v>
      </c>
      <c r="H16" s="6" t="s">
        <v>26</v>
      </c>
      <c r="I16" s="6" t="s">
        <v>41</v>
      </c>
      <c r="J16" s="9">
        <v>1849955.32</v>
      </c>
      <c r="K16" s="10">
        <v>0.0</v>
      </c>
      <c r="L16" s="11">
        <v>1849955.32</v>
      </c>
      <c r="M16" s="11">
        <v>0.0</v>
      </c>
      <c r="N16" s="12">
        <v>1.0</v>
      </c>
      <c r="O16" s="13">
        <v>1849955.32</v>
      </c>
      <c r="P16" s="14">
        <v>45025.0</v>
      </c>
      <c r="Q16" s="15"/>
      <c r="R16" s="16"/>
      <c r="S16" s="16"/>
      <c r="T16" s="16"/>
    </row>
    <row r="17" ht="27.0" customHeight="1">
      <c r="A17" s="17" t="s">
        <v>95</v>
      </c>
      <c r="B17" s="19" t="s">
        <v>84</v>
      </c>
      <c r="C17" s="19" t="s">
        <v>96</v>
      </c>
      <c r="D17" s="19" t="s">
        <v>94</v>
      </c>
      <c r="E17" s="20"/>
      <c r="F17" s="20" t="s">
        <v>40</v>
      </c>
      <c r="G17" s="19" t="s">
        <v>34</v>
      </c>
      <c r="H17" s="19" t="s">
        <v>26</v>
      </c>
      <c r="I17" s="19" t="s">
        <v>41</v>
      </c>
      <c r="J17" s="21">
        <v>172545.78</v>
      </c>
      <c r="K17" s="22">
        <v>0.0</v>
      </c>
      <c r="L17" s="23">
        <v>172545.78</v>
      </c>
      <c r="M17" s="23">
        <v>0.0</v>
      </c>
      <c r="N17" s="24">
        <v>1.0</v>
      </c>
      <c r="O17" s="25">
        <v>172545.78</v>
      </c>
      <c r="P17" s="26">
        <v>45209.0</v>
      </c>
      <c r="Q17" s="27"/>
      <c r="R17" s="28"/>
      <c r="S17" s="28"/>
      <c r="T17" s="28"/>
    </row>
    <row r="18" ht="27.0" customHeight="1">
      <c r="A18" s="5" t="s">
        <v>97</v>
      </c>
      <c r="B18" s="6" t="s">
        <v>84</v>
      </c>
      <c r="C18" s="6" t="s">
        <v>98</v>
      </c>
      <c r="D18" s="6" t="s">
        <v>94</v>
      </c>
      <c r="E18" s="7"/>
      <c r="F18" s="7" t="s">
        <v>40</v>
      </c>
      <c r="G18" s="6" t="s">
        <v>34</v>
      </c>
      <c r="H18" s="6" t="s">
        <v>26</v>
      </c>
      <c r="I18" s="6" t="s">
        <v>41</v>
      </c>
      <c r="J18" s="9">
        <v>176932.85</v>
      </c>
      <c r="K18" s="10">
        <v>0.0</v>
      </c>
      <c r="L18" s="11">
        <v>176932.85</v>
      </c>
      <c r="M18" s="11">
        <v>0.0</v>
      </c>
      <c r="N18" s="12">
        <v>1.0</v>
      </c>
      <c r="O18" s="13">
        <v>176932.85</v>
      </c>
      <c r="P18" s="14">
        <v>45070.0</v>
      </c>
      <c r="Q18" s="15"/>
      <c r="R18" s="16"/>
      <c r="S18" s="16"/>
      <c r="T18" s="16"/>
    </row>
    <row r="19" ht="27.0" customHeight="1">
      <c r="A19" s="17" t="s">
        <v>99</v>
      </c>
      <c r="B19" s="19" t="s">
        <v>84</v>
      </c>
      <c r="C19" s="19" t="s">
        <v>100</v>
      </c>
      <c r="D19" s="19" t="s">
        <v>94</v>
      </c>
      <c r="E19" s="20"/>
      <c r="F19" s="20" t="s">
        <v>40</v>
      </c>
      <c r="G19" s="19" t="s">
        <v>34</v>
      </c>
      <c r="H19" s="19" t="s">
        <v>26</v>
      </c>
      <c r="I19" s="19" t="s">
        <v>41</v>
      </c>
      <c r="J19" s="21">
        <v>253557.73</v>
      </c>
      <c r="K19" s="22">
        <v>0.0</v>
      </c>
      <c r="L19" s="23">
        <v>253557.73</v>
      </c>
      <c r="M19" s="23">
        <v>0.0</v>
      </c>
      <c r="N19" s="24">
        <v>1.0</v>
      </c>
      <c r="O19" s="25">
        <v>253557.73</v>
      </c>
      <c r="P19" s="26">
        <v>45210.0</v>
      </c>
      <c r="Q19" s="27"/>
      <c r="R19" s="28"/>
      <c r="S19" s="28"/>
      <c r="T19" s="28"/>
    </row>
    <row r="20" ht="27.0" customHeight="1">
      <c r="A20" s="5" t="s">
        <v>101</v>
      </c>
      <c r="B20" s="6" t="s">
        <v>84</v>
      </c>
      <c r="C20" s="37" t="s">
        <v>102</v>
      </c>
      <c r="D20" s="6" t="s">
        <v>103</v>
      </c>
      <c r="E20" s="7"/>
      <c r="F20" s="7" t="s">
        <v>40</v>
      </c>
      <c r="G20" s="6" t="s">
        <v>34</v>
      </c>
      <c r="H20" s="6" t="s">
        <v>26</v>
      </c>
      <c r="I20" s="6" t="s">
        <v>41</v>
      </c>
      <c r="J20" s="9">
        <v>119886.86</v>
      </c>
      <c r="K20" s="10">
        <v>0.0</v>
      </c>
      <c r="L20" s="11">
        <v>119886.86</v>
      </c>
      <c r="M20" s="11">
        <v>13813.89</v>
      </c>
      <c r="N20" s="11" t="s">
        <v>104</v>
      </c>
      <c r="O20" s="32">
        <v>106072.97</v>
      </c>
      <c r="P20" s="14">
        <v>44883.0</v>
      </c>
      <c r="Q20" s="15"/>
      <c r="R20" s="16"/>
      <c r="S20" s="16"/>
      <c r="T20" s="16"/>
    </row>
    <row r="21" ht="27.0" customHeight="1">
      <c r="A21" s="17" t="s">
        <v>105</v>
      </c>
      <c r="B21" s="19" t="s">
        <v>106</v>
      </c>
      <c r="C21" s="19" t="s">
        <v>107</v>
      </c>
      <c r="D21" s="19" t="s">
        <v>108</v>
      </c>
      <c r="E21" s="20"/>
      <c r="F21" s="20" t="s">
        <v>40</v>
      </c>
      <c r="G21" s="19" t="s">
        <v>34</v>
      </c>
      <c r="H21" s="19" t="s">
        <v>26</v>
      </c>
      <c r="I21" s="19" t="s">
        <v>81</v>
      </c>
      <c r="J21" s="21">
        <v>1193500.0</v>
      </c>
      <c r="K21" s="22">
        <v>0.0</v>
      </c>
      <c r="L21" s="23">
        <v>1193500.0</v>
      </c>
      <c r="M21" s="23">
        <v>0.0</v>
      </c>
      <c r="N21" s="24">
        <v>1.0</v>
      </c>
      <c r="O21" s="25">
        <v>1193500.0</v>
      </c>
      <c r="P21" s="26">
        <v>45446.0</v>
      </c>
      <c r="Q21" s="27"/>
      <c r="R21" s="28"/>
      <c r="S21" s="28"/>
      <c r="T21" s="28"/>
    </row>
    <row r="22" ht="27.0" customHeight="1">
      <c r="A22" s="5" t="s">
        <v>109</v>
      </c>
      <c r="B22" s="6" t="s">
        <v>110</v>
      </c>
      <c r="C22" s="6" t="s">
        <v>111</v>
      </c>
      <c r="D22" s="6" t="s">
        <v>112</v>
      </c>
      <c r="E22" s="7"/>
      <c r="F22" s="7" t="s">
        <v>33</v>
      </c>
      <c r="G22" s="6" t="s">
        <v>25</v>
      </c>
      <c r="H22" s="8" t="s">
        <v>113</v>
      </c>
      <c r="I22" s="6" t="s">
        <v>27</v>
      </c>
      <c r="J22" s="9">
        <v>612000.01</v>
      </c>
      <c r="K22" s="10">
        <v>0.0</v>
      </c>
      <c r="L22" s="11">
        <v>612000.01</v>
      </c>
      <c r="M22" s="11">
        <v>0.0</v>
      </c>
      <c r="N22" s="12">
        <v>1.0</v>
      </c>
      <c r="O22" s="13">
        <v>612000.01</v>
      </c>
      <c r="P22" s="14">
        <v>45769.0</v>
      </c>
      <c r="Q22" s="15"/>
      <c r="R22" s="16"/>
      <c r="S22" s="16"/>
      <c r="T22" s="16"/>
    </row>
    <row r="23" ht="27.0" customHeight="1">
      <c r="A23" s="17" t="s">
        <v>114</v>
      </c>
      <c r="B23" s="19" t="s">
        <v>115</v>
      </c>
      <c r="C23" s="19" t="s">
        <v>116</v>
      </c>
      <c r="D23" s="19" t="s">
        <v>117</v>
      </c>
      <c r="E23" s="20"/>
      <c r="F23" s="20" t="s">
        <v>33</v>
      </c>
      <c r="G23" s="19" t="s">
        <v>34</v>
      </c>
      <c r="H23" s="19" t="s">
        <v>26</v>
      </c>
      <c r="I23" s="44" t="s">
        <v>35</v>
      </c>
      <c r="J23" s="21">
        <v>144382.95</v>
      </c>
      <c r="K23" s="22">
        <v>0.0</v>
      </c>
      <c r="L23" s="23">
        <v>144382.95</v>
      </c>
      <c r="M23" s="23">
        <v>0.0</v>
      </c>
      <c r="N23" s="24">
        <v>1.0</v>
      </c>
      <c r="O23" s="25">
        <v>144382.95</v>
      </c>
      <c r="P23" s="26">
        <v>44997.0</v>
      </c>
      <c r="Q23" s="27"/>
      <c r="R23" s="28"/>
      <c r="S23" s="28"/>
      <c r="T23" s="28"/>
    </row>
    <row r="24" ht="27.0" customHeight="1">
      <c r="A24" s="5" t="s">
        <v>118</v>
      </c>
      <c r="B24" s="6" t="s">
        <v>119</v>
      </c>
      <c r="C24" s="6" t="s">
        <v>119</v>
      </c>
      <c r="D24" s="6" t="s">
        <v>120</v>
      </c>
      <c r="E24" s="7"/>
      <c r="F24" s="7" t="s">
        <v>24</v>
      </c>
      <c r="G24" s="6" t="s">
        <v>74</v>
      </c>
      <c r="H24" s="6" t="s">
        <v>26</v>
      </c>
      <c r="I24" s="6" t="s">
        <v>81</v>
      </c>
      <c r="J24" s="9">
        <v>850127.5</v>
      </c>
      <c r="K24" s="10">
        <v>0.0</v>
      </c>
      <c r="L24" s="11">
        <v>850127.5</v>
      </c>
      <c r="M24" s="11">
        <v>0.0</v>
      </c>
      <c r="N24" s="12">
        <v>1.0</v>
      </c>
      <c r="O24" s="45">
        <v>850127.5</v>
      </c>
      <c r="P24" s="14">
        <v>45689.0</v>
      </c>
      <c r="Q24" s="15"/>
      <c r="R24" s="16"/>
      <c r="S24" s="33" t="s">
        <v>82</v>
      </c>
      <c r="T24" s="33" t="s">
        <v>119</v>
      </c>
    </row>
    <row r="25" ht="27.0" customHeight="1">
      <c r="A25" s="17" t="s">
        <v>121</v>
      </c>
      <c r="B25" s="40" t="s">
        <v>122</v>
      </c>
      <c r="C25" s="19" t="s">
        <v>123</v>
      </c>
      <c r="D25" s="40" t="s">
        <v>124</v>
      </c>
      <c r="E25" s="20"/>
      <c r="F25" s="20" t="s">
        <v>33</v>
      </c>
      <c r="G25" s="19" t="s">
        <v>34</v>
      </c>
      <c r="H25" s="19" t="s">
        <v>26</v>
      </c>
      <c r="I25" s="19" t="s">
        <v>41</v>
      </c>
      <c r="J25" s="21">
        <v>164413.69</v>
      </c>
      <c r="K25" s="22">
        <v>0.0</v>
      </c>
      <c r="L25" s="23">
        <v>164413.69</v>
      </c>
      <c r="M25" s="23">
        <v>0.0</v>
      </c>
      <c r="N25" s="24">
        <v>1.0</v>
      </c>
      <c r="O25" s="25">
        <v>164413.69</v>
      </c>
      <c r="P25" s="26">
        <v>44996.0</v>
      </c>
      <c r="Q25" s="27"/>
      <c r="R25" s="28"/>
      <c r="S25" s="28"/>
      <c r="T25" s="28"/>
    </row>
    <row r="26" ht="27.0" customHeight="1">
      <c r="A26" s="5" t="s">
        <v>125</v>
      </c>
      <c r="B26" s="6" t="s">
        <v>126</v>
      </c>
      <c r="C26" s="6" t="s">
        <v>127</v>
      </c>
      <c r="D26" s="6" t="s">
        <v>128</v>
      </c>
      <c r="E26" s="7"/>
      <c r="F26" s="7" t="s">
        <v>40</v>
      </c>
      <c r="G26" s="6" t="s">
        <v>34</v>
      </c>
      <c r="H26" s="6" t="s">
        <v>80</v>
      </c>
      <c r="I26" s="6" t="s">
        <v>27</v>
      </c>
      <c r="J26" s="9">
        <v>168320.97</v>
      </c>
      <c r="K26" s="10">
        <v>0.0</v>
      </c>
      <c r="L26" s="11">
        <v>168320.97</v>
      </c>
      <c r="M26" s="11">
        <v>0.0</v>
      </c>
      <c r="N26" s="12">
        <v>1.0</v>
      </c>
      <c r="O26" s="13">
        <v>168320.97</v>
      </c>
      <c r="P26" s="14">
        <v>45631.0</v>
      </c>
      <c r="Q26" s="15"/>
      <c r="R26" s="16"/>
      <c r="S26" s="16"/>
      <c r="T26" s="16"/>
    </row>
    <row r="27" ht="27.0" customHeight="1">
      <c r="A27" s="17" t="s">
        <v>129</v>
      </c>
      <c r="B27" s="46"/>
      <c r="C27" s="19" t="s">
        <v>130</v>
      </c>
      <c r="D27" s="40" t="s">
        <v>131</v>
      </c>
      <c r="E27" s="20" t="s">
        <v>132</v>
      </c>
      <c r="F27" s="20" t="s">
        <v>33</v>
      </c>
      <c r="G27" s="19" t="s">
        <v>74</v>
      </c>
      <c r="H27" s="19" t="s">
        <v>26</v>
      </c>
      <c r="I27" s="19" t="s">
        <v>133</v>
      </c>
      <c r="J27" s="21">
        <v>858635.6</v>
      </c>
      <c r="K27" s="22">
        <v>0.0</v>
      </c>
      <c r="L27" s="23">
        <v>858635.6</v>
      </c>
      <c r="M27" s="23">
        <v>451882.45999999996</v>
      </c>
      <c r="N27" s="23" t="s">
        <v>134</v>
      </c>
      <c r="O27" s="30">
        <v>406753.14</v>
      </c>
      <c r="P27" s="26">
        <v>45761.0</v>
      </c>
      <c r="Q27" s="27"/>
      <c r="R27" s="28"/>
      <c r="S27" s="31" t="s">
        <v>82</v>
      </c>
      <c r="T27" s="31" t="s">
        <v>135</v>
      </c>
    </row>
    <row r="28" ht="27.0" customHeight="1">
      <c r="A28" s="5" t="s">
        <v>136</v>
      </c>
      <c r="B28" s="47"/>
      <c r="C28" s="6" t="s">
        <v>137</v>
      </c>
      <c r="D28" s="8" t="s">
        <v>138</v>
      </c>
      <c r="E28" s="7" t="s">
        <v>139</v>
      </c>
      <c r="F28" s="7" t="s">
        <v>33</v>
      </c>
      <c r="G28" s="6" t="s">
        <v>74</v>
      </c>
      <c r="H28" s="6" t="s">
        <v>26</v>
      </c>
      <c r="I28" s="6" t="s">
        <v>133</v>
      </c>
      <c r="J28" s="9">
        <v>1162864.7</v>
      </c>
      <c r="K28" s="10">
        <v>0.0</v>
      </c>
      <c r="L28" s="11">
        <v>1162864.7</v>
      </c>
      <c r="M28" s="11">
        <v>187474.79</v>
      </c>
      <c r="N28" s="11" t="s">
        <v>140</v>
      </c>
      <c r="O28" s="32">
        <v>975389.91</v>
      </c>
      <c r="P28" s="14">
        <v>45810.0</v>
      </c>
      <c r="Q28" s="15"/>
      <c r="R28" s="16"/>
      <c r="S28" s="33" t="s">
        <v>82</v>
      </c>
      <c r="T28" s="33" t="s">
        <v>141</v>
      </c>
    </row>
    <row r="29" ht="27.0" customHeight="1">
      <c r="A29" s="17" t="s">
        <v>142</v>
      </c>
      <c r="B29" s="46"/>
      <c r="C29" s="19" t="s">
        <v>143</v>
      </c>
      <c r="D29" s="41" t="s">
        <v>144</v>
      </c>
      <c r="E29" s="20" t="s">
        <v>145</v>
      </c>
      <c r="F29" s="20" t="s">
        <v>33</v>
      </c>
      <c r="G29" s="19" t="s">
        <v>74</v>
      </c>
      <c r="H29" s="19" t="s">
        <v>26</v>
      </c>
      <c r="I29" s="19" t="s">
        <v>133</v>
      </c>
      <c r="J29" s="21">
        <v>489879.67</v>
      </c>
      <c r="K29" s="22">
        <v>0.0</v>
      </c>
      <c r="L29" s="23">
        <v>489879.67</v>
      </c>
      <c r="M29" s="23">
        <v>0.0</v>
      </c>
      <c r="N29" s="24">
        <v>1.0</v>
      </c>
      <c r="O29" s="25">
        <v>489879.67</v>
      </c>
      <c r="P29" s="26">
        <v>45783.0</v>
      </c>
      <c r="Q29" s="27"/>
      <c r="R29" s="28"/>
      <c r="S29" s="31" t="s">
        <v>82</v>
      </c>
      <c r="T29" s="31" t="s">
        <v>146</v>
      </c>
    </row>
    <row r="30" ht="27.0" customHeight="1">
      <c r="A30" s="5" t="s">
        <v>147</v>
      </c>
      <c r="B30" s="47"/>
      <c r="C30" s="6" t="s">
        <v>148</v>
      </c>
      <c r="D30" s="8" t="s">
        <v>149</v>
      </c>
      <c r="E30" s="7" t="s">
        <v>150</v>
      </c>
      <c r="F30" s="7" t="s">
        <v>33</v>
      </c>
      <c r="G30" s="6" t="s">
        <v>74</v>
      </c>
      <c r="H30" s="6" t="s">
        <v>26</v>
      </c>
      <c r="I30" s="6" t="s">
        <v>133</v>
      </c>
      <c r="J30" s="9">
        <v>291493.3</v>
      </c>
      <c r="K30" s="10">
        <v>0.0</v>
      </c>
      <c r="L30" s="11">
        <v>291493.3</v>
      </c>
      <c r="M30" s="11">
        <v>0.0</v>
      </c>
      <c r="N30" s="12">
        <v>1.0</v>
      </c>
      <c r="O30" s="13">
        <v>291493.3</v>
      </c>
      <c r="P30" s="14">
        <v>45764.0</v>
      </c>
      <c r="Q30" s="15"/>
      <c r="R30" s="16"/>
      <c r="S30" s="33" t="s">
        <v>82</v>
      </c>
      <c r="T30" s="33" t="s">
        <v>151</v>
      </c>
    </row>
    <row r="31" ht="27.0" customHeight="1">
      <c r="A31" s="17" t="s">
        <v>152</v>
      </c>
      <c r="B31" s="46"/>
      <c r="C31" s="19" t="s">
        <v>153</v>
      </c>
      <c r="D31" s="41" t="s">
        <v>154</v>
      </c>
      <c r="E31" s="20" t="s">
        <v>155</v>
      </c>
      <c r="F31" s="20" t="s">
        <v>33</v>
      </c>
      <c r="G31" s="19" t="s">
        <v>74</v>
      </c>
      <c r="H31" s="19" t="s">
        <v>26</v>
      </c>
      <c r="I31" s="19" t="s">
        <v>133</v>
      </c>
      <c r="J31" s="21">
        <v>450048.76</v>
      </c>
      <c r="K31" s="22">
        <v>0.0</v>
      </c>
      <c r="L31" s="23">
        <v>450048.76</v>
      </c>
      <c r="M31" s="23">
        <v>85230.61</v>
      </c>
      <c r="N31" s="23" t="s">
        <v>156</v>
      </c>
      <c r="O31" s="30">
        <v>364818.15</v>
      </c>
      <c r="P31" s="26">
        <v>45740.0</v>
      </c>
      <c r="Q31" s="27"/>
      <c r="R31" s="28"/>
      <c r="S31" s="31" t="s">
        <v>82</v>
      </c>
      <c r="T31" s="31" t="s">
        <v>157</v>
      </c>
    </row>
    <row r="32" ht="27.0" customHeight="1">
      <c r="A32" s="5" t="s">
        <v>158</v>
      </c>
      <c r="B32" s="47"/>
      <c r="C32" s="6" t="s">
        <v>159</v>
      </c>
      <c r="D32" s="8" t="s">
        <v>160</v>
      </c>
      <c r="E32" s="7" t="s">
        <v>132</v>
      </c>
      <c r="F32" s="7" t="s">
        <v>33</v>
      </c>
      <c r="G32" s="6" t="s">
        <v>74</v>
      </c>
      <c r="H32" s="6" t="s">
        <v>26</v>
      </c>
      <c r="I32" s="6" t="s">
        <v>133</v>
      </c>
      <c r="J32" s="9">
        <v>2396450.17</v>
      </c>
      <c r="K32" s="10">
        <v>0.0</v>
      </c>
      <c r="L32" s="11">
        <v>2396450.17</v>
      </c>
      <c r="M32" s="11">
        <v>184684.97</v>
      </c>
      <c r="N32" s="11" t="s">
        <v>161</v>
      </c>
      <c r="O32" s="32">
        <v>2211765.2</v>
      </c>
      <c r="P32" s="14">
        <v>45875.0</v>
      </c>
      <c r="Q32" s="15"/>
      <c r="R32" s="16"/>
      <c r="S32" s="33" t="s">
        <v>82</v>
      </c>
      <c r="T32" s="33" t="s">
        <v>135</v>
      </c>
    </row>
    <row r="33" ht="27.0" customHeight="1">
      <c r="A33" s="17" t="s">
        <v>162</v>
      </c>
      <c r="B33" s="46"/>
      <c r="C33" s="19" t="s">
        <v>163</v>
      </c>
      <c r="D33" s="41" t="s">
        <v>164</v>
      </c>
      <c r="E33" s="20" t="s">
        <v>139</v>
      </c>
      <c r="F33" s="20" t="s">
        <v>33</v>
      </c>
      <c r="G33" s="19" t="s">
        <v>74</v>
      </c>
      <c r="H33" s="19" t="s">
        <v>26</v>
      </c>
      <c r="I33" s="19" t="s">
        <v>133</v>
      </c>
      <c r="J33" s="21">
        <v>154098.79</v>
      </c>
      <c r="K33" s="22">
        <v>0.0</v>
      </c>
      <c r="L33" s="23">
        <v>154098.79</v>
      </c>
      <c r="M33" s="23">
        <v>226180.01999999996</v>
      </c>
      <c r="N33" s="23" t="s">
        <v>165</v>
      </c>
      <c r="O33" s="30">
        <v>-72081.23</v>
      </c>
      <c r="P33" s="26">
        <v>45685.0</v>
      </c>
      <c r="Q33" s="27"/>
      <c r="R33" s="28"/>
      <c r="S33" s="31" t="s">
        <v>82</v>
      </c>
      <c r="T33" s="31" t="s">
        <v>141</v>
      </c>
    </row>
    <row r="34" ht="27.0" customHeight="1">
      <c r="A34" s="5" t="s">
        <v>166</v>
      </c>
      <c r="B34" s="47"/>
      <c r="C34" s="6" t="s">
        <v>167</v>
      </c>
      <c r="D34" s="8" t="s">
        <v>168</v>
      </c>
      <c r="E34" s="7" t="s">
        <v>132</v>
      </c>
      <c r="F34" s="7" t="s">
        <v>33</v>
      </c>
      <c r="G34" s="6" t="s">
        <v>74</v>
      </c>
      <c r="H34" s="6" t="s">
        <v>26</v>
      </c>
      <c r="I34" s="6" t="s">
        <v>133</v>
      </c>
      <c r="J34" s="9">
        <v>1159531.37</v>
      </c>
      <c r="K34" s="10">
        <v>0.0</v>
      </c>
      <c r="L34" s="11">
        <v>1159531.37</v>
      </c>
      <c r="M34" s="11">
        <v>862051.44</v>
      </c>
      <c r="N34" s="11" t="s">
        <v>169</v>
      </c>
      <c r="O34" s="32">
        <v>297479.93</v>
      </c>
      <c r="P34" s="14">
        <v>45761.0</v>
      </c>
      <c r="Q34" s="15"/>
      <c r="R34" s="16"/>
      <c r="S34" s="33" t="s">
        <v>82</v>
      </c>
      <c r="T34" s="33" t="s">
        <v>135</v>
      </c>
    </row>
    <row r="35" ht="27.0" customHeight="1">
      <c r="A35" s="17" t="s">
        <v>170</v>
      </c>
      <c r="B35" s="46"/>
      <c r="C35" s="19" t="s">
        <v>171</v>
      </c>
      <c r="D35" s="41" t="s">
        <v>172</v>
      </c>
      <c r="E35" s="20" t="s">
        <v>139</v>
      </c>
      <c r="F35" s="20" t="s">
        <v>33</v>
      </c>
      <c r="G35" s="19" t="s">
        <v>74</v>
      </c>
      <c r="H35" s="19" t="s">
        <v>26</v>
      </c>
      <c r="I35" s="19" t="s">
        <v>133</v>
      </c>
      <c r="J35" s="21">
        <v>1085582.35</v>
      </c>
      <c r="K35" s="22">
        <v>0.0</v>
      </c>
      <c r="L35" s="23">
        <v>1085582.35</v>
      </c>
      <c r="M35" s="23">
        <v>471011.76</v>
      </c>
      <c r="N35" s="23" t="s">
        <v>173</v>
      </c>
      <c r="O35" s="30">
        <v>614570.59</v>
      </c>
      <c r="P35" s="26">
        <v>45843.0</v>
      </c>
      <c r="Q35" s="27"/>
      <c r="R35" s="28"/>
      <c r="S35" s="31" t="s">
        <v>82</v>
      </c>
      <c r="T35" s="31" t="s">
        <v>141</v>
      </c>
    </row>
    <row r="36" ht="27.0" customHeight="1">
      <c r="A36" s="5" t="s">
        <v>174</v>
      </c>
      <c r="B36" s="47"/>
      <c r="C36" s="6" t="s">
        <v>175</v>
      </c>
      <c r="D36" s="8" t="s">
        <v>176</v>
      </c>
      <c r="E36" s="7" t="s">
        <v>177</v>
      </c>
      <c r="F36" s="7" t="s">
        <v>33</v>
      </c>
      <c r="G36" s="6" t="s">
        <v>74</v>
      </c>
      <c r="H36" s="6" t="s">
        <v>26</v>
      </c>
      <c r="I36" s="6" t="s">
        <v>133</v>
      </c>
      <c r="J36" s="9">
        <v>634482.86</v>
      </c>
      <c r="K36" s="10">
        <v>0.0</v>
      </c>
      <c r="L36" s="11">
        <v>634482.86</v>
      </c>
      <c r="M36" s="11">
        <v>296133.74</v>
      </c>
      <c r="N36" s="11" t="s">
        <v>178</v>
      </c>
      <c r="O36" s="32">
        <v>338349.12</v>
      </c>
      <c r="P36" s="14">
        <v>45761.0</v>
      </c>
      <c r="Q36" s="15"/>
      <c r="R36" s="16"/>
      <c r="S36" s="33" t="s">
        <v>82</v>
      </c>
      <c r="T36" s="33" t="s">
        <v>179</v>
      </c>
    </row>
    <row r="37" ht="27.0" customHeight="1">
      <c r="A37" s="17" t="s">
        <v>180</v>
      </c>
      <c r="B37" s="46"/>
      <c r="C37" s="19" t="s">
        <v>181</v>
      </c>
      <c r="D37" s="41" t="s">
        <v>182</v>
      </c>
      <c r="E37" s="20" t="s">
        <v>145</v>
      </c>
      <c r="F37" s="20" t="s">
        <v>33</v>
      </c>
      <c r="G37" s="19" t="s">
        <v>74</v>
      </c>
      <c r="H37" s="19" t="s">
        <v>26</v>
      </c>
      <c r="I37" s="19" t="s">
        <v>133</v>
      </c>
      <c r="J37" s="21">
        <v>419338.49</v>
      </c>
      <c r="K37" s="22">
        <v>0.0</v>
      </c>
      <c r="L37" s="23">
        <v>419338.49</v>
      </c>
      <c r="M37" s="23">
        <v>100690.11</v>
      </c>
      <c r="N37" s="23" t="s">
        <v>183</v>
      </c>
      <c r="O37" s="30">
        <v>318648.38</v>
      </c>
      <c r="P37" s="26">
        <v>45722.0</v>
      </c>
      <c r="Q37" s="27"/>
      <c r="R37" s="28"/>
      <c r="S37" s="31" t="s">
        <v>82</v>
      </c>
      <c r="T37" s="31" t="s">
        <v>146</v>
      </c>
    </row>
    <row r="38" ht="27.0" customHeight="1">
      <c r="A38" s="5" t="s">
        <v>184</v>
      </c>
      <c r="B38" s="47"/>
      <c r="C38" s="6" t="s">
        <v>185</v>
      </c>
      <c r="D38" s="8" t="s">
        <v>186</v>
      </c>
      <c r="E38" s="7" t="s">
        <v>132</v>
      </c>
      <c r="F38" s="7" t="s">
        <v>33</v>
      </c>
      <c r="G38" s="6" t="s">
        <v>74</v>
      </c>
      <c r="H38" s="6" t="s">
        <v>26</v>
      </c>
      <c r="I38" s="6" t="s">
        <v>133</v>
      </c>
      <c r="J38" s="9">
        <v>1152561.11</v>
      </c>
      <c r="K38" s="10">
        <v>0.0</v>
      </c>
      <c r="L38" s="11">
        <v>1152561.11</v>
      </c>
      <c r="M38" s="11">
        <v>0.0</v>
      </c>
      <c r="N38" s="12">
        <v>1.0</v>
      </c>
      <c r="O38" s="13">
        <v>1152561.11</v>
      </c>
      <c r="P38" s="14">
        <v>45782.0</v>
      </c>
      <c r="Q38" s="15"/>
      <c r="R38" s="16"/>
      <c r="S38" s="33" t="s">
        <v>82</v>
      </c>
      <c r="T38" s="33" t="s">
        <v>135</v>
      </c>
    </row>
    <row r="39" ht="27.0" customHeight="1">
      <c r="A39" s="17" t="s">
        <v>187</v>
      </c>
      <c r="B39" s="46"/>
      <c r="C39" s="19" t="s">
        <v>188</v>
      </c>
      <c r="D39" s="41" t="s">
        <v>189</v>
      </c>
      <c r="E39" s="20" t="s">
        <v>190</v>
      </c>
      <c r="F39" s="20" t="s">
        <v>33</v>
      </c>
      <c r="G39" s="19" t="s">
        <v>74</v>
      </c>
      <c r="H39" s="19" t="s">
        <v>26</v>
      </c>
      <c r="I39" s="19" t="s">
        <v>133</v>
      </c>
      <c r="J39" s="21">
        <v>1575702.56</v>
      </c>
      <c r="K39" s="22">
        <v>0.0</v>
      </c>
      <c r="L39" s="23">
        <v>1575702.56</v>
      </c>
      <c r="M39" s="23">
        <v>0.0</v>
      </c>
      <c r="N39" s="24">
        <v>1.0</v>
      </c>
      <c r="O39" s="25">
        <v>1575702.56</v>
      </c>
      <c r="P39" s="26">
        <v>45843.0</v>
      </c>
      <c r="Q39" s="27"/>
      <c r="R39" s="28"/>
      <c r="S39" s="31" t="s">
        <v>82</v>
      </c>
      <c r="T39" s="31" t="s">
        <v>191</v>
      </c>
    </row>
    <row r="40" ht="27.0" customHeight="1">
      <c r="A40" s="5" t="s">
        <v>192</v>
      </c>
      <c r="B40" s="47"/>
      <c r="C40" s="6" t="s">
        <v>193</v>
      </c>
      <c r="D40" s="8" t="s">
        <v>194</v>
      </c>
      <c r="E40" s="7" t="s">
        <v>195</v>
      </c>
      <c r="F40" s="7" t="s">
        <v>33</v>
      </c>
      <c r="G40" s="6" t="s">
        <v>74</v>
      </c>
      <c r="H40" s="6" t="s">
        <v>26</v>
      </c>
      <c r="I40" s="6" t="s">
        <v>133</v>
      </c>
      <c r="J40" s="9">
        <v>861094.45</v>
      </c>
      <c r="K40" s="10">
        <v>0.0</v>
      </c>
      <c r="L40" s="11">
        <v>861094.45</v>
      </c>
      <c r="M40" s="11">
        <v>0.0</v>
      </c>
      <c r="N40" s="12">
        <v>1.0</v>
      </c>
      <c r="O40" s="13">
        <v>861094.45</v>
      </c>
      <c r="P40" s="14">
        <v>45823.0</v>
      </c>
      <c r="Q40" s="15"/>
      <c r="R40" s="16"/>
      <c r="S40" s="33" t="s">
        <v>82</v>
      </c>
      <c r="T40" s="33" t="s">
        <v>196</v>
      </c>
    </row>
    <row r="41" ht="27.0" customHeight="1">
      <c r="A41" s="17" t="s">
        <v>197</v>
      </c>
      <c r="B41" s="46"/>
      <c r="C41" s="19" t="s">
        <v>198</v>
      </c>
      <c r="D41" s="41" t="s">
        <v>199</v>
      </c>
      <c r="E41" s="20" t="s">
        <v>139</v>
      </c>
      <c r="F41" s="20" t="s">
        <v>33</v>
      </c>
      <c r="G41" s="19" t="s">
        <v>74</v>
      </c>
      <c r="H41" s="19" t="s">
        <v>26</v>
      </c>
      <c r="I41" s="19" t="s">
        <v>133</v>
      </c>
      <c r="J41" s="21">
        <v>367842.02</v>
      </c>
      <c r="K41" s="22">
        <v>0.0</v>
      </c>
      <c r="L41" s="23">
        <v>367842.02</v>
      </c>
      <c r="M41" s="23">
        <v>93211.67</v>
      </c>
      <c r="N41" s="23" t="s">
        <v>200</v>
      </c>
      <c r="O41" s="30">
        <v>274630.35</v>
      </c>
      <c r="P41" s="26">
        <v>45819.0</v>
      </c>
      <c r="Q41" s="27"/>
      <c r="R41" s="28"/>
      <c r="S41" s="31" t="s">
        <v>82</v>
      </c>
      <c r="T41" s="31" t="s">
        <v>141</v>
      </c>
    </row>
    <row r="42" ht="27.0" customHeight="1">
      <c r="A42" s="5" t="s">
        <v>201</v>
      </c>
      <c r="B42" s="47"/>
      <c r="C42" s="6" t="s">
        <v>202</v>
      </c>
      <c r="D42" s="8" t="s">
        <v>203</v>
      </c>
      <c r="E42" s="7" t="s">
        <v>195</v>
      </c>
      <c r="F42" s="7" t="s">
        <v>33</v>
      </c>
      <c r="G42" s="6" t="s">
        <v>74</v>
      </c>
      <c r="H42" s="6" t="s">
        <v>26</v>
      </c>
      <c r="I42" s="6" t="s">
        <v>133</v>
      </c>
      <c r="J42" s="9">
        <v>1305304.94</v>
      </c>
      <c r="K42" s="10">
        <v>0.0</v>
      </c>
      <c r="L42" s="11">
        <v>1305304.94</v>
      </c>
      <c r="M42" s="11">
        <v>0.0</v>
      </c>
      <c r="N42" s="12">
        <v>1.0</v>
      </c>
      <c r="O42" s="13">
        <v>1305304.94</v>
      </c>
      <c r="P42" s="14">
        <v>45825.0</v>
      </c>
      <c r="Q42" s="15"/>
      <c r="R42" s="16"/>
      <c r="S42" s="33" t="s">
        <v>82</v>
      </c>
      <c r="T42" s="33" t="s">
        <v>196</v>
      </c>
    </row>
    <row r="43" ht="27.0" customHeight="1">
      <c r="A43" s="17" t="s">
        <v>204</v>
      </c>
      <c r="B43" s="46"/>
      <c r="C43" s="19" t="s">
        <v>205</v>
      </c>
      <c r="D43" s="41" t="s">
        <v>206</v>
      </c>
      <c r="E43" s="20" t="s">
        <v>139</v>
      </c>
      <c r="F43" s="20" t="s">
        <v>33</v>
      </c>
      <c r="G43" s="19" t="s">
        <v>74</v>
      </c>
      <c r="H43" s="19" t="s">
        <v>26</v>
      </c>
      <c r="I43" s="19" t="s">
        <v>133</v>
      </c>
      <c r="J43" s="21">
        <v>954223.79</v>
      </c>
      <c r="K43" s="22">
        <v>0.0</v>
      </c>
      <c r="L43" s="23">
        <v>954223.79</v>
      </c>
      <c r="M43" s="23">
        <v>143169.56</v>
      </c>
      <c r="N43" s="24">
        <v>0.85</v>
      </c>
      <c r="O43" s="25">
        <v>811054.23</v>
      </c>
      <c r="P43" s="26">
        <v>45782.0</v>
      </c>
      <c r="Q43" s="27"/>
      <c r="R43" s="28"/>
      <c r="S43" s="31" t="s">
        <v>82</v>
      </c>
      <c r="T43" s="31" t="s">
        <v>141</v>
      </c>
    </row>
    <row r="44" ht="27.0" customHeight="1">
      <c r="A44" s="5" t="s">
        <v>207</v>
      </c>
      <c r="B44" s="47"/>
      <c r="C44" s="6" t="s">
        <v>208</v>
      </c>
      <c r="D44" s="8" t="s">
        <v>209</v>
      </c>
      <c r="E44" s="7" t="s">
        <v>210</v>
      </c>
      <c r="F44" s="7" t="s">
        <v>33</v>
      </c>
      <c r="G44" s="6" t="s">
        <v>74</v>
      </c>
      <c r="H44" s="6" t="s">
        <v>26</v>
      </c>
      <c r="I44" s="6" t="s">
        <v>133</v>
      </c>
      <c r="J44" s="9">
        <v>2460785.83</v>
      </c>
      <c r="K44" s="10">
        <v>0.0</v>
      </c>
      <c r="L44" s="11">
        <v>2460785.83</v>
      </c>
      <c r="M44" s="11">
        <v>247840.17</v>
      </c>
      <c r="N44" s="11" t="s">
        <v>211</v>
      </c>
      <c r="O44" s="32">
        <v>2212945.66</v>
      </c>
      <c r="P44" s="14">
        <v>45893.0</v>
      </c>
      <c r="Q44" s="15"/>
      <c r="R44" s="16"/>
      <c r="S44" s="33" t="s">
        <v>82</v>
      </c>
      <c r="T44" s="33" t="s">
        <v>212</v>
      </c>
    </row>
    <row r="45" ht="27.0" customHeight="1">
      <c r="A45" s="17" t="s">
        <v>213</v>
      </c>
      <c r="B45" s="46"/>
      <c r="C45" s="19" t="s">
        <v>214</v>
      </c>
      <c r="D45" s="41" t="s">
        <v>215</v>
      </c>
      <c r="E45" s="20" t="s">
        <v>177</v>
      </c>
      <c r="F45" s="20" t="s">
        <v>33</v>
      </c>
      <c r="G45" s="19" t="s">
        <v>74</v>
      </c>
      <c r="H45" s="19" t="s">
        <v>26</v>
      </c>
      <c r="I45" s="19" t="s">
        <v>133</v>
      </c>
      <c r="J45" s="21">
        <v>2290949.21</v>
      </c>
      <c r="K45" s="22">
        <v>0.0</v>
      </c>
      <c r="L45" s="23">
        <v>2290949.21</v>
      </c>
      <c r="M45" s="23">
        <v>17245.35</v>
      </c>
      <c r="N45" s="23" t="s">
        <v>216</v>
      </c>
      <c r="O45" s="30">
        <v>2273703.86</v>
      </c>
      <c r="P45" s="26">
        <v>45911.0</v>
      </c>
      <c r="Q45" s="27"/>
      <c r="R45" s="28"/>
      <c r="S45" s="31" t="s">
        <v>82</v>
      </c>
      <c r="T45" s="31" t="s">
        <v>179</v>
      </c>
    </row>
    <row r="46" ht="27.0" customHeight="1">
      <c r="A46" s="5" t="s">
        <v>217</v>
      </c>
      <c r="B46" s="47"/>
      <c r="C46" s="6" t="s">
        <v>218</v>
      </c>
      <c r="D46" s="8" t="s">
        <v>219</v>
      </c>
      <c r="E46" s="7" t="s">
        <v>150</v>
      </c>
      <c r="F46" s="7" t="s">
        <v>33</v>
      </c>
      <c r="G46" s="6" t="s">
        <v>74</v>
      </c>
      <c r="H46" s="6" t="s">
        <v>26</v>
      </c>
      <c r="I46" s="6" t="s">
        <v>133</v>
      </c>
      <c r="J46" s="9">
        <v>2720683.87</v>
      </c>
      <c r="K46" s="10">
        <v>0.0</v>
      </c>
      <c r="L46" s="11">
        <v>2720683.87</v>
      </c>
      <c r="M46" s="11">
        <v>0.0</v>
      </c>
      <c r="N46" s="12">
        <v>1.0</v>
      </c>
      <c r="O46" s="13">
        <v>2720683.87</v>
      </c>
      <c r="P46" s="14">
        <v>45822.0</v>
      </c>
      <c r="Q46" s="15"/>
      <c r="R46" s="16"/>
      <c r="S46" s="33" t="s">
        <v>82</v>
      </c>
      <c r="T46" s="33" t="s">
        <v>151</v>
      </c>
    </row>
    <row r="47" ht="27.0" customHeight="1">
      <c r="A47" s="17" t="s">
        <v>220</v>
      </c>
      <c r="B47" s="46"/>
      <c r="C47" s="19" t="s">
        <v>221</v>
      </c>
      <c r="D47" s="41" t="s">
        <v>222</v>
      </c>
      <c r="E47" s="20" t="s">
        <v>223</v>
      </c>
      <c r="F47" s="20" t="s">
        <v>33</v>
      </c>
      <c r="G47" s="19" t="s">
        <v>74</v>
      </c>
      <c r="H47" s="19" t="s">
        <v>26</v>
      </c>
      <c r="I47" s="19" t="s">
        <v>133</v>
      </c>
      <c r="J47" s="21">
        <v>486317.0</v>
      </c>
      <c r="K47" s="22">
        <v>0.0</v>
      </c>
      <c r="L47" s="23">
        <v>486317.0</v>
      </c>
      <c r="M47" s="23">
        <v>198033.32</v>
      </c>
      <c r="N47" s="23" t="s">
        <v>224</v>
      </c>
      <c r="O47" s="30">
        <v>288283.68</v>
      </c>
      <c r="P47" s="26">
        <v>45740.0</v>
      </c>
      <c r="Q47" s="27"/>
      <c r="R47" s="28"/>
      <c r="S47" s="31" t="s">
        <v>82</v>
      </c>
      <c r="T47" s="31" t="s">
        <v>225</v>
      </c>
    </row>
    <row r="48" ht="27.0" customHeight="1">
      <c r="A48" s="5" t="s">
        <v>226</v>
      </c>
      <c r="B48" s="47"/>
      <c r="C48" s="6" t="s">
        <v>227</v>
      </c>
      <c r="D48" s="8" t="s">
        <v>228</v>
      </c>
      <c r="E48" s="7" t="s">
        <v>229</v>
      </c>
      <c r="F48" s="7" t="s">
        <v>33</v>
      </c>
      <c r="G48" s="6" t="s">
        <v>74</v>
      </c>
      <c r="H48" s="6" t="s">
        <v>26</v>
      </c>
      <c r="I48" s="6" t="s">
        <v>133</v>
      </c>
      <c r="J48" s="9">
        <v>184760.44</v>
      </c>
      <c r="K48" s="10">
        <v>0.0</v>
      </c>
      <c r="L48" s="11">
        <v>184760.44</v>
      </c>
      <c r="M48" s="11">
        <v>0.0</v>
      </c>
      <c r="N48" s="12">
        <v>1.0</v>
      </c>
      <c r="O48" s="13">
        <v>184760.44</v>
      </c>
      <c r="P48" s="14">
        <v>45718.0</v>
      </c>
      <c r="Q48" s="15"/>
      <c r="R48" s="16"/>
      <c r="S48" s="33" t="s">
        <v>82</v>
      </c>
      <c r="T48" s="33" t="s">
        <v>230</v>
      </c>
    </row>
    <row r="49" ht="27.0" customHeight="1">
      <c r="A49" s="17" t="s">
        <v>231</v>
      </c>
      <c r="B49" s="46"/>
      <c r="C49" s="19" t="s">
        <v>232</v>
      </c>
      <c r="D49" s="41" t="s">
        <v>233</v>
      </c>
      <c r="E49" s="20" t="s">
        <v>234</v>
      </c>
      <c r="F49" s="20" t="s">
        <v>33</v>
      </c>
      <c r="G49" s="19" t="s">
        <v>74</v>
      </c>
      <c r="H49" s="19" t="s">
        <v>26</v>
      </c>
      <c r="I49" s="19" t="s">
        <v>133</v>
      </c>
      <c r="J49" s="21">
        <v>3313798.07</v>
      </c>
      <c r="K49" s="22">
        <v>0.0</v>
      </c>
      <c r="L49" s="23">
        <v>3313798.07</v>
      </c>
      <c r="M49" s="23">
        <v>0.0</v>
      </c>
      <c r="N49" s="24">
        <v>1.0</v>
      </c>
      <c r="O49" s="25">
        <v>3313798.07</v>
      </c>
      <c r="P49" s="26">
        <v>45552.0</v>
      </c>
      <c r="Q49" s="27"/>
      <c r="R49" s="28"/>
      <c r="S49" s="31" t="s">
        <v>82</v>
      </c>
      <c r="T49" s="31" t="s">
        <v>235</v>
      </c>
    </row>
    <row r="50" ht="27.0" customHeight="1">
      <c r="A50" s="5" t="s">
        <v>236</v>
      </c>
      <c r="B50" s="47"/>
      <c r="C50" s="6" t="s">
        <v>237</v>
      </c>
      <c r="D50" s="8" t="s">
        <v>238</v>
      </c>
      <c r="E50" s="7" t="s">
        <v>239</v>
      </c>
      <c r="F50" s="7" t="s">
        <v>33</v>
      </c>
      <c r="G50" s="6" t="s">
        <v>74</v>
      </c>
      <c r="H50" s="6" t="s">
        <v>26</v>
      </c>
      <c r="I50" s="6" t="s">
        <v>133</v>
      </c>
      <c r="J50" s="9">
        <v>997064.78</v>
      </c>
      <c r="K50" s="10">
        <v>0.0</v>
      </c>
      <c r="L50" s="11">
        <v>997064.78</v>
      </c>
      <c r="M50" s="11">
        <v>282840.64</v>
      </c>
      <c r="N50" s="11" t="s">
        <v>240</v>
      </c>
      <c r="O50" s="32">
        <v>714224.14</v>
      </c>
      <c r="P50" s="14">
        <v>45805.0</v>
      </c>
      <c r="Q50" s="15"/>
      <c r="R50" s="16"/>
      <c r="S50" s="33" t="s">
        <v>82</v>
      </c>
      <c r="T50" s="33" t="s">
        <v>241</v>
      </c>
    </row>
    <row r="51" ht="27.0" customHeight="1">
      <c r="A51" s="17" t="s">
        <v>242</v>
      </c>
      <c r="B51" s="46"/>
      <c r="C51" s="19" t="s">
        <v>243</v>
      </c>
      <c r="D51" s="41" t="s">
        <v>244</v>
      </c>
      <c r="E51" s="20" t="s">
        <v>155</v>
      </c>
      <c r="F51" s="20" t="s">
        <v>33</v>
      </c>
      <c r="G51" s="19" t="s">
        <v>74</v>
      </c>
      <c r="H51" s="19" t="s">
        <v>26</v>
      </c>
      <c r="I51" s="19" t="s">
        <v>133</v>
      </c>
      <c r="J51" s="21">
        <v>443099.87</v>
      </c>
      <c r="K51" s="22">
        <v>0.0</v>
      </c>
      <c r="L51" s="23">
        <v>443099.87</v>
      </c>
      <c r="M51" s="23">
        <v>0.0</v>
      </c>
      <c r="N51" s="24">
        <v>1.0</v>
      </c>
      <c r="O51" s="25">
        <v>443099.87</v>
      </c>
      <c r="P51" s="26">
        <v>45793.0</v>
      </c>
      <c r="Q51" s="27"/>
      <c r="R51" s="28"/>
      <c r="S51" s="31" t="s">
        <v>82</v>
      </c>
      <c r="T51" s="31" t="s">
        <v>157</v>
      </c>
    </row>
    <row r="52" ht="27.0" customHeight="1">
      <c r="A52" s="5" t="s">
        <v>245</v>
      </c>
      <c r="B52" s="47"/>
      <c r="C52" s="6" t="s">
        <v>246</v>
      </c>
      <c r="D52" s="8" t="s">
        <v>247</v>
      </c>
      <c r="E52" s="7" t="s">
        <v>145</v>
      </c>
      <c r="F52" s="7" t="s">
        <v>33</v>
      </c>
      <c r="G52" s="6" t="s">
        <v>74</v>
      </c>
      <c r="H52" s="6" t="s">
        <v>26</v>
      </c>
      <c r="I52" s="6" t="s">
        <v>133</v>
      </c>
      <c r="J52" s="9">
        <v>905313.21</v>
      </c>
      <c r="K52" s="10">
        <v>0.0</v>
      </c>
      <c r="L52" s="11">
        <v>905313.21</v>
      </c>
      <c r="M52" s="11">
        <v>0.0</v>
      </c>
      <c r="N52" s="12">
        <v>1.0</v>
      </c>
      <c r="O52" s="13">
        <v>905313.21</v>
      </c>
      <c r="P52" s="14">
        <v>45823.0</v>
      </c>
      <c r="Q52" s="15"/>
      <c r="R52" s="16"/>
      <c r="S52" s="33" t="s">
        <v>82</v>
      </c>
      <c r="T52" s="33" t="s">
        <v>146</v>
      </c>
    </row>
    <row r="53" ht="27.0" customHeight="1">
      <c r="A53" s="17" t="s">
        <v>248</v>
      </c>
      <c r="B53" s="46"/>
      <c r="C53" s="19" t="s">
        <v>249</v>
      </c>
      <c r="D53" s="41" t="s">
        <v>250</v>
      </c>
      <c r="E53" s="20" t="s">
        <v>251</v>
      </c>
      <c r="F53" s="20" t="s">
        <v>33</v>
      </c>
      <c r="G53" s="19" t="s">
        <v>74</v>
      </c>
      <c r="H53" s="19" t="s">
        <v>26</v>
      </c>
      <c r="I53" s="19" t="s">
        <v>133</v>
      </c>
      <c r="J53" s="21">
        <v>1430035.11</v>
      </c>
      <c r="K53" s="22">
        <v>0.0</v>
      </c>
      <c r="L53" s="23">
        <v>1430035.11</v>
      </c>
      <c r="M53" s="23">
        <v>154863.12</v>
      </c>
      <c r="N53" s="23" t="s">
        <v>252</v>
      </c>
      <c r="O53" s="30">
        <v>1275171.99</v>
      </c>
      <c r="P53" s="26">
        <v>45987.0</v>
      </c>
      <c r="Q53" s="27"/>
      <c r="R53" s="28"/>
      <c r="S53" s="31" t="s">
        <v>82</v>
      </c>
      <c r="T53" s="31" t="s">
        <v>253</v>
      </c>
    </row>
    <row r="54" ht="27.0" customHeight="1">
      <c r="A54" s="5" t="s">
        <v>254</v>
      </c>
      <c r="B54" s="47"/>
      <c r="C54" s="6" t="s">
        <v>255</v>
      </c>
      <c r="D54" s="8" t="s">
        <v>256</v>
      </c>
      <c r="E54" s="7" t="s">
        <v>257</v>
      </c>
      <c r="F54" s="7" t="s">
        <v>33</v>
      </c>
      <c r="G54" s="6" t="s">
        <v>74</v>
      </c>
      <c r="H54" s="6" t="s">
        <v>26</v>
      </c>
      <c r="I54" s="6" t="s">
        <v>133</v>
      </c>
      <c r="J54" s="9">
        <v>1190774.71</v>
      </c>
      <c r="K54" s="10">
        <v>0.0</v>
      </c>
      <c r="L54" s="11">
        <v>1190774.71</v>
      </c>
      <c r="M54" s="11">
        <v>177149.68</v>
      </c>
      <c r="N54" s="11" t="s">
        <v>258</v>
      </c>
      <c r="O54" s="32">
        <v>1013625.03</v>
      </c>
      <c r="P54" s="14">
        <v>45794.0</v>
      </c>
      <c r="Q54" s="15"/>
      <c r="R54" s="16"/>
      <c r="S54" s="33" t="s">
        <v>82</v>
      </c>
      <c r="T54" s="33" t="s">
        <v>259</v>
      </c>
    </row>
    <row r="55" ht="27.0" customHeight="1">
      <c r="A55" s="17" t="s">
        <v>260</v>
      </c>
      <c r="B55" s="46"/>
      <c r="C55" s="19" t="s">
        <v>261</v>
      </c>
      <c r="D55" s="41" t="s">
        <v>262</v>
      </c>
      <c r="E55" s="20" t="s">
        <v>223</v>
      </c>
      <c r="F55" s="20" t="s">
        <v>33</v>
      </c>
      <c r="G55" s="19" t="s">
        <v>74</v>
      </c>
      <c r="H55" s="19" t="s">
        <v>26</v>
      </c>
      <c r="I55" s="19" t="s">
        <v>133</v>
      </c>
      <c r="J55" s="21">
        <v>842839.32</v>
      </c>
      <c r="K55" s="22">
        <v>0.0</v>
      </c>
      <c r="L55" s="23">
        <v>842839.32</v>
      </c>
      <c r="M55" s="23">
        <v>268354.86</v>
      </c>
      <c r="N55" s="23" t="s">
        <v>263</v>
      </c>
      <c r="O55" s="30">
        <v>574484.46</v>
      </c>
      <c r="P55" s="26">
        <v>45801.0</v>
      </c>
      <c r="Q55" s="27"/>
      <c r="R55" s="28"/>
      <c r="S55" s="31" t="s">
        <v>82</v>
      </c>
      <c r="T55" s="31" t="s">
        <v>225</v>
      </c>
    </row>
    <row r="56" ht="27.0" customHeight="1">
      <c r="A56" s="5" t="s">
        <v>264</v>
      </c>
      <c r="B56" s="47"/>
      <c r="C56" s="6" t="s">
        <v>265</v>
      </c>
      <c r="D56" s="8" t="s">
        <v>266</v>
      </c>
      <c r="E56" s="7" t="s">
        <v>145</v>
      </c>
      <c r="F56" s="7" t="s">
        <v>33</v>
      </c>
      <c r="G56" s="6" t="s">
        <v>74</v>
      </c>
      <c r="H56" s="6" t="s">
        <v>26</v>
      </c>
      <c r="I56" s="6" t="s">
        <v>133</v>
      </c>
      <c r="J56" s="9">
        <v>1030506.04</v>
      </c>
      <c r="K56" s="10">
        <v>0.0</v>
      </c>
      <c r="L56" s="11">
        <v>1030506.04</v>
      </c>
      <c r="M56" s="11">
        <v>176962.6</v>
      </c>
      <c r="N56" s="11" t="s">
        <v>267</v>
      </c>
      <c r="O56" s="32">
        <v>853543.44</v>
      </c>
      <c r="P56" s="14">
        <v>45782.0</v>
      </c>
      <c r="Q56" s="15"/>
      <c r="R56" s="16"/>
      <c r="S56" s="33" t="s">
        <v>82</v>
      </c>
      <c r="T56" s="33" t="s">
        <v>146</v>
      </c>
    </row>
    <row r="57" ht="27.0" customHeight="1">
      <c r="A57" s="17" t="s">
        <v>268</v>
      </c>
      <c r="B57" s="46"/>
      <c r="C57" s="19" t="s">
        <v>269</v>
      </c>
      <c r="D57" s="41" t="s">
        <v>270</v>
      </c>
      <c r="E57" s="20" t="s">
        <v>257</v>
      </c>
      <c r="F57" s="20" t="s">
        <v>33</v>
      </c>
      <c r="G57" s="19" t="s">
        <v>74</v>
      </c>
      <c r="H57" s="19" t="s">
        <v>26</v>
      </c>
      <c r="I57" s="19" t="s">
        <v>133</v>
      </c>
      <c r="J57" s="21">
        <v>1190757.04</v>
      </c>
      <c r="K57" s="22">
        <v>0.0</v>
      </c>
      <c r="L57" s="23">
        <v>1190757.04</v>
      </c>
      <c r="M57" s="23">
        <v>0.0</v>
      </c>
      <c r="N57" s="24">
        <v>1.0</v>
      </c>
      <c r="O57" s="25">
        <v>1190757.04</v>
      </c>
      <c r="P57" s="26">
        <v>45886.0</v>
      </c>
      <c r="Q57" s="27"/>
      <c r="R57" s="28"/>
      <c r="S57" s="31" t="s">
        <v>82</v>
      </c>
      <c r="T57" s="31" t="s">
        <v>259</v>
      </c>
    </row>
    <row r="58" ht="27.0" customHeight="1">
      <c r="A58" s="5" t="s">
        <v>271</v>
      </c>
      <c r="B58" s="47"/>
      <c r="C58" s="6" t="s">
        <v>272</v>
      </c>
      <c r="D58" s="8" t="s">
        <v>273</v>
      </c>
      <c r="E58" s="7" t="s">
        <v>155</v>
      </c>
      <c r="F58" s="7" t="s">
        <v>33</v>
      </c>
      <c r="G58" s="6" t="s">
        <v>74</v>
      </c>
      <c r="H58" s="6" t="s">
        <v>26</v>
      </c>
      <c r="I58" s="6" t="s">
        <v>133</v>
      </c>
      <c r="J58" s="9">
        <v>549990.99</v>
      </c>
      <c r="K58" s="10">
        <v>0.0</v>
      </c>
      <c r="L58" s="11">
        <v>549990.99</v>
      </c>
      <c r="M58" s="11">
        <v>75972.47</v>
      </c>
      <c r="N58" s="11" t="s">
        <v>274</v>
      </c>
      <c r="O58" s="32">
        <v>474018.52</v>
      </c>
      <c r="P58" s="14">
        <v>45794.0</v>
      </c>
      <c r="Q58" s="15"/>
      <c r="R58" s="16"/>
      <c r="S58" s="33" t="s">
        <v>82</v>
      </c>
      <c r="T58" s="33" t="s">
        <v>157</v>
      </c>
    </row>
    <row r="59" ht="27.0" customHeight="1">
      <c r="A59" s="17" t="s">
        <v>275</v>
      </c>
      <c r="B59" s="46"/>
      <c r="C59" s="19" t="s">
        <v>276</v>
      </c>
      <c r="D59" s="41" t="s">
        <v>277</v>
      </c>
      <c r="E59" s="20" t="s">
        <v>234</v>
      </c>
      <c r="F59" s="20" t="s">
        <v>33</v>
      </c>
      <c r="G59" s="19" t="s">
        <v>74</v>
      </c>
      <c r="H59" s="19" t="s">
        <v>26</v>
      </c>
      <c r="I59" s="19" t="s">
        <v>133</v>
      </c>
      <c r="J59" s="21">
        <v>474789.49</v>
      </c>
      <c r="K59" s="22">
        <v>0.0</v>
      </c>
      <c r="L59" s="23">
        <v>474789.49</v>
      </c>
      <c r="M59" s="23">
        <v>98862.23</v>
      </c>
      <c r="N59" s="23" t="s">
        <v>278</v>
      </c>
      <c r="O59" s="30">
        <v>375927.26</v>
      </c>
      <c r="P59" s="26">
        <v>45702.0</v>
      </c>
      <c r="Q59" s="27"/>
      <c r="R59" s="28"/>
      <c r="S59" s="31" t="s">
        <v>82</v>
      </c>
      <c r="T59" s="31" t="s">
        <v>235</v>
      </c>
    </row>
    <row r="60" ht="27.0" customHeight="1">
      <c r="A60" s="5" t="s">
        <v>279</v>
      </c>
      <c r="B60" s="47"/>
      <c r="C60" s="6" t="s">
        <v>280</v>
      </c>
      <c r="D60" s="8" t="s">
        <v>281</v>
      </c>
      <c r="E60" s="7" t="s">
        <v>229</v>
      </c>
      <c r="F60" s="7" t="s">
        <v>33</v>
      </c>
      <c r="G60" s="6" t="s">
        <v>74</v>
      </c>
      <c r="H60" s="6" t="s">
        <v>26</v>
      </c>
      <c r="I60" s="6" t="s">
        <v>133</v>
      </c>
      <c r="J60" s="9">
        <v>122170.81</v>
      </c>
      <c r="K60" s="10">
        <v>0.0</v>
      </c>
      <c r="L60" s="11">
        <v>122170.81</v>
      </c>
      <c r="M60" s="11">
        <v>0.0</v>
      </c>
      <c r="N60" s="12">
        <v>1.0</v>
      </c>
      <c r="O60" s="13">
        <v>122170.81</v>
      </c>
      <c r="P60" s="14">
        <v>45712.0</v>
      </c>
      <c r="Q60" s="15"/>
      <c r="R60" s="16"/>
      <c r="S60" s="33" t="s">
        <v>82</v>
      </c>
      <c r="T60" s="33" t="s">
        <v>230</v>
      </c>
    </row>
    <row r="61" ht="27.0" customHeight="1">
      <c r="A61" s="17" t="s">
        <v>282</v>
      </c>
      <c r="B61" s="46"/>
      <c r="C61" s="19" t="s">
        <v>283</v>
      </c>
      <c r="D61" s="41" t="s">
        <v>284</v>
      </c>
      <c r="E61" s="20" t="s">
        <v>195</v>
      </c>
      <c r="F61" s="20" t="s">
        <v>33</v>
      </c>
      <c r="G61" s="19" t="s">
        <v>74</v>
      </c>
      <c r="H61" s="19" t="s">
        <v>26</v>
      </c>
      <c r="I61" s="19" t="s">
        <v>133</v>
      </c>
      <c r="J61" s="21">
        <v>993514.47</v>
      </c>
      <c r="K61" s="22">
        <v>0.0</v>
      </c>
      <c r="L61" s="23">
        <v>993514.47</v>
      </c>
      <c r="M61" s="23">
        <v>0.0</v>
      </c>
      <c r="N61" s="24">
        <v>1.0</v>
      </c>
      <c r="O61" s="25">
        <v>993514.47</v>
      </c>
      <c r="P61" s="26">
        <v>45602.0</v>
      </c>
      <c r="Q61" s="27"/>
      <c r="R61" s="28"/>
      <c r="S61" s="31" t="s">
        <v>82</v>
      </c>
      <c r="T61" s="31" t="s">
        <v>196</v>
      </c>
    </row>
    <row r="62" ht="27.0" customHeight="1">
      <c r="A62" s="5" t="s">
        <v>285</v>
      </c>
      <c r="B62" s="47"/>
      <c r="C62" s="6" t="s">
        <v>286</v>
      </c>
      <c r="D62" s="8" t="s">
        <v>287</v>
      </c>
      <c r="E62" s="7" t="s">
        <v>257</v>
      </c>
      <c r="F62" s="7" t="s">
        <v>33</v>
      </c>
      <c r="G62" s="6" t="s">
        <v>74</v>
      </c>
      <c r="H62" s="6" t="s">
        <v>26</v>
      </c>
      <c r="I62" s="6" t="s">
        <v>133</v>
      </c>
      <c r="J62" s="9">
        <v>971418.78</v>
      </c>
      <c r="K62" s="10">
        <v>0.0</v>
      </c>
      <c r="L62" s="11">
        <v>971418.78</v>
      </c>
      <c r="M62" s="11">
        <v>326663.8</v>
      </c>
      <c r="N62" s="11" t="s">
        <v>288</v>
      </c>
      <c r="O62" s="32">
        <v>644754.98</v>
      </c>
      <c r="P62" s="14">
        <v>45761.0</v>
      </c>
      <c r="Q62" s="15"/>
      <c r="R62" s="16"/>
      <c r="S62" s="33" t="s">
        <v>82</v>
      </c>
      <c r="T62" s="33" t="s">
        <v>259</v>
      </c>
    </row>
    <row r="63" ht="27.0" customHeight="1">
      <c r="A63" s="17" t="s">
        <v>289</v>
      </c>
      <c r="B63" s="46"/>
      <c r="C63" s="19" t="s">
        <v>290</v>
      </c>
      <c r="D63" s="41" t="s">
        <v>291</v>
      </c>
      <c r="E63" s="20" t="s">
        <v>132</v>
      </c>
      <c r="F63" s="20" t="s">
        <v>33</v>
      </c>
      <c r="G63" s="19" t="s">
        <v>74</v>
      </c>
      <c r="H63" s="19" t="s">
        <v>26</v>
      </c>
      <c r="I63" s="19" t="s">
        <v>133</v>
      </c>
      <c r="J63" s="21">
        <v>710708.26</v>
      </c>
      <c r="K63" s="22">
        <v>0.0</v>
      </c>
      <c r="L63" s="23">
        <v>710708.26</v>
      </c>
      <c r="M63" s="23">
        <v>0.0</v>
      </c>
      <c r="N63" s="24">
        <v>1.0</v>
      </c>
      <c r="O63" s="25">
        <v>710708.26</v>
      </c>
      <c r="P63" s="26">
        <v>45810.0</v>
      </c>
      <c r="Q63" s="27"/>
      <c r="R63" s="28"/>
      <c r="S63" s="31" t="s">
        <v>82</v>
      </c>
      <c r="T63" s="31" t="s">
        <v>135</v>
      </c>
    </row>
    <row r="64" ht="27.0" customHeight="1">
      <c r="A64" s="5" t="s">
        <v>292</v>
      </c>
      <c r="B64" s="47"/>
      <c r="C64" s="6" t="s">
        <v>293</v>
      </c>
      <c r="D64" s="8" t="s">
        <v>294</v>
      </c>
      <c r="E64" s="7" t="s">
        <v>195</v>
      </c>
      <c r="F64" s="7" t="s">
        <v>33</v>
      </c>
      <c r="G64" s="6" t="s">
        <v>74</v>
      </c>
      <c r="H64" s="6" t="s">
        <v>26</v>
      </c>
      <c r="I64" s="6" t="s">
        <v>133</v>
      </c>
      <c r="J64" s="9">
        <v>986444.15</v>
      </c>
      <c r="K64" s="10">
        <v>0.0</v>
      </c>
      <c r="L64" s="11">
        <v>986444.15</v>
      </c>
      <c r="M64" s="11">
        <v>0.0</v>
      </c>
      <c r="N64" s="12">
        <v>1.0</v>
      </c>
      <c r="O64" s="13">
        <v>986444.15</v>
      </c>
      <c r="P64" s="14">
        <v>45855.0</v>
      </c>
      <c r="Q64" s="15"/>
      <c r="R64" s="16"/>
      <c r="S64" s="33" t="s">
        <v>82</v>
      </c>
      <c r="T64" s="33" t="s">
        <v>196</v>
      </c>
    </row>
    <row r="65" ht="27.0" customHeight="1">
      <c r="A65" s="17" t="s">
        <v>295</v>
      </c>
      <c r="B65" s="19" t="s">
        <v>296</v>
      </c>
      <c r="C65" s="19" t="s">
        <v>297</v>
      </c>
      <c r="D65" s="19" t="s">
        <v>298</v>
      </c>
      <c r="E65" s="20"/>
      <c r="F65" s="20" t="s">
        <v>40</v>
      </c>
      <c r="G65" s="19" t="s">
        <v>34</v>
      </c>
      <c r="H65" s="19" t="s">
        <v>113</v>
      </c>
      <c r="I65" s="19" t="s">
        <v>41</v>
      </c>
      <c r="J65" s="21">
        <v>1000000.0</v>
      </c>
      <c r="K65" s="22">
        <v>0.0</v>
      </c>
      <c r="L65" s="23">
        <v>1000000.0</v>
      </c>
      <c r="M65" s="23">
        <v>0.0</v>
      </c>
      <c r="N65" s="24">
        <v>1.0</v>
      </c>
      <c r="O65" s="25">
        <v>1000000.0</v>
      </c>
      <c r="P65" s="26">
        <v>45262.0</v>
      </c>
      <c r="Q65" s="27"/>
      <c r="R65" s="28"/>
      <c r="S65" s="28"/>
      <c r="T65" s="28"/>
    </row>
    <row r="66" ht="27.0" customHeight="1">
      <c r="A66" s="5" t="s">
        <v>299</v>
      </c>
      <c r="B66" s="6" t="s">
        <v>300</v>
      </c>
      <c r="C66" s="6" t="s">
        <v>301</v>
      </c>
      <c r="D66" s="6" t="s">
        <v>302</v>
      </c>
      <c r="E66" s="7"/>
      <c r="F66" s="7" t="s">
        <v>40</v>
      </c>
      <c r="G66" s="6" t="s">
        <v>34</v>
      </c>
      <c r="H66" s="6" t="s">
        <v>303</v>
      </c>
      <c r="I66" s="6" t="s">
        <v>81</v>
      </c>
      <c r="J66" s="9">
        <v>799127.2</v>
      </c>
      <c r="K66" s="10">
        <v>0.0</v>
      </c>
      <c r="L66" s="11">
        <v>799127.2</v>
      </c>
      <c r="M66" s="11">
        <v>0.0</v>
      </c>
      <c r="N66" s="12">
        <v>1.0</v>
      </c>
      <c r="O66" s="13">
        <v>799127.2</v>
      </c>
      <c r="P66" s="14">
        <v>45473.0</v>
      </c>
      <c r="Q66" s="15"/>
      <c r="R66" s="16"/>
      <c r="S66" s="16"/>
      <c r="T66" s="16"/>
    </row>
    <row r="67" ht="27.0" customHeight="1">
      <c r="A67" s="17" t="s">
        <v>304</v>
      </c>
      <c r="B67" s="19" t="s">
        <v>300</v>
      </c>
      <c r="C67" s="19" t="s">
        <v>305</v>
      </c>
      <c r="D67" s="19" t="s">
        <v>302</v>
      </c>
      <c r="E67" s="20"/>
      <c r="F67" s="20" t="s">
        <v>40</v>
      </c>
      <c r="G67" s="19" t="s">
        <v>34</v>
      </c>
      <c r="H67" s="19" t="s">
        <v>26</v>
      </c>
      <c r="I67" s="19" t="s">
        <v>81</v>
      </c>
      <c r="J67" s="21">
        <v>3300839.9</v>
      </c>
      <c r="K67" s="22">
        <v>0.0</v>
      </c>
      <c r="L67" s="23">
        <v>3300839.9</v>
      </c>
      <c r="M67" s="23">
        <v>0.0</v>
      </c>
      <c r="N67" s="24">
        <v>1.0</v>
      </c>
      <c r="O67" s="25">
        <v>3300839.9</v>
      </c>
      <c r="P67" s="26">
        <v>45473.0</v>
      </c>
      <c r="Q67" s="27"/>
      <c r="R67" s="28"/>
      <c r="S67" s="28"/>
      <c r="T67" s="28"/>
    </row>
    <row r="68" ht="27.0" customHeight="1">
      <c r="A68" s="5" t="s">
        <v>306</v>
      </c>
      <c r="B68" s="48" t="s">
        <v>307</v>
      </c>
      <c r="C68" s="6" t="s">
        <v>308</v>
      </c>
      <c r="D68" s="49">
        <v>44713.0</v>
      </c>
      <c r="E68" s="7"/>
      <c r="F68" s="7" t="s">
        <v>40</v>
      </c>
      <c r="G68" s="6" t="s">
        <v>34</v>
      </c>
      <c r="H68" s="6" t="s">
        <v>80</v>
      </c>
      <c r="I68" s="6" t="s">
        <v>27</v>
      </c>
      <c r="J68" s="9">
        <v>45059.5</v>
      </c>
      <c r="K68" s="10">
        <v>0.0</v>
      </c>
      <c r="L68" s="11">
        <v>45059.5</v>
      </c>
      <c r="M68" s="11">
        <v>0.0</v>
      </c>
      <c r="N68" s="12">
        <v>1.0</v>
      </c>
      <c r="O68" s="13">
        <v>45059.5</v>
      </c>
      <c r="P68" s="14">
        <v>45017.0</v>
      </c>
      <c r="Q68" s="15"/>
      <c r="R68" s="16"/>
      <c r="S68" s="16"/>
      <c r="T68" s="16"/>
    </row>
    <row r="69" ht="27.0" customHeight="1">
      <c r="A69" s="17" t="s">
        <v>309</v>
      </c>
      <c r="B69" s="18" t="s">
        <v>310</v>
      </c>
      <c r="C69" s="18" t="s">
        <v>311</v>
      </c>
      <c r="D69" s="19" t="s">
        <v>312</v>
      </c>
      <c r="E69" s="20"/>
      <c r="F69" s="20" t="s">
        <v>33</v>
      </c>
      <c r="G69" s="19" t="s">
        <v>34</v>
      </c>
      <c r="H69" s="19" t="s">
        <v>113</v>
      </c>
      <c r="I69" s="44" t="s">
        <v>35</v>
      </c>
      <c r="J69" s="21">
        <v>1031427.95</v>
      </c>
      <c r="K69" s="22">
        <v>0.0</v>
      </c>
      <c r="L69" s="23">
        <v>1031427.95</v>
      </c>
      <c r="M69" s="23">
        <v>0.0</v>
      </c>
      <c r="N69" s="24">
        <v>1.0</v>
      </c>
      <c r="O69" s="25">
        <v>1031427.95</v>
      </c>
      <c r="P69" s="26">
        <v>45336.0</v>
      </c>
      <c r="Q69" s="27"/>
      <c r="R69" s="28"/>
      <c r="S69" s="28"/>
      <c r="T69" s="28"/>
    </row>
    <row r="70" ht="27.0" customHeight="1">
      <c r="A70" s="5" t="s">
        <v>313</v>
      </c>
      <c r="B70" s="6" t="s">
        <v>314</v>
      </c>
      <c r="C70" s="6" t="s">
        <v>315</v>
      </c>
      <c r="D70" s="6" t="s">
        <v>316</v>
      </c>
      <c r="E70" s="7"/>
      <c r="F70" s="7" t="s">
        <v>33</v>
      </c>
      <c r="G70" s="6" t="s">
        <v>34</v>
      </c>
      <c r="H70" s="6" t="s">
        <v>113</v>
      </c>
      <c r="I70" s="6" t="s">
        <v>27</v>
      </c>
      <c r="J70" s="9">
        <v>158303.07</v>
      </c>
      <c r="K70" s="10">
        <v>0.0</v>
      </c>
      <c r="L70" s="11">
        <v>158303.07</v>
      </c>
      <c r="M70" s="11">
        <v>0.0</v>
      </c>
      <c r="N70" s="12">
        <v>1.0</v>
      </c>
      <c r="O70" s="13">
        <v>158303.07</v>
      </c>
      <c r="P70" s="14">
        <v>45451.0</v>
      </c>
      <c r="Q70" s="15"/>
      <c r="R70" s="16"/>
      <c r="S70" s="16"/>
      <c r="T70" s="16"/>
    </row>
    <row r="71" ht="27.0" customHeight="1">
      <c r="A71" s="17" t="s">
        <v>317</v>
      </c>
      <c r="B71" s="19" t="s">
        <v>62</v>
      </c>
      <c r="C71" s="19" t="s">
        <v>318</v>
      </c>
      <c r="D71" s="50">
        <v>44652.0</v>
      </c>
      <c r="E71" s="20"/>
      <c r="F71" s="20" t="s">
        <v>33</v>
      </c>
      <c r="G71" s="19" t="s">
        <v>25</v>
      </c>
      <c r="H71" s="19" t="s">
        <v>26</v>
      </c>
      <c r="I71" s="44" t="s">
        <v>35</v>
      </c>
      <c r="J71" s="21">
        <v>918080.24</v>
      </c>
      <c r="K71" s="22">
        <v>1836160.48</v>
      </c>
      <c r="L71" s="23">
        <v>2754240.72</v>
      </c>
      <c r="M71" s="23">
        <v>841866.54</v>
      </c>
      <c r="N71" s="51" t="s">
        <v>319</v>
      </c>
      <c r="O71" s="30">
        <v>1912374.18</v>
      </c>
      <c r="P71" s="26">
        <v>46147.0</v>
      </c>
      <c r="Q71" s="27"/>
      <c r="R71" s="28"/>
      <c r="S71" s="31" t="s">
        <v>320</v>
      </c>
      <c r="T71" s="28"/>
    </row>
    <row r="72" ht="27.0" customHeight="1">
      <c r="A72" s="5" t="s">
        <v>321</v>
      </c>
      <c r="B72" s="6" t="s">
        <v>62</v>
      </c>
      <c r="C72" s="6" t="s">
        <v>322</v>
      </c>
      <c r="D72" s="49">
        <v>44652.0</v>
      </c>
      <c r="E72" s="7"/>
      <c r="F72" s="7" t="s">
        <v>33</v>
      </c>
      <c r="G72" s="6" t="s">
        <v>25</v>
      </c>
      <c r="H72" s="6" t="s">
        <v>26</v>
      </c>
      <c r="I72" s="6" t="s">
        <v>27</v>
      </c>
      <c r="J72" s="9">
        <v>645354.78</v>
      </c>
      <c r="K72" s="10">
        <v>645354.78</v>
      </c>
      <c r="L72" s="11">
        <v>1290709.56</v>
      </c>
      <c r="M72" s="11">
        <v>0.0</v>
      </c>
      <c r="N72" s="12">
        <v>1.0</v>
      </c>
      <c r="O72" s="13">
        <v>1290709.56</v>
      </c>
      <c r="P72" s="14">
        <v>46147.0</v>
      </c>
      <c r="Q72" s="15"/>
      <c r="R72" s="16"/>
      <c r="S72" s="16"/>
      <c r="T72" s="16"/>
    </row>
    <row r="73" ht="27.0" customHeight="1">
      <c r="A73" s="17" t="s">
        <v>323</v>
      </c>
      <c r="B73" s="19" t="s">
        <v>62</v>
      </c>
      <c r="C73" s="19" t="s">
        <v>324</v>
      </c>
      <c r="D73" s="50">
        <v>44652.0</v>
      </c>
      <c r="E73" s="20"/>
      <c r="F73" s="20" t="s">
        <v>33</v>
      </c>
      <c r="G73" s="19" t="s">
        <v>25</v>
      </c>
      <c r="H73" s="19" t="s">
        <v>26</v>
      </c>
      <c r="I73" s="19" t="s">
        <v>325</v>
      </c>
      <c r="J73" s="21">
        <v>1771252.74</v>
      </c>
      <c r="K73" s="22">
        <v>5133758.22</v>
      </c>
      <c r="L73" s="23">
        <v>6905010.96</v>
      </c>
      <c r="M73" s="23">
        <v>0.0</v>
      </c>
      <c r="N73" s="24">
        <v>1.0</v>
      </c>
      <c r="O73" s="25">
        <v>6905010.96</v>
      </c>
      <c r="P73" s="26">
        <v>46147.0</v>
      </c>
      <c r="Q73" s="27"/>
      <c r="R73" s="28"/>
      <c r="S73" s="28"/>
      <c r="T73" s="28"/>
    </row>
    <row r="74" ht="27.0" customHeight="1">
      <c r="A74" s="5" t="s">
        <v>326</v>
      </c>
      <c r="B74" s="48" t="s">
        <v>327</v>
      </c>
      <c r="C74" s="48" t="s">
        <v>328</v>
      </c>
      <c r="D74" s="48" t="s">
        <v>329</v>
      </c>
      <c r="E74" s="7"/>
      <c r="F74" s="7" t="s">
        <v>40</v>
      </c>
      <c r="G74" s="6" t="s">
        <v>25</v>
      </c>
      <c r="H74" s="6" t="s">
        <v>303</v>
      </c>
      <c r="I74" s="6" t="s">
        <v>27</v>
      </c>
      <c r="J74" s="9">
        <v>317645.88</v>
      </c>
      <c r="K74" s="10">
        <v>1120713.72</v>
      </c>
      <c r="L74" s="11">
        <v>1438359.6</v>
      </c>
      <c r="M74" s="11">
        <v>986242.86</v>
      </c>
      <c r="N74" s="11" t="s">
        <v>330</v>
      </c>
      <c r="O74" s="32">
        <v>452116.74</v>
      </c>
      <c r="P74" s="14">
        <v>45656.0</v>
      </c>
      <c r="Q74" s="52"/>
      <c r="R74" s="53"/>
      <c r="S74" s="53"/>
      <c r="T74" s="53"/>
    </row>
    <row r="75" ht="27.0" customHeight="1">
      <c r="A75" s="17" t="s">
        <v>331</v>
      </c>
      <c r="B75" s="40" t="s">
        <v>327</v>
      </c>
      <c r="C75" s="40" t="s">
        <v>332</v>
      </c>
      <c r="D75" s="40" t="s">
        <v>329</v>
      </c>
      <c r="E75" s="20"/>
      <c r="F75" s="20" t="s">
        <v>40</v>
      </c>
      <c r="G75" s="19" t="s">
        <v>25</v>
      </c>
      <c r="H75" s="19" t="s">
        <v>26</v>
      </c>
      <c r="I75" s="19" t="s">
        <v>27</v>
      </c>
      <c r="J75" s="21">
        <v>15981.380000000005</v>
      </c>
      <c r="K75" s="22">
        <v>1120713.72</v>
      </c>
      <c r="L75" s="23">
        <v>1136695.1</v>
      </c>
      <c r="M75" s="23">
        <v>1673663.98</v>
      </c>
      <c r="N75" s="23" t="s">
        <v>333</v>
      </c>
      <c r="O75" s="30">
        <v>-536968.88</v>
      </c>
      <c r="P75" s="26">
        <v>45656.0</v>
      </c>
      <c r="Q75" s="42"/>
      <c r="R75" s="43"/>
      <c r="S75" s="43"/>
      <c r="T75" s="43"/>
    </row>
    <row r="76" ht="27.0" customHeight="1">
      <c r="A76" s="5" t="s">
        <v>334</v>
      </c>
      <c r="B76" s="6" t="s">
        <v>335</v>
      </c>
      <c r="C76" s="6" t="s">
        <v>336</v>
      </c>
      <c r="D76" s="6" t="s">
        <v>337</v>
      </c>
      <c r="E76" s="7"/>
      <c r="F76" s="7" t="s">
        <v>40</v>
      </c>
      <c r="G76" s="6" t="s">
        <v>25</v>
      </c>
      <c r="H76" s="6" t="s">
        <v>80</v>
      </c>
      <c r="I76" s="6" t="s">
        <v>41</v>
      </c>
      <c r="J76" s="9">
        <v>856064.5</v>
      </c>
      <c r="K76" s="10">
        <v>51276.9</v>
      </c>
      <c r="L76" s="11">
        <v>907341.4</v>
      </c>
      <c r="M76" s="11">
        <v>495408.53</v>
      </c>
      <c r="N76" s="11" t="s">
        <v>338</v>
      </c>
      <c r="O76" s="32">
        <v>411932.87</v>
      </c>
      <c r="P76" s="14">
        <v>45908.0</v>
      </c>
      <c r="Q76" s="15"/>
      <c r="R76" s="16"/>
      <c r="S76" s="33" t="s">
        <v>82</v>
      </c>
      <c r="T76" s="33" t="s">
        <v>336</v>
      </c>
    </row>
    <row r="77" ht="27.0" customHeight="1">
      <c r="A77" s="17" t="s">
        <v>339</v>
      </c>
      <c r="B77" s="19" t="s">
        <v>340</v>
      </c>
      <c r="C77" s="19" t="s">
        <v>341</v>
      </c>
      <c r="D77" s="19" t="s">
        <v>342</v>
      </c>
      <c r="E77" s="20"/>
      <c r="F77" s="20" t="s">
        <v>40</v>
      </c>
      <c r="G77" s="19" t="s">
        <v>25</v>
      </c>
      <c r="H77" s="19" t="s">
        <v>303</v>
      </c>
      <c r="I77" s="19" t="s">
        <v>81</v>
      </c>
      <c r="J77" s="21">
        <v>3991998.67</v>
      </c>
      <c r="K77" s="22">
        <v>0.0</v>
      </c>
      <c r="L77" s="23">
        <v>3991998.67</v>
      </c>
      <c r="M77" s="23">
        <v>0.0</v>
      </c>
      <c r="N77" s="24">
        <v>1.0</v>
      </c>
      <c r="O77" s="25">
        <v>3991998.67</v>
      </c>
      <c r="P77" s="26">
        <v>45847.0</v>
      </c>
      <c r="Q77" s="27"/>
      <c r="R77" s="28"/>
      <c r="S77" s="31" t="s">
        <v>82</v>
      </c>
      <c r="T77" s="31" t="s">
        <v>341</v>
      </c>
    </row>
    <row r="78" ht="27.0" customHeight="1">
      <c r="A78" s="5" t="s">
        <v>343</v>
      </c>
      <c r="B78" s="6" t="s">
        <v>340</v>
      </c>
      <c r="C78" s="6" t="s">
        <v>344</v>
      </c>
      <c r="D78" s="6" t="s">
        <v>345</v>
      </c>
      <c r="E78" s="7"/>
      <c r="F78" s="7" t="s">
        <v>40</v>
      </c>
      <c r="G78" s="6" t="s">
        <v>25</v>
      </c>
      <c r="H78" s="6" t="s">
        <v>26</v>
      </c>
      <c r="I78" s="6" t="s">
        <v>81</v>
      </c>
      <c r="J78" s="9">
        <v>1.108924116E7</v>
      </c>
      <c r="K78" s="10">
        <v>0.0</v>
      </c>
      <c r="L78" s="11">
        <v>1.108924116E7</v>
      </c>
      <c r="M78" s="11">
        <v>0.0</v>
      </c>
      <c r="N78" s="12">
        <v>1.0</v>
      </c>
      <c r="O78" s="13">
        <v>1.108924116E7</v>
      </c>
      <c r="P78" s="14">
        <v>45847.0</v>
      </c>
      <c r="Q78" s="15"/>
      <c r="R78" s="16"/>
      <c r="S78" s="33" t="s">
        <v>82</v>
      </c>
      <c r="T78" s="33" t="s">
        <v>344</v>
      </c>
    </row>
    <row r="79" ht="27.0" customHeight="1">
      <c r="A79" s="17" t="s">
        <v>346</v>
      </c>
      <c r="B79" s="19" t="s">
        <v>110</v>
      </c>
      <c r="C79" s="19" t="s">
        <v>347</v>
      </c>
      <c r="D79" s="19" t="s">
        <v>348</v>
      </c>
      <c r="E79" s="20"/>
      <c r="F79" s="20" t="s">
        <v>33</v>
      </c>
      <c r="G79" s="18" t="s">
        <v>34</v>
      </c>
      <c r="H79" s="35" t="s">
        <v>113</v>
      </c>
      <c r="I79" s="54" t="s">
        <v>27</v>
      </c>
      <c r="J79" s="55">
        <v>43066.48</v>
      </c>
      <c r="K79" s="22">
        <v>0.0</v>
      </c>
      <c r="L79" s="23">
        <v>43066.48</v>
      </c>
      <c r="M79" s="23">
        <v>0.0</v>
      </c>
      <c r="N79" s="24">
        <v>1.0</v>
      </c>
      <c r="O79" s="25">
        <v>43066.48</v>
      </c>
      <c r="P79" s="26">
        <v>45222.0</v>
      </c>
      <c r="Q79" s="42"/>
      <c r="R79" s="43"/>
      <c r="S79" s="43"/>
      <c r="T79" s="43"/>
    </row>
    <row r="80" ht="27.0" customHeight="1">
      <c r="A80" s="5" t="s">
        <v>349</v>
      </c>
      <c r="B80" s="6" t="s">
        <v>350</v>
      </c>
      <c r="C80" s="6" t="s">
        <v>351</v>
      </c>
      <c r="D80" s="6" t="s">
        <v>352</v>
      </c>
      <c r="E80" s="7"/>
      <c r="F80" s="7" t="s">
        <v>40</v>
      </c>
      <c r="G80" s="6" t="s">
        <v>25</v>
      </c>
      <c r="H80" s="6" t="s">
        <v>303</v>
      </c>
      <c r="I80" s="6" t="s">
        <v>353</v>
      </c>
      <c r="J80" s="9">
        <v>687249.1</v>
      </c>
      <c r="K80" s="10">
        <v>0.0</v>
      </c>
      <c r="L80" s="11">
        <v>687249.1</v>
      </c>
      <c r="M80" s="11">
        <v>0.0</v>
      </c>
      <c r="N80" s="12">
        <v>1.0</v>
      </c>
      <c r="O80" s="13">
        <v>687249.1</v>
      </c>
      <c r="P80" s="14">
        <v>45658.0</v>
      </c>
      <c r="Q80" s="15"/>
      <c r="R80" s="16"/>
      <c r="S80" s="16"/>
      <c r="T80" s="16"/>
    </row>
    <row r="81" ht="27.0" customHeight="1">
      <c r="A81" s="17" t="s">
        <v>354</v>
      </c>
      <c r="B81" s="40" t="s">
        <v>355</v>
      </c>
      <c r="C81" s="19" t="s">
        <v>356</v>
      </c>
      <c r="D81" s="40" t="s">
        <v>342</v>
      </c>
      <c r="E81" s="20"/>
      <c r="F81" s="20" t="s">
        <v>33</v>
      </c>
      <c r="G81" s="19" t="s">
        <v>25</v>
      </c>
      <c r="H81" s="19" t="s">
        <v>26</v>
      </c>
      <c r="I81" s="19" t="s">
        <v>27</v>
      </c>
      <c r="J81" s="21">
        <v>1649340.0</v>
      </c>
      <c r="K81" s="22">
        <v>6325000.0</v>
      </c>
      <c r="L81" s="23">
        <v>7974340.0</v>
      </c>
      <c r="M81" s="23">
        <v>0.0</v>
      </c>
      <c r="N81" s="24">
        <v>1.0</v>
      </c>
      <c r="O81" s="25">
        <v>7974340.0</v>
      </c>
      <c r="P81" s="26">
        <v>45708.0</v>
      </c>
      <c r="Q81" s="27"/>
      <c r="R81" s="28"/>
      <c r="S81" s="28"/>
      <c r="T81" s="28"/>
    </row>
    <row r="82" ht="27.0" customHeight="1">
      <c r="A82" s="5" t="s">
        <v>357</v>
      </c>
      <c r="B82" s="48" t="s">
        <v>358</v>
      </c>
      <c r="C82" s="6" t="s">
        <v>359</v>
      </c>
      <c r="D82" s="48" t="s">
        <v>345</v>
      </c>
      <c r="E82" s="7"/>
      <c r="F82" s="7" t="s">
        <v>33</v>
      </c>
      <c r="G82" s="6" t="s">
        <v>25</v>
      </c>
      <c r="H82" s="6" t="s">
        <v>26</v>
      </c>
      <c r="I82" s="6" t="s">
        <v>27</v>
      </c>
      <c r="J82" s="9">
        <v>1701000.0</v>
      </c>
      <c r="K82" s="10">
        <v>7875000.0</v>
      </c>
      <c r="L82" s="11">
        <v>9576000.0</v>
      </c>
      <c r="M82" s="11">
        <v>0.0</v>
      </c>
      <c r="N82" s="12">
        <v>1.0</v>
      </c>
      <c r="O82" s="13">
        <v>9576000.0</v>
      </c>
      <c r="P82" s="14">
        <v>45720.0</v>
      </c>
      <c r="Q82" s="15"/>
      <c r="R82" s="16"/>
      <c r="S82" s="16"/>
      <c r="T82" s="16"/>
    </row>
    <row r="83" ht="27.0" customHeight="1">
      <c r="A83" s="17" t="s">
        <v>360</v>
      </c>
      <c r="B83" s="19" t="s">
        <v>361</v>
      </c>
      <c r="C83" s="19" t="s">
        <v>362</v>
      </c>
      <c r="D83" s="19" t="s">
        <v>49</v>
      </c>
      <c r="E83" s="20"/>
      <c r="F83" s="20" t="s">
        <v>40</v>
      </c>
      <c r="G83" s="19" t="s">
        <v>34</v>
      </c>
      <c r="H83" s="19" t="s">
        <v>59</v>
      </c>
      <c r="I83" s="19" t="s">
        <v>81</v>
      </c>
      <c r="J83" s="21">
        <v>63000.0</v>
      </c>
      <c r="K83" s="22">
        <v>0.0</v>
      </c>
      <c r="L83" s="23">
        <v>63000.0</v>
      </c>
      <c r="M83" s="23">
        <v>0.0</v>
      </c>
      <c r="N83" s="24">
        <v>1.0</v>
      </c>
      <c r="O83" s="25">
        <v>63000.0</v>
      </c>
      <c r="P83" s="26">
        <v>44631.0</v>
      </c>
      <c r="Q83" s="27"/>
      <c r="R83" s="28"/>
      <c r="S83" s="28"/>
      <c r="T83" s="28"/>
    </row>
    <row r="84" ht="27.0" customHeight="1">
      <c r="A84" s="5" t="s">
        <v>363</v>
      </c>
      <c r="B84" s="6" t="s">
        <v>364</v>
      </c>
      <c r="C84" s="6" t="s">
        <v>365</v>
      </c>
      <c r="D84" s="6" t="s">
        <v>366</v>
      </c>
      <c r="E84" s="7"/>
      <c r="F84" s="7" t="s">
        <v>24</v>
      </c>
      <c r="G84" s="6" t="s">
        <v>25</v>
      </c>
      <c r="H84" s="6" t="s">
        <v>26</v>
      </c>
      <c r="I84" s="6" t="s">
        <v>27</v>
      </c>
      <c r="J84" s="9">
        <v>3050000.0</v>
      </c>
      <c r="K84" s="10">
        <v>0.0</v>
      </c>
      <c r="L84" s="11">
        <v>3050000.0</v>
      </c>
      <c r="M84" s="11">
        <v>0.0</v>
      </c>
      <c r="N84" s="12">
        <v>1.0</v>
      </c>
      <c r="O84" s="13">
        <v>3050000.0</v>
      </c>
      <c r="P84" s="14">
        <v>45926.0</v>
      </c>
      <c r="Q84" s="15"/>
      <c r="R84" s="16"/>
      <c r="S84" s="16"/>
      <c r="T84" s="16"/>
    </row>
    <row r="85" ht="27.0" customHeight="1">
      <c r="A85" s="17" t="s">
        <v>367</v>
      </c>
      <c r="B85" s="19" t="s">
        <v>368</v>
      </c>
      <c r="C85" s="19" t="s">
        <v>369</v>
      </c>
      <c r="D85" s="19" t="s">
        <v>370</v>
      </c>
      <c r="E85" s="20" t="s">
        <v>371</v>
      </c>
      <c r="F85" s="20" t="s">
        <v>33</v>
      </c>
      <c r="G85" s="19" t="s">
        <v>25</v>
      </c>
      <c r="H85" s="19" t="s">
        <v>26</v>
      </c>
      <c r="I85" s="19" t="s">
        <v>41</v>
      </c>
      <c r="J85" s="21">
        <v>1.55031717E7</v>
      </c>
      <c r="K85" s="22">
        <v>0.0</v>
      </c>
      <c r="L85" s="23">
        <v>1.55031717E7</v>
      </c>
      <c r="M85" s="23">
        <v>1844230.39</v>
      </c>
      <c r="N85" s="23" t="s">
        <v>372</v>
      </c>
      <c r="O85" s="30">
        <v>1.365894131E7</v>
      </c>
      <c r="P85" s="26">
        <v>46809.0</v>
      </c>
      <c r="Q85" s="56" t="s">
        <v>373</v>
      </c>
      <c r="R85" s="31"/>
      <c r="S85" s="31" t="s">
        <v>82</v>
      </c>
      <c r="T85" s="31" t="s">
        <v>374</v>
      </c>
    </row>
    <row r="86" ht="27.0" customHeight="1">
      <c r="A86" s="5" t="s">
        <v>375</v>
      </c>
      <c r="B86" s="6" t="s">
        <v>368</v>
      </c>
      <c r="C86" s="6" t="s">
        <v>376</v>
      </c>
      <c r="D86" s="6" t="s">
        <v>370</v>
      </c>
      <c r="E86" s="7" t="s">
        <v>377</v>
      </c>
      <c r="F86" s="7" t="s">
        <v>40</v>
      </c>
      <c r="G86" s="6" t="s">
        <v>25</v>
      </c>
      <c r="H86" s="6" t="s">
        <v>26</v>
      </c>
      <c r="I86" s="6" t="s">
        <v>41</v>
      </c>
      <c r="J86" s="9">
        <v>3.206245075E7</v>
      </c>
      <c r="K86" s="10">
        <v>0.0</v>
      </c>
      <c r="L86" s="11">
        <v>3.206245075E7</v>
      </c>
      <c r="M86" s="11">
        <v>2054277.98</v>
      </c>
      <c r="N86" s="11" t="s">
        <v>378</v>
      </c>
      <c r="O86" s="32">
        <v>3.000817277E7</v>
      </c>
      <c r="P86" s="14">
        <v>46809.0</v>
      </c>
      <c r="Q86" s="15"/>
      <c r="R86" s="16"/>
      <c r="S86" s="33" t="s">
        <v>82</v>
      </c>
      <c r="T86" s="33" t="s">
        <v>379</v>
      </c>
    </row>
    <row r="87" ht="27.0" customHeight="1">
      <c r="A87" s="17" t="s">
        <v>380</v>
      </c>
      <c r="B87" s="19" t="s">
        <v>381</v>
      </c>
      <c r="C87" s="19" t="s">
        <v>382</v>
      </c>
      <c r="D87" s="19" t="s">
        <v>383</v>
      </c>
      <c r="E87" s="20"/>
      <c r="F87" s="20" t="s">
        <v>40</v>
      </c>
      <c r="G87" s="19" t="s">
        <v>34</v>
      </c>
      <c r="H87" s="19" t="s">
        <v>69</v>
      </c>
      <c r="I87" s="44" t="s">
        <v>35</v>
      </c>
      <c r="J87" s="21">
        <v>1.063672788E7</v>
      </c>
      <c r="K87" s="22">
        <v>0.0</v>
      </c>
      <c r="L87" s="23">
        <v>1.063672788E7</v>
      </c>
      <c r="M87" s="23">
        <v>0.0</v>
      </c>
      <c r="N87" s="24">
        <v>1.0</v>
      </c>
      <c r="O87" s="25">
        <v>1.063672788E7</v>
      </c>
      <c r="P87" s="26">
        <v>45553.0</v>
      </c>
      <c r="Q87" s="27"/>
      <c r="R87" s="28"/>
      <c r="S87" s="28"/>
      <c r="T87" s="28"/>
    </row>
    <row r="88" ht="27.0" customHeight="1">
      <c r="A88" s="5" t="s">
        <v>384</v>
      </c>
      <c r="B88" s="6" t="s">
        <v>385</v>
      </c>
      <c r="C88" s="6" t="s">
        <v>386</v>
      </c>
      <c r="D88" s="6" t="s">
        <v>387</v>
      </c>
      <c r="E88" s="7"/>
      <c r="F88" s="7" t="s">
        <v>40</v>
      </c>
      <c r="G88" s="6" t="s">
        <v>25</v>
      </c>
      <c r="H88" s="6" t="s">
        <v>26</v>
      </c>
      <c r="I88" s="6" t="s">
        <v>81</v>
      </c>
      <c r="J88" s="9">
        <v>1140000.0</v>
      </c>
      <c r="K88" s="10">
        <v>0.0</v>
      </c>
      <c r="L88" s="11">
        <v>1140000.0</v>
      </c>
      <c r="M88" s="11">
        <v>0.0</v>
      </c>
      <c r="N88" s="12">
        <v>1.0</v>
      </c>
      <c r="O88" s="13">
        <v>1140000.0</v>
      </c>
      <c r="P88" s="14">
        <v>45584.0</v>
      </c>
      <c r="Q88" s="15"/>
      <c r="R88" s="16"/>
      <c r="S88" s="16"/>
      <c r="T88" s="16"/>
    </row>
    <row r="89" ht="27.0" customHeight="1">
      <c r="A89" s="17" t="s">
        <v>388</v>
      </c>
      <c r="B89" s="40" t="s">
        <v>389</v>
      </c>
      <c r="C89" s="19" t="s">
        <v>390</v>
      </c>
      <c r="D89" s="40" t="s">
        <v>391</v>
      </c>
      <c r="E89" s="20"/>
      <c r="F89" s="20" t="s">
        <v>40</v>
      </c>
      <c r="G89" s="19" t="s">
        <v>25</v>
      </c>
      <c r="H89" s="19" t="s">
        <v>303</v>
      </c>
      <c r="I89" s="19" t="s">
        <v>325</v>
      </c>
      <c r="J89" s="21">
        <v>1315008.36</v>
      </c>
      <c r="K89" s="22">
        <v>1599909.36</v>
      </c>
      <c r="L89" s="23">
        <v>2914917.72</v>
      </c>
      <c r="M89" s="23">
        <v>3599474.61</v>
      </c>
      <c r="N89" s="23" t="s">
        <v>392</v>
      </c>
      <c r="O89" s="30">
        <v>-684556.89</v>
      </c>
      <c r="P89" s="26">
        <v>45977.0</v>
      </c>
      <c r="Q89" s="42"/>
      <c r="R89" s="43"/>
      <c r="S89" s="43"/>
      <c r="T89" s="43"/>
    </row>
    <row r="90" ht="27.0" customHeight="1">
      <c r="A90" s="5" t="s">
        <v>393</v>
      </c>
      <c r="B90" s="6" t="s">
        <v>394</v>
      </c>
      <c r="C90" s="6" t="s">
        <v>395</v>
      </c>
      <c r="D90" s="6" t="s">
        <v>396</v>
      </c>
      <c r="E90" s="7"/>
      <c r="F90" s="7" t="s">
        <v>40</v>
      </c>
      <c r="G90" s="6" t="s">
        <v>34</v>
      </c>
      <c r="H90" s="6" t="s">
        <v>69</v>
      </c>
      <c r="I90" s="6" t="s">
        <v>81</v>
      </c>
      <c r="J90" s="9">
        <v>775997.09</v>
      </c>
      <c r="K90" s="10">
        <v>0.0</v>
      </c>
      <c r="L90" s="11">
        <v>775997.09</v>
      </c>
      <c r="M90" s="11">
        <v>0.0</v>
      </c>
      <c r="N90" s="12">
        <v>1.0</v>
      </c>
      <c r="O90" s="13">
        <v>775997.09</v>
      </c>
      <c r="P90" s="14">
        <v>45441.0</v>
      </c>
      <c r="Q90" s="15"/>
      <c r="R90" s="16"/>
      <c r="S90" s="16"/>
      <c r="T90" s="16"/>
    </row>
    <row r="91" ht="27.0" customHeight="1">
      <c r="A91" s="17" t="s">
        <v>397</v>
      </c>
      <c r="B91" s="19" t="s">
        <v>398</v>
      </c>
      <c r="C91" s="19" t="s">
        <v>399</v>
      </c>
      <c r="D91" s="19" t="s">
        <v>400</v>
      </c>
      <c r="E91" s="20"/>
      <c r="F91" s="20" t="s">
        <v>40</v>
      </c>
      <c r="G91" s="19" t="s">
        <v>25</v>
      </c>
      <c r="H91" s="19" t="s">
        <v>26</v>
      </c>
      <c r="I91" s="19" t="s">
        <v>81</v>
      </c>
      <c r="J91" s="21">
        <v>1.132238583E7</v>
      </c>
      <c r="K91" s="22">
        <v>0.0</v>
      </c>
      <c r="L91" s="23">
        <v>1.132238583E7</v>
      </c>
      <c r="M91" s="23">
        <v>0.0</v>
      </c>
      <c r="N91" s="24">
        <v>1.0</v>
      </c>
      <c r="O91" s="25">
        <v>1.132238583E7</v>
      </c>
      <c r="P91" s="26">
        <v>45551.0</v>
      </c>
      <c r="Q91" s="27"/>
      <c r="R91" s="28"/>
      <c r="S91" s="28"/>
      <c r="T91" s="28"/>
    </row>
    <row r="92" ht="27.0" customHeight="1">
      <c r="A92" s="5" t="s">
        <v>401</v>
      </c>
      <c r="B92" s="6" t="s">
        <v>398</v>
      </c>
      <c r="C92" s="6" t="s">
        <v>402</v>
      </c>
      <c r="D92" s="6" t="s">
        <v>403</v>
      </c>
      <c r="E92" s="7"/>
      <c r="F92" s="7" t="s">
        <v>40</v>
      </c>
      <c r="G92" s="6" t="s">
        <v>25</v>
      </c>
      <c r="H92" s="37" t="s">
        <v>26</v>
      </c>
      <c r="I92" s="6" t="s">
        <v>81</v>
      </c>
      <c r="J92" s="9">
        <v>3178894.78</v>
      </c>
      <c r="K92" s="10">
        <v>0.0</v>
      </c>
      <c r="L92" s="11">
        <v>3178894.78</v>
      </c>
      <c r="M92" s="11">
        <v>0.0</v>
      </c>
      <c r="N92" s="12">
        <v>1.0</v>
      </c>
      <c r="O92" s="13">
        <v>3178894.78</v>
      </c>
      <c r="P92" s="14">
        <v>45550.0</v>
      </c>
      <c r="Q92" s="15"/>
      <c r="R92" s="16"/>
      <c r="S92" s="16"/>
      <c r="T92" s="16"/>
    </row>
    <row r="93" ht="27.0" customHeight="1">
      <c r="A93" s="17" t="s">
        <v>404</v>
      </c>
      <c r="B93" s="19" t="s">
        <v>405</v>
      </c>
      <c r="C93" s="19" t="s">
        <v>406</v>
      </c>
      <c r="D93" s="19" t="s">
        <v>407</v>
      </c>
      <c r="E93" s="20"/>
      <c r="F93" s="20" t="s">
        <v>33</v>
      </c>
      <c r="G93" s="19" t="s">
        <v>25</v>
      </c>
      <c r="H93" s="19" t="s">
        <v>113</v>
      </c>
      <c r="I93" s="44" t="s">
        <v>35</v>
      </c>
      <c r="J93" s="21">
        <v>2242314.8</v>
      </c>
      <c r="K93" s="22">
        <v>0.0</v>
      </c>
      <c r="L93" s="23">
        <v>2242314.8</v>
      </c>
      <c r="M93" s="23">
        <v>1711797.84</v>
      </c>
      <c r="N93" s="51" t="s">
        <v>408</v>
      </c>
      <c r="O93" s="30">
        <v>530516.96</v>
      </c>
      <c r="P93" s="26">
        <v>45798.0</v>
      </c>
      <c r="Q93" s="42"/>
      <c r="R93" s="43"/>
      <c r="S93" s="31" t="s">
        <v>320</v>
      </c>
      <c r="T93" s="43"/>
    </row>
    <row r="94" ht="27.0" customHeight="1">
      <c r="A94" s="5" t="s">
        <v>409</v>
      </c>
      <c r="B94" s="36" t="s">
        <v>410</v>
      </c>
      <c r="C94" s="36" t="s">
        <v>411</v>
      </c>
      <c r="D94" s="36" t="s">
        <v>412</v>
      </c>
      <c r="E94" s="7"/>
      <c r="F94" s="7" t="s">
        <v>33</v>
      </c>
      <c r="G94" s="6" t="s">
        <v>25</v>
      </c>
      <c r="H94" s="6" t="s">
        <v>26</v>
      </c>
      <c r="I94" s="6" t="s">
        <v>27</v>
      </c>
      <c r="J94" s="9">
        <v>4249728.71</v>
      </c>
      <c r="K94" s="10">
        <v>0.0</v>
      </c>
      <c r="L94" s="11">
        <v>4249728.71</v>
      </c>
      <c r="M94" s="11">
        <v>0.0</v>
      </c>
      <c r="N94" s="12">
        <v>1.0</v>
      </c>
      <c r="O94" s="13">
        <v>4249728.71</v>
      </c>
      <c r="P94" s="14">
        <v>45697.0</v>
      </c>
      <c r="Q94" s="15"/>
      <c r="R94" s="16"/>
      <c r="S94" s="16"/>
      <c r="T94" s="16"/>
    </row>
    <row r="95" ht="27.0" customHeight="1">
      <c r="A95" s="17" t="s">
        <v>413</v>
      </c>
      <c r="B95" s="18" t="s">
        <v>410</v>
      </c>
      <c r="C95" s="18" t="s">
        <v>414</v>
      </c>
      <c r="D95" s="57">
        <v>45231.0</v>
      </c>
      <c r="E95" s="20"/>
      <c r="F95" s="20" t="s">
        <v>33</v>
      </c>
      <c r="G95" s="19" t="s">
        <v>25</v>
      </c>
      <c r="H95" s="19" t="s">
        <v>26</v>
      </c>
      <c r="I95" s="19" t="s">
        <v>27</v>
      </c>
      <c r="J95" s="21">
        <v>3959773.44</v>
      </c>
      <c r="K95" s="22">
        <v>0.0</v>
      </c>
      <c r="L95" s="23">
        <v>3959773.44</v>
      </c>
      <c r="M95" s="23">
        <v>0.0</v>
      </c>
      <c r="N95" s="24">
        <v>1.0</v>
      </c>
      <c r="O95" s="25">
        <v>3959773.44</v>
      </c>
      <c r="P95" s="26">
        <v>45696.0</v>
      </c>
      <c r="Q95" s="27"/>
      <c r="R95" s="28"/>
      <c r="S95" s="28"/>
      <c r="T95" s="28"/>
    </row>
    <row r="96" ht="27.0" customHeight="1">
      <c r="A96" s="5" t="s">
        <v>415</v>
      </c>
      <c r="B96" s="36" t="s">
        <v>416</v>
      </c>
      <c r="C96" s="36" t="s">
        <v>417</v>
      </c>
      <c r="D96" s="36" t="s">
        <v>418</v>
      </c>
      <c r="E96" s="7"/>
      <c r="F96" s="7" t="s">
        <v>33</v>
      </c>
      <c r="G96" s="6" t="s">
        <v>25</v>
      </c>
      <c r="H96" s="6" t="s">
        <v>419</v>
      </c>
      <c r="I96" s="6" t="s">
        <v>27</v>
      </c>
      <c r="J96" s="9">
        <v>432498.18</v>
      </c>
      <c r="K96" s="10">
        <v>0.0</v>
      </c>
      <c r="L96" s="11">
        <v>432498.18</v>
      </c>
      <c r="M96" s="11">
        <v>0.0</v>
      </c>
      <c r="N96" s="12">
        <v>1.0</v>
      </c>
      <c r="O96" s="13">
        <v>432498.18</v>
      </c>
      <c r="P96" s="14">
        <v>45757.0</v>
      </c>
      <c r="Q96" s="15"/>
      <c r="R96" s="16"/>
      <c r="S96" s="16"/>
      <c r="T96" s="16"/>
    </row>
    <row r="97" ht="27.0" customHeight="1">
      <c r="A97" s="17" t="s">
        <v>420</v>
      </c>
      <c r="B97" s="19" t="s">
        <v>421</v>
      </c>
      <c r="C97" s="19" t="s">
        <v>422</v>
      </c>
      <c r="D97" s="19" t="s">
        <v>423</v>
      </c>
      <c r="E97" s="20"/>
      <c r="F97" s="20" t="s">
        <v>33</v>
      </c>
      <c r="G97" s="19" t="s">
        <v>25</v>
      </c>
      <c r="H97" s="19" t="s">
        <v>26</v>
      </c>
      <c r="I97" s="44" t="s">
        <v>35</v>
      </c>
      <c r="J97" s="21">
        <v>1.1571816E7</v>
      </c>
      <c r="K97" s="22">
        <v>4.339431E7</v>
      </c>
      <c r="L97" s="23">
        <v>5.4966126E7</v>
      </c>
      <c r="M97" s="23">
        <v>3.642257771E7</v>
      </c>
      <c r="N97" s="51" t="s">
        <v>424</v>
      </c>
      <c r="O97" s="30">
        <v>1.854354829E7</v>
      </c>
      <c r="P97" s="26">
        <v>46111.0</v>
      </c>
      <c r="Q97" s="27"/>
      <c r="R97" s="28"/>
      <c r="S97" s="31" t="s">
        <v>320</v>
      </c>
      <c r="T97" s="31" t="s">
        <v>422</v>
      </c>
    </row>
    <row r="98" ht="27.0" customHeight="1">
      <c r="A98" s="5" t="s">
        <v>425</v>
      </c>
      <c r="B98" s="6" t="s">
        <v>421</v>
      </c>
      <c r="C98" s="6" t="s">
        <v>426</v>
      </c>
      <c r="D98" s="6" t="s">
        <v>423</v>
      </c>
      <c r="E98" s="7"/>
      <c r="F98" s="7" t="s">
        <v>33</v>
      </c>
      <c r="G98" s="6" t="s">
        <v>25</v>
      </c>
      <c r="H98" s="6" t="s">
        <v>26</v>
      </c>
      <c r="I98" s="29" t="s">
        <v>35</v>
      </c>
      <c r="J98" s="9">
        <v>7736970.0</v>
      </c>
      <c r="K98" s="10">
        <v>2.90136375E7</v>
      </c>
      <c r="L98" s="11">
        <v>3.67506075E7</v>
      </c>
      <c r="M98" s="11">
        <v>2.721801747E7</v>
      </c>
      <c r="N98" s="58" t="s">
        <v>427</v>
      </c>
      <c r="O98" s="32">
        <v>9532590.03</v>
      </c>
      <c r="P98" s="14">
        <v>46111.0</v>
      </c>
      <c r="Q98" s="15"/>
      <c r="R98" s="16"/>
      <c r="S98" s="33" t="s">
        <v>320</v>
      </c>
      <c r="T98" s="16"/>
    </row>
    <row r="99" ht="27.0" customHeight="1">
      <c r="A99" s="17" t="s">
        <v>428</v>
      </c>
      <c r="B99" s="19" t="s">
        <v>421</v>
      </c>
      <c r="C99" s="19" t="s">
        <v>429</v>
      </c>
      <c r="D99" s="19" t="s">
        <v>423</v>
      </c>
      <c r="E99" s="20"/>
      <c r="F99" s="20" t="s">
        <v>33</v>
      </c>
      <c r="G99" s="19" t="s">
        <v>25</v>
      </c>
      <c r="H99" s="19" t="s">
        <v>26</v>
      </c>
      <c r="I99" s="44" t="s">
        <v>35</v>
      </c>
      <c r="J99" s="21">
        <v>1.1302704E7</v>
      </c>
      <c r="K99" s="22">
        <v>4.238514E7</v>
      </c>
      <c r="L99" s="23">
        <v>5.3687844E7</v>
      </c>
      <c r="M99" s="23">
        <v>4.0110344E7</v>
      </c>
      <c r="N99" s="51" t="s">
        <v>430</v>
      </c>
      <c r="O99" s="30">
        <v>1.35775E7</v>
      </c>
      <c r="P99" s="26">
        <v>46111.0</v>
      </c>
      <c r="Q99" s="27"/>
      <c r="R99" s="28"/>
      <c r="S99" s="31" t="s">
        <v>320</v>
      </c>
      <c r="T99" s="28"/>
    </row>
    <row r="100" ht="27.0" customHeight="1">
      <c r="A100" s="5" t="s">
        <v>431</v>
      </c>
      <c r="B100" s="6" t="s">
        <v>432</v>
      </c>
      <c r="C100" s="6" t="s">
        <v>433</v>
      </c>
      <c r="D100" s="6" t="s">
        <v>423</v>
      </c>
      <c r="E100" s="7"/>
      <c r="F100" s="7" t="s">
        <v>33</v>
      </c>
      <c r="G100" s="6" t="s">
        <v>25</v>
      </c>
      <c r="H100" s="6" t="s">
        <v>26</v>
      </c>
      <c r="I100" s="29" t="s">
        <v>35</v>
      </c>
      <c r="J100" s="9">
        <v>6256854.0</v>
      </c>
      <c r="K100" s="10">
        <v>1.5642135E7</v>
      </c>
      <c r="L100" s="11">
        <v>2.1898989E7</v>
      </c>
      <c r="M100" s="11">
        <v>0.0</v>
      </c>
      <c r="N100" s="12">
        <v>1.0</v>
      </c>
      <c r="O100" s="13">
        <v>2.1898989E7</v>
      </c>
      <c r="P100" s="14">
        <v>45747.0</v>
      </c>
      <c r="Q100" s="15"/>
      <c r="R100" s="16"/>
      <c r="S100" s="33" t="s">
        <v>434</v>
      </c>
      <c r="T100" s="16"/>
    </row>
    <row r="101" ht="27.0" customHeight="1">
      <c r="A101" s="17" t="s">
        <v>435</v>
      </c>
      <c r="B101" s="19" t="s">
        <v>432</v>
      </c>
      <c r="C101" s="19" t="s">
        <v>436</v>
      </c>
      <c r="D101" s="19" t="s">
        <v>423</v>
      </c>
      <c r="E101" s="20"/>
      <c r="F101" s="20" t="s">
        <v>33</v>
      </c>
      <c r="G101" s="19" t="s">
        <v>25</v>
      </c>
      <c r="H101" s="19" t="s">
        <v>26</v>
      </c>
      <c r="I101" s="44" t="s">
        <v>35</v>
      </c>
      <c r="J101" s="21">
        <v>7266024.0</v>
      </c>
      <c r="K101" s="22">
        <v>1.816506E7</v>
      </c>
      <c r="L101" s="23">
        <v>2.5431084E7</v>
      </c>
      <c r="M101" s="23">
        <v>0.0</v>
      </c>
      <c r="N101" s="24">
        <v>1.0</v>
      </c>
      <c r="O101" s="25">
        <v>2.5431084E7</v>
      </c>
      <c r="P101" s="26">
        <v>45747.0</v>
      </c>
      <c r="Q101" s="27"/>
      <c r="R101" s="28"/>
      <c r="S101" s="31" t="s">
        <v>434</v>
      </c>
      <c r="T101" s="28"/>
    </row>
    <row r="102" ht="27.0" customHeight="1">
      <c r="A102" s="5" t="s">
        <v>437</v>
      </c>
      <c r="B102" s="6" t="s">
        <v>438</v>
      </c>
      <c r="C102" s="6" t="s">
        <v>439</v>
      </c>
      <c r="D102" s="6" t="s">
        <v>440</v>
      </c>
      <c r="E102" s="7"/>
      <c r="F102" s="7" t="s">
        <v>24</v>
      </c>
      <c r="G102" s="6" t="s">
        <v>25</v>
      </c>
      <c r="H102" s="6" t="s">
        <v>26</v>
      </c>
      <c r="I102" s="29" t="s">
        <v>35</v>
      </c>
      <c r="J102" s="9">
        <v>4648862.41</v>
      </c>
      <c r="K102" s="10">
        <v>0.0</v>
      </c>
      <c r="L102" s="11">
        <v>4648862.41</v>
      </c>
      <c r="M102" s="11">
        <v>622989.85</v>
      </c>
      <c r="N102" s="11" t="s">
        <v>441</v>
      </c>
      <c r="O102" s="32">
        <v>4025872.56</v>
      </c>
      <c r="P102" s="14">
        <v>46018.0</v>
      </c>
      <c r="Q102" s="52"/>
      <c r="R102" s="53"/>
      <c r="S102" s="53"/>
      <c r="T102" s="53"/>
    </row>
    <row r="103" ht="27.0" customHeight="1">
      <c r="A103" s="17" t="s">
        <v>442</v>
      </c>
      <c r="B103" s="19" t="s">
        <v>438</v>
      </c>
      <c r="C103" s="19" t="s">
        <v>443</v>
      </c>
      <c r="D103" s="19" t="s">
        <v>444</v>
      </c>
      <c r="E103" s="20"/>
      <c r="F103" s="20" t="s">
        <v>24</v>
      </c>
      <c r="G103" s="19" t="s">
        <v>25</v>
      </c>
      <c r="H103" s="19" t="s">
        <v>26</v>
      </c>
      <c r="I103" s="44" t="s">
        <v>35</v>
      </c>
      <c r="J103" s="21">
        <v>2232987.8</v>
      </c>
      <c r="K103" s="22">
        <v>0.0</v>
      </c>
      <c r="L103" s="23">
        <v>2232987.8</v>
      </c>
      <c r="M103" s="23">
        <v>50089.98</v>
      </c>
      <c r="N103" s="23" t="s">
        <v>445</v>
      </c>
      <c r="O103" s="30">
        <v>2182897.82</v>
      </c>
      <c r="P103" s="26">
        <v>46018.0</v>
      </c>
      <c r="Q103" s="42"/>
      <c r="R103" s="43"/>
      <c r="S103" s="43"/>
      <c r="T103" s="43"/>
    </row>
    <row r="104" ht="27.0" customHeight="1">
      <c r="A104" s="5" t="s">
        <v>446</v>
      </c>
      <c r="B104" s="6" t="s">
        <v>438</v>
      </c>
      <c r="C104" s="6" t="s">
        <v>447</v>
      </c>
      <c r="D104" s="6" t="s">
        <v>448</v>
      </c>
      <c r="E104" s="7"/>
      <c r="F104" s="7" t="s">
        <v>24</v>
      </c>
      <c r="G104" s="6" t="s">
        <v>25</v>
      </c>
      <c r="H104" s="6" t="s">
        <v>26</v>
      </c>
      <c r="I104" s="29" t="s">
        <v>35</v>
      </c>
      <c r="J104" s="9">
        <v>2447861.44</v>
      </c>
      <c r="K104" s="10">
        <v>0.0</v>
      </c>
      <c r="L104" s="11">
        <v>2447861.44</v>
      </c>
      <c r="M104" s="11">
        <v>100774.63</v>
      </c>
      <c r="N104" s="11" t="s">
        <v>449</v>
      </c>
      <c r="O104" s="32">
        <v>2347086.81</v>
      </c>
      <c r="P104" s="14">
        <v>46018.0</v>
      </c>
      <c r="Q104" s="52"/>
      <c r="R104" s="53"/>
      <c r="S104" s="53"/>
      <c r="T104" s="53"/>
    </row>
    <row r="105" ht="27.0" customHeight="1">
      <c r="A105" s="17" t="s">
        <v>450</v>
      </c>
      <c r="B105" s="19" t="s">
        <v>438</v>
      </c>
      <c r="C105" s="19" t="s">
        <v>451</v>
      </c>
      <c r="D105" s="19" t="s">
        <v>452</v>
      </c>
      <c r="E105" s="20"/>
      <c r="F105" s="20" t="s">
        <v>24</v>
      </c>
      <c r="G105" s="19" t="s">
        <v>25</v>
      </c>
      <c r="H105" s="19" t="s">
        <v>26</v>
      </c>
      <c r="I105" s="44" t="s">
        <v>35</v>
      </c>
      <c r="J105" s="21">
        <v>2007390.01</v>
      </c>
      <c r="K105" s="22">
        <v>0.0</v>
      </c>
      <c r="L105" s="23">
        <v>2007390.01</v>
      </c>
      <c r="M105" s="23">
        <v>491256.55</v>
      </c>
      <c r="N105" s="23" t="s">
        <v>453</v>
      </c>
      <c r="O105" s="30">
        <v>1516133.46</v>
      </c>
      <c r="P105" s="26">
        <v>46018.0</v>
      </c>
      <c r="Q105" s="42"/>
      <c r="R105" s="43"/>
      <c r="S105" s="43"/>
      <c r="T105" s="43"/>
    </row>
    <row r="106" ht="27.0" customHeight="1">
      <c r="A106" s="5" t="s">
        <v>454</v>
      </c>
      <c r="B106" s="6" t="s">
        <v>438</v>
      </c>
      <c r="C106" s="6" t="s">
        <v>455</v>
      </c>
      <c r="D106" s="6" t="s">
        <v>456</v>
      </c>
      <c r="E106" s="7"/>
      <c r="F106" s="7" t="s">
        <v>24</v>
      </c>
      <c r="G106" s="6" t="s">
        <v>25</v>
      </c>
      <c r="H106" s="6" t="s">
        <v>26</v>
      </c>
      <c r="I106" s="29" t="s">
        <v>35</v>
      </c>
      <c r="J106" s="9">
        <v>2089996.13</v>
      </c>
      <c r="K106" s="10">
        <v>0.0</v>
      </c>
      <c r="L106" s="11">
        <v>2089996.13</v>
      </c>
      <c r="M106" s="11">
        <v>0.0</v>
      </c>
      <c r="N106" s="12">
        <v>1.0</v>
      </c>
      <c r="O106" s="13">
        <v>2089996.13</v>
      </c>
      <c r="P106" s="14">
        <v>46018.0</v>
      </c>
      <c r="Q106" s="52"/>
      <c r="R106" s="53"/>
      <c r="S106" s="53"/>
      <c r="T106" s="53"/>
    </row>
    <row r="107" ht="27.0" customHeight="1">
      <c r="A107" s="17" t="s">
        <v>457</v>
      </c>
      <c r="B107" s="19" t="s">
        <v>458</v>
      </c>
      <c r="C107" s="19" t="s">
        <v>458</v>
      </c>
      <c r="D107" s="19" t="s">
        <v>459</v>
      </c>
      <c r="E107" s="20"/>
      <c r="F107" s="20" t="s">
        <v>40</v>
      </c>
      <c r="G107" s="19" t="s">
        <v>25</v>
      </c>
      <c r="H107" s="19" t="s">
        <v>303</v>
      </c>
      <c r="I107" s="19" t="s">
        <v>353</v>
      </c>
      <c r="J107" s="21">
        <v>2223416.4</v>
      </c>
      <c r="K107" s="22">
        <v>0.0</v>
      </c>
      <c r="L107" s="23">
        <v>2223416.4</v>
      </c>
      <c r="M107" s="23">
        <v>0.0</v>
      </c>
      <c r="N107" s="24">
        <v>1.0</v>
      </c>
      <c r="O107" s="25">
        <v>2223416.4</v>
      </c>
      <c r="P107" s="26">
        <v>45839.0</v>
      </c>
      <c r="Q107" s="27"/>
      <c r="R107" s="28"/>
      <c r="S107" s="28"/>
      <c r="T107" s="28"/>
    </row>
    <row r="108" ht="27.0" customHeight="1">
      <c r="A108" s="5" t="s">
        <v>460</v>
      </c>
      <c r="B108" s="6" t="s">
        <v>461</v>
      </c>
      <c r="C108" s="6" t="s">
        <v>462</v>
      </c>
      <c r="D108" s="6" t="s">
        <v>463</v>
      </c>
      <c r="E108" s="7"/>
      <c r="F108" s="7" t="s">
        <v>40</v>
      </c>
      <c r="G108" s="6" t="s">
        <v>25</v>
      </c>
      <c r="H108" s="6" t="s">
        <v>303</v>
      </c>
      <c r="I108" s="29" t="s">
        <v>35</v>
      </c>
      <c r="J108" s="9">
        <v>3614376.97</v>
      </c>
      <c r="K108" s="10">
        <v>0.0</v>
      </c>
      <c r="L108" s="11">
        <v>3614376.97</v>
      </c>
      <c r="M108" s="11">
        <v>0.0</v>
      </c>
      <c r="N108" s="12">
        <v>1.0</v>
      </c>
      <c r="O108" s="13">
        <v>3614376.97</v>
      </c>
      <c r="P108" s="14">
        <v>45669.0</v>
      </c>
      <c r="Q108" s="15"/>
      <c r="R108" s="16"/>
      <c r="S108" s="16"/>
      <c r="T108" s="16"/>
    </row>
    <row r="109" ht="27.0" customHeight="1">
      <c r="A109" s="17" t="s">
        <v>464</v>
      </c>
      <c r="B109" s="19" t="s">
        <v>381</v>
      </c>
      <c r="C109" s="19" t="s">
        <v>465</v>
      </c>
      <c r="D109" s="19" t="s">
        <v>466</v>
      </c>
      <c r="E109" s="20"/>
      <c r="F109" s="20" t="s">
        <v>33</v>
      </c>
      <c r="G109" s="18" t="s">
        <v>25</v>
      </c>
      <c r="H109" s="35" t="s">
        <v>467</v>
      </c>
      <c r="I109" s="44" t="s">
        <v>35</v>
      </c>
      <c r="J109" s="21">
        <v>6306516.92</v>
      </c>
      <c r="K109" s="22">
        <v>299880.59</v>
      </c>
      <c r="L109" s="23">
        <v>6606397.51</v>
      </c>
      <c r="M109" s="23">
        <v>0.0</v>
      </c>
      <c r="N109" s="24">
        <v>1.0</v>
      </c>
      <c r="O109" s="25">
        <v>6606397.51</v>
      </c>
      <c r="P109" s="26">
        <v>45657.0</v>
      </c>
      <c r="Q109" s="27"/>
      <c r="R109" s="28"/>
      <c r="S109" s="28"/>
      <c r="T109" s="28"/>
    </row>
    <row r="110" ht="27.0" customHeight="1">
      <c r="A110" s="5" t="s">
        <v>468</v>
      </c>
      <c r="B110" s="47"/>
      <c r="C110" s="6" t="s">
        <v>469</v>
      </c>
      <c r="D110" s="6" t="s">
        <v>470</v>
      </c>
      <c r="E110" s="7"/>
      <c r="F110" s="7" t="s">
        <v>33</v>
      </c>
      <c r="G110" s="6" t="s">
        <v>74</v>
      </c>
      <c r="H110" s="6" t="s">
        <v>26</v>
      </c>
      <c r="I110" s="6" t="s">
        <v>27</v>
      </c>
      <c r="J110" s="9">
        <v>600000.0</v>
      </c>
      <c r="K110" s="10">
        <v>0.0</v>
      </c>
      <c r="L110" s="11">
        <v>600000.0</v>
      </c>
      <c r="M110" s="11">
        <v>0.0</v>
      </c>
      <c r="N110" s="12">
        <v>1.0</v>
      </c>
      <c r="O110" s="13">
        <v>600000.0</v>
      </c>
      <c r="P110" s="14">
        <v>46011.0</v>
      </c>
      <c r="Q110" s="15"/>
      <c r="R110" s="16"/>
      <c r="S110" s="16"/>
      <c r="T110" s="16"/>
    </row>
    <row r="111" ht="27.0" customHeight="1">
      <c r="A111" s="17" t="s">
        <v>471</v>
      </c>
      <c r="B111" s="19" t="s">
        <v>472</v>
      </c>
      <c r="C111" s="19" t="s">
        <v>473</v>
      </c>
      <c r="D111" s="19" t="s">
        <v>474</v>
      </c>
      <c r="E111" s="20"/>
      <c r="F111" s="20" t="s">
        <v>40</v>
      </c>
      <c r="G111" s="19" t="s">
        <v>25</v>
      </c>
      <c r="H111" s="19" t="s">
        <v>26</v>
      </c>
      <c r="I111" s="19" t="s">
        <v>41</v>
      </c>
      <c r="J111" s="21">
        <v>2019019.2</v>
      </c>
      <c r="K111" s="22">
        <v>0.0</v>
      </c>
      <c r="L111" s="23">
        <v>2019019.2</v>
      </c>
      <c r="M111" s="23">
        <v>434000.41</v>
      </c>
      <c r="N111" s="23" t="s">
        <v>475</v>
      </c>
      <c r="O111" s="30">
        <v>1585018.79</v>
      </c>
      <c r="P111" s="26">
        <v>46932.0</v>
      </c>
      <c r="Q111" s="27"/>
      <c r="R111" s="28"/>
      <c r="S111" s="31" t="s">
        <v>82</v>
      </c>
      <c r="T111" s="31" t="s">
        <v>473</v>
      </c>
    </row>
    <row r="112" ht="27.0" customHeight="1">
      <c r="A112" s="5" t="s">
        <v>476</v>
      </c>
      <c r="B112" s="6" t="s">
        <v>477</v>
      </c>
      <c r="C112" s="6" t="s">
        <v>478</v>
      </c>
      <c r="D112" s="6" t="s">
        <v>479</v>
      </c>
      <c r="E112" s="7"/>
      <c r="F112" s="7" t="s">
        <v>40</v>
      </c>
      <c r="G112" s="6" t="s">
        <v>25</v>
      </c>
      <c r="H112" s="6" t="s">
        <v>26</v>
      </c>
      <c r="I112" s="6" t="s">
        <v>81</v>
      </c>
      <c r="J112" s="9">
        <v>5380288.31</v>
      </c>
      <c r="K112" s="10">
        <v>0.0</v>
      </c>
      <c r="L112" s="11">
        <v>5380288.31</v>
      </c>
      <c r="M112" s="11">
        <v>0.0</v>
      </c>
      <c r="N112" s="12">
        <v>1.0</v>
      </c>
      <c r="O112" s="13">
        <v>5380288.31</v>
      </c>
      <c r="P112" s="14">
        <v>45695.0</v>
      </c>
      <c r="Q112" s="15"/>
      <c r="R112" s="16"/>
      <c r="S112" s="16"/>
      <c r="T112" s="16"/>
    </row>
    <row r="113" ht="27.0" customHeight="1">
      <c r="A113" s="17" t="s">
        <v>480</v>
      </c>
      <c r="B113" s="19" t="s">
        <v>481</v>
      </c>
      <c r="C113" s="19" t="s">
        <v>482</v>
      </c>
      <c r="D113" s="19" t="s">
        <v>483</v>
      </c>
      <c r="E113" s="20"/>
      <c r="F113" s="20" t="s">
        <v>40</v>
      </c>
      <c r="G113" s="19" t="s">
        <v>25</v>
      </c>
      <c r="H113" s="19" t="s">
        <v>26</v>
      </c>
      <c r="I113" s="19" t="s">
        <v>81</v>
      </c>
      <c r="J113" s="21">
        <v>2046765.26</v>
      </c>
      <c r="K113" s="22">
        <v>0.0</v>
      </c>
      <c r="L113" s="23">
        <v>2046765.26</v>
      </c>
      <c r="M113" s="23">
        <v>0.0</v>
      </c>
      <c r="N113" s="24">
        <v>1.0</v>
      </c>
      <c r="O113" s="25">
        <v>2046765.26</v>
      </c>
      <c r="P113" s="26">
        <v>45695.0</v>
      </c>
      <c r="Q113" s="27"/>
      <c r="R113" s="28"/>
      <c r="S113" s="28"/>
      <c r="T113" s="28"/>
    </row>
    <row r="114" ht="27.0" customHeight="1">
      <c r="A114" s="5" t="s">
        <v>484</v>
      </c>
      <c r="B114" s="6" t="s">
        <v>485</v>
      </c>
      <c r="C114" s="6" t="s">
        <v>486</v>
      </c>
      <c r="D114" s="6" t="s">
        <v>487</v>
      </c>
      <c r="E114" s="7"/>
      <c r="F114" s="7" t="s">
        <v>40</v>
      </c>
      <c r="G114" s="6" t="s">
        <v>25</v>
      </c>
      <c r="H114" s="6" t="s">
        <v>26</v>
      </c>
      <c r="I114" s="6" t="s">
        <v>81</v>
      </c>
      <c r="J114" s="9">
        <v>3072000.67</v>
      </c>
      <c r="K114" s="10">
        <v>0.0</v>
      </c>
      <c r="L114" s="11">
        <v>3072000.67</v>
      </c>
      <c r="M114" s="11">
        <v>0.0</v>
      </c>
      <c r="N114" s="12">
        <v>1.0</v>
      </c>
      <c r="O114" s="13">
        <v>3072000.67</v>
      </c>
      <c r="P114" s="14">
        <v>45695.0</v>
      </c>
      <c r="Q114" s="15"/>
      <c r="R114" s="16"/>
      <c r="S114" s="16"/>
      <c r="T114" s="16"/>
    </row>
    <row r="115" ht="27.0" customHeight="1">
      <c r="A115" s="17" t="s">
        <v>488</v>
      </c>
      <c r="B115" s="19" t="s">
        <v>489</v>
      </c>
      <c r="C115" s="19" t="s">
        <v>490</v>
      </c>
      <c r="D115" s="19" t="s">
        <v>491</v>
      </c>
      <c r="E115" s="20"/>
      <c r="F115" s="20" t="s">
        <v>40</v>
      </c>
      <c r="G115" s="19" t="s">
        <v>25</v>
      </c>
      <c r="H115" s="19" t="s">
        <v>26</v>
      </c>
      <c r="I115" s="19" t="s">
        <v>81</v>
      </c>
      <c r="J115" s="21">
        <v>3288198.14</v>
      </c>
      <c r="K115" s="22">
        <v>0.0</v>
      </c>
      <c r="L115" s="23">
        <v>3288198.14</v>
      </c>
      <c r="M115" s="23">
        <v>0.0</v>
      </c>
      <c r="N115" s="24">
        <v>1.0</v>
      </c>
      <c r="O115" s="25">
        <v>3288198.14</v>
      </c>
      <c r="P115" s="26">
        <v>45695.0</v>
      </c>
      <c r="Q115" s="27"/>
      <c r="R115" s="28"/>
      <c r="S115" s="28"/>
      <c r="T115" s="28"/>
    </row>
    <row r="116" ht="27.0" customHeight="1">
      <c r="A116" s="5" t="s">
        <v>492</v>
      </c>
      <c r="B116" s="6" t="s">
        <v>493</v>
      </c>
      <c r="C116" s="6" t="s">
        <v>494</v>
      </c>
      <c r="D116" s="6"/>
      <c r="E116" s="7"/>
      <c r="F116" s="7" t="s">
        <v>40</v>
      </c>
      <c r="G116" s="6" t="s">
        <v>495</v>
      </c>
      <c r="H116" s="59" t="s">
        <v>26</v>
      </c>
      <c r="I116" s="6" t="s">
        <v>27</v>
      </c>
      <c r="J116" s="9"/>
      <c r="K116" s="10">
        <v>0.0</v>
      </c>
      <c r="L116" s="11">
        <v>0.0</v>
      </c>
      <c r="M116" s="11">
        <v>0.0</v>
      </c>
      <c r="N116" s="11" t="s">
        <v>496</v>
      </c>
      <c r="O116" s="32">
        <v>0.0</v>
      </c>
      <c r="P116" s="10"/>
      <c r="Q116" s="60"/>
      <c r="R116" s="61"/>
      <c r="S116" s="61"/>
      <c r="T116" s="61"/>
    </row>
    <row r="117" ht="27.0" customHeight="1">
      <c r="A117" s="17" t="s">
        <v>497</v>
      </c>
      <c r="B117" s="19" t="s">
        <v>498</v>
      </c>
      <c r="C117" s="19" t="s">
        <v>499</v>
      </c>
      <c r="D117" s="19" t="s">
        <v>500</v>
      </c>
      <c r="E117" s="20"/>
      <c r="F117" s="20" t="s">
        <v>33</v>
      </c>
      <c r="G117" s="19" t="s">
        <v>25</v>
      </c>
      <c r="H117" s="19" t="s">
        <v>69</v>
      </c>
      <c r="I117" s="19" t="s">
        <v>27</v>
      </c>
      <c r="J117" s="21">
        <v>2723768.0</v>
      </c>
      <c r="K117" s="22">
        <v>0.0</v>
      </c>
      <c r="L117" s="23">
        <v>2723768.0</v>
      </c>
      <c r="M117" s="23">
        <v>0.0</v>
      </c>
      <c r="N117" s="24">
        <v>1.0</v>
      </c>
      <c r="O117" s="25">
        <v>2723768.0</v>
      </c>
      <c r="P117" s="26">
        <v>45715.0</v>
      </c>
      <c r="Q117" s="27"/>
      <c r="R117" s="28"/>
      <c r="S117" s="28"/>
      <c r="T117" s="28"/>
    </row>
    <row r="118" ht="27.0" customHeight="1">
      <c r="A118" s="5" t="s">
        <v>501</v>
      </c>
      <c r="B118" s="6" t="s">
        <v>502</v>
      </c>
      <c r="C118" s="6" t="s">
        <v>355</v>
      </c>
      <c r="D118" s="6" t="s">
        <v>503</v>
      </c>
      <c r="E118" s="7"/>
      <c r="F118" s="7" t="s">
        <v>24</v>
      </c>
      <c r="G118" s="6" t="s">
        <v>25</v>
      </c>
      <c r="H118" s="6" t="s">
        <v>26</v>
      </c>
      <c r="I118" s="6" t="s">
        <v>27</v>
      </c>
      <c r="J118" s="9">
        <v>1373642.46</v>
      </c>
      <c r="K118" s="10">
        <v>523875.79</v>
      </c>
      <c r="L118" s="11">
        <v>1897518.25</v>
      </c>
      <c r="M118" s="11">
        <v>740854.21</v>
      </c>
      <c r="N118" s="11" t="s">
        <v>504</v>
      </c>
      <c r="O118" s="32">
        <v>1156664.04</v>
      </c>
      <c r="P118" s="14">
        <v>45893.0</v>
      </c>
      <c r="Q118" s="15"/>
      <c r="R118" s="16"/>
      <c r="S118" s="16"/>
      <c r="T118" s="16"/>
    </row>
    <row r="119" ht="27.0" customHeight="1">
      <c r="A119" s="17" t="s">
        <v>505</v>
      </c>
      <c r="B119" s="40" t="s">
        <v>506</v>
      </c>
      <c r="C119" s="19" t="s">
        <v>507</v>
      </c>
      <c r="D119" s="50">
        <v>44562.0</v>
      </c>
      <c r="E119" s="20"/>
      <c r="F119" s="20" t="s">
        <v>33</v>
      </c>
      <c r="G119" s="19" t="s">
        <v>25</v>
      </c>
      <c r="H119" s="19" t="s">
        <v>26</v>
      </c>
      <c r="I119" s="19" t="s">
        <v>27</v>
      </c>
      <c r="J119" s="21">
        <v>9451187.6</v>
      </c>
      <c r="K119" s="22">
        <v>1.032833256E7</v>
      </c>
      <c r="L119" s="23">
        <v>1.977952016E7</v>
      </c>
      <c r="M119" s="23">
        <v>0.0</v>
      </c>
      <c r="N119" s="24">
        <v>1.0</v>
      </c>
      <c r="O119" s="25">
        <v>1.977952016E7</v>
      </c>
      <c r="P119" s="26">
        <v>45693.0</v>
      </c>
      <c r="Q119" s="27"/>
      <c r="R119" s="28"/>
      <c r="S119" s="28"/>
      <c r="T119" s="28"/>
    </row>
    <row r="120" ht="27.0" customHeight="1">
      <c r="A120" s="5" t="s">
        <v>508</v>
      </c>
      <c r="B120" s="47"/>
      <c r="C120" s="6" t="s">
        <v>509</v>
      </c>
      <c r="D120" s="6" t="s">
        <v>510</v>
      </c>
      <c r="E120" s="7"/>
      <c r="F120" s="7" t="s">
        <v>33</v>
      </c>
      <c r="G120" s="6" t="s">
        <v>74</v>
      </c>
      <c r="H120" s="6" t="s">
        <v>26</v>
      </c>
      <c r="I120" s="6" t="s">
        <v>511</v>
      </c>
      <c r="J120" s="9">
        <v>488828.93</v>
      </c>
      <c r="K120" s="10">
        <v>42696.0</v>
      </c>
      <c r="L120" s="11">
        <v>531524.9299999999</v>
      </c>
      <c r="M120" s="11">
        <v>0.0</v>
      </c>
      <c r="N120" s="12">
        <v>1.0</v>
      </c>
      <c r="O120" s="13">
        <v>531524.93</v>
      </c>
      <c r="P120" s="14">
        <v>45737.0</v>
      </c>
      <c r="Q120" s="15"/>
      <c r="R120" s="16"/>
      <c r="S120" s="16"/>
      <c r="T120" s="16"/>
    </row>
    <row r="121" ht="27.0" customHeight="1">
      <c r="A121" s="17" t="s">
        <v>512</v>
      </c>
      <c r="B121" s="46"/>
      <c r="C121" s="19" t="s">
        <v>513</v>
      </c>
      <c r="D121" s="19" t="s">
        <v>514</v>
      </c>
      <c r="E121" s="20"/>
      <c r="F121" s="20" t="s">
        <v>33</v>
      </c>
      <c r="G121" s="19" t="s">
        <v>74</v>
      </c>
      <c r="H121" s="19" t="s">
        <v>26</v>
      </c>
      <c r="I121" s="19" t="s">
        <v>511</v>
      </c>
      <c r="J121" s="21">
        <v>296120.29</v>
      </c>
      <c r="K121" s="22">
        <v>258097.11</v>
      </c>
      <c r="L121" s="23">
        <v>554217.3999999999</v>
      </c>
      <c r="M121" s="23">
        <v>0.0</v>
      </c>
      <c r="N121" s="24">
        <v>1.0</v>
      </c>
      <c r="O121" s="25">
        <v>554217.4</v>
      </c>
      <c r="P121" s="26">
        <v>45845.0</v>
      </c>
      <c r="Q121" s="27"/>
      <c r="R121" s="28"/>
      <c r="S121" s="28"/>
      <c r="T121" s="28"/>
    </row>
    <row r="122" ht="27.0" customHeight="1">
      <c r="A122" s="5" t="s">
        <v>515</v>
      </c>
      <c r="B122" s="47"/>
      <c r="C122" s="6" t="s">
        <v>516</v>
      </c>
      <c r="D122" s="6" t="s">
        <v>517</v>
      </c>
      <c r="E122" s="7"/>
      <c r="F122" s="7" t="s">
        <v>33</v>
      </c>
      <c r="G122" s="6" t="s">
        <v>74</v>
      </c>
      <c r="H122" s="6" t="s">
        <v>26</v>
      </c>
      <c r="I122" s="6" t="s">
        <v>511</v>
      </c>
      <c r="J122" s="9">
        <v>1226151.39</v>
      </c>
      <c r="K122" s="10">
        <v>0.0</v>
      </c>
      <c r="L122" s="11">
        <v>1226151.39</v>
      </c>
      <c r="M122" s="11">
        <v>0.0</v>
      </c>
      <c r="N122" s="12">
        <v>1.0</v>
      </c>
      <c r="O122" s="13">
        <v>1226151.39</v>
      </c>
      <c r="P122" s="14">
        <v>45916.0</v>
      </c>
      <c r="Q122" s="15"/>
      <c r="R122" s="16"/>
      <c r="S122" s="16"/>
      <c r="T122" s="16"/>
    </row>
    <row r="123" ht="27.0" customHeight="1">
      <c r="A123" s="17" t="s">
        <v>518</v>
      </c>
      <c r="B123" s="46"/>
      <c r="C123" s="19" t="s">
        <v>519</v>
      </c>
      <c r="D123" s="19" t="s">
        <v>520</v>
      </c>
      <c r="E123" s="20"/>
      <c r="F123" s="20" t="s">
        <v>33</v>
      </c>
      <c r="G123" s="19" t="s">
        <v>74</v>
      </c>
      <c r="H123" s="19" t="s">
        <v>26</v>
      </c>
      <c r="I123" s="19" t="s">
        <v>511</v>
      </c>
      <c r="J123" s="21">
        <v>896540.09</v>
      </c>
      <c r="K123" s="22">
        <v>0.0</v>
      </c>
      <c r="L123" s="23">
        <v>896540.09</v>
      </c>
      <c r="M123" s="23">
        <v>0.0</v>
      </c>
      <c r="N123" s="24">
        <v>1.0</v>
      </c>
      <c r="O123" s="25">
        <v>896540.09</v>
      </c>
      <c r="P123" s="26">
        <v>46046.0</v>
      </c>
      <c r="Q123" s="27"/>
      <c r="R123" s="28"/>
      <c r="S123" s="28"/>
      <c r="T123" s="28"/>
    </row>
    <row r="124" ht="27.0" customHeight="1">
      <c r="A124" s="5" t="s">
        <v>521</v>
      </c>
      <c r="B124" s="47"/>
      <c r="C124" s="6" t="s">
        <v>522</v>
      </c>
      <c r="D124" s="6" t="s">
        <v>523</v>
      </c>
      <c r="E124" s="7"/>
      <c r="F124" s="7" t="s">
        <v>33</v>
      </c>
      <c r="G124" s="6" t="s">
        <v>74</v>
      </c>
      <c r="H124" s="6" t="s">
        <v>26</v>
      </c>
      <c r="I124" s="6" t="s">
        <v>511</v>
      </c>
      <c r="J124" s="9">
        <v>153265.52</v>
      </c>
      <c r="K124" s="10">
        <v>0.0</v>
      </c>
      <c r="L124" s="11">
        <v>153265.52</v>
      </c>
      <c r="M124" s="11">
        <v>0.0</v>
      </c>
      <c r="N124" s="12">
        <v>1.0</v>
      </c>
      <c r="O124" s="13">
        <v>153265.52</v>
      </c>
      <c r="P124" s="14">
        <v>45782.0</v>
      </c>
      <c r="Q124" s="15"/>
      <c r="R124" s="16"/>
      <c r="S124" s="16"/>
      <c r="T124" s="16"/>
    </row>
    <row r="125" ht="27.0" customHeight="1">
      <c r="A125" s="17" t="s">
        <v>524</v>
      </c>
      <c r="B125" s="41" t="s">
        <v>525</v>
      </c>
      <c r="C125" s="41" t="s">
        <v>526</v>
      </c>
      <c r="D125" s="41" t="s">
        <v>527</v>
      </c>
      <c r="E125" s="20"/>
      <c r="F125" s="20" t="s">
        <v>33</v>
      </c>
      <c r="G125" s="19" t="s">
        <v>25</v>
      </c>
      <c r="H125" s="19" t="s">
        <v>528</v>
      </c>
      <c r="I125" s="19" t="s">
        <v>511</v>
      </c>
      <c r="J125" s="21">
        <v>3336579.31</v>
      </c>
      <c r="K125" s="22">
        <v>0.0</v>
      </c>
      <c r="L125" s="23">
        <v>3336579.31</v>
      </c>
      <c r="M125" s="23">
        <v>0.0</v>
      </c>
      <c r="N125" s="24">
        <v>1.0</v>
      </c>
      <c r="O125" s="25">
        <v>3336579.31</v>
      </c>
      <c r="P125" s="26">
        <v>46099.0</v>
      </c>
      <c r="Q125" s="27"/>
      <c r="R125" s="28"/>
      <c r="S125" s="28"/>
      <c r="T125" s="28"/>
    </row>
    <row r="126" ht="27.0" customHeight="1">
      <c r="A126" s="5" t="s">
        <v>529</v>
      </c>
      <c r="B126" s="47"/>
      <c r="C126" s="6" t="s">
        <v>530</v>
      </c>
      <c r="D126" s="6" t="s">
        <v>531</v>
      </c>
      <c r="E126" s="7"/>
      <c r="F126" s="7" t="s">
        <v>33</v>
      </c>
      <c r="G126" s="6" t="s">
        <v>74</v>
      </c>
      <c r="H126" s="6" t="s">
        <v>26</v>
      </c>
      <c r="I126" s="6" t="s">
        <v>511</v>
      </c>
      <c r="J126" s="9">
        <v>382641.32</v>
      </c>
      <c r="K126" s="10">
        <v>0.0</v>
      </c>
      <c r="L126" s="11">
        <v>382641.32</v>
      </c>
      <c r="M126" s="11">
        <v>0.0</v>
      </c>
      <c r="N126" s="12">
        <v>1.0</v>
      </c>
      <c r="O126" s="13">
        <v>382641.32</v>
      </c>
      <c r="P126" s="14">
        <v>45903.0</v>
      </c>
      <c r="Q126" s="15"/>
      <c r="R126" s="16"/>
      <c r="S126" s="16"/>
      <c r="T126" s="16"/>
    </row>
    <row r="127" ht="27.0" customHeight="1">
      <c r="A127" s="17" t="s">
        <v>532</v>
      </c>
      <c r="B127" s="62" t="s">
        <v>533</v>
      </c>
      <c r="C127" s="19" t="s">
        <v>534</v>
      </c>
      <c r="D127" s="62" t="s">
        <v>535</v>
      </c>
      <c r="E127" s="20"/>
      <c r="F127" s="20" t="s">
        <v>40</v>
      </c>
      <c r="G127" s="19" t="s">
        <v>34</v>
      </c>
      <c r="H127" s="19" t="s">
        <v>26</v>
      </c>
      <c r="I127" s="19" t="s">
        <v>27</v>
      </c>
      <c r="J127" s="21"/>
      <c r="K127" s="22">
        <v>0.0</v>
      </c>
      <c r="L127" s="23">
        <v>0.0</v>
      </c>
      <c r="M127" s="23">
        <v>0.0</v>
      </c>
      <c r="N127" s="23" t="s">
        <v>496</v>
      </c>
      <c r="O127" s="30">
        <v>0.0</v>
      </c>
      <c r="P127" s="22"/>
      <c r="Q127" s="51"/>
      <c r="R127" s="31"/>
      <c r="S127" s="31"/>
      <c r="T127" s="31"/>
    </row>
    <row r="128" ht="27.0" customHeight="1">
      <c r="A128" s="5" t="s">
        <v>536</v>
      </c>
      <c r="B128" s="47"/>
      <c r="C128" s="6" t="s">
        <v>537</v>
      </c>
      <c r="D128" s="6" t="s">
        <v>538</v>
      </c>
      <c r="E128" s="7" t="s">
        <v>539</v>
      </c>
      <c r="F128" s="7" t="s">
        <v>33</v>
      </c>
      <c r="G128" s="6" t="s">
        <v>25</v>
      </c>
      <c r="H128" s="6" t="s">
        <v>26</v>
      </c>
      <c r="I128" s="6" t="s">
        <v>41</v>
      </c>
      <c r="J128" s="9">
        <v>168919.52000000002</v>
      </c>
      <c r="K128" s="10">
        <v>0.0</v>
      </c>
      <c r="L128" s="11">
        <v>168919.52000000002</v>
      </c>
      <c r="M128" s="11">
        <v>34669.19</v>
      </c>
      <c r="N128" s="58" t="s">
        <v>540</v>
      </c>
      <c r="O128" s="13">
        <v>134250.33</v>
      </c>
      <c r="P128" s="14">
        <v>45649.0</v>
      </c>
      <c r="Q128" s="15"/>
      <c r="R128" s="16"/>
      <c r="S128" s="33" t="s">
        <v>541</v>
      </c>
      <c r="T128" s="33" t="s">
        <v>542</v>
      </c>
    </row>
    <row r="129" ht="27.0" customHeight="1">
      <c r="A129" s="17" t="s">
        <v>543</v>
      </c>
      <c r="B129" s="46"/>
      <c r="C129" s="19" t="s">
        <v>544</v>
      </c>
      <c r="D129" s="19" t="s">
        <v>545</v>
      </c>
      <c r="E129" s="20" t="s">
        <v>546</v>
      </c>
      <c r="F129" s="20" t="s">
        <v>33</v>
      </c>
      <c r="G129" s="19" t="s">
        <v>25</v>
      </c>
      <c r="H129" s="19" t="s">
        <v>26</v>
      </c>
      <c r="I129" s="19" t="s">
        <v>41</v>
      </c>
      <c r="J129" s="21">
        <v>1260502.6400000001</v>
      </c>
      <c r="K129" s="22">
        <v>0.0</v>
      </c>
      <c r="L129" s="23">
        <v>1260502.6400000001</v>
      </c>
      <c r="M129" s="23">
        <v>632806.42</v>
      </c>
      <c r="N129" s="23" t="s">
        <v>547</v>
      </c>
      <c r="O129" s="30">
        <v>627696.22</v>
      </c>
      <c r="P129" s="26">
        <v>45871.0</v>
      </c>
      <c r="Q129" s="27"/>
      <c r="R129" s="28"/>
      <c r="S129" s="31" t="s">
        <v>541</v>
      </c>
      <c r="T129" s="31" t="s">
        <v>548</v>
      </c>
    </row>
    <row r="130" ht="27.0" customHeight="1">
      <c r="A130" s="5" t="s">
        <v>549</v>
      </c>
      <c r="B130" s="47"/>
      <c r="C130" s="6" t="s">
        <v>550</v>
      </c>
      <c r="D130" s="6" t="s">
        <v>551</v>
      </c>
      <c r="E130" s="7" t="s">
        <v>546</v>
      </c>
      <c r="F130" s="7" t="s">
        <v>33</v>
      </c>
      <c r="G130" s="6" t="s">
        <v>25</v>
      </c>
      <c r="H130" s="6" t="s">
        <v>26</v>
      </c>
      <c r="I130" s="6" t="s">
        <v>41</v>
      </c>
      <c r="J130" s="9">
        <v>1072288.71</v>
      </c>
      <c r="K130" s="10">
        <v>0.0</v>
      </c>
      <c r="L130" s="11">
        <v>1072288.71</v>
      </c>
      <c r="M130" s="11">
        <v>395667.54</v>
      </c>
      <c r="N130" s="11" t="s">
        <v>552</v>
      </c>
      <c r="O130" s="32">
        <v>676621.17</v>
      </c>
      <c r="P130" s="14">
        <v>45918.0</v>
      </c>
      <c r="Q130" s="15"/>
      <c r="R130" s="16"/>
      <c r="S130" s="33" t="s">
        <v>541</v>
      </c>
      <c r="T130" s="33" t="s">
        <v>548</v>
      </c>
    </row>
    <row r="131" ht="27.0" customHeight="1">
      <c r="A131" s="17" t="s">
        <v>553</v>
      </c>
      <c r="B131" s="46"/>
      <c r="C131" s="19" t="s">
        <v>554</v>
      </c>
      <c r="D131" s="19" t="s">
        <v>555</v>
      </c>
      <c r="E131" s="20"/>
      <c r="F131" s="20" t="s">
        <v>33</v>
      </c>
      <c r="G131" s="19" t="s">
        <v>34</v>
      </c>
      <c r="H131" s="19" t="s">
        <v>26</v>
      </c>
      <c r="I131" s="19" t="s">
        <v>41</v>
      </c>
      <c r="J131" s="21">
        <v>473182.14</v>
      </c>
      <c r="K131" s="22">
        <v>0.0</v>
      </c>
      <c r="L131" s="23">
        <v>473182.14</v>
      </c>
      <c r="M131" s="23">
        <v>473182.14</v>
      </c>
      <c r="N131" s="24">
        <v>0.0</v>
      </c>
      <c r="O131" s="34">
        <v>0.0</v>
      </c>
      <c r="P131" s="26">
        <v>45525.0</v>
      </c>
      <c r="Q131" s="27"/>
      <c r="R131" s="28"/>
      <c r="S131" s="31" t="s">
        <v>541</v>
      </c>
      <c r="T131" s="31"/>
    </row>
    <row r="132" ht="27.0" customHeight="1">
      <c r="A132" s="5" t="s">
        <v>556</v>
      </c>
      <c r="B132" s="47"/>
      <c r="C132" s="6" t="s">
        <v>557</v>
      </c>
      <c r="D132" s="6" t="s">
        <v>558</v>
      </c>
      <c r="E132" s="7" t="s">
        <v>546</v>
      </c>
      <c r="F132" s="7" t="s">
        <v>33</v>
      </c>
      <c r="G132" s="6" t="s">
        <v>25</v>
      </c>
      <c r="H132" s="6" t="s">
        <v>26</v>
      </c>
      <c r="I132" s="6" t="s">
        <v>41</v>
      </c>
      <c r="J132" s="9">
        <v>320804.09</v>
      </c>
      <c r="K132" s="10">
        <v>0.0</v>
      </c>
      <c r="L132" s="11">
        <v>320804.09</v>
      </c>
      <c r="M132" s="11">
        <v>296512.58</v>
      </c>
      <c r="N132" s="11" t="s">
        <v>559</v>
      </c>
      <c r="O132" s="32">
        <v>24291.51</v>
      </c>
      <c r="P132" s="14">
        <v>45762.0</v>
      </c>
      <c r="Q132" s="15"/>
      <c r="R132" s="16"/>
      <c r="S132" s="33" t="s">
        <v>541</v>
      </c>
      <c r="T132" s="33" t="s">
        <v>548</v>
      </c>
    </row>
    <row r="133" ht="27.0" customHeight="1">
      <c r="A133" s="17" t="s">
        <v>560</v>
      </c>
      <c r="B133" s="46"/>
      <c r="C133" s="19" t="s">
        <v>561</v>
      </c>
      <c r="D133" s="19" t="s">
        <v>562</v>
      </c>
      <c r="E133" s="20" t="s">
        <v>539</v>
      </c>
      <c r="F133" s="20" t="s">
        <v>33</v>
      </c>
      <c r="G133" s="19" t="s">
        <v>25</v>
      </c>
      <c r="H133" s="19" t="s">
        <v>26</v>
      </c>
      <c r="I133" s="19" t="s">
        <v>41</v>
      </c>
      <c r="J133" s="21">
        <v>795353.0199999999</v>
      </c>
      <c r="K133" s="22">
        <v>0.0</v>
      </c>
      <c r="L133" s="23">
        <v>795353.0199999999</v>
      </c>
      <c r="M133" s="23">
        <v>176471.45</v>
      </c>
      <c r="N133" s="23" t="s">
        <v>563</v>
      </c>
      <c r="O133" s="30">
        <v>618881.57</v>
      </c>
      <c r="P133" s="26">
        <v>45792.0</v>
      </c>
      <c r="Q133" s="27"/>
      <c r="R133" s="28"/>
      <c r="S133" s="31" t="s">
        <v>541</v>
      </c>
      <c r="T133" s="31" t="s">
        <v>542</v>
      </c>
    </row>
    <row r="134" ht="27.0" customHeight="1">
      <c r="A134" s="5" t="s">
        <v>564</v>
      </c>
      <c r="B134" s="47"/>
      <c r="C134" s="6" t="s">
        <v>565</v>
      </c>
      <c r="D134" s="6" t="s">
        <v>566</v>
      </c>
      <c r="E134" s="7" t="s">
        <v>539</v>
      </c>
      <c r="F134" s="7" t="s">
        <v>33</v>
      </c>
      <c r="G134" s="6" t="s">
        <v>25</v>
      </c>
      <c r="H134" s="6" t="s">
        <v>26</v>
      </c>
      <c r="I134" s="6" t="s">
        <v>41</v>
      </c>
      <c r="J134" s="9">
        <v>989036.57</v>
      </c>
      <c r="K134" s="10">
        <v>0.0</v>
      </c>
      <c r="L134" s="11">
        <v>989036.57</v>
      </c>
      <c r="M134" s="11">
        <v>563144.84</v>
      </c>
      <c r="N134" s="11" t="s">
        <v>567</v>
      </c>
      <c r="O134" s="32">
        <v>425891.73</v>
      </c>
      <c r="P134" s="14">
        <v>45796.0</v>
      </c>
      <c r="Q134" s="15"/>
      <c r="R134" s="16"/>
      <c r="S134" s="33" t="s">
        <v>541</v>
      </c>
      <c r="T134" s="33" t="s">
        <v>542</v>
      </c>
    </row>
    <row r="135" ht="27.0" customHeight="1">
      <c r="A135" s="17" t="s">
        <v>568</v>
      </c>
      <c r="B135" s="46"/>
      <c r="C135" s="19" t="s">
        <v>569</v>
      </c>
      <c r="D135" s="19" t="s">
        <v>570</v>
      </c>
      <c r="E135" s="20" t="s">
        <v>539</v>
      </c>
      <c r="F135" s="20" t="s">
        <v>33</v>
      </c>
      <c r="G135" s="19" t="s">
        <v>25</v>
      </c>
      <c r="H135" s="19" t="s">
        <v>26</v>
      </c>
      <c r="I135" s="19" t="s">
        <v>41</v>
      </c>
      <c r="J135" s="21">
        <v>649461.5499999999</v>
      </c>
      <c r="K135" s="22">
        <v>0.0</v>
      </c>
      <c r="L135" s="23">
        <v>649461.5499999999</v>
      </c>
      <c r="M135" s="23">
        <v>18352.24</v>
      </c>
      <c r="N135" s="23" t="s">
        <v>571</v>
      </c>
      <c r="O135" s="30">
        <v>631109.31</v>
      </c>
      <c r="P135" s="26">
        <v>45928.0</v>
      </c>
      <c r="Q135" s="27"/>
      <c r="R135" s="28"/>
      <c r="S135" s="31" t="s">
        <v>541</v>
      </c>
      <c r="T135" s="31" t="s">
        <v>542</v>
      </c>
    </row>
    <row r="136" ht="27.0" customHeight="1">
      <c r="A136" s="5" t="s">
        <v>572</v>
      </c>
      <c r="B136" s="47"/>
      <c r="C136" s="6" t="s">
        <v>573</v>
      </c>
      <c r="D136" s="6" t="s">
        <v>574</v>
      </c>
      <c r="E136" s="7" t="s">
        <v>546</v>
      </c>
      <c r="F136" s="7" t="s">
        <v>33</v>
      </c>
      <c r="G136" s="6" t="s">
        <v>25</v>
      </c>
      <c r="H136" s="6" t="s">
        <v>26</v>
      </c>
      <c r="I136" s="6" t="s">
        <v>41</v>
      </c>
      <c r="J136" s="9">
        <v>537314.89</v>
      </c>
      <c r="K136" s="10">
        <v>0.0</v>
      </c>
      <c r="L136" s="11">
        <v>537314.89</v>
      </c>
      <c r="M136" s="11">
        <v>396855.27</v>
      </c>
      <c r="N136" s="11" t="s">
        <v>575</v>
      </c>
      <c r="O136" s="32">
        <v>140459.62</v>
      </c>
      <c r="P136" s="14">
        <v>45802.0</v>
      </c>
      <c r="Q136" s="15"/>
      <c r="R136" s="16"/>
      <c r="S136" s="33" t="s">
        <v>541</v>
      </c>
      <c r="T136" s="33" t="s">
        <v>548</v>
      </c>
    </row>
    <row r="137" ht="27.0" customHeight="1">
      <c r="A137" s="17" t="s">
        <v>576</v>
      </c>
      <c r="B137" s="46"/>
      <c r="C137" s="19" t="s">
        <v>577</v>
      </c>
      <c r="D137" s="19" t="s">
        <v>578</v>
      </c>
      <c r="E137" s="20" t="s">
        <v>539</v>
      </c>
      <c r="F137" s="20" t="s">
        <v>33</v>
      </c>
      <c r="G137" s="19" t="s">
        <v>25</v>
      </c>
      <c r="H137" s="19" t="s">
        <v>26</v>
      </c>
      <c r="I137" s="19" t="s">
        <v>41</v>
      </c>
      <c r="J137" s="21">
        <v>446630.08999999997</v>
      </c>
      <c r="K137" s="22">
        <v>0.0</v>
      </c>
      <c r="L137" s="23">
        <v>446630.08999999997</v>
      </c>
      <c r="M137" s="23">
        <v>44256.32</v>
      </c>
      <c r="N137" s="23" t="s">
        <v>579</v>
      </c>
      <c r="O137" s="30">
        <v>402373.77</v>
      </c>
      <c r="P137" s="26">
        <v>45770.0</v>
      </c>
      <c r="Q137" s="27"/>
      <c r="R137" s="28"/>
      <c r="S137" s="31" t="s">
        <v>541</v>
      </c>
      <c r="T137" s="31" t="s">
        <v>542</v>
      </c>
    </row>
    <row r="138" ht="27.0" customHeight="1">
      <c r="A138" s="5" t="s">
        <v>580</v>
      </c>
      <c r="B138" s="47"/>
      <c r="C138" s="6" t="s">
        <v>581</v>
      </c>
      <c r="D138" s="6" t="s">
        <v>582</v>
      </c>
      <c r="E138" s="7" t="s">
        <v>539</v>
      </c>
      <c r="F138" s="7" t="s">
        <v>33</v>
      </c>
      <c r="G138" s="6" t="s">
        <v>25</v>
      </c>
      <c r="H138" s="6" t="s">
        <v>26</v>
      </c>
      <c r="I138" s="6" t="s">
        <v>41</v>
      </c>
      <c r="J138" s="9">
        <v>652344.47</v>
      </c>
      <c r="K138" s="10">
        <v>103575.29</v>
      </c>
      <c r="L138" s="11">
        <v>755919.76</v>
      </c>
      <c r="M138" s="11">
        <v>524308.9500000001</v>
      </c>
      <c r="N138" s="11" t="s">
        <v>583</v>
      </c>
      <c r="O138" s="32">
        <v>231610.81</v>
      </c>
      <c r="P138" s="14">
        <v>45980.0</v>
      </c>
      <c r="Q138" s="15"/>
      <c r="R138" s="16"/>
      <c r="S138" s="33" t="s">
        <v>541</v>
      </c>
      <c r="T138" s="33" t="s">
        <v>542</v>
      </c>
    </row>
    <row r="139" ht="27.0" customHeight="1">
      <c r="A139" s="17" t="s">
        <v>584</v>
      </c>
      <c r="B139" s="46"/>
      <c r="C139" s="19" t="s">
        <v>585</v>
      </c>
      <c r="D139" s="19" t="s">
        <v>586</v>
      </c>
      <c r="E139" s="20"/>
      <c r="F139" s="20" t="s">
        <v>33</v>
      </c>
      <c r="G139" s="19" t="s">
        <v>34</v>
      </c>
      <c r="H139" s="19" t="s">
        <v>26</v>
      </c>
      <c r="I139" s="19" t="s">
        <v>41</v>
      </c>
      <c r="J139" s="21">
        <v>148372.56</v>
      </c>
      <c r="K139" s="22">
        <v>0.0</v>
      </c>
      <c r="L139" s="23">
        <v>148372.56</v>
      </c>
      <c r="M139" s="23">
        <v>148372.56</v>
      </c>
      <c r="N139" s="24">
        <v>0.0</v>
      </c>
      <c r="O139" s="34">
        <v>0.0</v>
      </c>
      <c r="P139" s="26">
        <v>45516.0</v>
      </c>
      <c r="Q139" s="27"/>
      <c r="R139" s="28"/>
      <c r="S139" s="28"/>
      <c r="T139" s="28"/>
    </row>
    <row r="140" ht="27.0" customHeight="1">
      <c r="A140" s="5" t="s">
        <v>587</v>
      </c>
      <c r="B140" s="47"/>
      <c r="C140" s="6" t="s">
        <v>588</v>
      </c>
      <c r="D140" s="6" t="s">
        <v>589</v>
      </c>
      <c r="E140" s="7" t="s">
        <v>539</v>
      </c>
      <c r="F140" s="7" t="s">
        <v>33</v>
      </c>
      <c r="G140" s="6" t="s">
        <v>25</v>
      </c>
      <c r="H140" s="6" t="s">
        <v>26</v>
      </c>
      <c r="I140" s="6" t="s">
        <v>41</v>
      </c>
      <c r="J140" s="9">
        <v>683360.26</v>
      </c>
      <c r="K140" s="10">
        <v>0.0</v>
      </c>
      <c r="L140" s="11">
        <v>683360.26</v>
      </c>
      <c r="M140" s="11">
        <v>50444.85</v>
      </c>
      <c r="N140" s="11" t="s">
        <v>590</v>
      </c>
      <c r="O140" s="32">
        <v>632915.41</v>
      </c>
      <c r="P140" s="14">
        <v>45853.0</v>
      </c>
      <c r="Q140" s="15"/>
      <c r="R140" s="16"/>
      <c r="S140" s="33" t="s">
        <v>541</v>
      </c>
      <c r="T140" s="33" t="s">
        <v>542</v>
      </c>
    </row>
    <row r="141" ht="27.0" customHeight="1">
      <c r="A141" s="17" t="s">
        <v>591</v>
      </c>
      <c r="B141" s="46"/>
      <c r="C141" s="19" t="s">
        <v>592</v>
      </c>
      <c r="D141" s="19" t="s">
        <v>593</v>
      </c>
      <c r="E141" s="20" t="s">
        <v>546</v>
      </c>
      <c r="F141" s="20" t="s">
        <v>33</v>
      </c>
      <c r="G141" s="19" t="s">
        <v>25</v>
      </c>
      <c r="H141" s="19" t="s">
        <v>26</v>
      </c>
      <c r="I141" s="19" t="s">
        <v>41</v>
      </c>
      <c r="J141" s="21">
        <v>1181573.22</v>
      </c>
      <c r="K141" s="22">
        <v>0.0</v>
      </c>
      <c r="L141" s="23">
        <v>1181573.22</v>
      </c>
      <c r="M141" s="23">
        <v>610248.1599999999</v>
      </c>
      <c r="N141" s="23" t="s">
        <v>594</v>
      </c>
      <c r="O141" s="30">
        <v>571325.06</v>
      </c>
      <c r="P141" s="26">
        <v>45917.0</v>
      </c>
      <c r="Q141" s="27"/>
      <c r="R141" s="28"/>
      <c r="S141" s="31" t="s">
        <v>541</v>
      </c>
      <c r="T141" s="31" t="s">
        <v>548</v>
      </c>
    </row>
    <row r="142" ht="27.0" customHeight="1">
      <c r="A142" s="5" t="s">
        <v>595</v>
      </c>
      <c r="B142" s="47"/>
      <c r="C142" s="6" t="s">
        <v>596</v>
      </c>
      <c r="D142" s="6" t="s">
        <v>597</v>
      </c>
      <c r="E142" s="7" t="s">
        <v>546</v>
      </c>
      <c r="F142" s="7" t="s">
        <v>33</v>
      </c>
      <c r="G142" s="6" t="s">
        <v>25</v>
      </c>
      <c r="H142" s="6" t="s">
        <v>26</v>
      </c>
      <c r="I142" s="6" t="s">
        <v>41</v>
      </c>
      <c r="J142" s="9">
        <v>722874.93</v>
      </c>
      <c r="K142" s="10">
        <v>0.0</v>
      </c>
      <c r="L142" s="11">
        <v>722874.93</v>
      </c>
      <c r="M142" s="11">
        <v>664810.2200000001</v>
      </c>
      <c r="N142" s="11" t="s">
        <v>598</v>
      </c>
      <c r="O142" s="32">
        <v>58064.71</v>
      </c>
      <c r="P142" s="14">
        <v>45802.0</v>
      </c>
      <c r="Q142" s="15"/>
      <c r="R142" s="16"/>
      <c r="S142" s="33" t="s">
        <v>541</v>
      </c>
      <c r="T142" s="33" t="s">
        <v>548</v>
      </c>
    </row>
    <row r="143" ht="27.0" customHeight="1">
      <c r="A143" s="17" t="s">
        <v>599</v>
      </c>
      <c r="B143" s="46"/>
      <c r="C143" s="19" t="s">
        <v>600</v>
      </c>
      <c r="D143" s="19" t="s">
        <v>601</v>
      </c>
      <c r="E143" s="20" t="s">
        <v>539</v>
      </c>
      <c r="F143" s="20" t="s">
        <v>33</v>
      </c>
      <c r="G143" s="19" t="s">
        <v>25</v>
      </c>
      <c r="H143" s="19" t="s">
        <v>26</v>
      </c>
      <c r="I143" s="19" t="s">
        <v>41</v>
      </c>
      <c r="J143" s="21">
        <v>177075.67</v>
      </c>
      <c r="K143" s="22">
        <v>13662.05</v>
      </c>
      <c r="L143" s="23">
        <v>190737.72</v>
      </c>
      <c r="M143" s="23">
        <v>120493.64000000001</v>
      </c>
      <c r="N143" s="23" t="s">
        <v>602</v>
      </c>
      <c r="O143" s="30">
        <v>70244.08</v>
      </c>
      <c r="P143" s="26">
        <v>45738.0</v>
      </c>
      <c r="Q143" s="27"/>
      <c r="R143" s="28"/>
      <c r="S143" s="31" t="s">
        <v>541</v>
      </c>
      <c r="T143" s="31" t="s">
        <v>542</v>
      </c>
    </row>
    <row r="144" ht="27.0" customHeight="1">
      <c r="A144" s="5" t="s">
        <v>603</v>
      </c>
      <c r="B144" s="47"/>
      <c r="C144" s="6" t="s">
        <v>604</v>
      </c>
      <c r="D144" s="6" t="s">
        <v>605</v>
      </c>
      <c r="E144" s="7" t="s">
        <v>539</v>
      </c>
      <c r="F144" s="7" t="s">
        <v>33</v>
      </c>
      <c r="G144" s="6" t="s">
        <v>25</v>
      </c>
      <c r="H144" s="6" t="s">
        <v>26</v>
      </c>
      <c r="I144" s="6" t="s">
        <v>41</v>
      </c>
      <c r="J144" s="9">
        <v>106995.12</v>
      </c>
      <c r="K144" s="10">
        <v>0.0</v>
      </c>
      <c r="L144" s="11">
        <v>106995.12</v>
      </c>
      <c r="M144" s="11">
        <v>65908.62</v>
      </c>
      <c r="N144" s="11" t="s">
        <v>606</v>
      </c>
      <c r="O144" s="32">
        <v>41086.5</v>
      </c>
      <c r="P144" s="14">
        <v>45886.0</v>
      </c>
      <c r="Q144" s="15"/>
      <c r="R144" s="16"/>
      <c r="S144" s="33" t="s">
        <v>541</v>
      </c>
      <c r="T144" s="33" t="s">
        <v>542</v>
      </c>
    </row>
    <row r="145" ht="27.0" customHeight="1">
      <c r="A145" s="17" t="s">
        <v>607</v>
      </c>
      <c r="B145" s="46"/>
      <c r="C145" s="19" t="s">
        <v>608</v>
      </c>
      <c r="D145" s="19" t="s">
        <v>609</v>
      </c>
      <c r="E145" s="20" t="s">
        <v>539</v>
      </c>
      <c r="F145" s="20" t="s">
        <v>33</v>
      </c>
      <c r="G145" s="19" t="s">
        <v>25</v>
      </c>
      <c r="H145" s="19" t="s">
        <v>26</v>
      </c>
      <c r="I145" s="19" t="s">
        <v>41</v>
      </c>
      <c r="J145" s="21">
        <v>207982.63</v>
      </c>
      <c r="K145" s="22">
        <v>47433.87</v>
      </c>
      <c r="L145" s="23">
        <v>255416.5</v>
      </c>
      <c r="M145" s="23">
        <v>107930.22</v>
      </c>
      <c r="N145" s="23" t="s">
        <v>610</v>
      </c>
      <c r="O145" s="30">
        <v>147486.28</v>
      </c>
      <c r="P145" s="26">
        <v>45912.0</v>
      </c>
      <c r="Q145" s="27"/>
      <c r="R145" s="28"/>
      <c r="S145" s="31" t="s">
        <v>541</v>
      </c>
      <c r="T145" s="31" t="s">
        <v>542</v>
      </c>
    </row>
    <row r="146" ht="27.0" customHeight="1">
      <c r="A146" s="5" t="s">
        <v>611</v>
      </c>
      <c r="B146" s="47"/>
      <c r="C146" s="6" t="s">
        <v>612</v>
      </c>
      <c r="D146" s="6" t="s">
        <v>613</v>
      </c>
      <c r="E146" s="7" t="s">
        <v>539</v>
      </c>
      <c r="F146" s="7" t="s">
        <v>33</v>
      </c>
      <c r="G146" s="6" t="s">
        <v>25</v>
      </c>
      <c r="H146" s="6" t="s">
        <v>26</v>
      </c>
      <c r="I146" s="6" t="s">
        <v>41</v>
      </c>
      <c r="J146" s="9">
        <v>1192634.67</v>
      </c>
      <c r="K146" s="10">
        <v>0.0</v>
      </c>
      <c r="L146" s="11">
        <v>1192634.67</v>
      </c>
      <c r="M146" s="11">
        <v>519754.52999999997</v>
      </c>
      <c r="N146" s="11" t="s">
        <v>614</v>
      </c>
      <c r="O146" s="32">
        <v>672880.14</v>
      </c>
      <c r="P146" s="14">
        <v>45831.0</v>
      </c>
      <c r="Q146" s="15"/>
      <c r="R146" s="16"/>
      <c r="S146" s="33" t="s">
        <v>541</v>
      </c>
      <c r="T146" s="33" t="s">
        <v>542</v>
      </c>
    </row>
    <row r="147" ht="27.0" customHeight="1">
      <c r="A147" s="17" t="s">
        <v>615</v>
      </c>
      <c r="B147" s="46"/>
      <c r="C147" s="19" t="s">
        <v>616</v>
      </c>
      <c r="D147" s="19" t="s">
        <v>617</v>
      </c>
      <c r="E147" s="20"/>
      <c r="F147" s="20" t="s">
        <v>33</v>
      </c>
      <c r="G147" s="19" t="s">
        <v>34</v>
      </c>
      <c r="H147" s="19" t="s">
        <v>26</v>
      </c>
      <c r="I147" s="19" t="s">
        <v>41</v>
      </c>
      <c r="J147" s="21">
        <v>546490.05</v>
      </c>
      <c r="K147" s="22">
        <v>62707.86</v>
      </c>
      <c r="L147" s="23">
        <v>609197.91</v>
      </c>
      <c r="M147" s="23">
        <v>609197.91</v>
      </c>
      <c r="N147" s="24">
        <v>0.0</v>
      </c>
      <c r="O147" s="34">
        <v>0.0</v>
      </c>
      <c r="P147" s="26">
        <v>45525.0</v>
      </c>
      <c r="Q147" s="27"/>
      <c r="R147" s="28"/>
      <c r="S147" s="31" t="s">
        <v>541</v>
      </c>
      <c r="T147" s="31"/>
    </row>
    <row r="148" ht="27.0" customHeight="1">
      <c r="A148" s="5" t="s">
        <v>618</v>
      </c>
      <c r="B148" s="6" t="s">
        <v>619</v>
      </c>
      <c r="C148" s="6" t="s">
        <v>620</v>
      </c>
      <c r="D148" s="6" t="s">
        <v>621</v>
      </c>
      <c r="E148" s="7"/>
      <c r="F148" s="7" t="s">
        <v>33</v>
      </c>
      <c r="G148" s="6" t="s">
        <v>25</v>
      </c>
      <c r="H148" s="6" t="s">
        <v>26</v>
      </c>
      <c r="I148" s="63" t="s">
        <v>622</v>
      </c>
      <c r="J148" s="9">
        <v>2.734132102E7</v>
      </c>
      <c r="K148" s="10">
        <v>0.0</v>
      </c>
      <c r="L148" s="11">
        <v>2.734132102E7</v>
      </c>
      <c r="M148" s="11">
        <v>968913.3899999999</v>
      </c>
      <c r="N148" s="11" t="s">
        <v>623</v>
      </c>
      <c r="O148" s="32">
        <v>2.637240763E7</v>
      </c>
      <c r="P148" s="14">
        <v>45725.0</v>
      </c>
      <c r="Q148" s="15"/>
      <c r="R148" s="16"/>
      <c r="S148" s="16"/>
      <c r="T148" s="16"/>
    </row>
    <row r="149" ht="27.0" customHeight="1">
      <c r="A149" s="17" t="s">
        <v>624</v>
      </c>
      <c r="B149" s="19" t="s">
        <v>619</v>
      </c>
      <c r="C149" s="19" t="s">
        <v>625</v>
      </c>
      <c r="D149" s="19" t="s">
        <v>626</v>
      </c>
      <c r="E149" s="20"/>
      <c r="F149" s="20" t="s">
        <v>33</v>
      </c>
      <c r="G149" s="19" t="s">
        <v>25</v>
      </c>
      <c r="H149" s="19" t="s">
        <v>26</v>
      </c>
      <c r="I149" s="54" t="s">
        <v>622</v>
      </c>
      <c r="J149" s="21">
        <v>1.100866626E7</v>
      </c>
      <c r="K149" s="22">
        <v>0.0</v>
      </c>
      <c r="L149" s="23">
        <v>1.100866626E7</v>
      </c>
      <c r="M149" s="23">
        <v>1290033.0100000002</v>
      </c>
      <c r="N149" s="23" t="s">
        <v>627</v>
      </c>
      <c r="O149" s="30">
        <v>9718633.25</v>
      </c>
      <c r="P149" s="26">
        <v>45708.0</v>
      </c>
      <c r="Q149" s="27"/>
      <c r="R149" s="28"/>
      <c r="S149" s="28"/>
      <c r="T149" s="28"/>
    </row>
    <row r="150" ht="27.0" customHeight="1">
      <c r="A150" s="5" t="s">
        <v>628</v>
      </c>
      <c r="B150" s="48" t="s">
        <v>534</v>
      </c>
      <c r="C150" s="6" t="s">
        <v>629</v>
      </c>
      <c r="D150" s="48" t="s">
        <v>630</v>
      </c>
      <c r="E150" s="7"/>
      <c r="F150" s="7" t="s">
        <v>33</v>
      </c>
      <c r="G150" s="6" t="s">
        <v>631</v>
      </c>
      <c r="H150" s="59" t="s">
        <v>69</v>
      </c>
      <c r="I150" s="6" t="s">
        <v>27</v>
      </c>
      <c r="J150" s="9">
        <v>3390071.37</v>
      </c>
      <c r="K150" s="10">
        <v>0.0</v>
      </c>
      <c r="L150" s="11">
        <v>3390071.37</v>
      </c>
      <c r="M150" s="11">
        <v>0.0</v>
      </c>
      <c r="N150" s="12">
        <v>1.0</v>
      </c>
      <c r="O150" s="13">
        <v>3390071.37</v>
      </c>
      <c r="P150" s="14">
        <v>44985.0</v>
      </c>
      <c r="Q150" s="15"/>
      <c r="R150" s="16"/>
      <c r="S150" s="16"/>
      <c r="T150" s="16"/>
    </row>
    <row r="151" ht="27.0" customHeight="1">
      <c r="A151" s="17" t="s">
        <v>632</v>
      </c>
      <c r="B151" s="19" t="s">
        <v>633</v>
      </c>
      <c r="C151" s="19" t="s">
        <v>633</v>
      </c>
      <c r="D151" s="19" t="s">
        <v>634</v>
      </c>
      <c r="E151" s="20"/>
      <c r="F151" s="20" t="s">
        <v>33</v>
      </c>
      <c r="G151" s="19" t="s">
        <v>635</v>
      </c>
      <c r="H151" s="19" t="s">
        <v>113</v>
      </c>
      <c r="I151" s="44" t="s">
        <v>35</v>
      </c>
      <c r="J151" s="21">
        <v>3166783.42</v>
      </c>
      <c r="K151" s="22">
        <v>0.0</v>
      </c>
      <c r="L151" s="23">
        <v>3166783.42</v>
      </c>
      <c r="M151" s="23">
        <v>0.0</v>
      </c>
      <c r="N151" s="24">
        <v>1.0</v>
      </c>
      <c r="O151" s="25">
        <v>3166783.42</v>
      </c>
      <c r="P151" s="26">
        <v>45666.0</v>
      </c>
      <c r="Q151" s="27"/>
      <c r="R151" s="28"/>
      <c r="S151" s="28"/>
      <c r="T151" s="28"/>
    </row>
    <row r="152" ht="27.0" customHeight="1">
      <c r="A152" s="5" t="s">
        <v>636</v>
      </c>
      <c r="B152" s="6" t="s">
        <v>637</v>
      </c>
      <c r="C152" s="6" t="s">
        <v>638</v>
      </c>
      <c r="D152" s="6" t="s">
        <v>639</v>
      </c>
      <c r="E152" s="7"/>
      <c r="F152" s="7" t="s">
        <v>40</v>
      </c>
      <c r="G152" s="6" t="s">
        <v>25</v>
      </c>
      <c r="H152" s="6" t="s">
        <v>26</v>
      </c>
      <c r="I152" s="6" t="s">
        <v>60</v>
      </c>
      <c r="J152" s="9">
        <v>2328902.82</v>
      </c>
      <c r="K152" s="10">
        <v>0.0</v>
      </c>
      <c r="L152" s="11">
        <v>2328902.82</v>
      </c>
      <c r="M152" s="11">
        <v>0.0</v>
      </c>
      <c r="N152" s="12">
        <v>1.0</v>
      </c>
      <c r="O152" s="13">
        <v>2328902.82</v>
      </c>
      <c r="P152" s="14">
        <v>45809.0</v>
      </c>
      <c r="Q152" s="15"/>
      <c r="R152" s="16"/>
      <c r="S152" s="16"/>
      <c r="T152" s="16"/>
    </row>
    <row r="153" ht="27.0" customHeight="1">
      <c r="A153" s="17" t="s">
        <v>640</v>
      </c>
      <c r="B153" s="19" t="s">
        <v>637</v>
      </c>
      <c r="C153" s="19" t="s">
        <v>641</v>
      </c>
      <c r="D153" s="19" t="s">
        <v>642</v>
      </c>
      <c r="E153" s="20"/>
      <c r="F153" s="20" t="s">
        <v>40</v>
      </c>
      <c r="G153" s="19" t="s">
        <v>25</v>
      </c>
      <c r="H153" s="19" t="s">
        <v>26</v>
      </c>
      <c r="I153" s="19" t="s">
        <v>60</v>
      </c>
      <c r="J153" s="21">
        <v>7757491.84</v>
      </c>
      <c r="K153" s="22">
        <v>0.0</v>
      </c>
      <c r="L153" s="23">
        <v>7757491.84</v>
      </c>
      <c r="M153" s="23">
        <v>0.0</v>
      </c>
      <c r="N153" s="24">
        <v>1.0</v>
      </c>
      <c r="O153" s="25">
        <v>7757491.84</v>
      </c>
      <c r="P153" s="26">
        <v>45646.0</v>
      </c>
      <c r="Q153" s="42"/>
      <c r="R153" s="43"/>
      <c r="S153" s="43"/>
      <c r="T153" s="43"/>
    </row>
    <row r="154" ht="27.0" customHeight="1">
      <c r="A154" s="5" t="s">
        <v>643</v>
      </c>
      <c r="B154" s="6" t="s">
        <v>637</v>
      </c>
      <c r="C154" s="6" t="s">
        <v>644</v>
      </c>
      <c r="D154" s="6" t="s">
        <v>645</v>
      </c>
      <c r="E154" s="7"/>
      <c r="F154" s="7" t="s">
        <v>40</v>
      </c>
      <c r="G154" s="6" t="s">
        <v>25</v>
      </c>
      <c r="H154" s="6" t="s">
        <v>26</v>
      </c>
      <c r="I154" s="6" t="s">
        <v>60</v>
      </c>
      <c r="J154" s="9">
        <v>1.094613848E7</v>
      </c>
      <c r="K154" s="10">
        <v>0.0</v>
      </c>
      <c r="L154" s="11">
        <v>1.094613848E7</v>
      </c>
      <c r="M154" s="11">
        <v>0.0</v>
      </c>
      <c r="N154" s="12">
        <v>1.0</v>
      </c>
      <c r="O154" s="13">
        <v>1.094613848E7</v>
      </c>
      <c r="P154" s="14">
        <v>45646.0</v>
      </c>
      <c r="Q154" s="52"/>
      <c r="R154" s="53"/>
      <c r="S154" s="53"/>
      <c r="T154" s="53"/>
    </row>
    <row r="155" ht="27.0" customHeight="1">
      <c r="A155" s="17" t="s">
        <v>646</v>
      </c>
      <c r="B155" s="19" t="s">
        <v>637</v>
      </c>
      <c r="C155" s="19" t="s">
        <v>647</v>
      </c>
      <c r="D155" s="19" t="s">
        <v>648</v>
      </c>
      <c r="E155" s="20"/>
      <c r="F155" s="20" t="s">
        <v>40</v>
      </c>
      <c r="G155" s="19" t="s">
        <v>25</v>
      </c>
      <c r="H155" s="19" t="s">
        <v>26</v>
      </c>
      <c r="I155" s="19" t="s">
        <v>60</v>
      </c>
      <c r="J155" s="21">
        <v>2598187.86</v>
      </c>
      <c r="K155" s="22">
        <v>0.0</v>
      </c>
      <c r="L155" s="23">
        <v>2598187.86</v>
      </c>
      <c r="M155" s="23">
        <v>0.0</v>
      </c>
      <c r="N155" s="24">
        <v>1.0</v>
      </c>
      <c r="O155" s="25">
        <v>2598187.86</v>
      </c>
      <c r="P155" s="26">
        <v>45809.0</v>
      </c>
      <c r="Q155" s="27"/>
      <c r="R155" s="28"/>
      <c r="S155" s="28"/>
      <c r="T155" s="28"/>
    </row>
    <row r="156" ht="27.0" customHeight="1">
      <c r="A156" s="5" t="s">
        <v>649</v>
      </c>
      <c r="B156" s="6" t="s">
        <v>650</v>
      </c>
      <c r="C156" s="6" t="s">
        <v>651</v>
      </c>
      <c r="D156" s="6" t="s">
        <v>652</v>
      </c>
      <c r="E156" s="7"/>
      <c r="F156" s="7" t="s">
        <v>40</v>
      </c>
      <c r="G156" s="6" t="s">
        <v>25</v>
      </c>
      <c r="H156" s="37" t="s">
        <v>26</v>
      </c>
      <c r="I156" s="6" t="s">
        <v>353</v>
      </c>
      <c r="J156" s="9">
        <v>1.029689008E7</v>
      </c>
      <c r="K156" s="10">
        <v>0.0</v>
      </c>
      <c r="L156" s="11">
        <v>1.029689008E7</v>
      </c>
      <c r="M156" s="11">
        <v>0.0</v>
      </c>
      <c r="N156" s="12">
        <v>1.0</v>
      </c>
      <c r="O156" s="13">
        <v>1.029689008E7</v>
      </c>
      <c r="P156" s="14">
        <v>45437.0</v>
      </c>
      <c r="Q156" s="15"/>
      <c r="R156" s="16"/>
      <c r="S156" s="16"/>
      <c r="T156" s="16"/>
    </row>
    <row r="157" ht="27.0" customHeight="1">
      <c r="A157" s="17" t="s">
        <v>653</v>
      </c>
      <c r="B157" s="19" t="s">
        <v>650</v>
      </c>
      <c r="C157" s="19" t="s">
        <v>654</v>
      </c>
      <c r="D157" s="19" t="s">
        <v>655</v>
      </c>
      <c r="E157" s="20"/>
      <c r="F157" s="20" t="s">
        <v>40</v>
      </c>
      <c r="G157" s="19" t="s">
        <v>25</v>
      </c>
      <c r="H157" s="19" t="s">
        <v>26</v>
      </c>
      <c r="I157" s="19" t="s">
        <v>353</v>
      </c>
      <c r="J157" s="21">
        <v>7771839.53</v>
      </c>
      <c r="K157" s="22">
        <v>0.0</v>
      </c>
      <c r="L157" s="23">
        <v>7771839.53</v>
      </c>
      <c r="M157" s="23">
        <v>0.0</v>
      </c>
      <c r="N157" s="24">
        <v>1.0</v>
      </c>
      <c r="O157" s="25">
        <v>7771839.53</v>
      </c>
      <c r="P157" s="26">
        <v>45771.0</v>
      </c>
      <c r="Q157" s="27"/>
      <c r="R157" s="28"/>
      <c r="S157" s="28"/>
      <c r="T157" s="28"/>
    </row>
    <row r="158" ht="27.0" customHeight="1">
      <c r="A158" s="5" t="s">
        <v>656</v>
      </c>
      <c r="B158" s="6" t="s">
        <v>650</v>
      </c>
      <c r="C158" s="6" t="s">
        <v>657</v>
      </c>
      <c r="D158" s="6" t="s">
        <v>655</v>
      </c>
      <c r="E158" s="7"/>
      <c r="F158" s="7" t="s">
        <v>40</v>
      </c>
      <c r="G158" s="6" t="s">
        <v>25</v>
      </c>
      <c r="H158" s="6" t="s">
        <v>26</v>
      </c>
      <c r="I158" s="6" t="s">
        <v>353</v>
      </c>
      <c r="J158" s="9">
        <v>1853473.63</v>
      </c>
      <c r="K158" s="10">
        <v>0.0</v>
      </c>
      <c r="L158" s="11">
        <v>1853473.63</v>
      </c>
      <c r="M158" s="11">
        <v>0.0</v>
      </c>
      <c r="N158" s="12">
        <v>1.0</v>
      </c>
      <c r="O158" s="13">
        <v>1853473.63</v>
      </c>
      <c r="P158" s="14">
        <v>45771.0</v>
      </c>
      <c r="Q158" s="15"/>
      <c r="R158" s="16"/>
      <c r="S158" s="16"/>
      <c r="T158" s="16"/>
    </row>
    <row r="159" ht="27.0" customHeight="1">
      <c r="A159" s="17" t="s">
        <v>658</v>
      </c>
      <c r="B159" s="19" t="s">
        <v>659</v>
      </c>
      <c r="C159" s="19" t="s">
        <v>660</v>
      </c>
      <c r="D159" s="19" t="s">
        <v>661</v>
      </c>
      <c r="E159" s="20"/>
      <c r="F159" s="20" t="s">
        <v>40</v>
      </c>
      <c r="G159" s="19" t="s">
        <v>34</v>
      </c>
      <c r="H159" s="19" t="s">
        <v>26</v>
      </c>
      <c r="I159" s="19" t="s">
        <v>41</v>
      </c>
      <c r="J159" s="21">
        <v>1106742.0</v>
      </c>
      <c r="K159" s="22">
        <v>0.0</v>
      </c>
      <c r="L159" s="23">
        <v>1106742.0</v>
      </c>
      <c r="M159" s="23">
        <v>361129.21</v>
      </c>
      <c r="N159" s="23" t="s">
        <v>662</v>
      </c>
      <c r="O159" s="30">
        <v>745612.79</v>
      </c>
      <c r="P159" s="26">
        <v>45463.0</v>
      </c>
      <c r="Q159" s="27"/>
      <c r="R159" s="28"/>
      <c r="S159" s="28"/>
      <c r="T159" s="28"/>
    </row>
    <row r="160" ht="27.0" customHeight="1">
      <c r="A160" s="5" t="s">
        <v>663</v>
      </c>
      <c r="B160" s="6" t="s">
        <v>533</v>
      </c>
      <c r="C160" s="6" t="s">
        <v>664</v>
      </c>
      <c r="D160" s="6" t="s">
        <v>665</v>
      </c>
      <c r="E160" s="7"/>
      <c r="F160" s="7" t="s">
        <v>33</v>
      </c>
      <c r="G160" s="6" t="s">
        <v>34</v>
      </c>
      <c r="H160" s="6" t="s">
        <v>26</v>
      </c>
      <c r="I160" s="6" t="s">
        <v>27</v>
      </c>
      <c r="J160" s="9">
        <v>627280.17</v>
      </c>
      <c r="K160" s="10">
        <v>0.0</v>
      </c>
      <c r="L160" s="11">
        <v>627280.17</v>
      </c>
      <c r="M160" s="11">
        <v>0.0</v>
      </c>
      <c r="N160" s="12">
        <v>1.0</v>
      </c>
      <c r="O160" s="13">
        <v>627280.17</v>
      </c>
      <c r="P160" s="14">
        <v>44858.0</v>
      </c>
      <c r="Q160" s="15"/>
      <c r="R160" s="16"/>
      <c r="S160" s="16"/>
      <c r="T160" s="16"/>
    </row>
    <row r="161" ht="27.0" customHeight="1">
      <c r="A161" s="17" t="s">
        <v>666</v>
      </c>
      <c r="B161" s="62" t="s">
        <v>667</v>
      </c>
      <c r="C161" s="62" t="s">
        <v>668</v>
      </c>
      <c r="D161" s="40" t="s">
        <v>669</v>
      </c>
      <c r="E161" s="20"/>
      <c r="F161" s="20" t="s">
        <v>40</v>
      </c>
      <c r="G161" s="19" t="s">
        <v>25</v>
      </c>
      <c r="H161" s="35" t="s">
        <v>26</v>
      </c>
      <c r="I161" s="19" t="s">
        <v>325</v>
      </c>
      <c r="J161" s="21">
        <v>1571650.25</v>
      </c>
      <c r="K161" s="22">
        <v>1633416.1</v>
      </c>
      <c r="L161" s="23">
        <v>3205066.35</v>
      </c>
      <c r="M161" s="23">
        <v>1309046.99</v>
      </c>
      <c r="N161" s="23" t="s">
        <v>670</v>
      </c>
      <c r="O161" s="30">
        <v>1896019.36</v>
      </c>
      <c r="P161" s="26">
        <v>45932.0</v>
      </c>
      <c r="Q161" s="27"/>
      <c r="R161" s="28"/>
      <c r="S161" s="28"/>
      <c r="T161" s="28"/>
    </row>
    <row r="162" ht="27.0" customHeight="1">
      <c r="A162" s="5" t="s">
        <v>671</v>
      </c>
      <c r="B162" s="48" t="s">
        <v>667</v>
      </c>
      <c r="C162" s="6" t="s">
        <v>672</v>
      </c>
      <c r="D162" s="48" t="s">
        <v>673</v>
      </c>
      <c r="E162" s="7"/>
      <c r="F162" s="7" t="s">
        <v>40</v>
      </c>
      <c r="G162" s="6" t="s">
        <v>34</v>
      </c>
      <c r="H162" s="6" t="s">
        <v>26</v>
      </c>
      <c r="I162" s="6" t="s">
        <v>325</v>
      </c>
      <c r="J162" s="9">
        <v>544645.68</v>
      </c>
      <c r="K162" s="10">
        <v>0.0</v>
      </c>
      <c r="L162" s="11">
        <v>544645.68</v>
      </c>
      <c r="M162" s="11">
        <v>0.0</v>
      </c>
      <c r="N162" s="12">
        <v>1.0</v>
      </c>
      <c r="O162" s="13">
        <v>544645.68</v>
      </c>
      <c r="P162" s="14">
        <v>45028.0</v>
      </c>
      <c r="Q162" s="15"/>
      <c r="R162" s="16"/>
      <c r="S162" s="16"/>
      <c r="T162" s="16"/>
    </row>
    <row r="163" ht="27.0" customHeight="1">
      <c r="A163" s="17" t="s">
        <v>674</v>
      </c>
      <c r="B163" s="40" t="s">
        <v>667</v>
      </c>
      <c r="C163" s="19" t="s">
        <v>675</v>
      </c>
      <c r="D163" s="40" t="s">
        <v>676</v>
      </c>
      <c r="E163" s="20"/>
      <c r="F163" s="20" t="s">
        <v>40</v>
      </c>
      <c r="G163" s="19" t="s">
        <v>34</v>
      </c>
      <c r="H163" s="19" t="s">
        <v>26</v>
      </c>
      <c r="I163" s="19" t="s">
        <v>325</v>
      </c>
      <c r="J163" s="21">
        <v>1710395.6</v>
      </c>
      <c r="K163" s="22">
        <v>0.0</v>
      </c>
      <c r="L163" s="23">
        <v>1710395.6</v>
      </c>
      <c r="M163" s="23">
        <v>0.0</v>
      </c>
      <c r="N163" s="24">
        <v>1.0</v>
      </c>
      <c r="O163" s="25">
        <v>1710395.6</v>
      </c>
      <c r="P163" s="26">
        <v>45084.0</v>
      </c>
      <c r="Q163" s="27"/>
      <c r="R163" s="28"/>
      <c r="S163" s="28"/>
      <c r="T163" s="28"/>
    </row>
    <row r="164" ht="27.0" customHeight="1">
      <c r="A164" s="5" t="s">
        <v>677</v>
      </c>
      <c r="B164" s="6" t="s">
        <v>678</v>
      </c>
      <c r="C164" s="6" t="s">
        <v>679</v>
      </c>
      <c r="D164" s="48" t="s">
        <v>680</v>
      </c>
      <c r="E164" s="7"/>
      <c r="F164" s="7" t="s">
        <v>40</v>
      </c>
      <c r="G164" s="6" t="s">
        <v>25</v>
      </c>
      <c r="H164" s="6" t="s">
        <v>26</v>
      </c>
      <c r="I164" s="6" t="s">
        <v>27</v>
      </c>
      <c r="J164" s="9">
        <v>2599315.5</v>
      </c>
      <c r="K164" s="10">
        <v>106054.17</v>
      </c>
      <c r="L164" s="11">
        <v>2705369.67</v>
      </c>
      <c r="M164" s="11">
        <v>0.0</v>
      </c>
      <c r="N164" s="12">
        <v>1.0</v>
      </c>
      <c r="O164" s="13">
        <v>2705369.67</v>
      </c>
      <c r="P164" s="14">
        <v>45848.0</v>
      </c>
      <c r="Q164" s="15"/>
      <c r="R164" s="16"/>
      <c r="S164" s="16"/>
      <c r="T164" s="16"/>
    </row>
    <row r="165" ht="27.0" customHeight="1">
      <c r="A165" s="17" t="s">
        <v>681</v>
      </c>
      <c r="B165" s="19" t="s">
        <v>678</v>
      </c>
      <c r="C165" s="19" t="s">
        <v>682</v>
      </c>
      <c r="D165" s="19" t="s">
        <v>683</v>
      </c>
      <c r="E165" s="20"/>
      <c r="F165" s="20" t="s">
        <v>40</v>
      </c>
      <c r="G165" s="19" t="s">
        <v>34</v>
      </c>
      <c r="H165" s="19" t="s">
        <v>26</v>
      </c>
      <c r="I165" s="19" t="s">
        <v>27</v>
      </c>
      <c r="J165" s="21">
        <v>1089440.83</v>
      </c>
      <c r="K165" s="22">
        <v>0.0</v>
      </c>
      <c r="L165" s="23">
        <v>1089440.83</v>
      </c>
      <c r="M165" s="23">
        <v>0.0</v>
      </c>
      <c r="N165" s="24">
        <v>1.0</v>
      </c>
      <c r="O165" s="25">
        <v>1089440.83</v>
      </c>
      <c r="P165" s="26">
        <v>44836.0</v>
      </c>
      <c r="Q165" s="27"/>
      <c r="R165" s="28"/>
      <c r="S165" s="28"/>
      <c r="T165" s="28"/>
    </row>
    <row r="166" ht="27.0" customHeight="1">
      <c r="A166" s="5" t="s">
        <v>684</v>
      </c>
      <c r="B166" s="6" t="s">
        <v>678</v>
      </c>
      <c r="C166" s="6" t="s">
        <v>685</v>
      </c>
      <c r="D166" s="6" t="s">
        <v>686</v>
      </c>
      <c r="E166" s="7"/>
      <c r="F166" s="7" t="s">
        <v>40</v>
      </c>
      <c r="G166" s="6" t="s">
        <v>34</v>
      </c>
      <c r="H166" s="6" t="s">
        <v>26</v>
      </c>
      <c r="I166" s="6" t="s">
        <v>27</v>
      </c>
      <c r="J166" s="9">
        <v>2306616.2</v>
      </c>
      <c r="K166" s="10">
        <v>0.0</v>
      </c>
      <c r="L166" s="11">
        <v>2306616.2</v>
      </c>
      <c r="M166" s="11">
        <v>0.0</v>
      </c>
      <c r="N166" s="12">
        <v>1.0</v>
      </c>
      <c r="O166" s="13">
        <v>2306616.2</v>
      </c>
      <c r="P166" s="14">
        <v>44838.0</v>
      </c>
      <c r="Q166" s="15"/>
      <c r="R166" s="16"/>
      <c r="S166" s="16"/>
      <c r="T166" s="16"/>
    </row>
    <row r="167" ht="27.0" customHeight="1">
      <c r="A167" s="17" t="s">
        <v>687</v>
      </c>
      <c r="B167" s="19" t="s">
        <v>688</v>
      </c>
      <c r="C167" s="19" t="s">
        <v>689</v>
      </c>
      <c r="D167" s="19" t="s">
        <v>690</v>
      </c>
      <c r="E167" s="20"/>
      <c r="F167" s="20" t="s">
        <v>40</v>
      </c>
      <c r="G167" s="19" t="s">
        <v>34</v>
      </c>
      <c r="H167" s="19" t="s">
        <v>26</v>
      </c>
      <c r="I167" s="19" t="s">
        <v>81</v>
      </c>
      <c r="J167" s="21">
        <v>1.9743145E7</v>
      </c>
      <c r="K167" s="22">
        <v>0.0</v>
      </c>
      <c r="L167" s="23">
        <v>1.9743145E7</v>
      </c>
      <c r="M167" s="23">
        <v>0.0</v>
      </c>
      <c r="N167" s="24">
        <v>1.0</v>
      </c>
      <c r="O167" s="25">
        <v>1.9743145E7</v>
      </c>
      <c r="P167" s="26">
        <v>44960.0</v>
      </c>
      <c r="Q167" s="27"/>
      <c r="R167" s="28"/>
      <c r="S167" s="28"/>
      <c r="T167" s="28"/>
    </row>
    <row r="168" ht="27.0" customHeight="1">
      <c r="A168" s="5" t="s">
        <v>691</v>
      </c>
      <c r="B168" s="6" t="s">
        <v>533</v>
      </c>
      <c r="C168" s="6" t="s">
        <v>692</v>
      </c>
      <c r="D168" s="6" t="s">
        <v>693</v>
      </c>
      <c r="E168" s="7"/>
      <c r="F168" s="7" t="s">
        <v>33</v>
      </c>
      <c r="G168" s="6" t="s">
        <v>34</v>
      </c>
      <c r="H168" s="6" t="s">
        <v>26</v>
      </c>
      <c r="I168" s="6" t="s">
        <v>27</v>
      </c>
      <c r="J168" s="9">
        <v>287265.81</v>
      </c>
      <c r="K168" s="10">
        <v>0.0</v>
      </c>
      <c r="L168" s="11">
        <v>287265.81</v>
      </c>
      <c r="M168" s="11">
        <v>0.0</v>
      </c>
      <c r="N168" s="12">
        <v>1.0</v>
      </c>
      <c r="O168" s="13">
        <v>287265.81</v>
      </c>
      <c r="P168" s="14">
        <v>44800.0</v>
      </c>
      <c r="Q168" s="15"/>
      <c r="R168" s="16"/>
      <c r="S168" s="16"/>
      <c r="T168" s="16"/>
    </row>
    <row r="169" ht="27.0" customHeight="1">
      <c r="A169" s="17" t="s">
        <v>694</v>
      </c>
      <c r="B169" s="19" t="s">
        <v>110</v>
      </c>
      <c r="C169" s="19" t="s">
        <v>695</v>
      </c>
      <c r="D169" s="19" t="s">
        <v>696</v>
      </c>
      <c r="E169" s="20"/>
      <c r="F169" s="20" t="s">
        <v>33</v>
      </c>
      <c r="G169" s="19" t="s">
        <v>34</v>
      </c>
      <c r="H169" s="19" t="s">
        <v>697</v>
      </c>
      <c r="I169" s="54" t="s">
        <v>27</v>
      </c>
      <c r="J169" s="21">
        <v>375175.43</v>
      </c>
      <c r="K169" s="22">
        <v>0.0</v>
      </c>
      <c r="L169" s="23">
        <v>375175.43</v>
      </c>
      <c r="M169" s="23">
        <v>0.0</v>
      </c>
      <c r="N169" s="24">
        <v>1.0</v>
      </c>
      <c r="O169" s="25">
        <v>375175.43</v>
      </c>
      <c r="P169" s="26">
        <v>44796.0</v>
      </c>
      <c r="Q169" s="27"/>
      <c r="R169" s="28"/>
      <c r="S169" s="28"/>
      <c r="T169" s="28"/>
    </row>
    <row r="170" ht="15.75" customHeight="1">
      <c r="A170" s="5" t="s">
        <v>698</v>
      </c>
      <c r="B170" s="6" t="s">
        <v>84</v>
      </c>
      <c r="C170" s="64" t="s">
        <v>699</v>
      </c>
      <c r="D170" s="6" t="s">
        <v>700</v>
      </c>
      <c r="E170" s="7"/>
      <c r="F170" s="7" t="s">
        <v>40</v>
      </c>
      <c r="G170" s="6" t="s">
        <v>34</v>
      </c>
      <c r="H170" s="6" t="s">
        <v>26</v>
      </c>
      <c r="I170" s="6" t="s">
        <v>41</v>
      </c>
      <c r="J170" s="9">
        <v>2390391.73</v>
      </c>
      <c r="K170" s="10">
        <v>0.0</v>
      </c>
      <c r="L170" s="11">
        <v>2390391.73</v>
      </c>
      <c r="M170" s="11">
        <v>2329270.79</v>
      </c>
      <c r="N170" s="11" t="s">
        <v>701</v>
      </c>
      <c r="O170" s="58">
        <v>61120.94</v>
      </c>
      <c r="P170" s="11"/>
      <c r="Q170" s="60"/>
      <c r="R170" s="61"/>
      <c r="S170" s="61"/>
      <c r="T170" s="61"/>
    </row>
    <row r="171" ht="15.75" customHeight="1">
      <c r="A171" s="17" t="s">
        <v>702</v>
      </c>
      <c r="B171" s="65"/>
      <c r="C171" s="19" t="s">
        <v>703</v>
      </c>
      <c r="D171" s="19"/>
      <c r="E171" s="66"/>
      <c r="F171" s="66"/>
      <c r="G171" s="65"/>
      <c r="H171" s="65"/>
      <c r="I171" s="65"/>
      <c r="J171" s="67"/>
      <c r="K171" s="22">
        <v>0.0</v>
      </c>
      <c r="L171" s="23">
        <v>0.0</v>
      </c>
      <c r="M171" s="23">
        <v>0.0</v>
      </c>
      <c r="N171" s="23" t="s">
        <v>496</v>
      </c>
      <c r="O171" s="51">
        <v>0.0</v>
      </c>
      <c r="P171" s="23"/>
      <c r="Q171" s="68"/>
      <c r="R171" s="69"/>
      <c r="S171" s="69"/>
      <c r="T171" s="69"/>
    </row>
    <row r="172" ht="15.75" customHeight="1">
      <c r="A172" s="5" t="s">
        <v>704</v>
      </c>
      <c r="B172" s="70"/>
      <c r="C172" s="6" t="s">
        <v>705</v>
      </c>
      <c r="D172" s="6" t="s">
        <v>706</v>
      </c>
      <c r="E172" s="7" t="s">
        <v>546</v>
      </c>
      <c r="F172" s="7" t="s">
        <v>33</v>
      </c>
      <c r="G172" s="6" t="s">
        <v>25</v>
      </c>
      <c r="H172" s="6" t="s">
        <v>113</v>
      </c>
      <c r="I172" s="6" t="s">
        <v>41</v>
      </c>
      <c r="J172" s="9">
        <v>304579.99</v>
      </c>
      <c r="K172" s="10">
        <v>0.0</v>
      </c>
      <c r="L172" s="11">
        <v>304579.99</v>
      </c>
      <c r="M172" s="11">
        <v>86002.95</v>
      </c>
      <c r="N172" s="11" t="s">
        <v>707</v>
      </c>
      <c r="O172" s="58">
        <v>218577.04</v>
      </c>
      <c r="P172" s="71">
        <v>45895.0</v>
      </c>
      <c r="Q172" s="72"/>
      <c r="R172" s="61"/>
      <c r="S172" s="33" t="s">
        <v>541</v>
      </c>
      <c r="T172" s="33" t="s">
        <v>548</v>
      </c>
    </row>
    <row r="173" ht="15.75" customHeight="1">
      <c r="A173" s="17" t="s">
        <v>708</v>
      </c>
      <c r="B173" s="65"/>
      <c r="C173" s="19" t="s">
        <v>709</v>
      </c>
      <c r="D173" s="19" t="s">
        <v>710</v>
      </c>
      <c r="E173" s="20"/>
      <c r="F173" s="20" t="s">
        <v>33</v>
      </c>
      <c r="G173" s="19" t="s">
        <v>25</v>
      </c>
      <c r="H173" s="19" t="s">
        <v>113</v>
      </c>
      <c r="I173" s="19" t="s">
        <v>325</v>
      </c>
      <c r="J173" s="21">
        <v>9359617.76</v>
      </c>
      <c r="K173" s="22">
        <v>0.0</v>
      </c>
      <c r="L173" s="23">
        <v>9359617.76</v>
      </c>
      <c r="M173" s="23">
        <v>0.0</v>
      </c>
      <c r="N173" s="24">
        <v>1.0</v>
      </c>
      <c r="O173" s="73">
        <v>9359617.76</v>
      </c>
      <c r="P173" s="74">
        <v>46240.0</v>
      </c>
      <c r="Q173" s="75"/>
      <c r="R173" s="69"/>
      <c r="S173" s="69"/>
      <c r="T173" s="69"/>
    </row>
    <row r="174" ht="15.75" customHeight="1">
      <c r="A174" s="5" t="s">
        <v>711</v>
      </c>
      <c r="B174" s="70"/>
      <c r="C174" s="6" t="s">
        <v>712</v>
      </c>
      <c r="D174" s="6" t="s">
        <v>713</v>
      </c>
      <c r="E174" s="7" t="s">
        <v>539</v>
      </c>
      <c r="F174" s="7" t="s">
        <v>33</v>
      </c>
      <c r="G174" s="6" t="s">
        <v>25</v>
      </c>
      <c r="H174" s="6" t="s">
        <v>113</v>
      </c>
      <c r="I174" s="6" t="s">
        <v>41</v>
      </c>
      <c r="J174" s="9">
        <v>1942650.51</v>
      </c>
      <c r="K174" s="10">
        <v>0.0</v>
      </c>
      <c r="L174" s="11">
        <v>1942650.51</v>
      </c>
      <c r="M174" s="11">
        <v>0.0</v>
      </c>
      <c r="N174" s="12">
        <v>1.0</v>
      </c>
      <c r="O174" s="76">
        <v>1942650.51</v>
      </c>
      <c r="P174" s="71">
        <v>46158.0</v>
      </c>
      <c r="Q174" s="72"/>
      <c r="R174" s="61"/>
      <c r="S174" s="33" t="s">
        <v>541</v>
      </c>
      <c r="T174" s="33" t="s">
        <v>542</v>
      </c>
    </row>
    <row r="175" ht="15.75" customHeight="1">
      <c r="A175" s="17" t="s">
        <v>714</v>
      </c>
      <c r="B175" s="19" t="s">
        <v>37</v>
      </c>
      <c r="C175" s="19" t="s">
        <v>715</v>
      </c>
      <c r="D175" s="19" t="s">
        <v>716</v>
      </c>
      <c r="E175" s="20"/>
      <c r="F175" s="20" t="s">
        <v>40</v>
      </c>
      <c r="G175" s="19" t="s">
        <v>25</v>
      </c>
      <c r="H175" s="19" t="s">
        <v>717</v>
      </c>
      <c r="I175" s="19" t="s">
        <v>41</v>
      </c>
      <c r="J175" s="21">
        <v>2000000.0</v>
      </c>
      <c r="K175" s="22">
        <v>0.0</v>
      </c>
      <c r="L175" s="23">
        <v>2000000.0</v>
      </c>
      <c r="M175" s="23">
        <v>0.0</v>
      </c>
      <c r="N175" s="24">
        <v>1.0</v>
      </c>
      <c r="O175" s="73">
        <v>2000000.0</v>
      </c>
      <c r="P175" s="74">
        <v>46142.0</v>
      </c>
      <c r="Q175" s="75"/>
      <c r="R175" s="69"/>
      <c r="S175" s="31" t="s">
        <v>82</v>
      </c>
      <c r="T175" s="31" t="s">
        <v>715</v>
      </c>
    </row>
    <row r="176" ht="15.75" customHeight="1">
      <c r="A176" s="70"/>
      <c r="B176" s="70"/>
      <c r="C176" s="70"/>
      <c r="D176" s="70"/>
      <c r="E176" s="77"/>
      <c r="F176" s="77"/>
      <c r="G176" s="70"/>
      <c r="H176" s="70"/>
      <c r="I176" s="70"/>
      <c r="J176" s="78"/>
      <c r="K176" s="79"/>
      <c r="L176" s="80"/>
      <c r="M176" s="80"/>
      <c r="N176" s="80"/>
      <c r="O176" s="81"/>
      <c r="P176" s="80"/>
      <c r="Q176" s="60"/>
      <c r="R176" s="61"/>
      <c r="S176" s="61"/>
      <c r="T176" s="61"/>
    </row>
    <row r="177" ht="15.75" customHeight="1">
      <c r="A177" s="65"/>
      <c r="B177" s="65"/>
      <c r="C177" s="65"/>
      <c r="D177" s="65"/>
      <c r="E177" s="66"/>
      <c r="F177" s="66"/>
      <c r="G177" s="65"/>
      <c r="H177" s="65"/>
      <c r="I177" s="65"/>
      <c r="J177" s="67"/>
      <c r="K177" s="82"/>
      <c r="L177" s="83"/>
      <c r="M177" s="83"/>
      <c r="N177" s="83"/>
      <c r="O177" s="84"/>
      <c r="P177" s="83"/>
      <c r="Q177" s="68"/>
      <c r="R177" s="69"/>
      <c r="S177" s="69"/>
      <c r="T177" s="69"/>
    </row>
    <row r="178" ht="15.75" customHeight="1">
      <c r="A178" s="70"/>
      <c r="B178" s="70"/>
      <c r="C178" s="70"/>
      <c r="D178" s="70"/>
      <c r="E178" s="77"/>
      <c r="F178" s="77"/>
      <c r="G178" s="70"/>
      <c r="H178" s="70"/>
      <c r="I178" s="70"/>
      <c r="J178" s="78"/>
      <c r="K178" s="79"/>
      <c r="L178" s="80"/>
      <c r="M178" s="80"/>
      <c r="N178" s="80"/>
      <c r="O178" s="81"/>
      <c r="P178" s="80"/>
      <c r="Q178" s="60"/>
      <c r="R178" s="61"/>
      <c r="S178" s="61"/>
      <c r="T178" s="61"/>
    </row>
    <row r="179" ht="15.75" customHeight="1">
      <c r="A179" s="65"/>
      <c r="B179" s="65"/>
      <c r="C179" s="65"/>
      <c r="D179" s="65"/>
      <c r="E179" s="66"/>
      <c r="F179" s="66"/>
      <c r="G179" s="65"/>
      <c r="H179" s="65"/>
      <c r="I179" s="65"/>
      <c r="J179" s="67"/>
      <c r="K179" s="82"/>
      <c r="L179" s="83"/>
      <c r="M179" s="83"/>
      <c r="N179" s="83"/>
      <c r="O179" s="84"/>
      <c r="P179" s="83"/>
      <c r="Q179" s="68"/>
      <c r="R179" s="69"/>
      <c r="S179" s="69"/>
      <c r="T179" s="69"/>
    </row>
    <row r="180" ht="15.75" customHeight="1">
      <c r="A180" s="70"/>
      <c r="B180" s="70"/>
      <c r="C180" s="70"/>
      <c r="D180" s="70"/>
      <c r="E180" s="77"/>
      <c r="F180" s="77"/>
      <c r="G180" s="70"/>
      <c r="H180" s="70"/>
      <c r="I180" s="70"/>
      <c r="J180" s="78"/>
      <c r="K180" s="79"/>
      <c r="L180" s="80"/>
      <c r="M180" s="80"/>
      <c r="N180" s="80"/>
      <c r="O180" s="81"/>
      <c r="P180" s="80"/>
      <c r="Q180" s="60"/>
      <c r="R180" s="61"/>
      <c r="S180" s="61"/>
      <c r="T180" s="61"/>
    </row>
    <row r="181" ht="15.75" customHeight="1">
      <c r="A181" s="65"/>
      <c r="B181" s="65"/>
      <c r="C181" s="65"/>
      <c r="D181" s="65"/>
      <c r="E181" s="66"/>
      <c r="F181" s="66"/>
      <c r="G181" s="65"/>
      <c r="H181" s="65"/>
      <c r="I181" s="65"/>
      <c r="J181" s="67"/>
      <c r="K181" s="82"/>
      <c r="L181" s="83"/>
      <c r="M181" s="83"/>
      <c r="N181" s="83"/>
      <c r="O181" s="84"/>
      <c r="P181" s="83"/>
      <c r="Q181" s="68"/>
      <c r="R181" s="69"/>
      <c r="S181" s="69"/>
      <c r="T181" s="69"/>
    </row>
    <row r="182" ht="15.75" customHeight="1">
      <c r="A182" s="70"/>
      <c r="B182" s="70"/>
      <c r="C182" s="70"/>
      <c r="D182" s="70"/>
      <c r="E182" s="77"/>
      <c r="F182" s="77"/>
      <c r="G182" s="70"/>
      <c r="H182" s="70"/>
      <c r="I182" s="70"/>
      <c r="J182" s="78"/>
      <c r="K182" s="79"/>
      <c r="L182" s="80"/>
      <c r="M182" s="80"/>
      <c r="N182" s="80"/>
      <c r="O182" s="81"/>
      <c r="P182" s="80"/>
      <c r="Q182" s="60"/>
      <c r="R182" s="61"/>
      <c r="S182" s="61"/>
      <c r="T182" s="61"/>
    </row>
    <row r="183" ht="15.75" customHeight="1">
      <c r="A183" s="65"/>
      <c r="B183" s="65"/>
      <c r="C183" s="65"/>
      <c r="D183" s="65"/>
      <c r="E183" s="66"/>
      <c r="F183" s="66"/>
      <c r="G183" s="65"/>
      <c r="H183" s="65"/>
      <c r="I183" s="65"/>
      <c r="J183" s="67"/>
      <c r="K183" s="82"/>
      <c r="L183" s="83"/>
      <c r="M183" s="83"/>
      <c r="N183" s="83"/>
      <c r="O183" s="84"/>
      <c r="P183" s="83"/>
      <c r="Q183" s="68"/>
      <c r="R183" s="69"/>
      <c r="S183" s="69"/>
      <c r="T183" s="69"/>
    </row>
    <row r="184" ht="15.75" customHeight="1">
      <c r="A184" s="70"/>
      <c r="B184" s="70"/>
      <c r="C184" s="70"/>
      <c r="D184" s="70"/>
      <c r="E184" s="77"/>
      <c r="F184" s="77"/>
      <c r="G184" s="70"/>
      <c r="H184" s="70"/>
      <c r="I184" s="70"/>
      <c r="J184" s="78"/>
      <c r="K184" s="79"/>
      <c r="L184" s="80"/>
      <c r="M184" s="80"/>
      <c r="N184" s="80"/>
      <c r="O184" s="81"/>
      <c r="P184" s="80"/>
      <c r="Q184" s="60"/>
      <c r="R184" s="61"/>
      <c r="S184" s="61"/>
      <c r="T184" s="61"/>
    </row>
    <row r="185" ht="15.75" customHeight="1">
      <c r="A185" s="65"/>
      <c r="B185" s="65"/>
      <c r="C185" s="65"/>
      <c r="D185" s="65"/>
      <c r="E185" s="66"/>
      <c r="F185" s="66"/>
      <c r="G185" s="65"/>
      <c r="H185" s="65"/>
      <c r="I185" s="65"/>
      <c r="J185" s="67"/>
      <c r="K185" s="82"/>
      <c r="L185" s="83"/>
      <c r="M185" s="83"/>
      <c r="N185" s="83"/>
      <c r="O185" s="84"/>
      <c r="P185" s="83"/>
      <c r="Q185" s="68"/>
      <c r="R185" s="69"/>
      <c r="S185" s="69"/>
      <c r="T185" s="69"/>
    </row>
    <row r="186" ht="15.75" customHeight="1">
      <c r="A186" s="70"/>
      <c r="B186" s="70"/>
      <c r="C186" s="70"/>
      <c r="D186" s="70"/>
      <c r="E186" s="77"/>
      <c r="F186" s="77"/>
      <c r="G186" s="70"/>
      <c r="H186" s="70"/>
      <c r="I186" s="70"/>
      <c r="J186" s="78"/>
      <c r="K186" s="79"/>
      <c r="L186" s="80"/>
      <c r="M186" s="80"/>
      <c r="N186" s="80"/>
      <c r="O186" s="81"/>
      <c r="P186" s="80"/>
      <c r="Q186" s="60"/>
      <c r="R186" s="61"/>
      <c r="S186" s="61"/>
      <c r="T186" s="61"/>
    </row>
    <row r="187" ht="15.75" customHeight="1">
      <c r="A187" s="65"/>
      <c r="B187" s="65"/>
      <c r="C187" s="65"/>
      <c r="D187" s="65"/>
      <c r="E187" s="66"/>
      <c r="F187" s="66"/>
      <c r="G187" s="65"/>
      <c r="H187" s="65"/>
      <c r="I187" s="65"/>
      <c r="J187" s="67"/>
      <c r="K187" s="82"/>
      <c r="L187" s="83"/>
      <c r="M187" s="83"/>
      <c r="N187" s="83"/>
      <c r="O187" s="84"/>
      <c r="P187" s="83"/>
      <c r="Q187" s="68"/>
      <c r="R187" s="69"/>
      <c r="S187" s="69"/>
      <c r="T187" s="69"/>
    </row>
    <row r="188" ht="15.75" customHeight="1">
      <c r="A188" s="70"/>
      <c r="B188" s="70"/>
      <c r="C188" s="70"/>
      <c r="D188" s="70"/>
      <c r="E188" s="77"/>
      <c r="F188" s="77"/>
      <c r="G188" s="70"/>
      <c r="H188" s="70"/>
      <c r="I188" s="70"/>
      <c r="J188" s="78"/>
      <c r="K188" s="79"/>
      <c r="L188" s="80"/>
      <c r="M188" s="80"/>
      <c r="N188" s="80"/>
      <c r="O188" s="81"/>
      <c r="P188" s="80"/>
      <c r="Q188" s="60"/>
      <c r="R188" s="61"/>
      <c r="S188" s="61"/>
      <c r="T188" s="61"/>
    </row>
    <row r="189" ht="15.75" customHeight="1">
      <c r="A189" s="65"/>
      <c r="B189" s="65"/>
      <c r="C189" s="65"/>
      <c r="D189" s="65"/>
      <c r="E189" s="66"/>
      <c r="F189" s="66"/>
      <c r="G189" s="65"/>
      <c r="H189" s="65"/>
      <c r="I189" s="65"/>
      <c r="J189" s="67"/>
      <c r="K189" s="82"/>
      <c r="L189" s="83"/>
      <c r="M189" s="83"/>
      <c r="N189" s="83"/>
      <c r="O189" s="84"/>
      <c r="P189" s="83"/>
      <c r="Q189" s="68"/>
      <c r="R189" s="69"/>
      <c r="S189" s="69"/>
      <c r="T189" s="69"/>
    </row>
    <row r="190" ht="15.75" customHeight="1">
      <c r="A190" s="70"/>
      <c r="B190" s="70"/>
      <c r="C190" s="70"/>
      <c r="D190" s="70"/>
      <c r="E190" s="77"/>
      <c r="F190" s="77"/>
      <c r="G190" s="70"/>
      <c r="H190" s="70"/>
      <c r="I190" s="70"/>
      <c r="J190" s="78"/>
      <c r="K190" s="79"/>
      <c r="L190" s="80"/>
      <c r="M190" s="80"/>
      <c r="N190" s="80"/>
      <c r="O190" s="81"/>
      <c r="P190" s="80"/>
      <c r="Q190" s="60"/>
      <c r="R190" s="61"/>
      <c r="S190" s="61"/>
      <c r="T190" s="61"/>
    </row>
    <row r="191" ht="15.75" customHeight="1">
      <c r="A191" s="65"/>
      <c r="B191" s="65"/>
      <c r="C191" s="65"/>
      <c r="D191" s="65"/>
      <c r="E191" s="66"/>
      <c r="F191" s="66"/>
      <c r="G191" s="65"/>
      <c r="H191" s="65"/>
      <c r="I191" s="65"/>
      <c r="J191" s="67"/>
      <c r="K191" s="82"/>
      <c r="L191" s="83"/>
      <c r="M191" s="83"/>
      <c r="N191" s="83"/>
      <c r="O191" s="84"/>
      <c r="P191" s="83"/>
      <c r="Q191" s="68"/>
      <c r="R191" s="69"/>
      <c r="S191" s="69"/>
      <c r="T191" s="69"/>
    </row>
    <row r="192" ht="15.75" customHeight="1">
      <c r="A192" s="70"/>
      <c r="B192" s="70"/>
      <c r="C192" s="70"/>
      <c r="D192" s="70"/>
      <c r="E192" s="77"/>
      <c r="F192" s="77"/>
      <c r="G192" s="70"/>
      <c r="H192" s="70"/>
      <c r="I192" s="70"/>
      <c r="J192" s="78"/>
      <c r="K192" s="79"/>
      <c r="L192" s="80"/>
      <c r="M192" s="80"/>
      <c r="N192" s="80"/>
      <c r="O192" s="81"/>
      <c r="P192" s="80"/>
      <c r="Q192" s="60"/>
      <c r="R192" s="61"/>
      <c r="S192" s="61"/>
      <c r="T192" s="61"/>
    </row>
    <row r="193" ht="15.75" customHeight="1">
      <c r="A193" s="65"/>
      <c r="B193" s="65"/>
      <c r="C193" s="65"/>
      <c r="D193" s="65"/>
      <c r="E193" s="66"/>
      <c r="F193" s="66"/>
      <c r="G193" s="65"/>
      <c r="H193" s="65"/>
      <c r="I193" s="65"/>
      <c r="J193" s="67"/>
      <c r="K193" s="82"/>
      <c r="L193" s="83"/>
      <c r="M193" s="83"/>
      <c r="N193" s="83"/>
      <c r="O193" s="84"/>
      <c r="P193" s="83"/>
      <c r="Q193" s="68"/>
      <c r="R193" s="69"/>
      <c r="S193" s="69"/>
      <c r="T193" s="69"/>
    </row>
    <row r="194" ht="15.75" customHeight="1">
      <c r="A194" s="70"/>
      <c r="B194" s="70"/>
      <c r="C194" s="70"/>
      <c r="D194" s="70"/>
      <c r="E194" s="77"/>
      <c r="F194" s="77"/>
      <c r="G194" s="70"/>
      <c r="H194" s="70"/>
      <c r="I194" s="70"/>
      <c r="J194" s="78"/>
      <c r="K194" s="79"/>
      <c r="L194" s="80"/>
      <c r="M194" s="80"/>
      <c r="N194" s="80"/>
      <c r="O194" s="81"/>
      <c r="P194" s="80"/>
      <c r="Q194" s="60"/>
      <c r="R194" s="61"/>
      <c r="S194" s="61"/>
      <c r="T194" s="61"/>
    </row>
    <row r="195" ht="15.75" customHeight="1">
      <c r="A195" s="65"/>
      <c r="B195" s="65"/>
      <c r="C195" s="65"/>
      <c r="D195" s="65"/>
      <c r="E195" s="66"/>
      <c r="F195" s="66"/>
      <c r="G195" s="65"/>
      <c r="H195" s="65"/>
      <c r="I195" s="65"/>
      <c r="J195" s="67"/>
      <c r="K195" s="82"/>
      <c r="L195" s="83"/>
      <c r="M195" s="83"/>
      <c r="N195" s="83"/>
      <c r="O195" s="84"/>
      <c r="P195" s="83"/>
      <c r="Q195" s="68"/>
      <c r="R195" s="69"/>
      <c r="S195" s="69"/>
      <c r="T195" s="69"/>
    </row>
    <row r="196" ht="15.75" customHeight="1">
      <c r="A196" s="70"/>
      <c r="B196" s="70"/>
      <c r="C196" s="70"/>
      <c r="D196" s="70"/>
      <c r="E196" s="77"/>
      <c r="F196" s="77"/>
      <c r="G196" s="70"/>
      <c r="H196" s="70"/>
      <c r="I196" s="70"/>
      <c r="J196" s="78"/>
      <c r="K196" s="79"/>
      <c r="L196" s="80"/>
      <c r="M196" s="80"/>
      <c r="N196" s="80"/>
      <c r="O196" s="81"/>
      <c r="P196" s="80"/>
      <c r="Q196" s="60"/>
      <c r="R196" s="61"/>
      <c r="S196" s="61"/>
      <c r="T196" s="61"/>
    </row>
    <row r="197" ht="15.75" customHeight="1">
      <c r="A197" s="65"/>
      <c r="B197" s="65"/>
      <c r="C197" s="65"/>
      <c r="D197" s="65"/>
      <c r="E197" s="66"/>
      <c r="F197" s="66"/>
      <c r="G197" s="65"/>
      <c r="H197" s="65"/>
      <c r="I197" s="65"/>
      <c r="J197" s="67"/>
      <c r="K197" s="82"/>
      <c r="L197" s="83"/>
      <c r="M197" s="83"/>
      <c r="N197" s="83"/>
      <c r="O197" s="84"/>
      <c r="P197" s="83"/>
      <c r="Q197" s="68"/>
      <c r="R197" s="69"/>
      <c r="S197" s="69"/>
      <c r="T197" s="69"/>
    </row>
    <row r="198" ht="15.75" customHeight="1">
      <c r="A198" s="70"/>
      <c r="B198" s="70"/>
      <c r="C198" s="70"/>
      <c r="D198" s="70"/>
      <c r="E198" s="77"/>
      <c r="F198" s="77"/>
      <c r="G198" s="70"/>
      <c r="H198" s="70"/>
      <c r="I198" s="70"/>
      <c r="J198" s="78"/>
      <c r="K198" s="79"/>
      <c r="L198" s="80"/>
      <c r="M198" s="80"/>
      <c r="N198" s="80"/>
      <c r="O198" s="81"/>
      <c r="P198" s="80"/>
      <c r="Q198" s="60"/>
      <c r="R198" s="61"/>
      <c r="S198" s="61"/>
      <c r="T198" s="61"/>
    </row>
    <row r="199" ht="15.75" customHeight="1">
      <c r="A199" s="65"/>
      <c r="B199" s="65"/>
      <c r="C199" s="65"/>
      <c r="D199" s="65"/>
      <c r="E199" s="66"/>
      <c r="F199" s="66"/>
      <c r="G199" s="65"/>
      <c r="H199" s="65"/>
      <c r="I199" s="65"/>
      <c r="J199" s="67"/>
      <c r="K199" s="82"/>
      <c r="L199" s="83"/>
      <c r="M199" s="83"/>
      <c r="N199" s="83"/>
      <c r="O199" s="84"/>
      <c r="P199" s="83"/>
      <c r="Q199" s="68"/>
      <c r="R199" s="69"/>
      <c r="S199" s="69"/>
      <c r="T199" s="69"/>
    </row>
    <row r="200" ht="15.75" customHeight="1">
      <c r="A200" s="70"/>
      <c r="B200" s="70"/>
      <c r="C200" s="70"/>
      <c r="D200" s="70"/>
      <c r="E200" s="77"/>
      <c r="F200" s="77"/>
      <c r="G200" s="70"/>
      <c r="H200" s="70"/>
      <c r="I200" s="70"/>
      <c r="J200" s="78"/>
      <c r="K200" s="79"/>
      <c r="L200" s="80"/>
      <c r="M200" s="80"/>
      <c r="N200" s="80"/>
      <c r="O200" s="81"/>
      <c r="P200" s="80"/>
      <c r="Q200" s="60"/>
      <c r="R200" s="61"/>
      <c r="S200" s="61"/>
      <c r="T200" s="61"/>
    </row>
    <row r="201" ht="15.75" customHeight="1">
      <c r="A201" s="65"/>
      <c r="B201" s="65"/>
      <c r="C201" s="65"/>
      <c r="D201" s="65"/>
      <c r="E201" s="66"/>
      <c r="F201" s="66"/>
      <c r="G201" s="65"/>
      <c r="H201" s="65"/>
      <c r="I201" s="65"/>
      <c r="J201" s="67"/>
      <c r="K201" s="82"/>
      <c r="L201" s="83"/>
      <c r="M201" s="83"/>
      <c r="N201" s="83"/>
      <c r="O201" s="84"/>
      <c r="P201" s="83"/>
      <c r="Q201" s="68"/>
      <c r="R201" s="69"/>
      <c r="S201" s="69"/>
      <c r="T201" s="69"/>
    </row>
    <row r="202" ht="15.75" customHeight="1">
      <c r="A202" s="70"/>
      <c r="B202" s="70"/>
      <c r="C202" s="70"/>
      <c r="D202" s="70"/>
      <c r="E202" s="77"/>
      <c r="F202" s="77"/>
      <c r="G202" s="70"/>
      <c r="H202" s="70"/>
      <c r="I202" s="70"/>
      <c r="J202" s="78"/>
      <c r="K202" s="79"/>
      <c r="L202" s="80"/>
      <c r="M202" s="80"/>
      <c r="N202" s="80"/>
      <c r="O202" s="81"/>
      <c r="P202" s="80"/>
      <c r="Q202" s="60"/>
      <c r="R202" s="61"/>
      <c r="S202" s="61"/>
      <c r="T202" s="61"/>
    </row>
    <row r="203" ht="15.75" customHeight="1">
      <c r="A203" s="65"/>
      <c r="B203" s="65"/>
      <c r="C203" s="65"/>
      <c r="D203" s="65"/>
      <c r="E203" s="66"/>
      <c r="F203" s="66"/>
      <c r="G203" s="65"/>
      <c r="H203" s="65"/>
      <c r="I203" s="65"/>
      <c r="J203" s="67"/>
      <c r="K203" s="82"/>
      <c r="L203" s="83"/>
      <c r="M203" s="83"/>
      <c r="N203" s="83"/>
      <c r="O203" s="84"/>
      <c r="P203" s="83"/>
      <c r="Q203" s="68"/>
      <c r="R203" s="69"/>
      <c r="S203" s="69"/>
      <c r="T203" s="69"/>
    </row>
    <row r="204" ht="15.75" customHeight="1">
      <c r="A204" s="70"/>
      <c r="B204" s="70"/>
      <c r="C204" s="70"/>
      <c r="D204" s="70"/>
      <c r="E204" s="77"/>
      <c r="F204" s="77"/>
      <c r="G204" s="70"/>
      <c r="H204" s="70"/>
      <c r="I204" s="70"/>
      <c r="J204" s="78"/>
      <c r="K204" s="79"/>
      <c r="L204" s="80"/>
      <c r="M204" s="80"/>
      <c r="N204" s="80"/>
      <c r="O204" s="81"/>
      <c r="P204" s="80"/>
      <c r="Q204" s="60"/>
      <c r="R204" s="61"/>
      <c r="S204" s="61"/>
      <c r="T204" s="61"/>
    </row>
    <row r="205" ht="15.75" customHeight="1">
      <c r="A205" s="65"/>
      <c r="B205" s="65"/>
      <c r="C205" s="65"/>
      <c r="D205" s="65"/>
      <c r="E205" s="66"/>
      <c r="F205" s="66"/>
      <c r="G205" s="65"/>
      <c r="H205" s="65"/>
      <c r="I205" s="65"/>
      <c r="J205" s="67"/>
      <c r="K205" s="82"/>
      <c r="L205" s="83"/>
      <c r="M205" s="83"/>
      <c r="N205" s="83"/>
      <c r="O205" s="84"/>
      <c r="P205" s="83"/>
      <c r="Q205" s="68"/>
      <c r="R205" s="69"/>
      <c r="S205" s="69"/>
      <c r="T205" s="69"/>
    </row>
    <row r="206" ht="15.75" customHeight="1">
      <c r="A206" s="70"/>
      <c r="B206" s="70"/>
      <c r="C206" s="70"/>
      <c r="D206" s="70"/>
      <c r="E206" s="77"/>
      <c r="F206" s="77"/>
      <c r="G206" s="70"/>
      <c r="H206" s="70"/>
      <c r="I206" s="70"/>
      <c r="J206" s="78"/>
      <c r="K206" s="79"/>
      <c r="L206" s="80"/>
      <c r="M206" s="80"/>
      <c r="N206" s="80"/>
      <c r="O206" s="81"/>
      <c r="P206" s="80"/>
      <c r="Q206" s="60"/>
      <c r="R206" s="61"/>
      <c r="S206" s="61"/>
      <c r="T206" s="61"/>
    </row>
    <row r="207" ht="15.75" customHeight="1">
      <c r="A207" s="65"/>
      <c r="B207" s="65"/>
      <c r="C207" s="65"/>
      <c r="D207" s="65"/>
      <c r="E207" s="66"/>
      <c r="F207" s="66"/>
      <c r="G207" s="65"/>
      <c r="H207" s="65"/>
      <c r="I207" s="65"/>
      <c r="J207" s="67"/>
      <c r="K207" s="82"/>
      <c r="L207" s="83"/>
      <c r="M207" s="83"/>
      <c r="N207" s="83"/>
      <c r="O207" s="84"/>
      <c r="P207" s="83"/>
      <c r="Q207" s="68"/>
      <c r="R207" s="69"/>
      <c r="S207" s="69"/>
      <c r="T207" s="69"/>
    </row>
    <row r="208" ht="15.75" customHeight="1">
      <c r="A208" s="70"/>
      <c r="B208" s="70"/>
      <c r="C208" s="70"/>
      <c r="D208" s="70"/>
      <c r="E208" s="77"/>
      <c r="F208" s="77"/>
      <c r="G208" s="70"/>
      <c r="H208" s="70"/>
      <c r="I208" s="70"/>
      <c r="J208" s="78"/>
      <c r="K208" s="79"/>
      <c r="L208" s="80"/>
      <c r="M208" s="80"/>
      <c r="N208" s="80"/>
      <c r="O208" s="81"/>
      <c r="P208" s="80"/>
      <c r="Q208" s="60"/>
      <c r="R208" s="61"/>
      <c r="S208" s="61"/>
      <c r="T208" s="61"/>
    </row>
    <row r="209" ht="15.75" customHeight="1">
      <c r="A209" s="65"/>
      <c r="B209" s="65"/>
      <c r="C209" s="65"/>
      <c r="D209" s="65"/>
      <c r="E209" s="66"/>
      <c r="F209" s="66"/>
      <c r="G209" s="65"/>
      <c r="H209" s="65"/>
      <c r="I209" s="65"/>
      <c r="J209" s="67"/>
      <c r="K209" s="82"/>
      <c r="L209" s="83"/>
      <c r="M209" s="83"/>
      <c r="N209" s="83"/>
      <c r="O209" s="84"/>
      <c r="P209" s="83"/>
      <c r="Q209" s="68"/>
      <c r="R209" s="69"/>
      <c r="S209" s="69"/>
      <c r="T209" s="69"/>
    </row>
    <row r="210" ht="15.75" customHeight="1">
      <c r="A210" s="70"/>
      <c r="B210" s="70"/>
      <c r="C210" s="70"/>
      <c r="D210" s="70"/>
      <c r="E210" s="77"/>
      <c r="F210" s="77"/>
      <c r="G210" s="70"/>
      <c r="H210" s="70"/>
      <c r="I210" s="70"/>
      <c r="J210" s="78"/>
      <c r="K210" s="79"/>
      <c r="L210" s="80"/>
      <c r="M210" s="80"/>
      <c r="N210" s="80"/>
      <c r="O210" s="81"/>
      <c r="P210" s="80"/>
      <c r="Q210" s="60"/>
      <c r="R210" s="61"/>
      <c r="S210" s="61"/>
      <c r="T210" s="61"/>
    </row>
    <row r="211" ht="15.75" customHeight="1">
      <c r="A211" s="65"/>
      <c r="B211" s="65"/>
      <c r="C211" s="65"/>
      <c r="D211" s="65"/>
      <c r="E211" s="66"/>
      <c r="F211" s="66"/>
      <c r="G211" s="65"/>
      <c r="H211" s="65"/>
      <c r="I211" s="65"/>
      <c r="J211" s="67"/>
      <c r="K211" s="82"/>
      <c r="L211" s="83"/>
      <c r="M211" s="83"/>
      <c r="N211" s="83"/>
      <c r="O211" s="84"/>
      <c r="P211" s="83"/>
      <c r="Q211" s="68"/>
      <c r="R211" s="69"/>
      <c r="S211" s="69"/>
      <c r="T211" s="69"/>
    </row>
    <row r="212" ht="15.75" customHeight="1">
      <c r="A212" s="70"/>
      <c r="B212" s="70"/>
      <c r="C212" s="70"/>
      <c r="D212" s="70"/>
      <c r="E212" s="77"/>
      <c r="F212" s="77"/>
      <c r="G212" s="70"/>
      <c r="H212" s="70"/>
      <c r="I212" s="70"/>
      <c r="J212" s="78"/>
      <c r="K212" s="79"/>
      <c r="L212" s="80"/>
      <c r="M212" s="80"/>
      <c r="N212" s="80"/>
      <c r="O212" s="81"/>
      <c r="P212" s="80"/>
      <c r="Q212" s="60"/>
      <c r="R212" s="61"/>
      <c r="S212" s="61"/>
      <c r="T212" s="61"/>
    </row>
    <row r="213" ht="15.75" customHeight="1">
      <c r="A213" s="65"/>
      <c r="B213" s="65"/>
      <c r="C213" s="65"/>
      <c r="D213" s="65"/>
      <c r="E213" s="66"/>
      <c r="F213" s="66"/>
      <c r="G213" s="65"/>
      <c r="H213" s="65"/>
      <c r="I213" s="65"/>
      <c r="J213" s="67"/>
      <c r="K213" s="82"/>
      <c r="L213" s="83"/>
      <c r="M213" s="83"/>
      <c r="N213" s="83"/>
      <c r="O213" s="84"/>
      <c r="P213" s="83"/>
      <c r="Q213" s="68"/>
      <c r="R213" s="69"/>
      <c r="S213" s="69"/>
      <c r="T213" s="69"/>
    </row>
    <row r="214" ht="15.75" customHeight="1">
      <c r="A214" s="70"/>
      <c r="B214" s="70"/>
      <c r="C214" s="70"/>
      <c r="D214" s="70"/>
      <c r="E214" s="77"/>
      <c r="F214" s="77"/>
      <c r="G214" s="70"/>
      <c r="H214" s="70"/>
      <c r="I214" s="70"/>
      <c r="J214" s="78"/>
      <c r="K214" s="79"/>
      <c r="L214" s="80"/>
      <c r="M214" s="80"/>
      <c r="N214" s="80"/>
      <c r="O214" s="81"/>
      <c r="P214" s="80"/>
      <c r="Q214" s="60"/>
      <c r="R214" s="61"/>
      <c r="S214" s="61"/>
      <c r="T214" s="61"/>
    </row>
    <row r="215" ht="15.75" customHeight="1">
      <c r="A215" s="65"/>
      <c r="B215" s="65"/>
      <c r="C215" s="65"/>
      <c r="D215" s="65"/>
      <c r="E215" s="66"/>
      <c r="F215" s="66"/>
      <c r="G215" s="65"/>
      <c r="H215" s="65"/>
      <c r="I215" s="65"/>
      <c r="J215" s="67"/>
      <c r="K215" s="82"/>
      <c r="L215" s="83"/>
      <c r="M215" s="83"/>
      <c r="N215" s="83"/>
      <c r="O215" s="84"/>
      <c r="P215" s="83"/>
      <c r="Q215" s="68"/>
      <c r="R215" s="69"/>
      <c r="S215" s="69"/>
      <c r="T215" s="69"/>
    </row>
    <row r="216" ht="15.75" customHeight="1">
      <c r="A216" s="70"/>
      <c r="B216" s="70"/>
      <c r="C216" s="70"/>
      <c r="D216" s="70"/>
      <c r="E216" s="77"/>
      <c r="F216" s="77"/>
      <c r="G216" s="70"/>
      <c r="H216" s="70"/>
      <c r="I216" s="70"/>
      <c r="J216" s="78"/>
      <c r="K216" s="79"/>
      <c r="L216" s="80"/>
      <c r="M216" s="80"/>
      <c r="N216" s="80"/>
      <c r="O216" s="81"/>
      <c r="P216" s="80"/>
      <c r="Q216" s="60"/>
      <c r="R216" s="61"/>
      <c r="S216" s="61"/>
      <c r="T216" s="61"/>
    </row>
    <row r="217" ht="15.75" customHeight="1">
      <c r="A217" s="65"/>
      <c r="B217" s="65"/>
      <c r="C217" s="65"/>
      <c r="D217" s="65"/>
      <c r="E217" s="66"/>
      <c r="F217" s="66"/>
      <c r="G217" s="65"/>
      <c r="H217" s="65"/>
      <c r="I217" s="65"/>
      <c r="J217" s="67"/>
      <c r="K217" s="82"/>
      <c r="L217" s="83"/>
      <c r="M217" s="83"/>
      <c r="N217" s="83"/>
      <c r="O217" s="84"/>
      <c r="P217" s="83"/>
      <c r="Q217" s="68"/>
      <c r="R217" s="69"/>
      <c r="S217" s="69"/>
      <c r="T217" s="69"/>
    </row>
    <row r="218" ht="15.75" customHeight="1">
      <c r="A218" s="70"/>
      <c r="B218" s="70"/>
      <c r="C218" s="70"/>
      <c r="D218" s="70"/>
      <c r="E218" s="77"/>
      <c r="F218" s="77"/>
      <c r="G218" s="70"/>
      <c r="H218" s="70"/>
      <c r="I218" s="70"/>
      <c r="J218" s="78"/>
      <c r="K218" s="79"/>
      <c r="L218" s="80"/>
      <c r="M218" s="80"/>
      <c r="N218" s="80"/>
      <c r="O218" s="81"/>
      <c r="P218" s="80"/>
      <c r="Q218" s="60"/>
      <c r="R218" s="61"/>
      <c r="S218" s="61"/>
      <c r="T218" s="61"/>
    </row>
    <row r="219" ht="15.75" customHeight="1">
      <c r="A219" s="65"/>
      <c r="B219" s="65"/>
      <c r="C219" s="65"/>
      <c r="D219" s="65"/>
      <c r="E219" s="66"/>
      <c r="F219" s="66"/>
      <c r="G219" s="65"/>
      <c r="H219" s="65"/>
      <c r="I219" s="65"/>
      <c r="J219" s="67"/>
      <c r="K219" s="82"/>
      <c r="L219" s="83"/>
      <c r="M219" s="83"/>
      <c r="N219" s="83"/>
      <c r="O219" s="84"/>
      <c r="P219" s="83"/>
      <c r="Q219" s="68"/>
      <c r="R219" s="69"/>
      <c r="S219" s="69"/>
      <c r="T219" s="69"/>
    </row>
    <row r="220" ht="15.75" customHeight="1">
      <c r="A220" s="70"/>
      <c r="B220" s="70"/>
      <c r="C220" s="70"/>
      <c r="D220" s="70"/>
      <c r="E220" s="77"/>
      <c r="F220" s="77"/>
      <c r="G220" s="70"/>
      <c r="H220" s="70"/>
      <c r="I220" s="70"/>
      <c r="J220" s="78"/>
      <c r="K220" s="79"/>
      <c r="L220" s="80"/>
      <c r="M220" s="80"/>
      <c r="N220" s="80"/>
      <c r="O220" s="81"/>
      <c r="P220" s="80"/>
      <c r="Q220" s="60"/>
      <c r="R220" s="61"/>
      <c r="S220" s="61"/>
      <c r="T220" s="61"/>
    </row>
    <row r="221" ht="15.75" customHeight="1">
      <c r="A221" s="65"/>
      <c r="B221" s="65"/>
      <c r="C221" s="65"/>
      <c r="D221" s="65"/>
      <c r="E221" s="66"/>
      <c r="F221" s="66"/>
      <c r="G221" s="65"/>
      <c r="H221" s="65"/>
      <c r="I221" s="65"/>
      <c r="J221" s="67"/>
      <c r="K221" s="82"/>
      <c r="L221" s="83"/>
      <c r="M221" s="83"/>
      <c r="N221" s="83"/>
      <c r="O221" s="84"/>
      <c r="P221" s="83"/>
      <c r="Q221" s="68"/>
      <c r="R221" s="69"/>
      <c r="S221" s="69"/>
      <c r="T221" s="69"/>
    </row>
    <row r="222" ht="15.75" customHeight="1">
      <c r="A222" s="70"/>
      <c r="B222" s="70"/>
      <c r="C222" s="70"/>
      <c r="D222" s="70"/>
      <c r="E222" s="77"/>
      <c r="F222" s="77"/>
      <c r="G222" s="70"/>
      <c r="H222" s="70"/>
      <c r="I222" s="70"/>
      <c r="J222" s="78"/>
      <c r="K222" s="79"/>
      <c r="L222" s="80"/>
      <c r="M222" s="80"/>
      <c r="N222" s="80"/>
      <c r="O222" s="81"/>
      <c r="P222" s="80"/>
      <c r="Q222" s="60"/>
      <c r="R222" s="61"/>
      <c r="S222" s="61"/>
      <c r="T222" s="61"/>
    </row>
    <row r="223" ht="15.75" customHeight="1">
      <c r="A223" s="65"/>
      <c r="B223" s="65"/>
      <c r="C223" s="65"/>
      <c r="D223" s="65"/>
      <c r="E223" s="66"/>
      <c r="F223" s="66"/>
      <c r="G223" s="65"/>
      <c r="H223" s="65"/>
      <c r="I223" s="65"/>
      <c r="J223" s="67"/>
      <c r="K223" s="82"/>
      <c r="L223" s="83"/>
      <c r="M223" s="83"/>
      <c r="N223" s="83"/>
      <c r="O223" s="84"/>
      <c r="P223" s="83"/>
      <c r="Q223" s="68"/>
      <c r="R223" s="69"/>
      <c r="S223" s="69"/>
      <c r="T223" s="69"/>
    </row>
    <row r="224" ht="15.75" customHeight="1">
      <c r="A224" s="70"/>
      <c r="B224" s="70"/>
      <c r="C224" s="70"/>
      <c r="D224" s="70"/>
      <c r="E224" s="77"/>
      <c r="F224" s="77"/>
      <c r="G224" s="70"/>
      <c r="H224" s="70"/>
      <c r="I224" s="70"/>
      <c r="J224" s="78"/>
      <c r="K224" s="79"/>
      <c r="L224" s="80"/>
      <c r="M224" s="80"/>
      <c r="N224" s="80"/>
      <c r="O224" s="81"/>
      <c r="P224" s="80"/>
      <c r="Q224" s="60"/>
      <c r="R224" s="61"/>
      <c r="S224" s="61"/>
      <c r="T224" s="61"/>
    </row>
    <row r="225" ht="15.75" customHeight="1">
      <c r="A225" s="65"/>
      <c r="B225" s="65"/>
      <c r="C225" s="65"/>
      <c r="D225" s="65"/>
      <c r="E225" s="66"/>
      <c r="F225" s="66"/>
      <c r="G225" s="65"/>
      <c r="H225" s="65"/>
      <c r="I225" s="65"/>
      <c r="J225" s="67"/>
      <c r="K225" s="82"/>
      <c r="L225" s="83"/>
      <c r="M225" s="83"/>
      <c r="N225" s="83"/>
      <c r="O225" s="84"/>
      <c r="P225" s="83"/>
      <c r="Q225" s="68"/>
      <c r="R225" s="69"/>
      <c r="S225" s="69"/>
      <c r="T225" s="69"/>
    </row>
    <row r="226" ht="15.75" customHeight="1">
      <c r="A226" s="70"/>
      <c r="B226" s="70"/>
      <c r="C226" s="70"/>
      <c r="D226" s="70"/>
      <c r="E226" s="77"/>
      <c r="F226" s="77"/>
      <c r="G226" s="70"/>
      <c r="H226" s="70"/>
      <c r="I226" s="70"/>
      <c r="J226" s="78"/>
      <c r="K226" s="79"/>
      <c r="L226" s="80"/>
      <c r="M226" s="80"/>
      <c r="N226" s="80"/>
      <c r="O226" s="81"/>
      <c r="P226" s="80"/>
      <c r="Q226" s="60"/>
      <c r="R226" s="61"/>
      <c r="S226" s="61"/>
      <c r="T226" s="61"/>
    </row>
    <row r="227" ht="15.75" customHeight="1">
      <c r="A227" s="65"/>
      <c r="B227" s="65"/>
      <c r="C227" s="65"/>
      <c r="D227" s="65"/>
      <c r="E227" s="66"/>
      <c r="F227" s="66"/>
      <c r="G227" s="65"/>
      <c r="H227" s="65"/>
      <c r="I227" s="65"/>
      <c r="J227" s="67"/>
      <c r="K227" s="82"/>
      <c r="L227" s="83"/>
      <c r="M227" s="83"/>
      <c r="N227" s="83"/>
      <c r="O227" s="84"/>
      <c r="P227" s="83"/>
      <c r="Q227" s="68"/>
      <c r="R227" s="69"/>
      <c r="S227" s="69"/>
      <c r="T227" s="69"/>
    </row>
    <row r="228" ht="15.75" customHeight="1">
      <c r="A228" s="70"/>
      <c r="B228" s="70"/>
      <c r="C228" s="70"/>
      <c r="D228" s="70"/>
      <c r="E228" s="77"/>
      <c r="F228" s="77"/>
      <c r="G228" s="70"/>
      <c r="H228" s="70"/>
      <c r="I228" s="70"/>
      <c r="J228" s="78"/>
      <c r="K228" s="79"/>
      <c r="L228" s="80"/>
      <c r="M228" s="80"/>
      <c r="N228" s="80"/>
      <c r="O228" s="81"/>
      <c r="P228" s="80"/>
      <c r="Q228" s="60"/>
      <c r="R228" s="61"/>
      <c r="S228" s="61"/>
      <c r="T228" s="61"/>
    </row>
    <row r="229" ht="15.75" customHeight="1">
      <c r="A229" s="65"/>
      <c r="B229" s="65"/>
      <c r="C229" s="65"/>
      <c r="D229" s="65"/>
      <c r="E229" s="66"/>
      <c r="F229" s="66"/>
      <c r="G229" s="65"/>
      <c r="H229" s="65"/>
      <c r="I229" s="65"/>
      <c r="J229" s="67"/>
      <c r="K229" s="82"/>
      <c r="L229" s="83"/>
      <c r="M229" s="83"/>
      <c r="N229" s="83"/>
      <c r="O229" s="84"/>
      <c r="P229" s="83"/>
      <c r="Q229" s="68"/>
      <c r="R229" s="69"/>
      <c r="S229" s="69"/>
      <c r="T229" s="69"/>
    </row>
    <row r="230" ht="15.75" customHeight="1">
      <c r="A230" s="70"/>
      <c r="B230" s="70"/>
      <c r="C230" s="70"/>
      <c r="D230" s="70"/>
      <c r="E230" s="77"/>
      <c r="F230" s="77"/>
      <c r="G230" s="70"/>
      <c r="H230" s="70"/>
      <c r="I230" s="70"/>
      <c r="J230" s="78"/>
      <c r="K230" s="79"/>
      <c r="L230" s="80"/>
      <c r="M230" s="80"/>
      <c r="N230" s="80"/>
      <c r="O230" s="81"/>
      <c r="P230" s="80"/>
      <c r="Q230" s="60"/>
      <c r="R230" s="61"/>
      <c r="S230" s="61"/>
      <c r="T230" s="61"/>
    </row>
    <row r="231" ht="15.75" customHeight="1">
      <c r="A231" s="65"/>
      <c r="B231" s="65"/>
      <c r="C231" s="65"/>
      <c r="D231" s="65"/>
      <c r="E231" s="66"/>
      <c r="F231" s="66"/>
      <c r="G231" s="65"/>
      <c r="H231" s="65"/>
      <c r="I231" s="65"/>
      <c r="J231" s="67"/>
      <c r="K231" s="82"/>
      <c r="L231" s="83"/>
      <c r="M231" s="83"/>
      <c r="N231" s="83"/>
      <c r="O231" s="84"/>
      <c r="P231" s="83"/>
      <c r="Q231" s="68"/>
      <c r="R231" s="69"/>
      <c r="S231" s="69"/>
      <c r="T231" s="69"/>
    </row>
    <row r="232" ht="15.75" customHeight="1">
      <c r="A232" s="70"/>
      <c r="B232" s="70"/>
      <c r="C232" s="70"/>
      <c r="D232" s="70"/>
      <c r="E232" s="77"/>
      <c r="F232" s="77"/>
      <c r="G232" s="70"/>
      <c r="H232" s="70"/>
      <c r="I232" s="70"/>
      <c r="J232" s="78"/>
      <c r="K232" s="79"/>
      <c r="L232" s="80"/>
      <c r="M232" s="80"/>
      <c r="N232" s="80"/>
      <c r="O232" s="81"/>
      <c r="P232" s="80"/>
      <c r="Q232" s="60"/>
      <c r="R232" s="61"/>
      <c r="S232" s="61"/>
      <c r="T232" s="61"/>
    </row>
    <row r="233" ht="15.75" customHeight="1">
      <c r="A233" s="65"/>
      <c r="B233" s="65"/>
      <c r="C233" s="65"/>
      <c r="D233" s="65"/>
      <c r="E233" s="66"/>
      <c r="F233" s="66"/>
      <c r="G233" s="65"/>
      <c r="H233" s="65"/>
      <c r="I233" s="65"/>
      <c r="J233" s="67"/>
      <c r="K233" s="82"/>
      <c r="L233" s="83"/>
      <c r="M233" s="83"/>
      <c r="N233" s="83"/>
      <c r="O233" s="84"/>
      <c r="P233" s="83"/>
      <c r="Q233" s="68"/>
      <c r="R233" s="69"/>
      <c r="S233" s="69"/>
      <c r="T233" s="69"/>
    </row>
    <row r="234" ht="15.75" customHeight="1">
      <c r="A234" s="70"/>
      <c r="B234" s="70"/>
      <c r="C234" s="70"/>
      <c r="D234" s="70"/>
      <c r="E234" s="77"/>
      <c r="F234" s="77"/>
      <c r="G234" s="70"/>
      <c r="H234" s="70"/>
      <c r="I234" s="70"/>
      <c r="J234" s="78"/>
      <c r="K234" s="79"/>
      <c r="L234" s="80"/>
      <c r="M234" s="80"/>
      <c r="N234" s="80"/>
      <c r="O234" s="81"/>
      <c r="P234" s="80"/>
      <c r="Q234" s="60"/>
      <c r="R234" s="61"/>
      <c r="S234" s="61"/>
      <c r="T234" s="61"/>
    </row>
    <row r="235" ht="15.75" customHeight="1">
      <c r="A235" s="65"/>
      <c r="B235" s="65"/>
      <c r="C235" s="65"/>
      <c r="D235" s="65"/>
      <c r="E235" s="66"/>
      <c r="F235" s="66"/>
      <c r="G235" s="65"/>
      <c r="H235" s="65"/>
      <c r="I235" s="65"/>
      <c r="J235" s="67"/>
      <c r="K235" s="82"/>
      <c r="L235" s="83"/>
      <c r="M235" s="83"/>
      <c r="N235" s="83"/>
      <c r="O235" s="84"/>
      <c r="P235" s="83"/>
      <c r="Q235" s="68"/>
      <c r="R235" s="69"/>
      <c r="S235" s="69"/>
      <c r="T235" s="69"/>
    </row>
    <row r="236" ht="15.75" customHeight="1">
      <c r="A236" s="70"/>
      <c r="B236" s="70"/>
      <c r="C236" s="70"/>
      <c r="D236" s="70"/>
      <c r="E236" s="77"/>
      <c r="F236" s="77"/>
      <c r="G236" s="70"/>
      <c r="H236" s="70"/>
      <c r="I236" s="70"/>
      <c r="J236" s="78"/>
      <c r="K236" s="79"/>
      <c r="L236" s="80"/>
      <c r="M236" s="80"/>
      <c r="N236" s="80"/>
      <c r="O236" s="81"/>
      <c r="P236" s="80"/>
      <c r="Q236" s="60"/>
      <c r="R236" s="61"/>
      <c r="S236" s="61"/>
      <c r="T236" s="61"/>
    </row>
    <row r="237" ht="15.75" customHeight="1">
      <c r="A237" s="65"/>
      <c r="B237" s="65"/>
      <c r="C237" s="65"/>
      <c r="D237" s="65"/>
      <c r="E237" s="66"/>
      <c r="F237" s="66"/>
      <c r="G237" s="65"/>
      <c r="H237" s="65"/>
      <c r="I237" s="65"/>
      <c r="J237" s="67"/>
      <c r="K237" s="82"/>
      <c r="L237" s="83"/>
      <c r="M237" s="83"/>
      <c r="N237" s="83"/>
      <c r="O237" s="84"/>
      <c r="P237" s="83"/>
      <c r="Q237" s="68"/>
      <c r="R237" s="69"/>
      <c r="S237" s="69"/>
      <c r="T237" s="69"/>
    </row>
    <row r="238" ht="15.75" customHeight="1">
      <c r="A238" s="70"/>
      <c r="B238" s="70"/>
      <c r="C238" s="70"/>
      <c r="D238" s="70"/>
      <c r="E238" s="77"/>
      <c r="F238" s="77"/>
      <c r="G238" s="70"/>
      <c r="H238" s="70"/>
      <c r="I238" s="70"/>
      <c r="J238" s="78"/>
      <c r="K238" s="79"/>
      <c r="L238" s="80"/>
      <c r="M238" s="80"/>
      <c r="N238" s="80"/>
      <c r="O238" s="81"/>
      <c r="P238" s="80"/>
      <c r="Q238" s="60"/>
      <c r="R238" s="61"/>
      <c r="S238" s="61"/>
      <c r="T238" s="61"/>
    </row>
    <row r="239" ht="15.75" customHeight="1">
      <c r="A239" s="65"/>
      <c r="B239" s="65"/>
      <c r="C239" s="65"/>
      <c r="D239" s="65"/>
      <c r="E239" s="66"/>
      <c r="F239" s="66"/>
      <c r="G239" s="65"/>
      <c r="H239" s="65"/>
      <c r="I239" s="65"/>
      <c r="J239" s="67"/>
      <c r="K239" s="82"/>
      <c r="L239" s="83"/>
      <c r="M239" s="83"/>
      <c r="N239" s="83"/>
      <c r="O239" s="84"/>
      <c r="P239" s="83"/>
      <c r="Q239" s="68"/>
      <c r="R239" s="69"/>
      <c r="S239" s="69"/>
      <c r="T239" s="69"/>
    </row>
    <row r="240" ht="15.75" customHeight="1">
      <c r="A240" s="70"/>
      <c r="B240" s="70"/>
      <c r="C240" s="70"/>
      <c r="D240" s="70"/>
      <c r="E240" s="77"/>
      <c r="F240" s="77"/>
      <c r="G240" s="70"/>
      <c r="H240" s="70"/>
      <c r="I240" s="70"/>
      <c r="J240" s="78"/>
      <c r="K240" s="79"/>
      <c r="L240" s="80"/>
      <c r="M240" s="80"/>
      <c r="N240" s="80"/>
      <c r="O240" s="81"/>
      <c r="P240" s="80"/>
      <c r="Q240" s="60"/>
      <c r="R240" s="61"/>
      <c r="S240" s="61"/>
      <c r="T240" s="61"/>
    </row>
    <row r="241" ht="15.75" customHeight="1">
      <c r="A241" s="65"/>
      <c r="B241" s="65"/>
      <c r="C241" s="65"/>
      <c r="D241" s="65"/>
      <c r="E241" s="66"/>
      <c r="F241" s="66"/>
      <c r="G241" s="65"/>
      <c r="H241" s="65"/>
      <c r="I241" s="65"/>
      <c r="J241" s="67"/>
      <c r="K241" s="82"/>
      <c r="L241" s="83"/>
      <c r="M241" s="83"/>
      <c r="N241" s="83"/>
      <c r="O241" s="84"/>
      <c r="P241" s="83"/>
      <c r="Q241" s="68"/>
      <c r="R241" s="69"/>
      <c r="S241" s="69"/>
      <c r="T241" s="69"/>
    </row>
    <row r="242" ht="15.75" customHeight="1">
      <c r="A242" s="70"/>
      <c r="B242" s="70"/>
      <c r="C242" s="70"/>
      <c r="D242" s="70"/>
      <c r="E242" s="77"/>
      <c r="F242" s="77"/>
      <c r="G242" s="70"/>
      <c r="H242" s="70"/>
      <c r="I242" s="70"/>
      <c r="J242" s="78"/>
      <c r="K242" s="79"/>
      <c r="L242" s="80"/>
      <c r="M242" s="80"/>
      <c r="N242" s="80"/>
      <c r="O242" s="81"/>
      <c r="P242" s="80"/>
      <c r="Q242" s="60"/>
      <c r="R242" s="61"/>
      <c r="S242" s="61"/>
      <c r="T242" s="61"/>
    </row>
    <row r="243" ht="15.75" customHeight="1">
      <c r="A243" s="65"/>
      <c r="B243" s="65"/>
      <c r="C243" s="65"/>
      <c r="D243" s="65"/>
      <c r="E243" s="66"/>
      <c r="F243" s="66"/>
      <c r="G243" s="65"/>
      <c r="H243" s="65"/>
      <c r="I243" s="65"/>
      <c r="J243" s="67"/>
      <c r="K243" s="82"/>
      <c r="L243" s="83"/>
      <c r="M243" s="83"/>
      <c r="N243" s="83"/>
      <c r="O243" s="84"/>
      <c r="P243" s="83"/>
      <c r="Q243" s="68"/>
      <c r="R243" s="69"/>
      <c r="S243" s="69"/>
      <c r="T243" s="69"/>
    </row>
    <row r="244" ht="15.75" customHeight="1">
      <c r="A244" s="70"/>
      <c r="B244" s="70"/>
      <c r="C244" s="70"/>
      <c r="D244" s="70"/>
      <c r="E244" s="77"/>
      <c r="F244" s="77"/>
      <c r="G244" s="70"/>
      <c r="H244" s="70"/>
      <c r="I244" s="70"/>
      <c r="J244" s="78"/>
      <c r="K244" s="79"/>
      <c r="L244" s="80"/>
      <c r="M244" s="80"/>
      <c r="N244" s="80"/>
      <c r="O244" s="81"/>
      <c r="P244" s="80"/>
      <c r="Q244" s="60"/>
      <c r="R244" s="61"/>
      <c r="S244" s="61"/>
      <c r="T244" s="61"/>
    </row>
    <row r="245" ht="15.75" customHeight="1">
      <c r="A245" s="65"/>
      <c r="B245" s="65"/>
      <c r="C245" s="65"/>
      <c r="D245" s="65"/>
      <c r="E245" s="66"/>
      <c r="F245" s="66"/>
      <c r="G245" s="65"/>
      <c r="H245" s="65"/>
      <c r="I245" s="65"/>
      <c r="J245" s="67"/>
      <c r="K245" s="82"/>
      <c r="L245" s="83"/>
      <c r="M245" s="83"/>
      <c r="N245" s="83"/>
      <c r="O245" s="84"/>
      <c r="P245" s="83"/>
      <c r="Q245" s="68"/>
      <c r="R245" s="69"/>
      <c r="S245" s="69"/>
      <c r="T245" s="69"/>
    </row>
    <row r="246" ht="15.75" customHeight="1">
      <c r="A246" s="70"/>
      <c r="B246" s="70"/>
      <c r="C246" s="70"/>
      <c r="D246" s="70"/>
      <c r="E246" s="77"/>
      <c r="F246" s="77"/>
      <c r="G246" s="70"/>
      <c r="H246" s="70"/>
      <c r="I246" s="70"/>
      <c r="J246" s="78"/>
      <c r="K246" s="79"/>
      <c r="L246" s="80"/>
      <c r="M246" s="80"/>
      <c r="N246" s="80"/>
      <c r="O246" s="81"/>
      <c r="P246" s="80"/>
      <c r="Q246" s="60"/>
      <c r="R246" s="61"/>
      <c r="S246" s="61"/>
      <c r="T246" s="61"/>
    </row>
    <row r="247" ht="15.75" customHeight="1">
      <c r="A247" s="65"/>
      <c r="B247" s="65"/>
      <c r="C247" s="65"/>
      <c r="D247" s="65"/>
      <c r="E247" s="66"/>
      <c r="F247" s="66"/>
      <c r="G247" s="65"/>
      <c r="H247" s="65"/>
      <c r="I247" s="65"/>
      <c r="J247" s="67"/>
      <c r="K247" s="82"/>
      <c r="L247" s="83"/>
      <c r="M247" s="83"/>
      <c r="N247" s="83"/>
      <c r="O247" s="84"/>
      <c r="P247" s="83"/>
      <c r="Q247" s="68"/>
      <c r="R247" s="69"/>
      <c r="S247" s="69"/>
      <c r="T247" s="69"/>
    </row>
    <row r="248" ht="15.75" customHeight="1">
      <c r="A248" s="70"/>
      <c r="B248" s="70"/>
      <c r="C248" s="70"/>
      <c r="D248" s="70"/>
      <c r="E248" s="77"/>
      <c r="F248" s="77"/>
      <c r="G248" s="70"/>
      <c r="H248" s="70"/>
      <c r="I248" s="70"/>
      <c r="J248" s="78"/>
      <c r="K248" s="79"/>
      <c r="L248" s="80"/>
      <c r="M248" s="80"/>
      <c r="N248" s="80"/>
      <c r="O248" s="81"/>
      <c r="P248" s="80"/>
      <c r="Q248" s="60"/>
      <c r="R248" s="61"/>
      <c r="S248" s="61"/>
      <c r="T248" s="61"/>
    </row>
    <row r="249" ht="15.75" customHeight="1">
      <c r="A249" s="65"/>
      <c r="B249" s="65"/>
      <c r="C249" s="65"/>
      <c r="D249" s="65"/>
      <c r="E249" s="66"/>
      <c r="F249" s="66"/>
      <c r="G249" s="65"/>
      <c r="H249" s="65"/>
      <c r="I249" s="65"/>
      <c r="J249" s="67"/>
      <c r="K249" s="82"/>
      <c r="L249" s="83"/>
      <c r="M249" s="83"/>
      <c r="N249" s="83"/>
      <c r="O249" s="84"/>
      <c r="P249" s="83"/>
      <c r="Q249" s="68"/>
      <c r="R249" s="69"/>
      <c r="S249" s="69"/>
      <c r="T249" s="69"/>
    </row>
    <row r="250" ht="15.75" customHeight="1">
      <c r="A250" s="70"/>
      <c r="B250" s="70"/>
      <c r="C250" s="70"/>
      <c r="D250" s="70"/>
      <c r="E250" s="77"/>
      <c r="F250" s="77"/>
      <c r="G250" s="70"/>
      <c r="H250" s="70"/>
      <c r="I250" s="70"/>
      <c r="J250" s="78"/>
      <c r="K250" s="79"/>
      <c r="L250" s="80"/>
      <c r="M250" s="80"/>
      <c r="N250" s="80"/>
      <c r="O250" s="81"/>
      <c r="P250" s="80"/>
      <c r="Q250" s="60"/>
      <c r="R250" s="61"/>
      <c r="S250" s="61"/>
      <c r="T250" s="61"/>
    </row>
    <row r="251" ht="15.75" customHeight="1">
      <c r="A251" s="65"/>
      <c r="B251" s="65"/>
      <c r="C251" s="65"/>
      <c r="D251" s="65"/>
      <c r="E251" s="66"/>
      <c r="F251" s="66"/>
      <c r="G251" s="65"/>
      <c r="H251" s="65"/>
      <c r="I251" s="65"/>
      <c r="J251" s="67"/>
      <c r="K251" s="82"/>
      <c r="L251" s="83"/>
      <c r="M251" s="83"/>
      <c r="N251" s="83"/>
      <c r="O251" s="84"/>
      <c r="P251" s="83"/>
      <c r="Q251" s="68"/>
      <c r="R251" s="69"/>
      <c r="S251" s="69"/>
      <c r="T251" s="69"/>
    </row>
    <row r="252" ht="15.75" customHeight="1">
      <c r="A252" s="70"/>
      <c r="B252" s="70"/>
      <c r="C252" s="70"/>
      <c r="D252" s="70"/>
      <c r="E252" s="77"/>
      <c r="F252" s="77"/>
      <c r="G252" s="70"/>
      <c r="H252" s="70"/>
      <c r="I252" s="70"/>
      <c r="J252" s="78"/>
      <c r="K252" s="79"/>
      <c r="L252" s="80"/>
      <c r="M252" s="80"/>
      <c r="N252" s="80"/>
      <c r="O252" s="81"/>
      <c r="P252" s="80"/>
      <c r="Q252" s="60"/>
      <c r="R252" s="61"/>
      <c r="S252" s="61"/>
      <c r="T252" s="61"/>
    </row>
    <row r="253" ht="15.75" customHeight="1">
      <c r="A253" s="65"/>
      <c r="B253" s="65"/>
      <c r="C253" s="65"/>
      <c r="D253" s="65"/>
      <c r="E253" s="66"/>
      <c r="F253" s="66"/>
      <c r="G253" s="65"/>
      <c r="H253" s="65"/>
      <c r="I253" s="65"/>
      <c r="J253" s="67"/>
      <c r="K253" s="82"/>
      <c r="L253" s="83"/>
      <c r="M253" s="83"/>
      <c r="N253" s="83"/>
      <c r="O253" s="84"/>
      <c r="P253" s="83"/>
      <c r="Q253" s="68"/>
      <c r="R253" s="69"/>
      <c r="S253" s="69"/>
      <c r="T253" s="69"/>
    </row>
    <row r="254" ht="15.75" customHeight="1">
      <c r="A254" s="70"/>
      <c r="B254" s="70"/>
      <c r="C254" s="70"/>
      <c r="D254" s="70"/>
      <c r="E254" s="77"/>
      <c r="F254" s="77"/>
      <c r="G254" s="70"/>
      <c r="H254" s="70"/>
      <c r="I254" s="70"/>
      <c r="J254" s="78"/>
      <c r="K254" s="79"/>
      <c r="L254" s="80"/>
      <c r="M254" s="80"/>
      <c r="N254" s="80"/>
      <c r="O254" s="81"/>
      <c r="P254" s="80"/>
      <c r="Q254" s="60"/>
      <c r="R254" s="61"/>
      <c r="S254" s="61"/>
      <c r="T254" s="61"/>
    </row>
    <row r="255" ht="15.75" customHeight="1">
      <c r="A255" s="65"/>
      <c r="B255" s="65"/>
      <c r="C255" s="65"/>
      <c r="D255" s="65"/>
      <c r="E255" s="66"/>
      <c r="F255" s="66"/>
      <c r="G255" s="65"/>
      <c r="H255" s="65"/>
      <c r="I255" s="65"/>
      <c r="J255" s="67"/>
      <c r="K255" s="82"/>
      <c r="L255" s="83"/>
      <c r="M255" s="83"/>
      <c r="N255" s="83"/>
      <c r="O255" s="84"/>
      <c r="P255" s="83"/>
      <c r="Q255" s="68"/>
      <c r="R255" s="69"/>
      <c r="S255" s="69"/>
      <c r="T255" s="69"/>
    </row>
    <row r="256" ht="15.75" customHeight="1">
      <c r="A256" s="70"/>
      <c r="B256" s="70"/>
      <c r="C256" s="70"/>
      <c r="D256" s="70"/>
      <c r="E256" s="77"/>
      <c r="F256" s="77"/>
      <c r="G256" s="70"/>
      <c r="H256" s="70"/>
      <c r="I256" s="70"/>
      <c r="J256" s="78"/>
      <c r="K256" s="79"/>
      <c r="L256" s="80"/>
      <c r="M256" s="80"/>
      <c r="N256" s="80"/>
      <c r="O256" s="81"/>
      <c r="P256" s="80"/>
      <c r="Q256" s="60"/>
      <c r="R256" s="61"/>
      <c r="S256" s="61"/>
      <c r="T256" s="61"/>
    </row>
    <row r="257" ht="15.75" customHeight="1">
      <c r="A257" s="65"/>
      <c r="B257" s="65"/>
      <c r="C257" s="65"/>
      <c r="D257" s="65"/>
      <c r="E257" s="66"/>
      <c r="F257" s="66"/>
      <c r="G257" s="65"/>
      <c r="H257" s="65"/>
      <c r="I257" s="65"/>
      <c r="J257" s="67"/>
      <c r="K257" s="82"/>
      <c r="L257" s="83"/>
      <c r="M257" s="83"/>
      <c r="N257" s="83"/>
      <c r="O257" s="84"/>
      <c r="P257" s="83"/>
      <c r="Q257" s="68"/>
      <c r="R257" s="69"/>
      <c r="S257" s="69"/>
      <c r="T257" s="69"/>
    </row>
    <row r="258" ht="15.75" customHeight="1">
      <c r="A258" s="70"/>
      <c r="B258" s="70"/>
      <c r="C258" s="70"/>
      <c r="D258" s="70"/>
      <c r="E258" s="77"/>
      <c r="F258" s="77"/>
      <c r="G258" s="70"/>
      <c r="H258" s="70"/>
      <c r="I258" s="70"/>
      <c r="J258" s="78"/>
      <c r="K258" s="79"/>
      <c r="L258" s="80"/>
      <c r="M258" s="80"/>
      <c r="N258" s="80"/>
      <c r="O258" s="81"/>
      <c r="P258" s="80"/>
      <c r="Q258" s="60"/>
      <c r="R258" s="61"/>
      <c r="S258" s="61"/>
      <c r="T258" s="61"/>
    </row>
    <row r="259" ht="15.75" customHeight="1">
      <c r="A259" s="65"/>
      <c r="B259" s="65"/>
      <c r="C259" s="65"/>
      <c r="D259" s="65"/>
      <c r="E259" s="66"/>
      <c r="F259" s="66"/>
      <c r="G259" s="65"/>
      <c r="H259" s="65"/>
      <c r="I259" s="65"/>
      <c r="J259" s="67"/>
      <c r="K259" s="82"/>
      <c r="L259" s="83"/>
      <c r="M259" s="83"/>
      <c r="N259" s="83"/>
      <c r="O259" s="84"/>
      <c r="P259" s="83"/>
      <c r="Q259" s="68"/>
      <c r="R259" s="69"/>
      <c r="S259" s="69"/>
      <c r="T259" s="69"/>
    </row>
    <row r="260" ht="15.75" customHeight="1">
      <c r="A260" s="70"/>
      <c r="B260" s="70"/>
      <c r="C260" s="70"/>
      <c r="D260" s="70"/>
      <c r="E260" s="77"/>
      <c r="F260" s="77"/>
      <c r="G260" s="70"/>
      <c r="H260" s="70"/>
      <c r="I260" s="70"/>
      <c r="J260" s="78"/>
      <c r="K260" s="79"/>
      <c r="L260" s="80"/>
      <c r="M260" s="80"/>
      <c r="N260" s="80"/>
      <c r="O260" s="81"/>
      <c r="P260" s="80"/>
      <c r="Q260" s="60"/>
      <c r="R260" s="61"/>
      <c r="S260" s="61"/>
      <c r="T260" s="61"/>
    </row>
    <row r="261" ht="15.75" customHeight="1">
      <c r="A261" s="65"/>
      <c r="B261" s="65"/>
      <c r="C261" s="65"/>
      <c r="D261" s="65"/>
      <c r="E261" s="66"/>
      <c r="F261" s="66"/>
      <c r="G261" s="65"/>
      <c r="H261" s="65"/>
      <c r="I261" s="65"/>
      <c r="J261" s="67"/>
      <c r="K261" s="82"/>
      <c r="L261" s="83"/>
      <c r="M261" s="83"/>
      <c r="N261" s="83"/>
      <c r="O261" s="84"/>
      <c r="P261" s="83"/>
      <c r="Q261" s="68"/>
      <c r="R261" s="69"/>
      <c r="S261" s="69"/>
      <c r="T261" s="69"/>
    </row>
    <row r="262" ht="15.75" customHeight="1">
      <c r="A262" s="70"/>
      <c r="B262" s="70"/>
      <c r="C262" s="70"/>
      <c r="D262" s="70"/>
      <c r="E262" s="77"/>
      <c r="F262" s="77"/>
      <c r="G262" s="70"/>
      <c r="H262" s="70"/>
      <c r="I262" s="70"/>
      <c r="J262" s="78"/>
      <c r="K262" s="79"/>
      <c r="L262" s="80"/>
      <c r="M262" s="80"/>
      <c r="N262" s="80"/>
      <c r="O262" s="81"/>
      <c r="P262" s="80"/>
      <c r="Q262" s="60"/>
      <c r="R262" s="61"/>
      <c r="S262" s="61"/>
      <c r="T262" s="61"/>
    </row>
    <row r="263" ht="15.75" customHeight="1">
      <c r="A263" s="65"/>
      <c r="B263" s="65"/>
      <c r="C263" s="65"/>
      <c r="D263" s="65"/>
      <c r="E263" s="66"/>
      <c r="F263" s="66"/>
      <c r="G263" s="65"/>
      <c r="H263" s="65"/>
      <c r="I263" s="65"/>
      <c r="J263" s="67"/>
      <c r="K263" s="82"/>
      <c r="L263" s="83"/>
      <c r="M263" s="83"/>
      <c r="N263" s="83"/>
      <c r="O263" s="84"/>
      <c r="P263" s="83"/>
      <c r="Q263" s="68"/>
      <c r="R263" s="69"/>
      <c r="S263" s="69"/>
      <c r="T263" s="69"/>
    </row>
    <row r="264" ht="15.75" customHeight="1">
      <c r="A264" s="70"/>
      <c r="B264" s="70"/>
      <c r="C264" s="70"/>
      <c r="D264" s="70"/>
      <c r="E264" s="77"/>
      <c r="F264" s="77"/>
      <c r="G264" s="70"/>
      <c r="H264" s="70"/>
      <c r="I264" s="70"/>
      <c r="J264" s="78"/>
      <c r="K264" s="79"/>
      <c r="L264" s="80"/>
      <c r="M264" s="80"/>
      <c r="N264" s="80"/>
      <c r="O264" s="81"/>
      <c r="P264" s="80"/>
      <c r="Q264" s="60"/>
      <c r="R264" s="61"/>
      <c r="S264" s="61"/>
      <c r="T264" s="61"/>
    </row>
    <row r="265" ht="15.75" customHeight="1">
      <c r="A265" s="65"/>
      <c r="B265" s="65"/>
      <c r="C265" s="65"/>
      <c r="D265" s="65"/>
      <c r="E265" s="66"/>
      <c r="F265" s="66"/>
      <c r="G265" s="65"/>
      <c r="H265" s="65"/>
      <c r="I265" s="65"/>
      <c r="J265" s="67"/>
      <c r="K265" s="82"/>
      <c r="L265" s="83"/>
      <c r="M265" s="83"/>
      <c r="N265" s="83"/>
      <c r="O265" s="84"/>
      <c r="P265" s="83"/>
      <c r="Q265" s="68"/>
      <c r="R265" s="69"/>
      <c r="S265" s="69"/>
      <c r="T265" s="69"/>
    </row>
    <row r="266" ht="15.75" customHeight="1">
      <c r="A266" s="70"/>
      <c r="B266" s="70"/>
      <c r="C266" s="70"/>
      <c r="D266" s="70"/>
      <c r="E266" s="77"/>
      <c r="F266" s="77"/>
      <c r="G266" s="70"/>
      <c r="H266" s="70"/>
      <c r="I266" s="70"/>
      <c r="J266" s="78"/>
      <c r="K266" s="79"/>
      <c r="L266" s="80"/>
      <c r="M266" s="80"/>
      <c r="N266" s="80"/>
      <c r="O266" s="81"/>
      <c r="P266" s="80"/>
      <c r="Q266" s="60"/>
      <c r="R266" s="61"/>
      <c r="S266" s="61"/>
      <c r="T266" s="61"/>
    </row>
    <row r="267" ht="15.75" customHeight="1">
      <c r="A267" s="65"/>
      <c r="B267" s="65"/>
      <c r="C267" s="65"/>
      <c r="D267" s="65"/>
      <c r="E267" s="66"/>
      <c r="F267" s="66"/>
      <c r="G267" s="65"/>
      <c r="H267" s="65"/>
      <c r="I267" s="65"/>
      <c r="J267" s="67"/>
      <c r="K267" s="82"/>
      <c r="L267" s="83"/>
      <c r="M267" s="83"/>
      <c r="N267" s="83"/>
      <c r="O267" s="84"/>
      <c r="P267" s="83"/>
      <c r="Q267" s="68"/>
      <c r="R267" s="69"/>
      <c r="S267" s="69"/>
      <c r="T267" s="69"/>
    </row>
    <row r="268" ht="15.75" customHeight="1">
      <c r="A268" s="70"/>
      <c r="B268" s="70"/>
      <c r="C268" s="70"/>
      <c r="D268" s="70"/>
      <c r="E268" s="77"/>
      <c r="F268" s="77"/>
      <c r="G268" s="70"/>
      <c r="H268" s="70"/>
      <c r="I268" s="70"/>
      <c r="J268" s="78"/>
      <c r="K268" s="79"/>
      <c r="L268" s="80"/>
      <c r="M268" s="80"/>
      <c r="N268" s="80"/>
      <c r="O268" s="81"/>
      <c r="P268" s="80"/>
      <c r="Q268" s="60"/>
      <c r="R268" s="61"/>
      <c r="S268" s="61"/>
      <c r="T268" s="61"/>
    </row>
    <row r="269" ht="15.75" customHeight="1">
      <c r="A269" s="65"/>
      <c r="B269" s="65"/>
      <c r="C269" s="65"/>
      <c r="D269" s="65"/>
      <c r="E269" s="66"/>
      <c r="F269" s="66"/>
      <c r="G269" s="65"/>
      <c r="H269" s="65"/>
      <c r="I269" s="65"/>
      <c r="J269" s="67"/>
      <c r="K269" s="82"/>
      <c r="L269" s="83"/>
      <c r="M269" s="83"/>
      <c r="N269" s="83"/>
      <c r="O269" s="84"/>
      <c r="P269" s="83"/>
      <c r="Q269" s="68"/>
      <c r="R269" s="69"/>
      <c r="S269" s="69"/>
      <c r="T269" s="69"/>
    </row>
    <row r="270" ht="15.75" customHeight="1">
      <c r="A270" s="70"/>
      <c r="B270" s="70"/>
      <c r="C270" s="70"/>
      <c r="D270" s="70"/>
      <c r="E270" s="77"/>
      <c r="F270" s="77"/>
      <c r="G270" s="70"/>
      <c r="H270" s="70"/>
      <c r="I270" s="70"/>
      <c r="J270" s="78"/>
      <c r="K270" s="79"/>
      <c r="L270" s="80"/>
      <c r="M270" s="80"/>
      <c r="N270" s="80"/>
      <c r="O270" s="81"/>
      <c r="P270" s="80"/>
      <c r="Q270" s="60"/>
      <c r="R270" s="61"/>
      <c r="S270" s="61"/>
      <c r="T270" s="61"/>
    </row>
    <row r="271" ht="15.75" customHeight="1">
      <c r="A271" s="65"/>
      <c r="B271" s="65"/>
      <c r="C271" s="65"/>
      <c r="D271" s="65"/>
      <c r="E271" s="66"/>
      <c r="F271" s="66"/>
      <c r="G271" s="65"/>
      <c r="H271" s="65"/>
      <c r="I271" s="65"/>
      <c r="J271" s="67"/>
      <c r="K271" s="82"/>
      <c r="L271" s="83"/>
      <c r="M271" s="83"/>
      <c r="N271" s="83"/>
      <c r="O271" s="84"/>
      <c r="P271" s="83"/>
      <c r="Q271" s="68"/>
      <c r="R271" s="69"/>
      <c r="S271" s="69"/>
      <c r="T271" s="69"/>
    </row>
    <row r="272" ht="15.75" customHeight="1">
      <c r="A272" s="70"/>
      <c r="B272" s="70"/>
      <c r="C272" s="70"/>
      <c r="D272" s="70"/>
      <c r="E272" s="77"/>
      <c r="F272" s="77"/>
      <c r="G272" s="70"/>
      <c r="H272" s="70"/>
      <c r="I272" s="70"/>
      <c r="J272" s="78"/>
      <c r="K272" s="79"/>
      <c r="L272" s="80"/>
      <c r="M272" s="80"/>
      <c r="N272" s="80"/>
      <c r="O272" s="81"/>
      <c r="P272" s="80"/>
      <c r="Q272" s="60"/>
      <c r="R272" s="61"/>
      <c r="S272" s="61"/>
      <c r="T272" s="61"/>
    </row>
    <row r="273" ht="15.75" customHeight="1">
      <c r="A273" s="65"/>
      <c r="B273" s="65"/>
      <c r="C273" s="65"/>
      <c r="D273" s="65"/>
      <c r="E273" s="66"/>
      <c r="F273" s="66"/>
      <c r="G273" s="65"/>
      <c r="H273" s="65"/>
      <c r="I273" s="65"/>
      <c r="J273" s="67"/>
      <c r="K273" s="82"/>
      <c r="L273" s="83"/>
      <c r="M273" s="83"/>
      <c r="N273" s="83"/>
      <c r="O273" s="84"/>
      <c r="P273" s="83"/>
      <c r="Q273" s="68"/>
      <c r="R273" s="69"/>
      <c r="S273" s="69"/>
      <c r="T273" s="69"/>
    </row>
    <row r="274" ht="15.75" customHeight="1">
      <c r="A274" s="70"/>
      <c r="B274" s="70"/>
      <c r="C274" s="70"/>
      <c r="D274" s="70"/>
      <c r="E274" s="77"/>
      <c r="F274" s="77"/>
      <c r="G274" s="70"/>
      <c r="H274" s="70"/>
      <c r="I274" s="70"/>
      <c r="J274" s="78"/>
      <c r="K274" s="79"/>
      <c r="L274" s="80"/>
      <c r="M274" s="80"/>
      <c r="N274" s="80"/>
      <c r="O274" s="81"/>
      <c r="P274" s="80"/>
      <c r="Q274" s="60"/>
      <c r="R274" s="61"/>
      <c r="S274" s="61"/>
      <c r="T274" s="61"/>
    </row>
    <row r="275" ht="15.75" customHeight="1">
      <c r="A275" s="65"/>
      <c r="B275" s="65"/>
      <c r="C275" s="65"/>
      <c r="D275" s="65"/>
      <c r="E275" s="66"/>
      <c r="F275" s="66"/>
      <c r="G275" s="65"/>
      <c r="H275" s="65"/>
      <c r="I275" s="65"/>
      <c r="J275" s="67"/>
      <c r="K275" s="82"/>
      <c r="L275" s="83"/>
      <c r="M275" s="83"/>
      <c r="N275" s="83"/>
      <c r="O275" s="84"/>
      <c r="P275" s="83"/>
      <c r="Q275" s="68"/>
      <c r="R275" s="69"/>
      <c r="S275" s="69"/>
      <c r="T275" s="69"/>
    </row>
    <row r="276" ht="15.75" customHeight="1">
      <c r="A276" s="70"/>
      <c r="B276" s="70"/>
      <c r="C276" s="70"/>
      <c r="D276" s="70"/>
      <c r="E276" s="77"/>
      <c r="F276" s="77"/>
      <c r="G276" s="70"/>
      <c r="H276" s="70"/>
      <c r="I276" s="70"/>
      <c r="J276" s="78"/>
      <c r="K276" s="79"/>
      <c r="L276" s="80"/>
      <c r="M276" s="80"/>
      <c r="N276" s="80"/>
      <c r="O276" s="81"/>
      <c r="P276" s="80"/>
      <c r="Q276" s="60"/>
      <c r="R276" s="61"/>
      <c r="S276" s="61"/>
      <c r="T276" s="61"/>
    </row>
    <row r="277" ht="15.75" customHeight="1">
      <c r="A277" s="65"/>
      <c r="B277" s="65"/>
      <c r="C277" s="65"/>
      <c r="D277" s="65"/>
      <c r="E277" s="66"/>
      <c r="F277" s="66"/>
      <c r="G277" s="65"/>
      <c r="H277" s="65"/>
      <c r="I277" s="65"/>
      <c r="J277" s="67"/>
      <c r="K277" s="82"/>
      <c r="L277" s="83"/>
      <c r="M277" s="83"/>
      <c r="N277" s="83"/>
      <c r="O277" s="84"/>
      <c r="P277" s="83"/>
      <c r="Q277" s="68"/>
      <c r="R277" s="69"/>
      <c r="S277" s="69"/>
      <c r="T277" s="69"/>
    </row>
    <row r="278" ht="15.75" customHeight="1">
      <c r="A278" s="70"/>
      <c r="B278" s="70"/>
      <c r="C278" s="70"/>
      <c r="D278" s="70"/>
      <c r="E278" s="77"/>
      <c r="F278" s="77"/>
      <c r="G278" s="70"/>
      <c r="H278" s="70"/>
      <c r="I278" s="70"/>
      <c r="J278" s="78"/>
      <c r="K278" s="79"/>
      <c r="L278" s="80"/>
      <c r="M278" s="80"/>
      <c r="N278" s="80"/>
      <c r="O278" s="81"/>
      <c r="P278" s="80"/>
      <c r="Q278" s="60"/>
      <c r="R278" s="61"/>
      <c r="S278" s="61"/>
      <c r="T278" s="61"/>
    </row>
    <row r="279" ht="15.75" customHeight="1">
      <c r="A279" s="65"/>
      <c r="B279" s="65"/>
      <c r="C279" s="65"/>
      <c r="D279" s="65"/>
      <c r="E279" s="66"/>
      <c r="F279" s="66"/>
      <c r="G279" s="65"/>
      <c r="H279" s="65"/>
      <c r="I279" s="65"/>
      <c r="J279" s="67"/>
      <c r="K279" s="82"/>
      <c r="L279" s="83"/>
      <c r="M279" s="83"/>
      <c r="N279" s="83"/>
      <c r="O279" s="84"/>
      <c r="P279" s="83"/>
      <c r="Q279" s="68"/>
      <c r="R279" s="69"/>
      <c r="S279" s="69"/>
      <c r="T279" s="69"/>
    </row>
    <row r="280" ht="15.75" customHeight="1">
      <c r="A280" s="70"/>
      <c r="B280" s="70"/>
      <c r="C280" s="70"/>
      <c r="D280" s="70"/>
      <c r="E280" s="77"/>
      <c r="F280" s="77"/>
      <c r="G280" s="70"/>
      <c r="H280" s="70"/>
      <c r="I280" s="70"/>
      <c r="J280" s="78"/>
      <c r="K280" s="79"/>
      <c r="L280" s="80"/>
      <c r="M280" s="80"/>
      <c r="N280" s="80"/>
      <c r="O280" s="81"/>
      <c r="P280" s="80"/>
      <c r="Q280" s="60"/>
      <c r="R280" s="61"/>
      <c r="S280" s="61"/>
      <c r="T280" s="61"/>
    </row>
    <row r="281" ht="15.75" customHeight="1">
      <c r="A281" s="65"/>
      <c r="B281" s="65"/>
      <c r="C281" s="65"/>
      <c r="D281" s="65"/>
      <c r="E281" s="66"/>
      <c r="F281" s="66"/>
      <c r="G281" s="65"/>
      <c r="H281" s="65"/>
      <c r="I281" s="65"/>
      <c r="J281" s="67"/>
      <c r="K281" s="82"/>
      <c r="L281" s="83"/>
      <c r="M281" s="83"/>
      <c r="N281" s="83"/>
      <c r="O281" s="84"/>
      <c r="P281" s="83"/>
      <c r="Q281" s="68"/>
      <c r="R281" s="69"/>
      <c r="S281" s="69"/>
      <c r="T281" s="69"/>
    </row>
    <row r="282" ht="15.75" customHeight="1">
      <c r="A282" s="70"/>
      <c r="B282" s="70"/>
      <c r="C282" s="70"/>
      <c r="D282" s="70"/>
      <c r="E282" s="77"/>
      <c r="F282" s="77"/>
      <c r="G282" s="70"/>
      <c r="H282" s="70"/>
      <c r="I282" s="70"/>
      <c r="J282" s="78"/>
      <c r="K282" s="79"/>
      <c r="L282" s="80"/>
      <c r="M282" s="80"/>
      <c r="N282" s="80"/>
      <c r="O282" s="81"/>
      <c r="P282" s="80"/>
      <c r="Q282" s="60"/>
      <c r="R282" s="61"/>
      <c r="S282" s="61"/>
      <c r="T282" s="61"/>
    </row>
    <row r="283" ht="15.75" customHeight="1">
      <c r="A283" s="65"/>
      <c r="B283" s="65"/>
      <c r="C283" s="65"/>
      <c r="D283" s="65"/>
      <c r="E283" s="66"/>
      <c r="F283" s="66"/>
      <c r="G283" s="65"/>
      <c r="H283" s="65"/>
      <c r="I283" s="65"/>
      <c r="J283" s="67"/>
      <c r="K283" s="82"/>
      <c r="L283" s="83"/>
      <c r="M283" s="83"/>
      <c r="N283" s="83"/>
      <c r="O283" s="84"/>
      <c r="P283" s="83"/>
      <c r="Q283" s="68"/>
      <c r="R283" s="69"/>
      <c r="S283" s="69"/>
      <c r="T283" s="69"/>
    </row>
    <row r="284" ht="15.75" customHeight="1">
      <c r="A284" s="70"/>
      <c r="B284" s="70"/>
      <c r="C284" s="70"/>
      <c r="D284" s="70"/>
      <c r="E284" s="77"/>
      <c r="F284" s="77"/>
      <c r="G284" s="70"/>
      <c r="H284" s="70"/>
      <c r="I284" s="70"/>
      <c r="J284" s="78"/>
      <c r="K284" s="79"/>
      <c r="L284" s="80"/>
      <c r="M284" s="80"/>
      <c r="N284" s="80"/>
      <c r="O284" s="81"/>
      <c r="P284" s="80"/>
      <c r="Q284" s="60"/>
      <c r="R284" s="61"/>
      <c r="S284" s="61"/>
      <c r="T284" s="61"/>
    </row>
    <row r="285" ht="15.75" customHeight="1">
      <c r="A285" s="65"/>
      <c r="B285" s="65"/>
      <c r="C285" s="65"/>
      <c r="D285" s="65"/>
      <c r="E285" s="66"/>
      <c r="F285" s="66"/>
      <c r="G285" s="65"/>
      <c r="H285" s="65"/>
      <c r="I285" s="65"/>
      <c r="J285" s="67"/>
      <c r="K285" s="82"/>
      <c r="L285" s="83"/>
      <c r="M285" s="83"/>
      <c r="N285" s="83"/>
      <c r="O285" s="84"/>
      <c r="P285" s="83"/>
      <c r="Q285" s="68"/>
      <c r="R285" s="69"/>
      <c r="S285" s="69"/>
      <c r="T285" s="69"/>
    </row>
    <row r="286" ht="15.75" customHeight="1">
      <c r="A286" s="70"/>
      <c r="B286" s="70"/>
      <c r="C286" s="70"/>
      <c r="D286" s="70"/>
      <c r="E286" s="77"/>
      <c r="F286" s="77"/>
      <c r="G286" s="70"/>
      <c r="H286" s="70"/>
      <c r="I286" s="70"/>
      <c r="J286" s="78"/>
      <c r="K286" s="79"/>
      <c r="L286" s="80"/>
      <c r="M286" s="80"/>
      <c r="N286" s="80"/>
      <c r="O286" s="81"/>
      <c r="P286" s="80"/>
      <c r="Q286" s="60"/>
      <c r="R286" s="61"/>
      <c r="S286" s="61"/>
      <c r="T286" s="61"/>
    </row>
    <row r="287" ht="15.75" customHeight="1">
      <c r="A287" s="65"/>
      <c r="B287" s="65"/>
      <c r="C287" s="65"/>
      <c r="D287" s="65"/>
      <c r="E287" s="66"/>
      <c r="F287" s="66"/>
      <c r="G287" s="65"/>
      <c r="H287" s="65"/>
      <c r="I287" s="65"/>
      <c r="J287" s="67"/>
      <c r="K287" s="82"/>
      <c r="L287" s="83"/>
      <c r="M287" s="83"/>
      <c r="N287" s="83"/>
      <c r="O287" s="84"/>
      <c r="P287" s="83"/>
      <c r="Q287" s="68"/>
      <c r="R287" s="69"/>
      <c r="S287" s="69"/>
      <c r="T287" s="69"/>
    </row>
    <row r="288" ht="15.75" customHeight="1">
      <c r="A288" s="70"/>
      <c r="B288" s="70"/>
      <c r="C288" s="70"/>
      <c r="D288" s="70"/>
      <c r="E288" s="77"/>
      <c r="F288" s="77"/>
      <c r="G288" s="70"/>
      <c r="H288" s="70"/>
      <c r="I288" s="70"/>
      <c r="J288" s="78"/>
      <c r="K288" s="79"/>
      <c r="L288" s="80"/>
      <c r="M288" s="80"/>
      <c r="N288" s="80"/>
      <c r="O288" s="81"/>
      <c r="P288" s="80"/>
      <c r="Q288" s="60"/>
      <c r="R288" s="61"/>
      <c r="S288" s="61"/>
      <c r="T288" s="61"/>
    </row>
    <row r="289" ht="15.75" customHeight="1">
      <c r="A289" s="65"/>
      <c r="B289" s="65"/>
      <c r="C289" s="65"/>
      <c r="D289" s="65"/>
      <c r="E289" s="66"/>
      <c r="F289" s="66"/>
      <c r="G289" s="65"/>
      <c r="H289" s="65"/>
      <c r="I289" s="65"/>
      <c r="J289" s="67"/>
      <c r="K289" s="82"/>
      <c r="L289" s="83"/>
      <c r="M289" s="83"/>
      <c r="N289" s="83"/>
      <c r="O289" s="84"/>
      <c r="P289" s="83"/>
      <c r="Q289" s="68"/>
      <c r="R289" s="69"/>
      <c r="S289" s="69"/>
      <c r="T289" s="69"/>
    </row>
    <row r="290" ht="15.75" customHeight="1">
      <c r="A290" s="70"/>
      <c r="B290" s="70"/>
      <c r="C290" s="70"/>
      <c r="D290" s="70"/>
      <c r="E290" s="77"/>
      <c r="F290" s="77"/>
      <c r="G290" s="70"/>
      <c r="H290" s="70"/>
      <c r="I290" s="70"/>
      <c r="J290" s="78"/>
      <c r="K290" s="79"/>
      <c r="L290" s="80"/>
      <c r="M290" s="80"/>
      <c r="N290" s="80"/>
      <c r="O290" s="81"/>
      <c r="P290" s="80"/>
      <c r="Q290" s="60"/>
      <c r="R290" s="61"/>
      <c r="S290" s="61"/>
      <c r="T290" s="61"/>
    </row>
    <row r="291" ht="15.75" customHeight="1">
      <c r="A291" s="65"/>
      <c r="B291" s="65"/>
      <c r="C291" s="65"/>
      <c r="D291" s="65"/>
      <c r="E291" s="66"/>
      <c r="F291" s="66"/>
      <c r="G291" s="65"/>
      <c r="H291" s="65"/>
      <c r="I291" s="65"/>
      <c r="J291" s="67"/>
      <c r="K291" s="82"/>
      <c r="L291" s="83"/>
      <c r="M291" s="83"/>
      <c r="N291" s="83"/>
      <c r="O291" s="84"/>
      <c r="P291" s="83"/>
      <c r="Q291" s="68"/>
      <c r="R291" s="69"/>
      <c r="S291" s="69"/>
      <c r="T291" s="69"/>
    </row>
    <row r="292" ht="15.75" customHeight="1">
      <c r="A292" s="70"/>
      <c r="B292" s="70"/>
      <c r="C292" s="70"/>
      <c r="D292" s="70"/>
      <c r="E292" s="77"/>
      <c r="F292" s="77"/>
      <c r="G292" s="70"/>
      <c r="H292" s="70"/>
      <c r="I292" s="70"/>
      <c r="J292" s="78"/>
      <c r="K292" s="79"/>
      <c r="L292" s="80"/>
      <c r="M292" s="80"/>
      <c r="N292" s="80"/>
      <c r="O292" s="81"/>
      <c r="P292" s="80"/>
      <c r="Q292" s="60"/>
      <c r="R292" s="61"/>
      <c r="S292" s="61"/>
      <c r="T292" s="61"/>
    </row>
    <row r="293" ht="15.75" customHeight="1">
      <c r="A293" s="65"/>
      <c r="B293" s="65"/>
      <c r="C293" s="65"/>
      <c r="D293" s="65"/>
      <c r="E293" s="66"/>
      <c r="F293" s="66"/>
      <c r="G293" s="65"/>
      <c r="H293" s="65"/>
      <c r="I293" s="65"/>
      <c r="J293" s="67"/>
      <c r="K293" s="82"/>
      <c r="L293" s="83"/>
      <c r="M293" s="83"/>
      <c r="N293" s="83"/>
      <c r="O293" s="84"/>
      <c r="P293" s="83"/>
      <c r="Q293" s="68"/>
      <c r="R293" s="69"/>
      <c r="S293" s="69"/>
      <c r="T293" s="69"/>
    </row>
    <row r="294" ht="15.75" customHeight="1">
      <c r="A294" s="70"/>
      <c r="B294" s="70"/>
      <c r="C294" s="70"/>
      <c r="D294" s="70"/>
      <c r="E294" s="77"/>
      <c r="F294" s="77"/>
      <c r="G294" s="70"/>
      <c r="H294" s="70"/>
      <c r="I294" s="70"/>
      <c r="J294" s="78"/>
      <c r="K294" s="79"/>
      <c r="L294" s="80"/>
      <c r="M294" s="80"/>
      <c r="N294" s="80"/>
      <c r="O294" s="81"/>
      <c r="P294" s="80"/>
      <c r="Q294" s="60"/>
      <c r="R294" s="61"/>
      <c r="S294" s="61"/>
      <c r="T294" s="61"/>
    </row>
    <row r="295" ht="15.75" customHeight="1">
      <c r="A295" s="65"/>
      <c r="B295" s="65"/>
      <c r="C295" s="65"/>
      <c r="D295" s="65"/>
      <c r="E295" s="66"/>
      <c r="F295" s="66"/>
      <c r="G295" s="65"/>
      <c r="H295" s="65"/>
      <c r="I295" s="65"/>
      <c r="J295" s="67"/>
      <c r="K295" s="82"/>
      <c r="L295" s="83"/>
      <c r="M295" s="83"/>
      <c r="N295" s="83"/>
      <c r="O295" s="84"/>
      <c r="P295" s="83"/>
      <c r="Q295" s="68"/>
      <c r="R295" s="69"/>
      <c r="S295" s="69"/>
      <c r="T295" s="69"/>
    </row>
    <row r="296" ht="15.75" customHeight="1">
      <c r="A296" s="70"/>
      <c r="B296" s="70"/>
      <c r="C296" s="70"/>
      <c r="D296" s="70"/>
      <c r="E296" s="77"/>
      <c r="F296" s="77"/>
      <c r="G296" s="70"/>
      <c r="H296" s="70"/>
      <c r="I296" s="70"/>
      <c r="J296" s="78"/>
      <c r="K296" s="79"/>
      <c r="L296" s="80"/>
      <c r="M296" s="80"/>
      <c r="N296" s="80"/>
      <c r="O296" s="81"/>
      <c r="P296" s="80"/>
      <c r="Q296" s="60"/>
      <c r="R296" s="61"/>
      <c r="S296" s="61"/>
      <c r="T296" s="61"/>
    </row>
    <row r="297" ht="15.75" customHeight="1">
      <c r="A297" s="65"/>
      <c r="B297" s="65"/>
      <c r="C297" s="65"/>
      <c r="D297" s="65"/>
      <c r="E297" s="66"/>
      <c r="F297" s="66"/>
      <c r="G297" s="65"/>
      <c r="H297" s="65"/>
      <c r="I297" s="65"/>
      <c r="J297" s="67"/>
      <c r="K297" s="82"/>
      <c r="L297" s="83"/>
      <c r="M297" s="83"/>
      <c r="N297" s="83"/>
      <c r="O297" s="84"/>
      <c r="P297" s="83"/>
      <c r="Q297" s="68"/>
      <c r="R297" s="69"/>
      <c r="S297" s="69"/>
      <c r="T297" s="69"/>
    </row>
    <row r="298" ht="15.75" customHeight="1">
      <c r="A298" s="70"/>
      <c r="B298" s="70"/>
      <c r="C298" s="70"/>
      <c r="D298" s="70"/>
      <c r="E298" s="77"/>
      <c r="F298" s="77"/>
      <c r="G298" s="70"/>
      <c r="H298" s="70"/>
      <c r="I298" s="70"/>
      <c r="J298" s="78"/>
      <c r="K298" s="79"/>
      <c r="L298" s="80"/>
      <c r="M298" s="80"/>
      <c r="N298" s="80"/>
      <c r="O298" s="81"/>
      <c r="P298" s="80"/>
      <c r="Q298" s="60"/>
      <c r="R298" s="61"/>
      <c r="S298" s="61"/>
      <c r="T298" s="61"/>
    </row>
    <row r="299" ht="15.75" customHeight="1">
      <c r="A299" s="65"/>
      <c r="B299" s="65"/>
      <c r="C299" s="65"/>
      <c r="D299" s="65"/>
      <c r="E299" s="66"/>
      <c r="F299" s="66"/>
      <c r="G299" s="65"/>
      <c r="H299" s="65"/>
      <c r="I299" s="65"/>
      <c r="J299" s="67"/>
      <c r="K299" s="82"/>
      <c r="L299" s="83"/>
      <c r="M299" s="83"/>
      <c r="N299" s="83"/>
      <c r="O299" s="84"/>
      <c r="P299" s="83"/>
      <c r="Q299" s="68"/>
      <c r="R299" s="69"/>
      <c r="S299" s="69"/>
      <c r="T299" s="69"/>
    </row>
    <row r="300" ht="15.75" customHeight="1">
      <c r="A300" s="70"/>
      <c r="B300" s="70"/>
      <c r="C300" s="70"/>
      <c r="D300" s="70"/>
      <c r="E300" s="77"/>
      <c r="F300" s="77"/>
      <c r="G300" s="70"/>
      <c r="H300" s="70"/>
      <c r="I300" s="70"/>
      <c r="J300" s="78"/>
      <c r="K300" s="79"/>
      <c r="L300" s="80"/>
      <c r="M300" s="80"/>
      <c r="N300" s="80"/>
      <c r="O300" s="81"/>
      <c r="P300" s="80"/>
      <c r="Q300" s="60"/>
      <c r="R300" s="61"/>
      <c r="S300" s="61"/>
      <c r="T300" s="61"/>
    </row>
    <row r="301" ht="15.75" customHeight="1">
      <c r="A301" s="65"/>
      <c r="B301" s="65"/>
      <c r="C301" s="65"/>
      <c r="D301" s="65"/>
      <c r="E301" s="66"/>
      <c r="F301" s="66"/>
      <c r="G301" s="65"/>
      <c r="H301" s="65"/>
      <c r="I301" s="65"/>
      <c r="J301" s="67"/>
      <c r="K301" s="82"/>
      <c r="L301" s="83"/>
      <c r="M301" s="83"/>
      <c r="N301" s="83"/>
      <c r="O301" s="84"/>
      <c r="P301" s="83"/>
      <c r="Q301" s="68"/>
      <c r="R301" s="69"/>
      <c r="S301" s="69"/>
      <c r="T301" s="69"/>
    </row>
    <row r="302" ht="15.75" customHeight="1">
      <c r="A302" s="70"/>
      <c r="B302" s="70"/>
      <c r="C302" s="70"/>
      <c r="D302" s="70"/>
      <c r="E302" s="77"/>
      <c r="F302" s="77"/>
      <c r="G302" s="70"/>
      <c r="H302" s="70"/>
      <c r="I302" s="70"/>
      <c r="J302" s="78"/>
      <c r="K302" s="79"/>
      <c r="L302" s="80"/>
      <c r="M302" s="80"/>
      <c r="N302" s="80"/>
      <c r="O302" s="81"/>
      <c r="P302" s="80"/>
      <c r="Q302" s="60"/>
      <c r="R302" s="61"/>
      <c r="S302" s="61"/>
      <c r="T302" s="61"/>
    </row>
    <row r="303" ht="15.75" customHeight="1">
      <c r="A303" s="65"/>
      <c r="B303" s="65"/>
      <c r="C303" s="65"/>
      <c r="D303" s="65"/>
      <c r="E303" s="66"/>
      <c r="F303" s="66"/>
      <c r="G303" s="65"/>
      <c r="H303" s="65"/>
      <c r="I303" s="65"/>
      <c r="J303" s="67"/>
      <c r="K303" s="82"/>
      <c r="L303" s="83"/>
      <c r="M303" s="83"/>
      <c r="N303" s="83"/>
      <c r="O303" s="84"/>
      <c r="P303" s="83"/>
      <c r="Q303" s="68"/>
      <c r="R303" s="69"/>
      <c r="S303" s="69"/>
      <c r="T303" s="69"/>
    </row>
    <row r="304" ht="15.75" customHeight="1">
      <c r="A304" s="70"/>
      <c r="B304" s="70"/>
      <c r="C304" s="70"/>
      <c r="D304" s="70"/>
      <c r="E304" s="77"/>
      <c r="F304" s="77"/>
      <c r="G304" s="70"/>
      <c r="H304" s="70"/>
      <c r="I304" s="70"/>
      <c r="J304" s="78"/>
      <c r="K304" s="79"/>
      <c r="L304" s="80"/>
      <c r="M304" s="80"/>
      <c r="N304" s="80"/>
      <c r="O304" s="81"/>
      <c r="P304" s="80"/>
      <c r="Q304" s="60"/>
      <c r="R304" s="61"/>
      <c r="S304" s="61"/>
      <c r="T304" s="61"/>
    </row>
    <row r="305" ht="15.75" customHeight="1">
      <c r="A305" s="65"/>
      <c r="B305" s="65"/>
      <c r="C305" s="65"/>
      <c r="D305" s="65"/>
      <c r="E305" s="66"/>
      <c r="F305" s="66"/>
      <c r="G305" s="65"/>
      <c r="H305" s="65"/>
      <c r="I305" s="65"/>
      <c r="J305" s="67"/>
      <c r="K305" s="82"/>
      <c r="L305" s="83"/>
      <c r="M305" s="83"/>
      <c r="N305" s="83"/>
      <c r="O305" s="84"/>
      <c r="P305" s="83"/>
      <c r="Q305" s="68"/>
      <c r="R305" s="69"/>
      <c r="S305" s="69"/>
      <c r="T305" s="69"/>
    </row>
    <row r="306" ht="15.75" customHeight="1">
      <c r="A306" s="70"/>
      <c r="B306" s="70"/>
      <c r="C306" s="70"/>
      <c r="D306" s="70"/>
      <c r="E306" s="77"/>
      <c r="F306" s="77"/>
      <c r="G306" s="70"/>
      <c r="H306" s="70"/>
      <c r="I306" s="70"/>
      <c r="J306" s="78"/>
      <c r="K306" s="79"/>
      <c r="L306" s="80"/>
      <c r="M306" s="80"/>
      <c r="N306" s="80"/>
      <c r="O306" s="81"/>
      <c r="P306" s="80"/>
      <c r="Q306" s="60"/>
      <c r="R306" s="61"/>
      <c r="S306" s="61"/>
      <c r="T306" s="61"/>
    </row>
    <row r="307" ht="15.75" customHeight="1">
      <c r="A307" s="65"/>
      <c r="B307" s="65"/>
      <c r="C307" s="65"/>
      <c r="D307" s="65"/>
      <c r="E307" s="66"/>
      <c r="F307" s="66"/>
      <c r="G307" s="65"/>
      <c r="H307" s="65"/>
      <c r="I307" s="65"/>
      <c r="J307" s="67"/>
      <c r="K307" s="82"/>
      <c r="L307" s="83"/>
      <c r="M307" s="83"/>
      <c r="N307" s="83"/>
      <c r="O307" s="84"/>
      <c r="P307" s="83"/>
      <c r="Q307" s="68"/>
      <c r="R307" s="69"/>
      <c r="S307" s="69"/>
      <c r="T307" s="69"/>
    </row>
    <row r="308" ht="15.75" customHeight="1">
      <c r="A308" s="70"/>
      <c r="B308" s="70"/>
      <c r="C308" s="70"/>
      <c r="D308" s="70"/>
      <c r="E308" s="77"/>
      <c r="F308" s="77"/>
      <c r="G308" s="70"/>
      <c r="H308" s="70"/>
      <c r="I308" s="70"/>
      <c r="J308" s="78"/>
      <c r="K308" s="79"/>
      <c r="L308" s="80"/>
      <c r="M308" s="80"/>
      <c r="N308" s="80"/>
      <c r="O308" s="81"/>
      <c r="P308" s="80"/>
      <c r="Q308" s="60"/>
      <c r="R308" s="61"/>
      <c r="S308" s="61"/>
      <c r="T308" s="61"/>
    </row>
    <row r="309" ht="15.75" customHeight="1">
      <c r="A309" s="65"/>
      <c r="B309" s="65"/>
      <c r="C309" s="65"/>
      <c r="D309" s="65"/>
      <c r="E309" s="66"/>
      <c r="F309" s="66"/>
      <c r="G309" s="65"/>
      <c r="H309" s="65"/>
      <c r="I309" s="65"/>
      <c r="J309" s="67"/>
      <c r="K309" s="82"/>
      <c r="L309" s="83"/>
      <c r="M309" s="83"/>
      <c r="N309" s="83"/>
      <c r="O309" s="84"/>
      <c r="P309" s="83"/>
      <c r="Q309" s="68"/>
      <c r="R309" s="69"/>
      <c r="S309" s="69"/>
      <c r="T309" s="69"/>
    </row>
    <row r="310" ht="15.75" customHeight="1">
      <c r="A310" s="70"/>
      <c r="B310" s="70"/>
      <c r="C310" s="70"/>
      <c r="D310" s="70"/>
      <c r="E310" s="77"/>
      <c r="F310" s="77"/>
      <c r="G310" s="70"/>
      <c r="H310" s="70"/>
      <c r="I310" s="70"/>
      <c r="J310" s="78"/>
      <c r="K310" s="79"/>
      <c r="L310" s="80"/>
      <c r="M310" s="80"/>
      <c r="N310" s="80"/>
      <c r="O310" s="81"/>
      <c r="P310" s="80"/>
      <c r="Q310" s="60"/>
      <c r="R310" s="61"/>
      <c r="S310" s="61"/>
      <c r="T310" s="61"/>
    </row>
    <row r="311" ht="15.75" customHeight="1">
      <c r="A311" s="65"/>
      <c r="B311" s="65"/>
      <c r="C311" s="65"/>
      <c r="D311" s="65"/>
      <c r="E311" s="66"/>
      <c r="F311" s="66"/>
      <c r="G311" s="65"/>
      <c r="H311" s="65"/>
      <c r="I311" s="65"/>
      <c r="J311" s="67"/>
      <c r="K311" s="82"/>
      <c r="L311" s="83"/>
      <c r="M311" s="83"/>
      <c r="N311" s="83"/>
      <c r="O311" s="84"/>
      <c r="P311" s="83"/>
      <c r="Q311" s="68"/>
      <c r="R311" s="69"/>
      <c r="S311" s="69"/>
      <c r="T311" s="69"/>
    </row>
    <row r="312" ht="15.75" customHeight="1">
      <c r="A312" s="70"/>
      <c r="B312" s="70"/>
      <c r="C312" s="70"/>
      <c r="D312" s="70"/>
      <c r="E312" s="77"/>
      <c r="F312" s="77"/>
      <c r="G312" s="70"/>
      <c r="H312" s="70"/>
      <c r="I312" s="70"/>
      <c r="J312" s="78"/>
      <c r="K312" s="79"/>
      <c r="L312" s="80"/>
      <c r="M312" s="80"/>
      <c r="N312" s="80"/>
      <c r="O312" s="81"/>
      <c r="P312" s="80"/>
      <c r="Q312" s="60"/>
      <c r="R312" s="61"/>
      <c r="S312" s="61"/>
      <c r="T312" s="61"/>
    </row>
    <row r="313" ht="15.75" customHeight="1">
      <c r="A313" s="65"/>
      <c r="B313" s="65"/>
      <c r="C313" s="65"/>
      <c r="D313" s="65"/>
      <c r="E313" s="66"/>
      <c r="F313" s="66"/>
      <c r="G313" s="65"/>
      <c r="H313" s="65"/>
      <c r="I313" s="65"/>
      <c r="J313" s="67"/>
      <c r="K313" s="82"/>
      <c r="L313" s="83"/>
      <c r="M313" s="83"/>
      <c r="N313" s="83"/>
      <c r="O313" s="84"/>
      <c r="P313" s="83"/>
      <c r="Q313" s="68"/>
      <c r="R313" s="69"/>
      <c r="S313" s="69"/>
      <c r="T313" s="69"/>
    </row>
    <row r="314" ht="15.75" customHeight="1">
      <c r="A314" s="70"/>
      <c r="B314" s="70"/>
      <c r="C314" s="70"/>
      <c r="D314" s="70"/>
      <c r="E314" s="77"/>
      <c r="F314" s="77"/>
      <c r="G314" s="70"/>
      <c r="H314" s="70"/>
      <c r="I314" s="70"/>
      <c r="J314" s="78"/>
      <c r="K314" s="79"/>
      <c r="L314" s="80"/>
      <c r="M314" s="80"/>
      <c r="N314" s="80"/>
      <c r="O314" s="81"/>
      <c r="P314" s="80"/>
      <c r="Q314" s="60"/>
      <c r="R314" s="61"/>
      <c r="S314" s="61"/>
      <c r="T314" s="61"/>
    </row>
    <row r="315" ht="15.75" customHeight="1">
      <c r="A315" s="65"/>
      <c r="B315" s="65"/>
      <c r="C315" s="65"/>
      <c r="D315" s="65"/>
      <c r="E315" s="66"/>
      <c r="F315" s="66"/>
      <c r="G315" s="65"/>
      <c r="H315" s="65"/>
      <c r="I315" s="65"/>
      <c r="J315" s="67"/>
      <c r="K315" s="82"/>
      <c r="L315" s="83"/>
      <c r="M315" s="83"/>
      <c r="N315" s="83"/>
      <c r="O315" s="84"/>
      <c r="P315" s="83"/>
      <c r="Q315" s="68"/>
      <c r="R315" s="69"/>
      <c r="S315" s="69"/>
      <c r="T315" s="69"/>
    </row>
    <row r="316" ht="15.75" customHeight="1">
      <c r="A316" s="70"/>
      <c r="B316" s="70"/>
      <c r="C316" s="70"/>
      <c r="D316" s="70"/>
      <c r="E316" s="77"/>
      <c r="F316" s="77"/>
      <c r="G316" s="70"/>
      <c r="H316" s="70"/>
      <c r="I316" s="70"/>
      <c r="J316" s="78"/>
      <c r="K316" s="79"/>
      <c r="L316" s="80"/>
      <c r="M316" s="80"/>
      <c r="N316" s="80"/>
      <c r="O316" s="81"/>
      <c r="P316" s="80"/>
      <c r="Q316" s="60"/>
      <c r="R316" s="61"/>
      <c r="S316" s="61"/>
      <c r="T316" s="61"/>
    </row>
    <row r="317" ht="15.75" customHeight="1">
      <c r="A317" s="65"/>
      <c r="B317" s="65"/>
      <c r="C317" s="65"/>
      <c r="D317" s="65"/>
      <c r="E317" s="66"/>
      <c r="F317" s="66"/>
      <c r="G317" s="65"/>
      <c r="H317" s="65"/>
      <c r="I317" s="65"/>
      <c r="J317" s="67"/>
      <c r="K317" s="82"/>
      <c r="L317" s="83"/>
      <c r="M317" s="83"/>
      <c r="N317" s="83"/>
      <c r="O317" s="84"/>
      <c r="P317" s="83"/>
      <c r="Q317" s="68"/>
      <c r="R317" s="69"/>
      <c r="S317" s="69"/>
      <c r="T317" s="69"/>
    </row>
    <row r="318" ht="15.75" customHeight="1">
      <c r="A318" s="70"/>
      <c r="B318" s="70"/>
      <c r="C318" s="70"/>
      <c r="D318" s="70"/>
      <c r="E318" s="77"/>
      <c r="F318" s="77"/>
      <c r="G318" s="70"/>
      <c r="H318" s="70"/>
      <c r="I318" s="70"/>
      <c r="J318" s="78"/>
      <c r="K318" s="79"/>
      <c r="L318" s="80"/>
      <c r="M318" s="80"/>
      <c r="N318" s="80"/>
      <c r="O318" s="81"/>
      <c r="P318" s="80"/>
      <c r="Q318" s="60"/>
      <c r="R318" s="61"/>
      <c r="S318" s="61"/>
      <c r="T318" s="61"/>
    </row>
    <row r="319" ht="15.75" customHeight="1">
      <c r="A319" s="65"/>
      <c r="B319" s="65"/>
      <c r="C319" s="65"/>
      <c r="D319" s="65"/>
      <c r="E319" s="66"/>
      <c r="F319" s="66"/>
      <c r="G319" s="65"/>
      <c r="H319" s="65"/>
      <c r="I319" s="65"/>
      <c r="J319" s="67"/>
      <c r="K319" s="82"/>
      <c r="L319" s="83"/>
      <c r="M319" s="83"/>
      <c r="N319" s="83"/>
      <c r="O319" s="84"/>
      <c r="P319" s="83"/>
      <c r="Q319" s="68"/>
      <c r="R319" s="69"/>
      <c r="S319" s="69"/>
      <c r="T319" s="69"/>
    </row>
    <row r="320" ht="15.75" customHeight="1">
      <c r="A320" s="70"/>
      <c r="B320" s="70"/>
      <c r="C320" s="70"/>
      <c r="D320" s="70"/>
      <c r="E320" s="77"/>
      <c r="F320" s="77"/>
      <c r="G320" s="70"/>
      <c r="H320" s="70"/>
      <c r="I320" s="70"/>
      <c r="J320" s="78"/>
      <c r="K320" s="79"/>
      <c r="L320" s="80"/>
      <c r="M320" s="80"/>
      <c r="N320" s="80"/>
      <c r="O320" s="81"/>
      <c r="P320" s="80"/>
      <c r="Q320" s="60"/>
      <c r="R320" s="61"/>
      <c r="S320" s="61"/>
      <c r="T320" s="61"/>
    </row>
    <row r="321" ht="15.75" customHeight="1">
      <c r="A321" s="65"/>
      <c r="B321" s="65"/>
      <c r="C321" s="65"/>
      <c r="D321" s="65"/>
      <c r="E321" s="66"/>
      <c r="F321" s="66"/>
      <c r="G321" s="65"/>
      <c r="H321" s="65"/>
      <c r="I321" s="65"/>
      <c r="J321" s="67"/>
      <c r="K321" s="82"/>
      <c r="L321" s="83"/>
      <c r="M321" s="83"/>
      <c r="N321" s="83"/>
      <c r="O321" s="84"/>
      <c r="P321" s="83"/>
      <c r="Q321" s="68"/>
      <c r="R321" s="69"/>
      <c r="S321" s="69"/>
      <c r="T321" s="69"/>
    </row>
    <row r="322" ht="15.75" customHeight="1">
      <c r="A322" s="70"/>
      <c r="B322" s="70"/>
      <c r="C322" s="70"/>
      <c r="D322" s="70"/>
      <c r="E322" s="77"/>
      <c r="F322" s="77"/>
      <c r="G322" s="70"/>
      <c r="H322" s="70"/>
      <c r="I322" s="70"/>
      <c r="J322" s="78"/>
      <c r="K322" s="79"/>
      <c r="L322" s="80"/>
      <c r="M322" s="80"/>
      <c r="N322" s="80"/>
      <c r="O322" s="81"/>
      <c r="P322" s="80"/>
      <c r="Q322" s="60"/>
      <c r="R322" s="61"/>
      <c r="S322" s="61"/>
      <c r="T322" s="61"/>
    </row>
    <row r="323" ht="15.75" customHeight="1">
      <c r="A323" s="65"/>
      <c r="B323" s="65"/>
      <c r="C323" s="65"/>
      <c r="D323" s="65"/>
      <c r="E323" s="66"/>
      <c r="F323" s="66"/>
      <c r="G323" s="65"/>
      <c r="H323" s="65"/>
      <c r="I323" s="65"/>
      <c r="J323" s="67"/>
      <c r="K323" s="82"/>
      <c r="L323" s="83"/>
      <c r="M323" s="83"/>
      <c r="N323" s="83"/>
      <c r="O323" s="84"/>
      <c r="P323" s="83"/>
      <c r="Q323" s="68"/>
      <c r="R323" s="69"/>
      <c r="S323" s="69"/>
      <c r="T323" s="69"/>
    </row>
    <row r="324" ht="15.75" customHeight="1">
      <c r="A324" s="70"/>
      <c r="B324" s="70"/>
      <c r="C324" s="70"/>
      <c r="D324" s="70"/>
      <c r="E324" s="77"/>
      <c r="F324" s="77"/>
      <c r="G324" s="70"/>
      <c r="H324" s="70"/>
      <c r="I324" s="70"/>
      <c r="J324" s="78"/>
      <c r="K324" s="79"/>
      <c r="L324" s="80"/>
      <c r="M324" s="80"/>
      <c r="N324" s="80"/>
      <c r="O324" s="81"/>
      <c r="P324" s="80"/>
      <c r="Q324" s="60"/>
      <c r="R324" s="61"/>
      <c r="S324" s="61"/>
      <c r="T324" s="61"/>
    </row>
    <row r="325" ht="15.75" customHeight="1">
      <c r="A325" s="65"/>
      <c r="B325" s="65"/>
      <c r="C325" s="65"/>
      <c r="D325" s="65"/>
      <c r="E325" s="66"/>
      <c r="F325" s="66"/>
      <c r="G325" s="65"/>
      <c r="H325" s="65"/>
      <c r="I325" s="65"/>
      <c r="J325" s="67"/>
      <c r="K325" s="82"/>
      <c r="L325" s="83"/>
      <c r="M325" s="83"/>
      <c r="N325" s="83"/>
      <c r="O325" s="84"/>
      <c r="P325" s="83"/>
      <c r="Q325" s="68"/>
      <c r="R325" s="69"/>
      <c r="S325" s="69"/>
      <c r="T325" s="69"/>
    </row>
    <row r="326" ht="15.75" customHeight="1">
      <c r="A326" s="70"/>
      <c r="B326" s="70"/>
      <c r="C326" s="70"/>
      <c r="D326" s="70"/>
      <c r="E326" s="77"/>
      <c r="F326" s="77"/>
      <c r="G326" s="70"/>
      <c r="H326" s="70"/>
      <c r="I326" s="70"/>
      <c r="J326" s="78"/>
      <c r="K326" s="79"/>
      <c r="L326" s="80"/>
      <c r="M326" s="80"/>
      <c r="N326" s="80"/>
      <c r="O326" s="81"/>
      <c r="P326" s="80"/>
      <c r="Q326" s="60"/>
      <c r="R326" s="61"/>
      <c r="S326" s="61"/>
      <c r="T326" s="61"/>
    </row>
    <row r="327" ht="15.75" customHeight="1">
      <c r="A327" s="65"/>
      <c r="B327" s="65"/>
      <c r="C327" s="65"/>
      <c r="D327" s="65"/>
      <c r="E327" s="66"/>
      <c r="F327" s="66"/>
      <c r="G327" s="65"/>
      <c r="H327" s="65"/>
      <c r="I327" s="65"/>
      <c r="J327" s="67"/>
      <c r="K327" s="82"/>
      <c r="L327" s="83"/>
      <c r="M327" s="83"/>
      <c r="N327" s="83"/>
      <c r="O327" s="84"/>
      <c r="P327" s="83"/>
      <c r="Q327" s="68"/>
      <c r="R327" s="69"/>
      <c r="S327" s="69"/>
      <c r="T327" s="69"/>
    </row>
    <row r="328" ht="15.75" customHeight="1">
      <c r="A328" s="70"/>
      <c r="B328" s="70"/>
      <c r="C328" s="70"/>
      <c r="D328" s="70"/>
      <c r="E328" s="77"/>
      <c r="F328" s="77"/>
      <c r="G328" s="70"/>
      <c r="H328" s="70"/>
      <c r="I328" s="70"/>
      <c r="J328" s="78"/>
      <c r="K328" s="79"/>
      <c r="L328" s="80"/>
      <c r="M328" s="80"/>
      <c r="N328" s="80"/>
      <c r="O328" s="81"/>
      <c r="P328" s="80"/>
      <c r="Q328" s="60"/>
      <c r="R328" s="61"/>
      <c r="S328" s="61"/>
      <c r="T328" s="61"/>
    </row>
    <row r="329" ht="15.75" customHeight="1">
      <c r="A329" s="65"/>
      <c r="B329" s="65"/>
      <c r="C329" s="65"/>
      <c r="D329" s="65"/>
      <c r="E329" s="66"/>
      <c r="F329" s="66"/>
      <c r="G329" s="65"/>
      <c r="H329" s="65"/>
      <c r="I329" s="65"/>
      <c r="J329" s="67"/>
      <c r="K329" s="82"/>
      <c r="L329" s="83"/>
      <c r="M329" s="83"/>
      <c r="N329" s="83"/>
      <c r="O329" s="84"/>
      <c r="P329" s="83"/>
      <c r="Q329" s="68"/>
      <c r="R329" s="69"/>
      <c r="S329" s="69"/>
      <c r="T329" s="69"/>
    </row>
    <row r="330" ht="15.75" customHeight="1">
      <c r="A330" s="70"/>
      <c r="B330" s="70"/>
      <c r="C330" s="70"/>
      <c r="D330" s="70"/>
      <c r="E330" s="77"/>
      <c r="F330" s="77"/>
      <c r="G330" s="70"/>
      <c r="H330" s="70"/>
      <c r="I330" s="70"/>
      <c r="J330" s="78"/>
      <c r="K330" s="79"/>
      <c r="L330" s="80"/>
      <c r="M330" s="80"/>
      <c r="N330" s="80"/>
      <c r="O330" s="81"/>
      <c r="P330" s="80"/>
      <c r="Q330" s="60"/>
      <c r="R330" s="61"/>
      <c r="S330" s="61"/>
      <c r="T330" s="61"/>
    </row>
    <row r="331" ht="15.75" customHeight="1">
      <c r="A331" s="65"/>
      <c r="B331" s="65"/>
      <c r="C331" s="65"/>
      <c r="D331" s="65"/>
      <c r="E331" s="66"/>
      <c r="F331" s="66"/>
      <c r="G331" s="65"/>
      <c r="H331" s="65"/>
      <c r="I331" s="65"/>
      <c r="J331" s="67"/>
      <c r="K331" s="82"/>
      <c r="L331" s="83"/>
      <c r="M331" s="83"/>
      <c r="N331" s="83"/>
      <c r="O331" s="84"/>
      <c r="P331" s="83"/>
      <c r="Q331" s="68"/>
      <c r="R331" s="69"/>
      <c r="S331" s="69"/>
      <c r="T331" s="69"/>
    </row>
    <row r="332" ht="15.75" customHeight="1">
      <c r="A332" s="70"/>
      <c r="B332" s="70"/>
      <c r="C332" s="70"/>
      <c r="D332" s="70"/>
      <c r="E332" s="77"/>
      <c r="F332" s="77"/>
      <c r="G332" s="70"/>
      <c r="H332" s="70"/>
      <c r="I332" s="70"/>
      <c r="J332" s="78"/>
      <c r="K332" s="79"/>
      <c r="L332" s="80"/>
      <c r="M332" s="80"/>
      <c r="N332" s="80"/>
      <c r="O332" s="81"/>
      <c r="P332" s="80"/>
      <c r="Q332" s="60"/>
      <c r="R332" s="61"/>
      <c r="S332" s="61"/>
      <c r="T332" s="61"/>
    </row>
    <row r="333" ht="15.75" customHeight="1">
      <c r="A333" s="65"/>
      <c r="B333" s="65"/>
      <c r="C333" s="65"/>
      <c r="D333" s="65"/>
      <c r="E333" s="66"/>
      <c r="F333" s="66"/>
      <c r="G333" s="65"/>
      <c r="H333" s="65"/>
      <c r="I333" s="65"/>
      <c r="J333" s="67"/>
      <c r="K333" s="82"/>
      <c r="L333" s="83"/>
      <c r="M333" s="83"/>
      <c r="N333" s="83"/>
      <c r="O333" s="84"/>
      <c r="P333" s="83"/>
      <c r="Q333" s="68"/>
      <c r="R333" s="69"/>
      <c r="S333" s="69"/>
      <c r="T333" s="69"/>
    </row>
    <row r="334" ht="15.75" customHeight="1">
      <c r="A334" s="70"/>
      <c r="B334" s="70"/>
      <c r="C334" s="70"/>
      <c r="D334" s="70"/>
      <c r="E334" s="77"/>
      <c r="F334" s="77"/>
      <c r="G334" s="70"/>
      <c r="H334" s="70"/>
      <c r="I334" s="70"/>
      <c r="J334" s="78"/>
      <c r="K334" s="79"/>
      <c r="L334" s="80"/>
      <c r="M334" s="80"/>
      <c r="N334" s="80"/>
      <c r="O334" s="81"/>
      <c r="P334" s="80"/>
      <c r="Q334" s="60"/>
      <c r="R334" s="61"/>
      <c r="S334" s="61"/>
      <c r="T334" s="61"/>
    </row>
    <row r="335" ht="15.75" customHeight="1">
      <c r="A335" s="65"/>
      <c r="B335" s="65"/>
      <c r="C335" s="65"/>
      <c r="D335" s="65"/>
      <c r="E335" s="66"/>
      <c r="F335" s="66"/>
      <c r="G335" s="65"/>
      <c r="H335" s="65"/>
      <c r="I335" s="65"/>
      <c r="J335" s="67"/>
      <c r="K335" s="82"/>
      <c r="L335" s="83"/>
      <c r="M335" s="83"/>
      <c r="N335" s="83"/>
      <c r="O335" s="84"/>
      <c r="P335" s="83"/>
      <c r="Q335" s="68"/>
      <c r="R335" s="69"/>
      <c r="S335" s="69"/>
      <c r="T335" s="69"/>
    </row>
    <row r="336" ht="15.75" customHeight="1">
      <c r="A336" s="70"/>
      <c r="B336" s="70"/>
      <c r="C336" s="70"/>
      <c r="D336" s="70"/>
      <c r="E336" s="77"/>
      <c r="F336" s="77"/>
      <c r="G336" s="70"/>
      <c r="H336" s="70"/>
      <c r="I336" s="70"/>
      <c r="J336" s="78"/>
      <c r="K336" s="79"/>
      <c r="L336" s="80"/>
      <c r="M336" s="80"/>
      <c r="N336" s="80"/>
      <c r="O336" s="81"/>
      <c r="P336" s="80"/>
      <c r="Q336" s="60"/>
      <c r="R336" s="61"/>
      <c r="S336" s="61"/>
      <c r="T336" s="61"/>
    </row>
    <row r="337" ht="15.75" customHeight="1">
      <c r="A337" s="65"/>
      <c r="B337" s="65"/>
      <c r="C337" s="65"/>
      <c r="D337" s="65"/>
      <c r="E337" s="66"/>
      <c r="F337" s="66"/>
      <c r="G337" s="65"/>
      <c r="H337" s="65"/>
      <c r="I337" s="65"/>
      <c r="J337" s="67"/>
      <c r="K337" s="82"/>
      <c r="L337" s="83"/>
      <c r="M337" s="83"/>
      <c r="N337" s="83"/>
      <c r="O337" s="84"/>
      <c r="P337" s="83"/>
      <c r="Q337" s="68"/>
      <c r="R337" s="69"/>
      <c r="S337" s="69"/>
      <c r="T337" s="69"/>
    </row>
    <row r="338" ht="15.75" customHeight="1">
      <c r="A338" s="70"/>
      <c r="B338" s="70"/>
      <c r="C338" s="70"/>
      <c r="D338" s="70"/>
      <c r="E338" s="77"/>
      <c r="F338" s="77"/>
      <c r="G338" s="70"/>
      <c r="H338" s="70"/>
      <c r="I338" s="70"/>
      <c r="J338" s="78"/>
      <c r="K338" s="79"/>
      <c r="L338" s="80"/>
      <c r="M338" s="80"/>
      <c r="N338" s="80"/>
      <c r="O338" s="81"/>
      <c r="P338" s="80"/>
      <c r="Q338" s="60"/>
      <c r="R338" s="61"/>
      <c r="S338" s="61"/>
      <c r="T338" s="61"/>
    </row>
    <row r="339" ht="15.75" customHeight="1">
      <c r="A339" s="65"/>
      <c r="B339" s="65"/>
      <c r="C339" s="65"/>
      <c r="D339" s="65"/>
      <c r="E339" s="66"/>
      <c r="F339" s="66"/>
      <c r="G339" s="65"/>
      <c r="H339" s="65"/>
      <c r="I339" s="65"/>
      <c r="J339" s="67"/>
      <c r="K339" s="82"/>
      <c r="L339" s="83"/>
      <c r="M339" s="83"/>
      <c r="N339" s="83"/>
      <c r="O339" s="84"/>
      <c r="P339" s="83"/>
      <c r="Q339" s="68"/>
      <c r="R339" s="69"/>
      <c r="S339" s="69"/>
      <c r="T339" s="69"/>
    </row>
    <row r="340" ht="15.75" customHeight="1">
      <c r="A340" s="70"/>
      <c r="B340" s="70"/>
      <c r="C340" s="70"/>
      <c r="D340" s="70"/>
      <c r="E340" s="77"/>
      <c r="F340" s="77"/>
      <c r="G340" s="70"/>
      <c r="H340" s="70"/>
      <c r="I340" s="70"/>
      <c r="J340" s="78"/>
      <c r="K340" s="79"/>
      <c r="L340" s="80"/>
      <c r="M340" s="80"/>
      <c r="N340" s="80"/>
      <c r="O340" s="81"/>
      <c r="P340" s="80"/>
      <c r="Q340" s="60"/>
      <c r="R340" s="61"/>
      <c r="S340" s="61"/>
      <c r="T340" s="61"/>
    </row>
    <row r="341" ht="15.75" customHeight="1">
      <c r="A341" s="65"/>
      <c r="B341" s="65"/>
      <c r="C341" s="65"/>
      <c r="D341" s="65"/>
      <c r="E341" s="66"/>
      <c r="F341" s="66"/>
      <c r="G341" s="65"/>
      <c r="H341" s="65"/>
      <c r="I341" s="65"/>
      <c r="J341" s="67"/>
      <c r="K341" s="82"/>
      <c r="L341" s="83"/>
      <c r="M341" s="83"/>
      <c r="N341" s="83"/>
      <c r="O341" s="84"/>
      <c r="P341" s="83"/>
      <c r="Q341" s="68"/>
      <c r="R341" s="69"/>
      <c r="S341" s="69"/>
      <c r="T341" s="69"/>
    </row>
    <row r="342" ht="15.75" customHeight="1">
      <c r="A342" s="70"/>
      <c r="B342" s="70"/>
      <c r="C342" s="70"/>
      <c r="D342" s="70"/>
      <c r="E342" s="77"/>
      <c r="F342" s="77"/>
      <c r="G342" s="70"/>
      <c r="H342" s="70"/>
      <c r="I342" s="70"/>
      <c r="J342" s="78"/>
      <c r="K342" s="79"/>
      <c r="L342" s="80"/>
      <c r="M342" s="80"/>
      <c r="N342" s="80"/>
      <c r="O342" s="81"/>
      <c r="P342" s="80"/>
      <c r="Q342" s="60"/>
      <c r="R342" s="61"/>
      <c r="S342" s="61"/>
      <c r="T342" s="61"/>
    </row>
    <row r="343" ht="15.75" customHeight="1">
      <c r="A343" s="65"/>
      <c r="B343" s="65"/>
      <c r="C343" s="65"/>
      <c r="D343" s="65"/>
      <c r="E343" s="66"/>
      <c r="F343" s="66"/>
      <c r="G343" s="65"/>
      <c r="H343" s="65"/>
      <c r="I343" s="65"/>
      <c r="J343" s="67"/>
      <c r="K343" s="82"/>
      <c r="L343" s="83"/>
      <c r="M343" s="83"/>
      <c r="N343" s="83"/>
      <c r="O343" s="84"/>
      <c r="P343" s="83"/>
      <c r="Q343" s="68"/>
      <c r="R343" s="69"/>
      <c r="S343" s="69"/>
      <c r="T343" s="69"/>
    </row>
    <row r="344" ht="15.75" customHeight="1">
      <c r="A344" s="70"/>
      <c r="B344" s="70"/>
      <c r="C344" s="70"/>
      <c r="D344" s="70"/>
      <c r="E344" s="77"/>
      <c r="F344" s="77"/>
      <c r="G344" s="70"/>
      <c r="H344" s="70"/>
      <c r="I344" s="70"/>
      <c r="J344" s="78"/>
      <c r="K344" s="79"/>
      <c r="L344" s="80"/>
      <c r="M344" s="80"/>
      <c r="N344" s="80"/>
      <c r="O344" s="81"/>
      <c r="P344" s="80"/>
      <c r="Q344" s="60"/>
      <c r="R344" s="61"/>
      <c r="S344" s="61"/>
      <c r="T344" s="61"/>
    </row>
    <row r="345" ht="15.75" customHeight="1">
      <c r="A345" s="65"/>
      <c r="B345" s="65"/>
      <c r="C345" s="65"/>
      <c r="D345" s="65"/>
      <c r="E345" s="66"/>
      <c r="F345" s="66"/>
      <c r="G345" s="65"/>
      <c r="H345" s="65"/>
      <c r="I345" s="65"/>
      <c r="J345" s="67"/>
      <c r="K345" s="82"/>
      <c r="L345" s="83"/>
      <c r="M345" s="83"/>
      <c r="N345" s="83"/>
      <c r="O345" s="84"/>
      <c r="P345" s="83"/>
      <c r="Q345" s="68"/>
      <c r="R345" s="69"/>
      <c r="S345" s="69"/>
      <c r="T345" s="69"/>
    </row>
    <row r="346" ht="15.75" customHeight="1">
      <c r="A346" s="70"/>
      <c r="B346" s="70"/>
      <c r="C346" s="70"/>
      <c r="D346" s="70"/>
      <c r="E346" s="77"/>
      <c r="F346" s="77"/>
      <c r="G346" s="70"/>
      <c r="H346" s="70"/>
      <c r="I346" s="70"/>
      <c r="J346" s="78"/>
      <c r="K346" s="79"/>
      <c r="L346" s="80"/>
      <c r="M346" s="80"/>
      <c r="N346" s="80"/>
      <c r="O346" s="81"/>
      <c r="P346" s="80"/>
      <c r="Q346" s="60"/>
      <c r="R346" s="61"/>
      <c r="S346" s="61"/>
      <c r="T346" s="61"/>
    </row>
    <row r="347" ht="15.75" customHeight="1">
      <c r="A347" s="65"/>
      <c r="B347" s="65"/>
      <c r="C347" s="65"/>
      <c r="D347" s="65"/>
      <c r="E347" s="66"/>
      <c r="F347" s="66"/>
      <c r="G347" s="65"/>
      <c r="H347" s="65"/>
      <c r="I347" s="65"/>
      <c r="J347" s="67"/>
      <c r="K347" s="82"/>
      <c r="L347" s="83"/>
      <c r="M347" s="83"/>
      <c r="N347" s="83"/>
      <c r="O347" s="84"/>
      <c r="P347" s="83"/>
      <c r="Q347" s="68"/>
      <c r="R347" s="69"/>
      <c r="S347" s="69"/>
      <c r="T347" s="69"/>
    </row>
    <row r="348" ht="15.75" customHeight="1">
      <c r="A348" s="70"/>
      <c r="B348" s="70"/>
      <c r="C348" s="70"/>
      <c r="D348" s="70"/>
      <c r="E348" s="77"/>
      <c r="F348" s="77"/>
      <c r="G348" s="70"/>
      <c r="H348" s="70"/>
      <c r="I348" s="70"/>
      <c r="J348" s="78"/>
      <c r="K348" s="79"/>
      <c r="L348" s="80"/>
      <c r="M348" s="80"/>
      <c r="N348" s="80"/>
      <c r="O348" s="81"/>
      <c r="P348" s="80"/>
      <c r="Q348" s="60"/>
      <c r="R348" s="61"/>
      <c r="S348" s="61"/>
      <c r="T348" s="61"/>
    </row>
    <row r="349" ht="15.75" customHeight="1">
      <c r="A349" s="65"/>
      <c r="B349" s="65"/>
      <c r="C349" s="65"/>
      <c r="D349" s="65"/>
      <c r="E349" s="66"/>
      <c r="F349" s="66"/>
      <c r="G349" s="65"/>
      <c r="H349" s="65"/>
      <c r="I349" s="65"/>
      <c r="J349" s="67"/>
      <c r="K349" s="82"/>
      <c r="L349" s="83"/>
      <c r="M349" s="83"/>
      <c r="N349" s="83"/>
      <c r="O349" s="84"/>
      <c r="P349" s="83"/>
      <c r="Q349" s="68"/>
      <c r="R349" s="69"/>
      <c r="S349" s="69"/>
      <c r="T349" s="69"/>
    </row>
    <row r="350" ht="15.75" customHeight="1">
      <c r="A350" s="70"/>
      <c r="B350" s="70"/>
      <c r="C350" s="70"/>
      <c r="D350" s="70"/>
      <c r="E350" s="77"/>
      <c r="F350" s="77"/>
      <c r="G350" s="70"/>
      <c r="H350" s="70"/>
      <c r="I350" s="70"/>
      <c r="J350" s="78"/>
      <c r="K350" s="79"/>
      <c r="L350" s="80"/>
      <c r="M350" s="80"/>
      <c r="N350" s="80"/>
      <c r="O350" s="81"/>
      <c r="P350" s="80"/>
      <c r="Q350" s="60"/>
      <c r="R350" s="61"/>
      <c r="S350" s="61"/>
      <c r="T350" s="61"/>
    </row>
    <row r="351" ht="15.75" customHeight="1">
      <c r="A351" s="65"/>
      <c r="B351" s="65"/>
      <c r="C351" s="65"/>
      <c r="D351" s="65"/>
      <c r="E351" s="66"/>
      <c r="F351" s="66"/>
      <c r="G351" s="65"/>
      <c r="H351" s="65"/>
      <c r="I351" s="65"/>
      <c r="J351" s="67"/>
      <c r="K351" s="82"/>
      <c r="L351" s="83"/>
      <c r="M351" s="83"/>
      <c r="N351" s="83"/>
      <c r="O351" s="84"/>
      <c r="P351" s="83"/>
      <c r="Q351" s="68"/>
      <c r="R351" s="69"/>
      <c r="S351" s="69"/>
      <c r="T351" s="69"/>
    </row>
    <row r="352" ht="15.75" customHeight="1">
      <c r="A352" s="70"/>
      <c r="B352" s="70"/>
      <c r="C352" s="70"/>
      <c r="D352" s="70"/>
      <c r="E352" s="77"/>
      <c r="F352" s="77"/>
      <c r="G352" s="70"/>
      <c r="H352" s="70"/>
      <c r="I352" s="70"/>
      <c r="J352" s="78"/>
      <c r="K352" s="79"/>
      <c r="L352" s="80"/>
      <c r="M352" s="80"/>
      <c r="N352" s="80"/>
      <c r="O352" s="81"/>
      <c r="P352" s="80"/>
      <c r="Q352" s="60"/>
      <c r="R352" s="61"/>
      <c r="S352" s="61"/>
      <c r="T352" s="61"/>
    </row>
    <row r="353" ht="15.75" customHeight="1">
      <c r="A353" s="65"/>
      <c r="B353" s="65"/>
      <c r="C353" s="65"/>
      <c r="D353" s="65"/>
      <c r="E353" s="66"/>
      <c r="F353" s="66"/>
      <c r="G353" s="65"/>
      <c r="H353" s="65"/>
      <c r="I353" s="65"/>
      <c r="J353" s="67"/>
      <c r="K353" s="82"/>
      <c r="L353" s="83"/>
      <c r="M353" s="83"/>
      <c r="N353" s="83"/>
      <c r="O353" s="84"/>
      <c r="P353" s="83"/>
      <c r="Q353" s="68"/>
      <c r="R353" s="69"/>
      <c r="S353" s="69"/>
      <c r="T353" s="69"/>
    </row>
    <row r="354" ht="15.75" customHeight="1">
      <c r="A354" s="70"/>
      <c r="B354" s="70"/>
      <c r="C354" s="70"/>
      <c r="D354" s="70"/>
      <c r="E354" s="77"/>
      <c r="F354" s="77"/>
      <c r="G354" s="70"/>
      <c r="H354" s="70"/>
      <c r="I354" s="70"/>
      <c r="J354" s="78"/>
      <c r="K354" s="79"/>
      <c r="L354" s="80"/>
      <c r="M354" s="80"/>
      <c r="N354" s="80"/>
      <c r="O354" s="81"/>
      <c r="P354" s="80"/>
      <c r="Q354" s="60"/>
      <c r="R354" s="61"/>
      <c r="S354" s="61"/>
      <c r="T354" s="61"/>
    </row>
    <row r="355" ht="15.75" customHeight="1">
      <c r="A355" s="65"/>
      <c r="B355" s="65"/>
      <c r="C355" s="65"/>
      <c r="D355" s="65"/>
      <c r="E355" s="66"/>
      <c r="F355" s="66"/>
      <c r="G355" s="65"/>
      <c r="H355" s="65"/>
      <c r="I355" s="65"/>
      <c r="J355" s="67"/>
      <c r="K355" s="82"/>
      <c r="L355" s="83"/>
      <c r="M355" s="83"/>
      <c r="N355" s="83"/>
      <c r="O355" s="84"/>
      <c r="P355" s="83"/>
      <c r="Q355" s="68"/>
      <c r="R355" s="69"/>
      <c r="S355" s="69"/>
      <c r="T355" s="69"/>
    </row>
    <row r="356" ht="15.75" customHeight="1">
      <c r="A356" s="70"/>
      <c r="B356" s="70"/>
      <c r="C356" s="70"/>
      <c r="D356" s="70"/>
      <c r="E356" s="77"/>
      <c r="F356" s="77"/>
      <c r="G356" s="70"/>
      <c r="H356" s="70"/>
      <c r="I356" s="70"/>
      <c r="J356" s="78"/>
      <c r="K356" s="79"/>
      <c r="L356" s="80"/>
      <c r="M356" s="80"/>
      <c r="N356" s="80"/>
      <c r="O356" s="81"/>
      <c r="P356" s="80"/>
      <c r="Q356" s="60"/>
      <c r="R356" s="61"/>
      <c r="S356" s="61"/>
      <c r="T356" s="61"/>
    </row>
    <row r="357" ht="15.75" customHeight="1">
      <c r="A357" s="65"/>
      <c r="B357" s="65"/>
      <c r="C357" s="65"/>
      <c r="D357" s="65"/>
      <c r="E357" s="66"/>
      <c r="F357" s="66"/>
      <c r="G357" s="65"/>
      <c r="H357" s="65"/>
      <c r="I357" s="65"/>
      <c r="J357" s="67"/>
      <c r="K357" s="82"/>
      <c r="L357" s="83"/>
      <c r="M357" s="83"/>
      <c r="N357" s="83"/>
      <c r="O357" s="84"/>
      <c r="P357" s="83"/>
      <c r="Q357" s="68"/>
      <c r="R357" s="69"/>
      <c r="S357" s="69"/>
      <c r="T357" s="69"/>
    </row>
    <row r="358" ht="15.75" customHeight="1">
      <c r="A358" s="70"/>
      <c r="B358" s="70"/>
      <c r="C358" s="70"/>
      <c r="D358" s="70"/>
      <c r="E358" s="77"/>
      <c r="F358" s="77"/>
      <c r="G358" s="70"/>
      <c r="H358" s="70"/>
      <c r="I358" s="70"/>
      <c r="J358" s="78"/>
      <c r="K358" s="79"/>
      <c r="L358" s="80"/>
      <c r="M358" s="80"/>
      <c r="N358" s="80"/>
      <c r="O358" s="81"/>
      <c r="P358" s="80"/>
      <c r="Q358" s="60"/>
      <c r="R358" s="61"/>
      <c r="S358" s="61"/>
      <c r="T358" s="61"/>
    </row>
    <row r="359" ht="15.75" customHeight="1">
      <c r="A359" s="65"/>
      <c r="B359" s="65"/>
      <c r="C359" s="65"/>
      <c r="D359" s="65"/>
      <c r="E359" s="66"/>
      <c r="F359" s="66"/>
      <c r="G359" s="65"/>
      <c r="H359" s="65"/>
      <c r="I359" s="65"/>
      <c r="J359" s="67"/>
      <c r="K359" s="82"/>
      <c r="L359" s="83"/>
      <c r="M359" s="83"/>
      <c r="N359" s="83"/>
      <c r="O359" s="84"/>
      <c r="P359" s="83"/>
      <c r="Q359" s="68"/>
      <c r="R359" s="69"/>
      <c r="S359" s="69"/>
      <c r="T359" s="69"/>
    </row>
    <row r="360" ht="15.75" customHeight="1">
      <c r="A360" s="70"/>
      <c r="B360" s="70"/>
      <c r="C360" s="70"/>
      <c r="D360" s="70"/>
      <c r="E360" s="77"/>
      <c r="F360" s="77"/>
      <c r="G360" s="70"/>
      <c r="H360" s="70"/>
      <c r="I360" s="70"/>
      <c r="J360" s="78"/>
      <c r="K360" s="79"/>
      <c r="L360" s="80"/>
      <c r="M360" s="80"/>
      <c r="N360" s="80"/>
      <c r="O360" s="81"/>
      <c r="P360" s="80"/>
      <c r="Q360" s="60"/>
      <c r="R360" s="61"/>
      <c r="S360" s="61"/>
      <c r="T360" s="61"/>
    </row>
    <row r="361" ht="15.75" customHeight="1">
      <c r="A361" s="65"/>
      <c r="B361" s="65"/>
      <c r="C361" s="65"/>
      <c r="D361" s="65"/>
      <c r="E361" s="66"/>
      <c r="F361" s="66"/>
      <c r="G361" s="65"/>
      <c r="H361" s="65"/>
      <c r="I361" s="65"/>
      <c r="J361" s="67"/>
      <c r="K361" s="82"/>
      <c r="L361" s="83"/>
      <c r="M361" s="83"/>
      <c r="N361" s="83"/>
      <c r="O361" s="84"/>
      <c r="P361" s="83"/>
      <c r="Q361" s="68"/>
      <c r="R361" s="69"/>
      <c r="S361" s="69"/>
      <c r="T361" s="69"/>
    </row>
    <row r="362" ht="15.75" customHeight="1">
      <c r="A362" s="70"/>
      <c r="B362" s="70"/>
      <c r="C362" s="70"/>
      <c r="D362" s="70"/>
      <c r="E362" s="77"/>
      <c r="F362" s="77"/>
      <c r="G362" s="70"/>
      <c r="H362" s="70"/>
      <c r="I362" s="70"/>
      <c r="J362" s="78"/>
      <c r="K362" s="79"/>
      <c r="L362" s="80"/>
      <c r="M362" s="80"/>
      <c r="N362" s="80"/>
      <c r="O362" s="81"/>
      <c r="P362" s="80"/>
      <c r="Q362" s="60"/>
      <c r="R362" s="61"/>
      <c r="S362" s="61"/>
      <c r="T362" s="61"/>
    </row>
    <row r="363" ht="15.75" customHeight="1">
      <c r="A363" s="65"/>
      <c r="B363" s="65"/>
      <c r="C363" s="65"/>
      <c r="D363" s="65"/>
      <c r="E363" s="66"/>
      <c r="F363" s="66"/>
      <c r="G363" s="65"/>
      <c r="H363" s="65"/>
      <c r="I363" s="65"/>
      <c r="J363" s="67"/>
      <c r="K363" s="82"/>
      <c r="L363" s="83"/>
      <c r="M363" s="83"/>
      <c r="N363" s="83"/>
      <c r="O363" s="84"/>
      <c r="P363" s="83"/>
      <c r="Q363" s="68"/>
      <c r="R363" s="69"/>
      <c r="S363" s="69"/>
      <c r="T363" s="69"/>
    </row>
    <row r="364" ht="15.75" customHeight="1">
      <c r="A364" s="70"/>
      <c r="B364" s="70"/>
      <c r="C364" s="70"/>
      <c r="D364" s="70"/>
      <c r="E364" s="77"/>
      <c r="F364" s="77"/>
      <c r="G364" s="70"/>
      <c r="H364" s="70"/>
      <c r="I364" s="70"/>
      <c r="J364" s="78"/>
      <c r="K364" s="79"/>
      <c r="L364" s="80"/>
      <c r="M364" s="80"/>
      <c r="N364" s="80"/>
      <c r="O364" s="81"/>
      <c r="P364" s="80"/>
      <c r="Q364" s="60"/>
      <c r="R364" s="61"/>
      <c r="S364" s="61"/>
      <c r="T364" s="61"/>
    </row>
    <row r="365" ht="15.75" customHeight="1">
      <c r="A365" s="65"/>
      <c r="B365" s="65"/>
      <c r="C365" s="65"/>
      <c r="D365" s="65"/>
      <c r="E365" s="66"/>
      <c r="F365" s="66"/>
      <c r="G365" s="65"/>
      <c r="H365" s="65"/>
      <c r="I365" s="65"/>
      <c r="J365" s="67"/>
      <c r="K365" s="82"/>
      <c r="L365" s="83"/>
      <c r="M365" s="83"/>
      <c r="N365" s="83"/>
      <c r="O365" s="84"/>
      <c r="P365" s="83"/>
      <c r="Q365" s="68"/>
      <c r="R365" s="69"/>
      <c r="S365" s="69"/>
      <c r="T365" s="69"/>
    </row>
    <row r="366" ht="15.75" customHeight="1">
      <c r="A366" s="70"/>
      <c r="B366" s="70"/>
      <c r="C366" s="70"/>
      <c r="D366" s="70"/>
      <c r="E366" s="77"/>
      <c r="F366" s="77"/>
      <c r="G366" s="70"/>
      <c r="H366" s="70"/>
      <c r="I366" s="70"/>
      <c r="J366" s="78"/>
      <c r="K366" s="79"/>
      <c r="L366" s="80"/>
      <c r="M366" s="80"/>
      <c r="N366" s="80"/>
      <c r="O366" s="81"/>
      <c r="P366" s="80"/>
      <c r="Q366" s="60"/>
      <c r="R366" s="61"/>
      <c r="S366" s="61"/>
      <c r="T366" s="61"/>
    </row>
    <row r="367" ht="15.75" customHeight="1">
      <c r="A367" s="65"/>
      <c r="B367" s="65"/>
      <c r="C367" s="65"/>
      <c r="D367" s="65"/>
      <c r="E367" s="66"/>
      <c r="F367" s="66"/>
      <c r="G367" s="65"/>
      <c r="H367" s="65"/>
      <c r="I367" s="65"/>
      <c r="J367" s="67"/>
      <c r="K367" s="82"/>
      <c r="L367" s="83"/>
      <c r="M367" s="83"/>
      <c r="N367" s="83"/>
      <c r="O367" s="84"/>
      <c r="P367" s="83"/>
      <c r="Q367" s="68"/>
      <c r="R367" s="69"/>
      <c r="S367" s="69"/>
      <c r="T367" s="69"/>
    </row>
    <row r="368" ht="15.75" customHeight="1">
      <c r="A368" s="70"/>
      <c r="B368" s="70"/>
      <c r="C368" s="70"/>
      <c r="D368" s="70"/>
      <c r="E368" s="77"/>
      <c r="F368" s="77"/>
      <c r="G368" s="70"/>
      <c r="H368" s="70"/>
      <c r="I368" s="70"/>
      <c r="J368" s="78"/>
      <c r="K368" s="79"/>
      <c r="L368" s="80"/>
      <c r="M368" s="80"/>
      <c r="N368" s="80"/>
      <c r="O368" s="81"/>
      <c r="P368" s="80"/>
      <c r="Q368" s="60"/>
      <c r="R368" s="61"/>
      <c r="S368" s="61"/>
      <c r="T368" s="61"/>
    </row>
    <row r="369" ht="15.75" customHeight="1">
      <c r="A369" s="65"/>
      <c r="B369" s="65"/>
      <c r="C369" s="65"/>
      <c r="D369" s="65"/>
      <c r="E369" s="85"/>
      <c r="F369" s="85"/>
      <c r="G369" s="65"/>
      <c r="H369" s="65"/>
      <c r="I369" s="65"/>
      <c r="J369" s="67"/>
      <c r="K369" s="82"/>
      <c r="L369" s="67"/>
      <c r="M369" s="67"/>
      <c r="N369" s="82"/>
      <c r="O369" s="86"/>
      <c r="P369" s="82"/>
      <c r="Q369" s="65"/>
      <c r="R369" s="87"/>
      <c r="S369" s="87"/>
      <c r="T369" s="87"/>
    </row>
    <row r="370" ht="15.75" customHeight="1">
      <c r="A370" s="70"/>
      <c r="B370" s="70"/>
      <c r="C370" s="70"/>
      <c r="D370" s="70"/>
      <c r="E370" s="88"/>
      <c r="F370" s="88"/>
      <c r="G370" s="70"/>
      <c r="H370" s="70"/>
      <c r="I370" s="70"/>
      <c r="J370" s="78"/>
      <c r="K370" s="79"/>
      <c r="L370" s="78"/>
      <c r="M370" s="78"/>
      <c r="N370" s="79"/>
      <c r="O370" s="89"/>
      <c r="P370" s="79"/>
      <c r="Q370" s="70"/>
      <c r="R370" s="90"/>
      <c r="S370" s="90"/>
      <c r="T370" s="90"/>
    </row>
    <row r="371" ht="15.75" customHeight="1">
      <c r="A371" s="65"/>
      <c r="B371" s="65"/>
      <c r="C371" s="65"/>
      <c r="D371" s="65"/>
      <c r="E371" s="85"/>
      <c r="F371" s="85"/>
      <c r="G371" s="65"/>
      <c r="H371" s="65"/>
      <c r="I371" s="65"/>
      <c r="J371" s="67"/>
      <c r="K371" s="82"/>
      <c r="L371" s="67"/>
      <c r="M371" s="67"/>
      <c r="N371" s="82"/>
      <c r="O371" s="86"/>
      <c r="P371" s="82"/>
      <c r="Q371" s="65"/>
      <c r="R371" s="87"/>
      <c r="S371" s="87"/>
      <c r="T371" s="87"/>
    </row>
    <row r="372" ht="15.75" customHeight="1">
      <c r="A372" s="70"/>
      <c r="B372" s="70"/>
      <c r="C372" s="70"/>
      <c r="D372" s="70"/>
      <c r="E372" s="88"/>
      <c r="F372" s="88"/>
      <c r="G372" s="70"/>
      <c r="H372" s="70"/>
      <c r="I372" s="70"/>
      <c r="J372" s="78"/>
      <c r="K372" s="79"/>
      <c r="L372" s="78"/>
      <c r="M372" s="78"/>
      <c r="N372" s="79"/>
      <c r="O372" s="89"/>
      <c r="P372" s="79"/>
      <c r="Q372" s="70"/>
      <c r="R372" s="90"/>
      <c r="S372" s="90"/>
      <c r="T372" s="90"/>
    </row>
    <row r="373" ht="15.75" customHeight="1">
      <c r="A373" s="65"/>
      <c r="B373" s="65"/>
      <c r="C373" s="65"/>
      <c r="D373" s="65"/>
      <c r="E373" s="85"/>
      <c r="F373" s="85"/>
      <c r="G373" s="65"/>
      <c r="H373" s="65"/>
      <c r="I373" s="65"/>
      <c r="J373" s="67"/>
      <c r="K373" s="82"/>
      <c r="L373" s="67"/>
      <c r="M373" s="67"/>
      <c r="N373" s="82"/>
      <c r="O373" s="86"/>
      <c r="P373" s="82"/>
      <c r="Q373" s="65"/>
      <c r="R373" s="87"/>
      <c r="S373" s="87"/>
      <c r="T373" s="87"/>
    </row>
    <row r="374" ht="15.75" customHeight="1">
      <c r="A374" s="70"/>
      <c r="B374" s="70"/>
      <c r="C374" s="70"/>
      <c r="D374" s="70"/>
      <c r="E374" s="88"/>
      <c r="F374" s="88"/>
      <c r="G374" s="70"/>
      <c r="H374" s="70"/>
      <c r="I374" s="70"/>
      <c r="J374" s="78"/>
      <c r="K374" s="79"/>
      <c r="L374" s="78"/>
      <c r="M374" s="78"/>
      <c r="N374" s="79"/>
      <c r="O374" s="89"/>
      <c r="P374" s="79"/>
      <c r="Q374" s="70"/>
      <c r="R374" s="90"/>
      <c r="S374" s="90"/>
      <c r="T374" s="90"/>
    </row>
    <row r="375" ht="15.75" customHeight="1">
      <c r="A375" s="65"/>
      <c r="B375" s="65"/>
      <c r="C375" s="65"/>
      <c r="D375" s="65"/>
      <c r="E375" s="85"/>
      <c r="F375" s="85"/>
      <c r="G375" s="65"/>
      <c r="H375" s="65"/>
      <c r="I375" s="65"/>
      <c r="J375" s="67"/>
      <c r="K375" s="82"/>
      <c r="L375" s="67"/>
      <c r="M375" s="67"/>
      <c r="N375" s="82"/>
      <c r="O375" s="86"/>
      <c r="P375" s="82"/>
      <c r="Q375" s="65"/>
      <c r="R375" s="87"/>
      <c r="S375" s="87"/>
      <c r="T375" s="87"/>
    </row>
    <row r="376" ht="15.75" customHeight="1">
      <c r="A376" s="70"/>
      <c r="B376" s="70"/>
      <c r="C376" s="70"/>
      <c r="D376" s="70"/>
      <c r="E376" s="88"/>
      <c r="F376" s="88"/>
      <c r="G376" s="70"/>
      <c r="H376" s="70"/>
      <c r="I376" s="70"/>
      <c r="J376" s="78"/>
      <c r="K376" s="79"/>
      <c r="L376" s="78"/>
      <c r="M376" s="78"/>
      <c r="N376" s="79"/>
      <c r="O376" s="89"/>
      <c r="P376" s="79"/>
      <c r="Q376" s="70"/>
      <c r="R376" s="90"/>
      <c r="S376" s="90"/>
      <c r="T376" s="90"/>
    </row>
    <row r="377" ht="15.75" customHeight="1">
      <c r="A377" s="65"/>
      <c r="B377" s="65"/>
      <c r="C377" s="65"/>
      <c r="D377" s="65"/>
      <c r="E377" s="85"/>
      <c r="F377" s="85"/>
      <c r="G377" s="65"/>
      <c r="H377" s="65"/>
      <c r="I377" s="65"/>
      <c r="J377" s="67"/>
      <c r="K377" s="82"/>
      <c r="L377" s="67"/>
      <c r="M377" s="67"/>
      <c r="N377" s="82"/>
      <c r="O377" s="86"/>
      <c r="P377" s="82"/>
      <c r="Q377" s="65"/>
      <c r="R377" s="87"/>
      <c r="S377" s="87"/>
      <c r="T377" s="87"/>
    </row>
    <row r="378" ht="15.75" customHeight="1">
      <c r="A378" s="70"/>
      <c r="B378" s="70"/>
      <c r="C378" s="70"/>
      <c r="D378" s="70"/>
      <c r="E378" s="88"/>
      <c r="F378" s="88"/>
      <c r="G378" s="70"/>
      <c r="H378" s="70"/>
      <c r="I378" s="70"/>
      <c r="J378" s="78"/>
      <c r="K378" s="79"/>
      <c r="L378" s="78"/>
      <c r="M378" s="78"/>
      <c r="N378" s="79"/>
      <c r="O378" s="89"/>
      <c r="P378" s="79"/>
      <c r="Q378" s="70"/>
      <c r="R378" s="90"/>
      <c r="S378" s="90"/>
      <c r="T378" s="90"/>
    </row>
    <row r="379" ht="15.75" customHeight="1">
      <c r="A379" s="65"/>
      <c r="B379" s="65"/>
      <c r="C379" s="65"/>
      <c r="D379" s="65"/>
      <c r="E379" s="85"/>
      <c r="F379" s="85"/>
      <c r="G379" s="65"/>
      <c r="H379" s="65"/>
      <c r="I379" s="65"/>
      <c r="J379" s="67"/>
      <c r="K379" s="82"/>
      <c r="L379" s="67"/>
      <c r="M379" s="67"/>
      <c r="N379" s="82"/>
      <c r="O379" s="86"/>
      <c r="P379" s="82"/>
      <c r="Q379" s="65"/>
      <c r="R379" s="87"/>
      <c r="S379" s="87"/>
      <c r="T379" s="87"/>
    </row>
    <row r="380" ht="15.75" customHeight="1">
      <c r="A380" s="70"/>
      <c r="B380" s="70"/>
      <c r="C380" s="70"/>
      <c r="D380" s="70"/>
      <c r="E380" s="88"/>
      <c r="F380" s="88"/>
      <c r="G380" s="70"/>
      <c r="H380" s="70"/>
      <c r="I380" s="70"/>
      <c r="J380" s="78"/>
      <c r="K380" s="79"/>
      <c r="L380" s="78"/>
      <c r="M380" s="78"/>
      <c r="N380" s="79"/>
      <c r="O380" s="89"/>
      <c r="P380" s="79"/>
      <c r="Q380" s="70"/>
      <c r="R380" s="90"/>
      <c r="S380" s="90"/>
      <c r="T380" s="90"/>
    </row>
    <row r="381" ht="15.75" customHeight="1">
      <c r="A381" s="65"/>
      <c r="B381" s="65"/>
      <c r="C381" s="65"/>
      <c r="D381" s="65"/>
      <c r="E381" s="85"/>
      <c r="F381" s="85"/>
      <c r="G381" s="65"/>
      <c r="H381" s="65"/>
      <c r="I381" s="65"/>
      <c r="J381" s="67"/>
      <c r="K381" s="82"/>
      <c r="L381" s="67"/>
      <c r="M381" s="67"/>
      <c r="N381" s="82"/>
      <c r="O381" s="86"/>
      <c r="P381" s="82"/>
      <c r="Q381" s="65"/>
      <c r="R381" s="87"/>
      <c r="S381" s="87"/>
      <c r="T381" s="87"/>
    </row>
    <row r="382" ht="15.75" customHeight="1">
      <c r="A382" s="70"/>
      <c r="B382" s="70"/>
      <c r="C382" s="70"/>
      <c r="D382" s="70"/>
      <c r="E382" s="88"/>
      <c r="F382" s="88"/>
      <c r="G382" s="70"/>
      <c r="H382" s="70"/>
      <c r="I382" s="70"/>
      <c r="J382" s="78"/>
      <c r="K382" s="79"/>
      <c r="L382" s="78"/>
      <c r="M382" s="78"/>
      <c r="N382" s="79"/>
      <c r="O382" s="89"/>
      <c r="P382" s="79"/>
      <c r="Q382" s="70"/>
      <c r="R382" s="90"/>
      <c r="S382" s="90"/>
      <c r="T382" s="90"/>
    </row>
    <row r="383" ht="15.75" customHeight="1">
      <c r="A383" s="65"/>
      <c r="B383" s="65"/>
      <c r="C383" s="65"/>
      <c r="D383" s="65"/>
      <c r="E383" s="85"/>
      <c r="F383" s="85"/>
      <c r="G383" s="65"/>
      <c r="H383" s="65"/>
      <c r="I383" s="65"/>
      <c r="J383" s="67"/>
      <c r="K383" s="82"/>
      <c r="L383" s="67"/>
      <c r="M383" s="67"/>
      <c r="N383" s="82"/>
      <c r="O383" s="86"/>
      <c r="P383" s="82"/>
      <c r="Q383" s="65"/>
      <c r="R383" s="87"/>
      <c r="S383" s="87"/>
      <c r="T383" s="87"/>
    </row>
    <row r="384" ht="15.75" customHeight="1">
      <c r="A384" s="70"/>
      <c r="B384" s="70"/>
      <c r="C384" s="70"/>
      <c r="D384" s="70"/>
      <c r="E384" s="88"/>
      <c r="F384" s="88"/>
      <c r="G384" s="70"/>
      <c r="H384" s="70"/>
      <c r="I384" s="70"/>
      <c r="J384" s="78"/>
      <c r="K384" s="79"/>
      <c r="L384" s="78"/>
      <c r="M384" s="78"/>
      <c r="N384" s="79"/>
      <c r="O384" s="89"/>
      <c r="P384" s="79"/>
      <c r="Q384" s="70"/>
      <c r="R384" s="90"/>
      <c r="S384" s="90"/>
      <c r="T384" s="90"/>
    </row>
    <row r="385" ht="15.75" customHeight="1">
      <c r="A385" s="65"/>
      <c r="B385" s="65"/>
      <c r="C385" s="65"/>
      <c r="D385" s="65"/>
      <c r="E385" s="85"/>
      <c r="F385" s="85"/>
      <c r="G385" s="65"/>
      <c r="H385" s="65"/>
      <c r="I385" s="65"/>
      <c r="J385" s="67"/>
      <c r="K385" s="82"/>
      <c r="L385" s="67"/>
      <c r="M385" s="67"/>
      <c r="N385" s="82"/>
      <c r="O385" s="86"/>
      <c r="P385" s="82"/>
      <c r="Q385" s="65"/>
      <c r="R385" s="87"/>
      <c r="S385" s="87"/>
      <c r="T385" s="87"/>
    </row>
    <row r="386" ht="15.75" customHeight="1">
      <c r="A386" s="70"/>
      <c r="B386" s="70"/>
      <c r="C386" s="70"/>
      <c r="D386" s="70"/>
      <c r="E386" s="88"/>
      <c r="F386" s="88"/>
      <c r="G386" s="70"/>
      <c r="H386" s="70"/>
      <c r="I386" s="70"/>
      <c r="J386" s="78"/>
      <c r="K386" s="79"/>
      <c r="L386" s="78"/>
      <c r="M386" s="78"/>
      <c r="N386" s="79"/>
      <c r="O386" s="89"/>
      <c r="P386" s="79"/>
      <c r="Q386" s="70"/>
      <c r="R386" s="90"/>
      <c r="S386" s="90"/>
      <c r="T386" s="90"/>
    </row>
    <row r="387" ht="15.75" customHeight="1">
      <c r="A387" s="65"/>
      <c r="B387" s="65"/>
      <c r="C387" s="65"/>
      <c r="D387" s="65"/>
      <c r="E387" s="85"/>
      <c r="F387" s="85"/>
      <c r="G387" s="65"/>
      <c r="H387" s="65"/>
      <c r="I387" s="65"/>
      <c r="J387" s="67"/>
      <c r="K387" s="82"/>
      <c r="L387" s="67"/>
      <c r="M387" s="67"/>
      <c r="N387" s="82"/>
      <c r="O387" s="86"/>
      <c r="P387" s="82"/>
      <c r="Q387" s="65"/>
      <c r="R387" s="87"/>
      <c r="S387" s="87"/>
      <c r="T387" s="87"/>
    </row>
    <row r="388" ht="15.75" customHeight="1">
      <c r="A388" s="70"/>
      <c r="B388" s="70"/>
      <c r="C388" s="70"/>
      <c r="D388" s="70"/>
      <c r="E388" s="88"/>
      <c r="F388" s="88"/>
      <c r="G388" s="70"/>
      <c r="H388" s="70"/>
      <c r="I388" s="70"/>
      <c r="J388" s="78"/>
      <c r="K388" s="79"/>
      <c r="L388" s="78"/>
      <c r="M388" s="78"/>
      <c r="N388" s="79"/>
      <c r="O388" s="89"/>
      <c r="P388" s="79"/>
      <c r="Q388" s="70"/>
      <c r="R388" s="90"/>
      <c r="S388" s="90"/>
      <c r="T388" s="90"/>
    </row>
    <row r="389" ht="15.75" customHeight="1">
      <c r="A389" s="65"/>
      <c r="B389" s="65"/>
      <c r="C389" s="65"/>
      <c r="D389" s="65"/>
      <c r="E389" s="85"/>
      <c r="F389" s="85"/>
      <c r="G389" s="65"/>
      <c r="H389" s="65"/>
      <c r="I389" s="65"/>
      <c r="J389" s="67"/>
      <c r="K389" s="82"/>
      <c r="L389" s="67"/>
      <c r="M389" s="67"/>
      <c r="N389" s="82"/>
      <c r="O389" s="86"/>
      <c r="P389" s="82"/>
      <c r="Q389" s="65"/>
      <c r="R389" s="87"/>
      <c r="S389" s="87"/>
      <c r="T389" s="87"/>
    </row>
    <row r="390" ht="15.75" customHeight="1">
      <c r="A390" s="70"/>
      <c r="B390" s="70"/>
      <c r="C390" s="70"/>
      <c r="D390" s="70"/>
      <c r="E390" s="88"/>
      <c r="F390" s="88"/>
      <c r="G390" s="70"/>
      <c r="H390" s="70"/>
      <c r="I390" s="70"/>
      <c r="J390" s="78"/>
      <c r="K390" s="79"/>
      <c r="L390" s="78"/>
      <c r="M390" s="78"/>
      <c r="N390" s="79"/>
      <c r="O390" s="89"/>
      <c r="P390" s="79"/>
      <c r="Q390" s="70"/>
      <c r="R390" s="90"/>
      <c r="S390" s="90"/>
      <c r="T390" s="90"/>
    </row>
    <row r="391" ht="15.75" customHeight="1">
      <c r="A391" s="65"/>
      <c r="B391" s="65"/>
      <c r="C391" s="65"/>
      <c r="D391" s="65"/>
      <c r="E391" s="85"/>
      <c r="F391" s="85"/>
      <c r="G391" s="65"/>
      <c r="H391" s="65"/>
      <c r="I391" s="65"/>
      <c r="J391" s="67"/>
      <c r="K391" s="82"/>
      <c r="L391" s="67"/>
      <c r="M391" s="67"/>
      <c r="N391" s="82"/>
      <c r="O391" s="86"/>
      <c r="P391" s="82"/>
      <c r="Q391" s="65"/>
      <c r="R391" s="87"/>
      <c r="S391" s="87"/>
      <c r="T391" s="87"/>
    </row>
    <row r="392" ht="15.75" customHeight="1">
      <c r="A392" s="70"/>
      <c r="B392" s="70"/>
      <c r="C392" s="70"/>
      <c r="D392" s="70"/>
      <c r="E392" s="88"/>
      <c r="F392" s="88"/>
      <c r="G392" s="70"/>
      <c r="H392" s="70"/>
      <c r="I392" s="70"/>
      <c r="J392" s="78"/>
      <c r="K392" s="79"/>
      <c r="L392" s="78"/>
      <c r="M392" s="78"/>
      <c r="N392" s="79"/>
      <c r="O392" s="89"/>
      <c r="P392" s="79"/>
      <c r="Q392" s="70"/>
      <c r="R392" s="90"/>
      <c r="S392" s="90"/>
      <c r="T392" s="90"/>
    </row>
    <row r="393" ht="15.75" customHeight="1">
      <c r="A393" s="65"/>
      <c r="B393" s="65"/>
      <c r="C393" s="65"/>
      <c r="D393" s="65"/>
      <c r="E393" s="85"/>
      <c r="F393" s="85"/>
      <c r="G393" s="65"/>
      <c r="H393" s="65"/>
      <c r="I393" s="65"/>
      <c r="J393" s="67"/>
      <c r="K393" s="82"/>
      <c r="L393" s="67"/>
      <c r="M393" s="67"/>
      <c r="N393" s="82"/>
      <c r="O393" s="86"/>
      <c r="P393" s="82"/>
      <c r="Q393" s="65"/>
      <c r="R393" s="87"/>
      <c r="S393" s="87"/>
      <c r="T393" s="87"/>
    </row>
    <row r="394" ht="15.75" customHeight="1">
      <c r="A394" s="70"/>
      <c r="B394" s="70"/>
      <c r="C394" s="70"/>
      <c r="D394" s="70"/>
      <c r="E394" s="88"/>
      <c r="F394" s="88"/>
      <c r="G394" s="70"/>
      <c r="H394" s="70"/>
      <c r="I394" s="70"/>
      <c r="J394" s="78"/>
      <c r="K394" s="79"/>
      <c r="L394" s="78"/>
      <c r="M394" s="78"/>
      <c r="N394" s="79"/>
      <c r="O394" s="89"/>
      <c r="P394" s="79"/>
      <c r="Q394" s="70"/>
      <c r="R394" s="90"/>
      <c r="S394" s="90"/>
      <c r="T394" s="90"/>
    </row>
    <row r="395" ht="15.75" customHeight="1">
      <c r="A395" s="65"/>
      <c r="B395" s="65"/>
      <c r="C395" s="65"/>
      <c r="D395" s="65"/>
      <c r="E395" s="85"/>
      <c r="F395" s="85"/>
      <c r="G395" s="65"/>
      <c r="H395" s="65"/>
      <c r="I395" s="65"/>
      <c r="J395" s="67"/>
      <c r="K395" s="82"/>
      <c r="L395" s="67"/>
      <c r="M395" s="67"/>
      <c r="N395" s="82"/>
      <c r="O395" s="86"/>
      <c r="P395" s="82"/>
      <c r="Q395" s="65"/>
      <c r="R395" s="87"/>
      <c r="S395" s="87"/>
      <c r="T395" s="87"/>
    </row>
    <row r="396" ht="15.75" customHeight="1">
      <c r="A396" s="70"/>
      <c r="B396" s="70"/>
      <c r="C396" s="70"/>
      <c r="D396" s="70"/>
      <c r="E396" s="88"/>
      <c r="F396" s="88"/>
      <c r="G396" s="70"/>
      <c r="H396" s="70"/>
      <c r="I396" s="70"/>
      <c r="J396" s="78"/>
      <c r="K396" s="79"/>
      <c r="L396" s="78"/>
      <c r="M396" s="78"/>
      <c r="N396" s="79"/>
      <c r="O396" s="89"/>
      <c r="P396" s="79"/>
      <c r="Q396" s="70"/>
      <c r="R396" s="90"/>
      <c r="S396" s="90"/>
      <c r="T396" s="90"/>
    </row>
    <row r="397" ht="15.75" customHeight="1">
      <c r="A397" s="65"/>
      <c r="B397" s="65"/>
      <c r="C397" s="65"/>
      <c r="D397" s="65"/>
      <c r="E397" s="85"/>
      <c r="F397" s="85"/>
      <c r="G397" s="65"/>
      <c r="H397" s="65"/>
      <c r="I397" s="65"/>
      <c r="J397" s="67"/>
      <c r="K397" s="82"/>
      <c r="L397" s="67"/>
      <c r="M397" s="67"/>
      <c r="N397" s="82"/>
      <c r="O397" s="86"/>
      <c r="P397" s="82"/>
      <c r="Q397" s="65"/>
      <c r="R397" s="87"/>
      <c r="S397" s="87"/>
      <c r="T397" s="87"/>
    </row>
    <row r="398" ht="15.75" customHeight="1">
      <c r="A398" s="70"/>
      <c r="B398" s="70"/>
      <c r="C398" s="70"/>
      <c r="D398" s="70"/>
      <c r="E398" s="88"/>
      <c r="F398" s="88"/>
      <c r="G398" s="70"/>
      <c r="H398" s="70"/>
      <c r="I398" s="70"/>
      <c r="J398" s="78"/>
      <c r="K398" s="79"/>
      <c r="L398" s="78"/>
      <c r="M398" s="78"/>
      <c r="N398" s="79"/>
      <c r="O398" s="89"/>
      <c r="P398" s="79"/>
      <c r="Q398" s="70"/>
      <c r="R398" s="90"/>
      <c r="S398" s="90"/>
      <c r="T398" s="90"/>
    </row>
    <row r="399" ht="15.75" customHeight="1">
      <c r="A399" s="65"/>
      <c r="B399" s="65"/>
      <c r="C399" s="65"/>
      <c r="D399" s="65"/>
      <c r="E399" s="85"/>
      <c r="F399" s="85"/>
      <c r="G399" s="65"/>
      <c r="H399" s="65"/>
      <c r="I399" s="65"/>
      <c r="J399" s="67"/>
      <c r="K399" s="82"/>
      <c r="L399" s="67"/>
      <c r="M399" s="67"/>
      <c r="N399" s="82"/>
      <c r="O399" s="86"/>
      <c r="P399" s="82"/>
      <c r="Q399" s="65"/>
      <c r="R399" s="87"/>
      <c r="S399" s="87"/>
      <c r="T399" s="87"/>
    </row>
    <row r="400" ht="15.75" customHeight="1">
      <c r="A400" s="70"/>
      <c r="B400" s="70"/>
      <c r="C400" s="70"/>
      <c r="D400" s="70"/>
      <c r="E400" s="88"/>
      <c r="F400" s="88"/>
      <c r="G400" s="70"/>
      <c r="H400" s="70"/>
      <c r="I400" s="70"/>
      <c r="J400" s="78"/>
      <c r="K400" s="79"/>
      <c r="L400" s="78"/>
      <c r="M400" s="78"/>
      <c r="N400" s="79"/>
      <c r="O400" s="89"/>
      <c r="P400" s="79"/>
      <c r="Q400" s="70"/>
      <c r="R400" s="90"/>
      <c r="S400" s="90"/>
      <c r="T400" s="90"/>
    </row>
    <row r="401" ht="15.75" customHeight="1">
      <c r="A401" s="65"/>
      <c r="B401" s="65"/>
      <c r="C401" s="65"/>
      <c r="D401" s="65"/>
      <c r="E401" s="85"/>
      <c r="F401" s="85"/>
      <c r="G401" s="65"/>
      <c r="H401" s="65"/>
      <c r="I401" s="65"/>
      <c r="J401" s="67"/>
      <c r="K401" s="82"/>
      <c r="L401" s="67"/>
      <c r="M401" s="67"/>
      <c r="N401" s="82"/>
      <c r="O401" s="86"/>
      <c r="P401" s="82"/>
      <c r="Q401" s="65"/>
      <c r="R401" s="87"/>
      <c r="S401" s="87"/>
      <c r="T401" s="87"/>
    </row>
    <row r="402" ht="15.75" customHeight="1">
      <c r="A402" s="70"/>
      <c r="B402" s="70"/>
      <c r="C402" s="70"/>
      <c r="D402" s="70"/>
      <c r="E402" s="88"/>
      <c r="F402" s="88"/>
      <c r="G402" s="70"/>
      <c r="H402" s="70"/>
      <c r="I402" s="70"/>
      <c r="J402" s="78"/>
      <c r="K402" s="79"/>
      <c r="L402" s="78"/>
      <c r="M402" s="78"/>
      <c r="N402" s="79"/>
      <c r="O402" s="89"/>
      <c r="P402" s="79"/>
      <c r="Q402" s="70"/>
      <c r="R402" s="90"/>
      <c r="S402" s="90"/>
      <c r="T402" s="90"/>
    </row>
    <row r="403" ht="15.75" customHeight="1">
      <c r="A403" s="65"/>
      <c r="B403" s="65"/>
      <c r="C403" s="65"/>
      <c r="D403" s="65"/>
      <c r="E403" s="85"/>
      <c r="F403" s="85"/>
      <c r="G403" s="65"/>
      <c r="H403" s="65"/>
      <c r="I403" s="65"/>
      <c r="J403" s="67"/>
      <c r="K403" s="82"/>
      <c r="L403" s="67"/>
      <c r="M403" s="67"/>
      <c r="N403" s="82"/>
      <c r="O403" s="86"/>
      <c r="P403" s="82"/>
      <c r="Q403" s="65"/>
      <c r="R403" s="87"/>
      <c r="S403" s="87"/>
      <c r="T403" s="87"/>
    </row>
    <row r="404" ht="15.75" customHeight="1">
      <c r="A404" s="70"/>
      <c r="B404" s="70"/>
      <c r="C404" s="70"/>
      <c r="D404" s="70"/>
      <c r="E404" s="88"/>
      <c r="F404" s="88"/>
      <c r="G404" s="70"/>
      <c r="H404" s="70"/>
      <c r="I404" s="70"/>
      <c r="J404" s="78"/>
      <c r="K404" s="79"/>
      <c r="L404" s="78"/>
      <c r="M404" s="78"/>
      <c r="N404" s="79"/>
      <c r="O404" s="89"/>
      <c r="P404" s="79"/>
      <c r="Q404" s="70"/>
      <c r="R404" s="90"/>
      <c r="S404" s="90"/>
      <c r="T404" s="90"/>
    </row>
    <row r="405" ht="15.75" customHeight="1">
      <c r="A405" s="65"/>
      <c r="B405" s="65"/>
      <c r="C405" s="65"/>
      <c r="D405" s="65"/>
      <c r="E405" s="85"/>
      <c r="F405" s="85"/>
      <c r="G405" s="65"/>
      <c r="H405" s="65"/>
      <c r="I405" s="65"/>
      <c r="J405" s="67"/>
      <c r="K405" s="82"/>
      <c r="L405" s="67"/>
      <c r="M405" s="67"/>
      <c r="N405" s="82"/>
      <c r="O405" s="86"/>
      <c r="P405" s="82"/>
      <c r="Q405" s="65"/>
      <c r="R405" s="87"/>
      <c r="S405" s="87"/>
      <c r="T405" s="87"/>
    </row>
    <row r="406" ht="15.75" customHeight="1">
      <c r="A406" s="70"/>
      <c r="B406" s="70"/>
      <c r="C406" s="70"/>
      <c r="D406" s="70"/>
      <c r="E406" s="88"/>
      <c r="F406" s="88"/>
      <c r="G406" s="70"/>
      <c r="H406" s="70"/>
      <c r="I406" s="70"/>
      <c r="J406" s="78"/>
      <c r="K406" s="79"/>
      <c r="L406" s="78"/>
      <c r="M406" s="78"/>
      <c r="N406" s="79"/>
      <c r="O406" s="89"/>
      <c r="P406" s="79"/>
      <c r="Q406" s="70"/>
      <c r="R406" s="90"/>
      <c r="S406" s="90"/>
      <c r="T406" s="90"/>
    </row>
    <row r="407" ht="15.75" customHeight="1">
      <c r="A407" s="65"/>
      <c r="B407" s="65"/>
      <c r="C407" s="65"/>
      <c r="D407" s="65"/>
      <c r="E407" s="85"/>
      <c r="F407" s="85"/>
      <c r="G407" s="65"/>
      <c r="H407" s="65"/>
      <c r="I407" s="65"/>
      <c r="J407" s="67"/>
      <c r="K407" s="82"/>
      <c r="L407" s="67"/>
      <c r="M407" s="67"/>
      <c r="N407" s="82"/>
      <c r="O407" s="86"/>
      <c r="P407" s="82"/>
      <c r="Q407" s="65"/>
      <c r="R407" s="87"/>
      <c r="S407" s="87"/>
      <c r="T407" s="87"/>
    </row>
    <row r="408" ht="15.75" customHeight="1">
      <c r="A408" s="70"/>
      <c r="B408" s="70"/>
      <c r="C408" s="70"/>
      <c r="D408" s="70"/>
      <c r="E408" s="88"/>
      <c r="F408" s="88"/>
      <c r="G408" s="70"/>
      <c r="H408" s="70"/>
      <c r="I408" s="70"/>
      <c r="J408" s="78"/>
      <c r="K408" s="79"/>
      <c r="L408" s="78"/>
      <c r="M408" s="78"/>
      <c r="N408" s="79"/>
      <c r="O408" s="89"/>
      <c r="P408" s="79"/>
      <c r="Q408" s="70"/>
      <c r="R408" s="90"/>
      <c r="S408" s="90"/>
      <c r="T408" s="90"/>
    </row>
    <row r="409" ht="15.75" customHeight="1">
      <c r="A409" s="65"/>
      <c r="B409" s="65"/>
      <c r="C409" s="65"/>
      <c r="D409" s="65"/>
      <c r="E409" s="85"/>
      <c r="F409" s="85"/>
      <c r="G409" s="65"/>
      <c r="H409" s="65"/>
      <c r="I409" s="65"/>
      <c r="J409" s="67"/>
      <c r="K409" s="82"/>
      <c r="L409" s="67"/>
      <c r="M409" s="67"/>
      <c r="N409" s="82"/>
      <c r="O409" s="86"/>
      <c r="P409" s="82"/>
      <c r="Q409" s="65"/>
      <c r="R409" s="87"/>
      <c r="S409" s="87"/>
      <c r="T409" s="87"/>
    </row>
    <row r="410" ht="15.75" customHeight="1">
      <c r="A410" s="70"/>
      <c r="B410" s="70"/>
      <c r="C410" s="70"/>
      <c r="D410" s="70"/>
      <c r="E410" s="88"/>
      <c r="F410" s="88"/>
      <c r="G410" s="70"/>
      <c r="H410" s="70"/>
      <c r="I410" s="70"/>
      <c r="J410" s="78"/>
      <c r="K410" s="79"/>
      <c r="L410" s="78"/>
      <c r="M410" s="78"/>
      <c r="N410" s="79"/>
      <c r="O410" s="89"/>
      <c r="P410" s="79"/>
      <c r="Q410" s="70"/>
      <c r="R410" s="90"/>
      <c r="S410" s="90"/>
      <c r="T410" s="90"/>
    </row>
    <row r="411" ht="15.75" customHeight="1">
      <c r="A411" s="65"/>
      <c r="B411" s="65"/>
      <c r="C411" s="65"/>
      <c r="D411" s="65"/>
      <c r="E411" s="85"/>
      <c r="F411" s="85"/>
      <c r="G411" s="65"/>
      <c r="H411" s="65"/>
      <c r="I411" s="65"/>
      <c r="J411" s="67"/>
      <c r="K411" s="82"/>
      <c r="L411" s="67"/>
      <c r="M411" s="67"/>
      <c r="N411" s="82"/>
      <c r="O411" s="86"/>
      <c r="P411" s="82"/>
      <c r="Q411" s="65"/>
      <c r="R411" s="87"/>
      <c r="S411" s="87"/>
      <c r="T411" s="87"/>
    </row>
    <row r="412" ht="15.75" customHeight="1">
      <c r="A412" s="70"/>
      <c r="B412" s="70"/>
      <c r="C412" s="70"/>
      <c r="D412" s="70"/>
      <c r="E412" s="88"/>
      <c r="F412" s="88"/>
      <c r="G412" s="70"/>
      <c r="H412" s="70"/>
      <c r="I412" s="70"/>
      <c r="J412" s="78"/>
      <c r="K412" s="79"/>
      <c r="L412" s="78"/>
      <c r="M412" s="78"/>
      <c r="N412" s="79"/>
      <c r="O412" s="89"/>
      <c r="P412" s="79"/>
      <c r="Q412" s="70"/>
      <c r="R412" s="90"/>
      <c r="S412" s="90"/>
      <c r="T412" s="90"/>
    </row>
    <row r="413" ht="15.75" customHeight="1">
      <c r="A413" s="65"/>
      <c r="B413" s="65"/>
      <c r="C413" s="65"/>
      <c r="D413" s="65"/>
      <c r="E413" s="85"/>
      <c r="F413" s="85"/>
      <c r="G413" s="65"/>
      <c r="H413" s="65"/>
      <c r="I413" s="65"/>
      <c r="J413" s="67"/>
      <c r="K413" s="82"/>
      <c r="L413" s="67"/>
      <c r="M413" s="67"/>
      <c r="N413" s="82"/>
      <c r="O413" s="86"/>
      <c r="P413" s="82"/>
      <c r="Q413" s="65"/>
      <c r="R413" s="87"/>
      <c r="S413" s="87"/>
      <c r="T413" s="87"/>
    </row>
    <row r="414" ht="15.75" customHeight="1">
      <c r="A414" s="70"/>
      <c r="B414" s="70"/>
      <c r="C414" s="70"/>
      <c r="D414" s="70"/>
      <c r="E414" s="88"/>
      <c r="F414" s="88"/>
      <c r="G414" s="70"/>
      <c r="H414" s="70"/>
      <c r="I414" s="70"/>
      <c r="J414" s="78"/>
      <c r="K414" s="79"/>
      <c r="L414" s="78"/>
      <c r="M414" s="78"/>
      <c r="N414" s="79"/>
      <c r="O414" s="89"/>
      <c r="P414" s="79"/>
      <c r="Q414" s="70"/>
      <c r="R414" s="90"/>
      <c r="S414" s="90"/>
      <c r="T414" s="90"/>
    </row>
    <row r="415" ht="15.75" customHeight="1">
      <c r="A415" s="65"/>
      <c r="B415" s="65"/>
      <c r="C415" s="65"/>
      <c r="D415" s="65"/>
      <c r="E415" s="85"/>
      <c r="F415" s="85"/>
      <c r="G415" s="65"/>
      <c r="H415" s="65"/>
      <c r="I415" s="65"/>
      <c r="J415" s="67"/>
      <c r="K415" s="82"/>
      <c r="L415" s="67"/>
      <c r="M415" s="67"/>
      <c r="N415" s="82"/>
      <c r="O415" s="86"/>
      <c r="P415" s="82"/>
      <c r="Q415" s="65"/>
      <c r="R415" s="87"/>
      <c r="S415" s="87"/>
      <c r="T415" s="87"/>
    </row>
    <row r="416" ht="15.75" customHeight="1">
      <c r="A416" s="70"/>
      <c r="B416" s="70"/>
      <c r="C416" s="70"/>
      <c r="D416" s="70"/>
      <c r="E416" s="88"/>
      <c r="F416" s="88"/>
      <c r="G416" s="70"/>
      <c r="H416" s="70"/>
      <c r="I416" s="70"/>
      <c r="J416" s="78"/>
      <c r="K416" s="79"/>
      <c r="L416" s="78"/>
      <c r="M416" s="78"/>
      <c r="N416" s="79"/>
      <c r="O416" s="89"/>
      <c r="P416" s="79"/>
      <c r="Q416" s="70"/>
      <c r="R416" s="90"/>
      <c r="S416" s="90"/>
      <c r="T416" s="90"/>
    </row>
    <row r="417" ht="15.75" customHeight="1">
      <c r="A417" s="65"/>
      <c r="B417" s="65"/>
      <c r="C417" s="65"/>
      <c r="D417" s="65"/>
      <c r="E417" s="85"/>
      <c r="F417" s="85"/>
      <c r="G417" s="65"/>
      <c r="H417" s="65"/>
      <c r="I417" s="65"/>
      <c r="J417" s="67"/>
      <c r="K417" s="82"/>
      <c r="L417" s="67"/>
      <c r="M417" s="67"/>
      <c r="N417" s="82"/>
      <c r="O417" s="86"/>
      <c r="P417" s="82"/>
      <c r="Q417" s="65"/>
      <c r="R417" s="87"/>
      <c r="S417" s="87"/>
      <c r="T417" s="87"/>
    </row>
    <row r="418" ht="15.75" customHeight="1">
      <c r="A418" s="70"/>
      <c r="B418" s="70"/>
      <c r="C418" s="70"/>
      <c r="D418" s="70"/>
      <c r="E418" s="88"/>
      <c r="F418" s="88"/>
      <c r="G418" s="70"/>
      <c r="H418" s="70"/>
      <c r="I418" s="70"/>
      <c r="J418" s="78"/>
      <c r="K418" s="79"/>
      <c r="L418" s="78"/>
      <c r="M418" s="78"/>
      <c r="N418" s="79"/>
      <c r="O418" s="89"/>
      <c r="P418" s="79"/>
      <c r="Q418" s="70"/>
      <c r="R418" s="90"/>
      <c r="S418" s="90"/>
      <c r="T418" s="90"/>
    </row>
    <row r="419" ht="15.75" customHeight="1">
      <c r="A419" s="65"/>
      <c r="B419" s="65"/>
      <c r="C419" s="65"/>
      <c r="D419" s="65"/>
      <c r="E419" s="85"/>
      <c r="F419" s="85"/>
      <c r="G419" s="65"/>
      <c r="H419" s="65"/>
      <c r="I419" s="65"/>
      <c r="J419" s="67"/>
      <c r="K419" s="82"/>
      <c r="L419" s="67"/>
      <c r="M419" s="67"/>
      <c r="N419" s="82"/>
      <c r="O419" s="86"/>
      <c r="P419" s="82"/>
      <c r="Q419" s="65"/>
      <c r="R419" s="87"/>
      <c r="S419" s="87"/>
      <c r="T419" s="87"/>
    </row>
    <row r="420" ht="15.75" customHeight="1">
      <c r="A420" s="70"/>
      <c r="B420" s="70"/>
      <c r="C420" s="70"/>
      <c r="D420" s="70"/>
      <c r="E420" s="88"/>
      <c r="F420" s="88"/>
      <c r="G420" s="70"/>
      <c r="H420" s="70"/>
      <c r="I420" s="70"/>
      <c r="J420" s="78"/>
      <c r="K420" s="79"/>
      <c r="L420" s="78"/>
      <c r="M420" s="78"/>
      <c r="N420" s="79"/>
      <c r="O420" s="89"/>
      <c r="P420" s="79"/>
      <c r="Q420" s="70"/>
      <c r="R420" s="90"/>
      <c r="S420" s="90"/>
      <c r="T420" s="90"/>
    </row>
    <row r="421" ht="15.75" customHeight="1">
      <c r="A421" s="65"/>
      <c r="B421" s="65"/>
      <c r="C421" s="65"/>
      <c r="D421" s="65"/>
      <c r="E421" s="85"/>
      <c r="F421" s="85"/>
      <c r="G421" s="65"/>
      <c r="H421" s="65"/>
      <c r="I421" s="65"/>
      <c r="J421" s="67"/>
      <c r="K421" s="82"/>
      <c r="L421" s="67"/>
      <c r="M421" s="67"/>
      <c r="N421" s="82"/>
      <c r="O421" s="86"/>
      <c r="P421" s="82"/>
      <c r="Q421" s="65"/>
      <c r="R421" s="87"/>
      <c r="S421" s="87"/>
      <c r="T421" s="87"/>
    </row>
    <row r="422" ht="15.75" customHeight="1">
      <c r="A422" s="70"/>
      <c r="B422" s="70"/>
      <c r="C422" s="70"/>
      <c r="D422" s="70"/>
      <c r="E422" s="88"/>
      <c r="F422" s="88"/>
      <c r="G422" s="70"/>
      <c r="H422" s="70"/>
      <c r="I422" s="70"/>
      <c r="J422" s="78"/>
      <c r="K422" s="79"/>
      <c r="L422" s="78"/>
      <c r="M422" s="78"/>
      <c r="N422" s="79"/>
      <c r="O422" s="89"/>
      <c r="P422" s="79"/>
      <c r="Q422" s="70"/>
      <c r="R422" s="90"/>
      <c r="S422" s="90"/>
      <c r="T422" s="90"/>
    </row>
    <row r="423" ht="15.75" customHeight="1">
      <c r="A423" s="65"/>
      <c r="B423" s="65"/>
      <c r="C423" s="65"/>
      <c r="D423" s="65"/>
      <c r="E423" s="85"/>
      <c r="F423" s="85"/>
      <c r="G423" s="65"/>
      <c r="H423" s="65"/>
      <c r="I423" s="65"/>
      <c r="J423" s="67"/>
      <c r="K423" s="82"/>
      <c r="L423" s="67"/>
      <c r="M423" s="67"/>
      <c r="N423" s="82"/>
      <c r="O423" s="86"/>
      <c r="P423" s="82"/>
      <c r="Q423" s="65"/>
      <c r="R423" s="87"/>
      <c r="S423" s="87"/>
      <c r="T423" s="87"/>
    </row>
    <row r="424" ht="15.75" customHeight="1">
      <c r="A424" s="70"/>
      <c r="B424" s="70"/>
      <c r="C424" s="70"/>
      <c r="D424" s="70"/>
      <c r="E424" s="88"/>
      <c r="F424" s="88"/>
      <c r="G424" s="70"/>
      <c r="H424" s="70"/>
      <c r="I424" s="70"/>
      <c r="J424" s="78"/>
      <c r="K424" s="79"/>
      <c r="L424" s="78"/>
      <c r="M424" s="78"/>
      <c r="N424" s="79"/>
      <c r="O424" s="89"/>
      <c r="P424" s="79"/>
      <c r="Q424" s="70"/>
      <c r="R424" s="90"/>
      <c r="S424" s="90"/>
      <c r="T424" s="90"/>
    </row>
    <row r="425" ht="15.75" customHeight="1">
      <c r="A425" s="65"/>
      <c r="B425" s="65"/>
      <c r="C425" s="65"/>
      <c r="D425" s="65"/>
      <c r="E425" s="85"/>
      <c r="F425" s="85"/>
      <c r="G425" s="65"/>
      <c r="H425" s="65"/>
      <c r="I425" s="65"/>
      <c r="J425" s="67"/>
      <c r="K425" s="82"/>
      <c r="L425" s="67"/>
      <c r="M425" s="67"/>
      <c r="N425" s="82"/>
      <c r="O425" s="86"/>
      <c r="P425" s="82"/>
      <c r="Q425" s="65"/>
      <c r="R425" s="87"/>
      <c r="S425" s="87"/>
      <c r="T425" s="87"/>
    </row>
    <row r="426" ht="15.75" customHeight="1">
      <c r="A426" s="70"/>
      <c r="B426" s="70"/>
      <c r="C426" s="70"/>
      <c r="D426" s="70"/>
      <c r="E426" s="88"/>
      <c r="F426" s="88"/>
      <c r="G426" s="70"/>
      <c r="H426" s="70"/>
      <c r="I426" s="70"/>
      <c r="J426" s="78"/>
      <c r="K426" s="79"/>
      <c r="L426" s="78"/>
      <c r="M426" s="78"/>
      <c r="N426" s="79"/>
      <c r="O426" s="89"/>
      <c r="P426" s="79"/>
      <c r="Q426" s="70"/>
      <c r="R426" s="90"/>
      <c r="S426" s="90"/>
      <c r="T426" s="90"/>
    </row>
    <row r="427" ht="15.75" customHeight="1">
      <c r="A427" s="65"/>
      <c r="B427" s="65"/>
      <c r="C427" s="65"/>
      <c r="D427" s="65"/>
      <c r="E427" s="85"/>
      <c r="F427" s="85"/>
      <c r="G427" s="65"/>
      <c r="H427" s="65"/>
      <c r="I427" s="65"/>
      <c r="J427" s="67"/>
      <c r="K427" s="82"/>
      <c r="L427" s="67"/>
      <c r="M427" s="67"/>
      <c r="N427" s="82"/>
      <c r="O427" s="86"/>
      <c r="P427" s="82"/>
      <c r="Q427" s="65"/>
      <c r="R427" s="87"/>
      <c r="S427" s="87"/>
      <c r="T427" s="87"/>
    </row>
    <row r="428" ht="15.75" customHeight="1">
      <c r="A428" s="70"/>
      <c r="B428" s="70"/>
      <c r="C428" s="70"/>
      <c r="D428" s="70"/>
      <c r="E428" s="88"/>
      <c r="F428" s="88"/>
      <c r="G428" s="70"/>
      <c r="H428" s="70"/>
      <c r="I428" s="70"/>
      <c r="J428" s="78"/>
      <c r="K428" s="79"/>
      <c r="L428" s="78"/>
      <c r="M428" s="78"/>
      <c r="N428" s="79"/>
      <c r="O428" s="89"/>
      <c r="P428" s="79"/>
      <c r="Q428" s="70"/>
      <c r="R428" s="90"/>
      <c r="S428" s="90"/>
      <c r="T428" s="90"/>
    </row>
    <row r="429" ht="15.75" customHeight="1">
      <c r="A429" s="65"/>
      <c r="B429" s="65"/>
      <c r="C429" s="65"/>
      <c r="D429" s="65"/>
      <c r="E429" s="85"/>
      <c r="F429" s="85"/>
      <c r="G429" s="65"/>
      <c r="H429" s="65"/>
      <c r="I429" s="65"/>
      <c r="J429" s="67"/>
      <c r="K429" s="82"/>
      <c r="L429" s="67"/>
      <c r="M429" s="67"/>
      <c r="N429" s="82"/>
      <c r="O429" s="86"/>
      <c r="P429" s="82"/>
      <c r="Q429" s="65"/>
      <c r="R429" s="87"/>
      <c r="S429" s="87"/>
      <c r="T429" s="87"/>
    </row>
    <row r="430" ht="15.75" customHeight="1">
      <c r="A430" s="70"/>
      <c r="B430" s="70"/>
      <c r="C430" s="70"/>
      <c r="D430" s="70"/>
      <c r="E430" s="88"/>
      <c r="F430" s="88"/>
      <c r="G430" s="70"/>
      <c r="H430" s="70"/>
      <c r="I430" s="70"/>
      <c r="J430" s="78"/>
      <c r="K430" s="79"/>
      <c r="L430" s="78"/>
      <c r="M430" s="78"/>
      <c r="N430" s="79"/>
      <c r="O430" s="89"/>
      <c r="P430" s="79"/>
      <c r="Q430" s="70"/>
      <c r="R430" s="90"/>
      <c r="S430" s="90"/>
      <c r="T430" s="90"/>
    </row>
    <row r="431" ht="15.75" customHeight="1">
      <c r="A431" s="65"/>
      <c r="B431" s="65"/>
      <c r="C431" s="65"/>
      <c r="D431" s="65"/>
      <c r="E431" s="85"/>
      <c r="F431" s="85"/>
      <c r="G431" s="65"/>
      <c r="H431" s="65"/>
      <c r="I431" s="65"/>
      <c r="J431" s="67"/>
      <c r="K431" s="82"/>
      <c r="L431" s="67"/>
      <c r="M431" s="67"/>
      <c r="N431" s="82"/>
      <c r="O431" s="86"/>
      <c r="P431" s="82"/>
      <c r="Q431" s="65"/>
      <c r="R431" s="87"/>
      <c r="S431" s="87"/>
      <c r="T431" s="87"/>
    </row>
    <row r="432" ht="15.75" customHeight="1">
      <c r="A432" s="70"/>
      <c r="B432" s="70"/>
      <c r="C432" s="70"/>
      <c r="D432" s="70"/>
      <c r="E432" s="88"/>
      <c r="F432" s="88"/>
      <c r="G432" s="70"/>
      <c r="H432" s="70"/>
      <c r="I432" s="70"/>
      <c r="J432" s="78"/>
      <c r="K432" s="79"/>
      <c r="L432" s="78"/>
      <c r="M432" s="78"/>
      <c r="N432" s="79"/>
      <c r="O432" s="89"/>
      <c r="P432" s="79"/>
      <c r="Q432" s="70"/>
      <c r="R432" s="90"/>
      <c r="S432" s="90"/>
      <c r="T432" s="90"/>
    </row>
    <row r="433" ht="15.75" customHeight="1">
      <c r="A433" s="65"/>
      <c r="B433" s="65"/>
      <c r="C433" s="65"/>
      <c r="D433" s="65"/>
      <c r="E433" s="85"/>
      <c r="F433" s="85"/>
      <c r="G433" s="65"/>
      <c r="H433" s="65"/>
      <c r="I433" s="65"/>
      <c r="J433" s="67"/>
      <c r="K433" s="82"/>
      <c r="L433" s="67"/>
      <c r="M433" s="67"/>
      <c r="N433" s="82"/>
      <c r="O433" s="86"/>
      <c r="P433" s="82"/>
      <c r="Q433" s="65"/>
      <c r="R433" s="87"/>
      <c r="S433" s="87"/>
      <c r="T433" s="87"/>
    </row>
    <row r="434" ht="15.75" customHeight="1">
      <c r="A434" s="70"/>
      <c r="B434" s="70"/>
      <c r="C434" s="70"/>
      <c r="D434" s="70"/>
      <c r="E434" s="88"/>
      <c r="F434" s="88"/>
      <c r="G434" s="70"/>
      <c r="H434" s="70"/>
      <c r="I434" s="70"/>
      <c r="J434" s="78"/>
      <c r="K434" s="79"/>
      <c r="L434" s="78"/>
      <c r="M434" s="78"/>
      <c r="N434" s="79"/>
      <c r="O434" s="89"/>
      <c r="P434" s="79"/>
      <c r="Q434" s="70"/>
      <c r="R434" s="90"/>
      <c r="S434" s="90"/>
      <c r="T434" s="90"/>
    </row>
    <row r="435" ht="15.75" customHeight="1">
      <c r="A435" s="65"/>
      <c r="B435" s="65"/>
      <c r="C435" s="65"/>
      <c r="D435" s="65"/>
      <c r="E435" s="85"/>
      <c r="F435" s="85"/>
      <c r="G435" s="65"/>
      <c r="H435" s="65"/>
      <c r="I435" s="65"/>
      <c r="J435" s="67"/>
      <c r="K435" s="82"/>
      <c r="L435" s="67"/>
      <c r="M435" s="67"/>
      <c r="N435" s="82"/>
      <c r="O435" s="86"/>
      <c r="P435" s="82"/>
      <c r="Q435" s="65"/>
      <c r="R435" s="87"/>
      <c r="S435" s="87"/>
      <c r="T435" s="87"/>
    </row>
    <row r="436" ht="15.75" customHeight="1">
      <c r="A436" s="70"/>
      <c r="B436" s="70"/>
      <c r="C436" s="70"/>
      <c r="D436" s="70"/>
      <c r="E436" s="88"/>
      <c r="F436" s="88"/>
      <c r="G436" s="70"/>
      <c r="H436" s="70"/>
      <c r="I436" s="70"/>
      <c r="J436" s="78"/>
      <c r="K436" s="79"/>
      <c r="L436" s="78"/>
      <c r="M436" s="78"/>
      <c r="N436" s="79"/>
      <c r="O436" s="89"/>
      <c r="P436" s="79"/>
      <c r="Q436" s="70"/>
      <c r="R436" s="90"/>
      <c r="S436" s="90"/>
      <c r="T436" s="90"/>
    </row>
    <row r="437" ht="15.75" customHeight="1">
      <c r="A437" s="65"/>
      <c r="B437" s="65"/>
      <c r="C437" s="65"/>
      <c r="D437" s="65"/>
      <c r="E437" s="85"/>
      <c r="F437" s="85"/>
      <c r="G437" s="65"/>
      <c r="H437" s="65"/>
      <c r="I437" s="65"/>
      <c r="J437" s="67"/>
      <c r="K437" s="82"/>
      <c r="L437" s="67"/>
      <c r="M437" s="67"/>
      <c r="N437" s="82"/>
      <c r="O437" s="86"/>
      <c r="P437" s="82"/>
      <c r="Q437" s="65"/>
      <c r="R437" s="87"/>
      <c r="S437" s="87"/>
      <c r="T437" s="87"/>
    </row>
    <row r="438" ht="15.75" customHeight="1">
      <c r="A438" s="70"/>
      <c r="B438" s="70"/>
      <c r="C438" s="70"/>
      <c r="D438" s="70"/>
      <c r="E438" s="88"/>
      <c r="F438" s="88"/>
      <c r="G438" s="70"/>
      <c r="H438" s="70"/>
      <c r="I438" s="70"/>
      <c r="J438" s="78"/>
      <c r="K438" s="79"/>
      <c r="L438" s="78"/>
      <c r="M438" s="78"/>
      <c r="N438" s="79"/>
      <c r="O438" s="89"/>
      <c r="P438" s="79"/>
      <c r="Q438" s="70"/>
      <c r="R438" s="90"/>
      <c r="S438" s="90"/>
      <c r="T438" s="90"/>
    </row>
    <row r="439" ht="15.75" customHeight="1">
      <c r="A439" s="65"/>
      <c r="B439" s="65"/>
      <c r="C439" s="65"/>
      <c r="D439" s="65"/>
      <c r="E439" s="85"/>
      <c r="F439" s="85"/>
      <c r="G439" s="65"/>
      <c r="H439" s="65"/>
      <c r="I439" s="65"/>
      <c r="J439" s="67"/>
      <c r="K439" s="82"/>
      <c r="L439" s="67"/>
      <c r="M439" s="67"/>
      <c r="N439" s="82"/>
      <c r="O439" s="86"/>
      <c r="P439" s="82"/>
      <c r="Q439" s="65"/>
      <c r="R439" s="87"/>
      <c r="S439" s="87"/>
      <c r="T439" s="87"/>
    </row>
    <row r="440" ht="15.75" customHeight="1">
      <c r="A440" s="70"/>
      <c r="B440" s="70"/>
      <c r="C440" s="70"/>
      <c r="D440" s="70"/>
      <c r="E440" s="88"/>
      <c r="F440" s="88"/>
      <c r="G440" s="70"/>
      <c r="H440" s="70"/>
      <c r="I440" s="70"/>
      <c r="J440" s="78"/>
      <c r="K440" s="79"/>
      <c r="L440" s="78"/>
      <c r="M440" s="78"/>
      <c r="N440" s="79"/>
      <c r="O440" s="89"/>
      <c r="P440" s="79"/>
      <c r="Q440" s="70"/>
      <c r="R440" s="90"/>
      <c r="S440" s="90"/>
      <c r="T440" s="90"/>
    </row>
    <row r="441" ht="15.75" customHeight="1">
      <c r="A441" s="65"/>
      <c r="B441" s="65"/>
      <c r="C441" s="65"/>
      <c r="D441" s="65"/>
      <c r="E441" s="85"/>
      <c r="F441" s="85"/>
      <c r="G441" s="65"/>
      <c r="H441" s="65"/>
      <c r="I441" s="65"/>
      <c r="J441" s="67"/>
      <c r="K441" s="82"/>
      <c r="L441" s="67"/>
      <c r="M441" s="67"/>
      <c r="N441" s="82"/>
      <c r="O441" s="86"/>
      <c r="P441" s="82"/>
      <c r="Q441" s="65"/>
      <c r="R441" s="87"/>
      <c r="S441" s="87"/>
      <c r="T441" s="87"/>
    </row>
    <row r="442" ht="15.75" customHeight="1">
      <c r="A442" s="70"/>
      <c r="B442" s="70"/>
      <c r="C442" s="70"/>
      <c r="D442" s="70"/>
      <c r="E442" s="88"/>
      <c r="F442" s="88"/>
      <c r="G442" s="70"/>
      <c r="H442" s="70"/>
      <c r="I442" s="70"/>
      <c r="J442" s="78"/>
      <c r="K442" s="79"/>
      <c r="L442" s="78"/>
      <c r="M442" s="78"/>
      <c r="N442" s="79"/>
      <c r="O442" s="89"/>
      <c r="P442" s="79"/>
      <c r="Q442" s="70"/>
      <c r="R442" s="90"/>
      <c r="S442" s="90"/>
      <c r="T442" s="90"/>
    </row>
    <row r="443" ht="15.75" customHeight="1">
      <c r="A443" s="65"/>
      <c r="B443" s="65"/>
      <c r="C443" s="65"/>
      <c r="D443" s="65"/>
      <c r="E443" s="85"/>
      <c r="F443" s="85"/>
      <c r="G443" s="65"/>
      <c r="H443" s="65"/>
      <c r="I443" s="65"/>
      <c r="J443" s="67"/>
      <c r="K443" s="82"/>
      <c r="L443" s="67"/>
      <c r="M443" s="67"/>
      <c r="N443" s="82"/>
      <c r="O443" s="86"/>
      <c r="P443" s="82"/>
      <c r="Q443" s="65"/>
      <c r="R443" s="87"/>
      <c r="S443" s="87"/>
      <c r="T443" s="87"/>
    </row>
    <row r="444" ht="15.75" customHeight="1">
      <c r="A444" s="70"/>
      <c r="B444" s="70"/>
      <c r="C444" s="70"/>
      <c r="D444" s="70"/>
      <c r="E444" s="88"/>
      <c r="F444" s="88"/>
      <c r="G444" s="70"/>
      <c r="H444" s="70"/>
      <c r="I444" s="70"/>
      <c r="J444" s="78"/>
      <c r="K444" s="79"/>
      <c r="L444" s="78"/>
      <c r="M444" s="78"/>
      <c r="N444" s="79"/>
      <c r="O444" s="89"/>
      <c r="P444" s="79"/>
      <c r="Q444" s="70"/>
      <c r="R444" s="90"/>
      <c r="S444" s="90"/>
      <c r="T444" s="90"/>
    </row>
    <row r="445" ht="15.75" customHeight="1">
      <c r="A445" s="65"/>
      <c r="B445" s="65"/>
      <c r="C445" s="65"/>
      <c r="D445" s="65"/>
      <c r="E445" s="85"/>
      <c r="F445" s="85"/>
      <c r="G445" s="65"/>
      <c r="H445" s="65"/>
      <c r="I445" s="65"/>
      <c r="J445" s="67"/>
      <c r="K445" s="82"/>
      <c r="L445" s="67"/>
      <c r="M445" s="67"/>
      <c r="N445" s="82"/>
      <c r="O445" s="86"/>
      <c r="P445" s="82"/>
      <c r="Q445" s="65"/>
      <c r="R445" s="87"/>
      <c r="S445" s="87"/>
      <c r="T445" s="87"/>
    </row>
    <row r="446" ht="15.75" customHeight="1">
      <c r="A446" s="70"/>
      <c r="B446" s="70"/>
      <c r="C446" s="70"/>
      <c r="D446" s="70"/>
      <c r="E446" s="88"/>
      <c r="F446" s="88"/>
      <c r="G446" s="70"/>
      <c r="H446" s="70"/>
      <c r="I446" s="70"/>
      <c r="J446" s="78"/>
      <c r="K446" s="79"/>
      <c r="L446" s="78"/>
      <c r="M446" s="78"/>
      <c r="N446" s="79"/>
      <c r="O446" s="89"/>
      <c r="P446" s="79"/>
      <c r="Q446" s="70"/>
      <c r="R446" s="90"/>
      <c r="S446" s="90"/>
      <c r="T446" s="90"/>
    </row>
    <row r="447" ht="15.75" customHeight="1">
      <c r="A447" s="65"/>
      <c r="B447" s="65"/>
      <c r="C447" s="65"/>
      <c r="D447" s="65"/>
      <c r="E447" s="85"/>
      <c r="F447" s="85"/>
      <c r="G447" s="65"/>
      <c r="H447" s="65"/>
      <c r="I447" s="65"/>
      <c r="J447" s="67"/>
      <c r="K447" s="82"/>
      <c r="L447" s="67"/>
      <c r="M447" s="67"/>
      <c r="N447" s="82"/>
      <c r="O447" s="86"/>
      <c r="P447" s="82"/>
      <c r="Q447" s="65"/>
      <c r="R447" s="87"/>
      <c r="S447" s="87"/>
      <c r="T447" s="87"/>
    </row>
    <row r="448" ht="15.75" customHeight="1">
      <c r="A448" s="70"/>
      <c r="B448" s="70"/>
      <c r="C448" s="70"/>
      <c r="D448" s="70"/>
      <c r="E448" s="88"/>
      <c r="F448" s="88"/>
      <c r="G448" s="70"/>
      <c r="H448" s="70"/>
      <c r="I448" s="70"/>
      <c r="J448" s="78"/>
      <c r="K448" s="79"/>
      <c r="L448" s="78"/>
      <c r="M448" s="78"/>
      <c r="N448" s="79"/>
      <c r="O448" s="89"/>
      <c r="P448" s="79"/>
      <c r="Q448" s="70"/>
      <c r="R448" s="90"/>
      <c r="S448" s="90"/>
      <c r="T448" s="90"/>
    </row>
    <row r="449" ht="15.75" customHeight="1">
      <c r="A449" s="65"/>
      <c r="B449" s="65"/>
      <c r="C449" s="65"/>
      <c r="D449" s="65"/>
      <c r="E449" s="85"/>
      <c r="F449" s="85"/>
      <c r="G449" s="65"/>
      <c r="H449" s="65"/>
      <c r="I449" s="65"/>
      <c r="J449" s="67"/>
      <c r="K449" s="82"/>
      <c r="L449" s="67"/>
      <c r="M449" s="67"/>
      <c r="N449" s="82"/>
      <c r="O449" s="86"/>
      <c r="P449" s="82"/>
      <c r="Q449" s="65"/>
      <c r="R449" s="87"/>
      <c r="S449" s="87"/>
      <c r="T449" s="87"/>
    </row>
    <row r="450" ht="15.75" customHeight="1">
      <c r="A450" s="70"/>
      <c r="B450" s="70"/>
      <c r="C450" s="70"/>
      <c r="D450" s="70"/>
      <c r="E450" s="88"/>
      <c r="F450" s="88"/>
      <c r="G450" s="70"/>
      <c r="H450" s="70"/>
      <c r="I450" s="70"/>
      <c r="J450" s="78"/>
      <c r="K450" s="79"/>
      <c r="L450" s="78"/>
      <c r="M450" s="78"/>
      <c r="N450" s="79"/>
      <c r="O450" s="89"/>
      <c r="P450" s="79"/>
      <c r="Q450" s="70"/>
      <c r="R450" s="90"/>
      <c r="S450" s="90"/>
      <c r="T450" s="90"/>
    </row>
    <row r="451" ht="15.75" customHeight="1">
      <c r="A451" s="65"/>
      <c r="B451" s="65"/>
      <c r="C451" s="65"/>
      <c r="D451" s="65"/>
      <c r="E451" s="85"/>
      <c r="F451" s="85"/>
      <c r="G451" s="65"/>
      <c r="H451" s="65"/>
      <c r="I451" s="65"/>
      <c r="J451" s="67"/>
      <c r="K451" s="82"/>
      <c r="L451" s="67"/>
      <c r="M451" s="67"/>
      <c r="N451" s="82"/>
      <c r="O451" s="86"/>
      <c r="P451" s="82"/>
      <c r="Q451" s="65"/>
      <c r="R451" s="87"/>
      <c r="S451" s="87"/>
      <c r="T451" s="87"/>
    </row>
    <row r="452" ht="15.75" customHeight="1">
      <c r="A452" s="70"/>
      <c r="B452" s="70"/>
      <c r="C452" s="70"/>
      <c r="D452" s="70"/>
      <c r="E452" s="88"/>
      <c r="F452" s="88"/>
      <c r="G452" s="70"/>
      <c r="H452" s="70"/>
      <c r="I452" s="70"/>
      <c r="J452" s="78"/>
      <c r="K452" s="79"/>
      <c r="L452" s="78"/>
      <c r="M452" s="78"/>
      <c r="N452" s="79"/>
      <c r="O452" s="89"/>
      <c r="P452" s="79"/>
      <c r="Q452" s="70"/>
      <c r="R452" s="90"/>
      <c r="S452" s="90"/>
      <c r="T452" s="90"/>
    </row>
    <row r="453" ht="15.75" customHeight="1">
      <c r="A453" s="65"/>
      <c r="B453" s="65"/>
      <c r="C453" s="65"/>
      <c r="D453" s="65"/>
      <c r="E453" s="85"/>
      <c r="F453" s="85"/>
      <c r="G453" s="65"/>
      <c r="H453" s="65"/>
      <c r="I453" s="65"/>
      <c r="J453" s="67"/>
      <c r="K453" s="82"/>
      <c r="L453" s="67"/>
      <c r="M453" s="67"/>
      <c r="N453" s="82"/>
      <c r="O453" s="86"/>
      <c r="P453" s="82"/>
      <c r="Q453" s="65"/>
      <c r="R453" s="87"/>
      <c r="S453" s="87"/>
      <c r="T453" s="87"/>
    </row>
    <row r="454" ht="15.75" customHeight="1">
      <c r="A454" s="70"/>
      <c r="B454" s="70"/>
      <c r="C454" s="70"/>
      <c r="D454" s="70"/>
      <c r="E454" s="88"/>
      <c r="F454" s="88"/>
      <c r="G454" s="70"/>
      <c r="H454" s="70"/>
      <c r="I454" s="70"/>
      <c r="J454" s="78"/>
      <c r="K454" s="79"/>
      <c r="L454" s="78"/>
      <c r="M454" s="78"/>
      <c r="N454" s="79"/>
      <c r="O454" s="89"/>
      <c r="P454" s="79"/>
      <c r="Q454" s="70"/>
      <c r="R454" s="90"/>
      <c r="S454" s="90"/>
      <c r="T454" s="90"/>
    </row>
    <row r="455" ht="15.75" customHeight="1">
      <c r="A455" s="65"/>
      <c r="B455" s="65"/>
      <c r="C455" s="65"/>
      <c r="D455" s="65"/>
      <c r="E455" s="85"/>
      <c r="F455" s="85"/>
      <c r="G455" s="65"/>
      <c r="H455" s="65"/>
      <c r="I455" s="65"/>
      <c r="J455" s="67"/>
      <c r="K455" s="82"/>
      <c r="L455" s="67"/>
      <c r="M455" s="67"/>
      <c r="N455" s="82"/>
      <c r="O455" s="86"/>
      <c r="P455" s="82"/>
      <c r="Q455" s="65"/>
      <c r="R455" s="87"/>
      <c r="S455" s="87"/>
      <c r="T455" s="87"/>
    </row>
    <row r="456" ht="15.75" customHeight="1">
      <c r="A456" s="70"/>
      <c r="B456" s="70"/>
      <c r="C456" s="70"/>
      <c r="D456" s="70"/>
      <c r="E456" s="88"/>
      <c r="F456" s="88"/>
      <c r="G456" s="70"/>
      <c r="H456" s="70"/>
      <c r="I456" s="70"/>
      <c r="J456" s="78"/>
      <c r="K456" s="79"/>
      <c r="L456" s="78"/>
      <c r="M456" s="78"/>
      <c r="N456" s="79"/>
      <c r="O456" s="89"/>
      <c r="P456" s="79"/>
      <c r="Q456" s="70"/>
      <c r="R456" s="90"/>
      <c r="S456" s="90"/>
      <c r="T456" s="90"/>
    </row>
    <row r="457" ht="15.75" customHeight="1">
      <c r="A457" s="65"/>
      <c r="B457" s="65"/>
      <c r="C457" s="65"/>
      <c r="D457" s="65"/>
      <c r="E457" s="85"/>
      <c r="F457" s="85"/>
      <c r="G457" s="65"/>
      <c r="H457" s="65"/>
      <c r="I457" s="65"/>
      <c r="J457" s="67"/>
      <c r="K457" s="82"/>
      <c r="L457" s="67"/>
      <c r="M457" s="67"/>
      <c r="N457" s="82"/>
      <c r="O457" s="86"/>
      <c r="P457" s="82"/>
      <c r="Q457" s="65"/>
      <c r="R457" s="87"/>
      <c r="S457" s="87"/>
      <c r="T457" s="87"/>
    </row>
    <row r="458" ht="15.75" customHeight="1">
      <c r="A458" s="70"/>
      <c r="B458" s="70"/>
      <c r="C458" s="70"/>
      <c r="D458" s="70"/>
      <c r="E458" s="88"/>
      <c r="F458" s="88"/>
      <c r="G458" s="70"/>
      <c r="H458" s="70"/>
      <c r="I458" s="70"/>
      <c r="J458" s="78"/>
      <c r="K458" s="79"/>
      <c r="L458" s="78"/>
      <c r="M458" s="78"/>
      <c r="N458" s="79"/>
      <c r="O458" s="89"/>
      <c r="P458" s="79"/>
      <c r="Q458" s="70"/>
      <c r="R458" s="90"/>
      <c r="S458" s="90"/>
      <c r="T458" s="90"/>
    </row>
    <row r="459" ht="15.75" customHeight="1">
      <c r="A459" s="65"/>
      <c r="B459" s="65"/>
      <c r="C459" s="65"/>
      <c r="D459" s="65"/>
      <c r="E459" s="85"/>
      <c r="F459" s="85"/>
      <c r="G459" s="65"/>
      <c r="H459" s="65"/>
      <c r="I459" s="65"/>
      <c r="J459" s="67"/>
      <c r="K459" s="82"/>
      <c r="L459" s="67"/>
      <c r="M459" s="67"/>
      <c r="N459" s="82"/>
      <c r="O459" s="86"/>
      <c r="P459" s="82"/>
      <c r="Q459" s="65"/>
      <c r="R459" s="87"/>
      <c r="S459" s="87"/>
      <c r="T459" s="87"/>
    </row>
    <row r="460" ht="15.75" customHeight="1">
      <c r="A460" s="70"/>
      <c r="B460" s="70"/>
      <c r="C460" s="70"/>
      <c r="D460" s="70"/>
      <c r="E460" s="88"/>
      <c r="F460" s="88"/>
      <c r="G460" s="70"/>
      <c r="H460" s="70"/>
      <c r="I460" s="70"/>
      <c r="J460" s="78"/>
      <c r="K460" s="79"/>
      <c r="L460" s="78"/>
      <c r="M460" s="78"/>
      <c r="N460" s="79"/>
      <c r="O460" s="89"/>
      <c r="P460" s="79"/>
      <c r="Q460" s="70"/>
      <c r="R460" s="90"/>
      <c r="S460" s="90"/>
      <c r="T460" s="90"/>
    </row>
    <row r="461" ht="15.75" customHeight="1">
      <c r="A461" s="65"/>
      <c r="B461" s="65"/>
      <c r="C461" s="65"/>
      <c r="D461" s="65"/>
      <c r="E461" s="85"/>
      <c r="F461" s="85"/>
      <c r="G461" s="65"/>
      <c r="H461" s="65"/>
      <c r="I461" s="65"/>
      <c r="J461" s="67"/>
      <c r="K461" s="82"/>
      <c r="L461" s="67"/>
      <c r="M461" s="67"/>
      <c r="N461" s="82"/>
      <c r="O461" s="86"/>
      <c r="P461" s="82"/>
      <c r="Q461" s="65"/>
      <c r="R461" s="87"/>
      <c r="S461" s="87"/>
      <c r="T461" s="87"/>
    </row>
    <row r="462" ht="15.75" customHeight="1">
      <c r="A462" s="70"/>
      <c r="B462" s="70"/>
      <c r="C462" s="70"/>
      <c r="D462" s="70"/>
      <c r="E462" s="88"/>
      <c r="F462" s="88"/>
      <c r="G462" s="70"/>
      <c r="H462" s="70"/>
      <c r="I462" s="70"/>
      <c r="J462" s="78"/>
      <c r="K462" s="79"/>
      <c r="L462" s="78"/>
      <c r="M462" s="78"/>
      <c r="N462" s="79"/>
      <c r="O462" s="89"/>
      <c r="P462" s="79"/>
      <c r="Q462" s="70"/>
      <c r="R462" s="90"/>
      <c r="S462" s="90"/>
      <c r="T462" s="90"/>
    </row>
    <row r="463" ht="15.75" customHeight="1">
      <c r="A463" s="65"/>
      <c r="B463" s="65"/>
      <c r="C463" s="65"/>
      <c r="D463" s="65"/>
      <c r="E463" s="85"/>
      <c r="F463" s="85"/>
      <c r="G463" s="65"/>
      <c r="H463" s="65"/>
      <c r="I463" s="65"/>
      <c r="J463" s="67"/>
      <c r="K463" s="82"/>
      <c r="L463" s="67"/>
      <c r="M463" s="67"/>
      <c r="N463" s="82"/>
      <c r="O463" s="86"/>
      <c r="P463" s="82"/>
      <c r="Q463" s="65"/>
      <c r="R463" s="87"/>
      <c r="S463" s="87"/>
      <c r="T463" s="87"/>
    </row>
    <row r="464" ht="15.75" customHeight="1">
      <c r="A464" s="70"/>
      <c r="B464" s="70"/>
      <c r="C464" s="70"/>
      <c r="D464" s="70"/>
      <c r="E464" s="88"/>
      <c r="F464" s="88"/>
      <c r="G464" s="70"/>
      <c r="H464" s="70"/>
      <c r="I464" s="70"/>
      <c r="J464" s="78"/>
      <c r="K464" s="79"/>
      <c r="L464" s="78"/>
      <c r="M464" s="78"/>
      <c r="N464" s="79"/>
      <c r="O464" s="89"/>
      <c r="P464" s="79"/>
      <c r="Q464" s="70"/>
      <c r="R464" s="90"/>
      <c r="S464" s="90"/>
      <c r="T464" s="90"/>
    </row>
    <row r="465" ht="15.75" customHeight="1">
      <c r="A465" s="65"/>
      <c r="B465" s="65"/>
      <c r="C465" s="65"/>
      <c r="D465" s="65"/>
      <c r="E465" s="85"/>
      <c r="F465" s="85"/>
      <c r="G465" s="65"/>
      <c r="H465" s="65"/>
      <c r="I465" s="65"/>
      <c r="J465" s="67"/>
      <c r="K465" s="82"/>
      <c r="L465" s="67"/>
      <c r="M465" s="67"/>
      <c r="N465" s="82"/>
      <c r="O465" s="86"/>
      <c r="P465" s="82"/>
      <c r="Q465" s="65"/>
      <c r="R465" s="87"/>
      <c r="S465" s="87"/>
      <c r="T465" s="87"/>
    </row>
    <row r="466" ht="15.75" customHeight="1">
      <c r="A466" s="70"/>
      <c r="B466" s="70"/>
      <c r="C466" s="70"/>
      <c r="D466" s="70"/>
      <c r="E466" s="88"/>
      <c r="F466" s="88"/>
      <c r="G466" s="70"/>
      <c r="H466" s="70"/>
      <c r="I466" s="70"/>
      <c r="J466" s="78"/>
      <c r="K466" s="79"/>
      <c r="L466" s="78"/>
      <c r="M466" s="78"/>
      <c r="N466" s="79"/>
      <c r="O466" s="89"/>
      <c r="P466" s="79"/>
      <c r="Q466" s="70"/>
      <c r="R466" s="90"/>
      <c r="S466" s="90"/>
      <c r="T466" s="90"/>
    </row>
    <row r="467" ht="15.75" customHeight="1">
      <c r="A467" s="65"/>
      <c r="B467" s="65"/>
      <c r="C467" s="65"/>
      <c r="D467" s="65"/>
      <c r="E467" s="85"/>
      <c r="F467" s="85"/>
      <c r="G467" s="65"/>
      <c r="H467" s="65"/>
      <c r="I467" s="65"/>
      <c r="J467" s="67"/>
      <c r="K467" s="82"/>
      <c r="L467" s="67"/>
      <c r="M467" s="67"/>
      <c r="N467" s="82"/>
      <c r="O467" s="86"/>
      <c r="P467" s="82"/>
      <c r="Q467" s="65"/>
      <c r="R467" s="87"/>
      <c r="S467" s="87"/>
      <c r="T467" s="87"/>
    </row>
    <row r="468" ht="15.75" customHeight="1">
      <c r="A468" s="70"/>
      <c r="B468" s="70"/>
      <c r="C468" s="70"/>
      <c r="D468" s="70"/>
      <c r="E468" s="88"/>
      <c r="F468" s="88"/>
      <c r="G468" s="70"/>
      <c r="H468" s="70"/>
      <c r="I468" s="70"/>
      <c r="J468" s="78"/>
      <c r="K468" s="79"/>
      <c r="L468" s="78"/>
      <c r="M468" s="78"/>
      <c r="N468" s="79"/>
      <c r="O468" s="89"/>
      <c r="P468" s="79"/>
      <c r="Q468" s="70"/>
      <c r="R468" s="90"/>
      <c r="S468" s="90"/>
      <c r="T468" s="90"/>
    </row>
    <row r="469" ht="15.75" customHeight="1">
      <c r="A469" s="65"/>
      <c r="B469" s="65"/>
      <c r="C469" s="65"/>
      <c r="D469" s="65"/>
      <c r="E469" s="85"/>
      <c r="F469" s="85"/>
      <c r="G469" s="65"/>
      <c r="H469" s="65"/>
      <c r="I469" s="65"/>
      <c r="J469" s="67"/>
      <c r="K469" s="82"/>
      <c r="L469" s="67"/>
      <c r="M469" s="67"/>
      <c r="N469" s="82"/>
      <c r="O469" s="86"/>
      <c r="P469" s="82"/>
      <c r="Q469" s="65"/>
      <c r="R469" s="87"/>
      <c r="S469" s="87"/>
      <c r="T469" s="87"/>
    </row>
    <row r="470" ht="15.75" customHeight="1">
      <c r="A470" s="70"/>
      <c r="B470" s="70"/>
      <c r="C470" s="70"/>
      <c r="D470" s="70"/>
      <c r="E470" s="88"/>
      <c r="F470" s="88"/>
      <c r="G470" s="70"/>
      <c r="H470" s="70"/>
      <c r="I470" s="70"/>
      <c r="J470" s="78"/>
      <c r="K470" s="79"/>
      <c r="L470" s="78"/>
      <c r="M470" s="78"/>
      <c r="N470" s="79"/>
      <c r="O470" s="89"/>
      <c r="P470" s="79"/>
      <c r="Q470" s="70"/>
      <c r="R470" s="90"/>
      <c r="S470" s="90"/>
      <c r="T470" s="90"/>
    </row>
    <row r="471" ht="15.75" customHeight="1">
      <c r="A471" s="65"/>
      <c r="B471" s="65"/>
      <c r="C471" s="65"/>
      <c r="D471" s="65"/>
      <c r="E471" s="85"/>
      <c r="F471" s="85"/>
      <c r="G471" s="65"/>
      <c r="H471" s="65"/>
      <c r="I471" s="65"/>
      <c r="J471" s="67"/>
      <c r="K471" s="82"/>
      <c r="L471" s="67"/>
      <c r="M471" s="67"/>
      <c r="N471" s="82"/>
      <c r="O471" s="86"/>
      <c r="P471" s="82"/>
      <c r="Q471" s="65"/>
      <c r="R471" s="87"/>
      <c r="S471" s="87"/>
      <c r="T471" s="87"/>
    </row>
    <row r="472" ht="15.75" customHeight="1">
      <c r="A472" s="70"/>
      <c r="B472" s="70"/>
      <c r="C472" s="70"/>
      <c r="D472" s="70"/>
      <c r="E472" s="88"/>
      <c r="F472" s="88"/>
      <c r="G472" s="70"/>
      <c r="H472" s="70"/>
      <c r="I472" s="70"/>
      <c r="J472" s="78"/>
      <c r="K472" s="79"/>
      <c r="L472" s="78"/>
      <c r="M472" s="78"/>
      <c r="N472" s="79"/>
      <c r="O472" s="89"/>
      <c r="P472" s="79"/>
      <c r="Q472" s="70"/>
      <c r="R472" s="90"/>
      <c r="S472" s="90"/>
      <c r="T472" s="90"/>
    </row>
    <row r="473" ht="15.75" customHeight="1">
      <c r="A473" s="65"/>
      <c r="B473" s="65"/>
      <c r="C473" s="65"/>
      <c r="D473" s="65"/>
      <c r="E473" s="85"/>
      <c r="F473" s="85"/>
      <c r="G473" s="65"/>
      <c r="H473" s="65"/>
      <c r="I473" s="65"/>
      <c r="J473" s="67"/>
      <c r="K473" s="82"/>
      <c r="L473" s="67"/>
      <c r="M473" s="67"/>
      <c r="N473" s="82"/>
      <c r="O473" s="86"/>
      <c r="P473" s="82"/>
      <c r="Q473" s="65"/>
      <c r="R473" s="87"/>
      <c r="S473" s="87"/>
      <c r="T473" s="87"/>
    </row>
    <row r="474" ht="15.75" customHeight="1">
      <c r="A474" s="70"/>
      <c r="B474" s="70"/>
      <c r="C474" s="70"/>
      <c r="D474" s="70"/>
      <c r="E474" s="88"/>
      <c r="F474" s="88"/>
      <c r="G474" s="70"/>
      <c r="H474" s="70"/>
      <c r="I474" s="70"/>
      <c r="J474" s="78"/>
      <c r="K474" s="79"/>
      <c r="L474" s="78"/>
      <c r="M474" s="78"/>
      <c r="N474" s="79"/>
      <c r="O474" s="89"/>
      <c r="P474" s="79"/>
      <c r="Q474" s="70"/>
      <c r="R474" s="90"/>
      <c r="S474" s="90"/>
      <c r="T474" s="90"/>
    </row>
    <row r="475" ht="15.75" customHeight="1">
      <c r="A475" s="65"/>
      <c r="B475" s="65"/>
      <c r="C475" s="65"/>
      <c r="D475" s="65"/>
      <c r="E475" s="85"/>
      <c r="F475" s="85"/>
      <c r="G475" s="65"/>
      <c r="H475" s="65"/>
      <c r="I475" s="65"/>
      <c r="J475" s="67"/>
      <c r="K475" s="82"/>
      <c r="L475" s="67"/>
      <c r="M475" s="67"/>
      <c r="N475" s="82"/>
      <c r="O475" s="86"/>
      <c r="P475" s="82"/>
      <c r="Q475" s="65"/>
      <c r="R475" s="87"/>
      <c r="S475" s="87"/>
      <c r="T475" s="87"/>
    </row>
    <row r="476" ht="15.75" customHeight="1">
      <c r="A476" s="70"/>
      <c r="B476" s="70"/>
      <c r="C476" s="70"/>
      <c r="D476" s="70"/>
      <c r="E476" s="88"/>
      <c r="F476" s="88"/>
      <c r="G476" s="70"/>
      <c r="H476" s="70"/>
      <c r="I476" s="70"/>
      <c r="J476" s="78"/>
      <c r="K476" s="79"/>
      <c r="L476" s="78"/>
      <c r="M476" s="78"/>
      <c r="N476" s="79"/>
      <c r="O476" s="89"/>
      <c r="P476" s="79"/>
      <c r="Q476" s="70"/>
      <c r="R476" s="90"/>
      <c r="S476" s="90"/>
      <c r="T476" s="90"/>
    </row>
    <row r="477" ht="15.75" customHeight="1">
      <c r="A477" s="65"/>
      <c r="B477" s="65"/>
      <c r="C477" s="65"/>
      <c r="D477" s="65"/>
      <c r="E477" s="85"/>
      <c r="F477" s="85"/>
      <c r="G477" s="65"/>
      <c r="H477" s="65"/>
      <c r="I477" s="65"/>
      <c r="J477" s="67"/>
      <c r="K477" s="82"/>
      <c r="L477" s="67"/>
      <c r="M477" s="67"/>
      <c r="N477" s="82"/>
      <c r="O477" s="86"/>
      <c r="P477" s="82"/>
      <c r="Q477" s="65"/>
      <c r="R477" s="87"/>
      <c r="S477" s="87"/>
      <c r="T477" s="87"/>
    </row>
    <row r="478" ht="15.75" customHeight="1">
      <c r="A478" s="70"/>
      <c r="B478" s="70"/>
      <c r="C478" s="70"/>
      <c r="D478" s="70"/>
      <c r="E478" s="88"/>
      <c r="F478" s="88"/>
      <c r="G478" s="70"/>
      <c r="H478" s="70"/>
      <c r="I478" s="70"/>
      <c r="J478" s="78"/>
      <c r="K478" s="79"/>
      <c r="L478" s="78"/>
      <c r="M478" s="78"/>
      <c r="N478" s="79"/>
      <c r="O478" s="89"/>
      <c r="P478" s="79"/>
      <c r="Q478" s="70"/>
      <c r="R478" s="90"/>
      <c r="S478" s="90"/>
      <c r="T478" s="90"/>
    </row>
    <row r="479" ht="15.75" customHeight="1">
      <c r="A479" s="65"/>
      <c r="B479" s="65"/>
      <c r="C479" s="65"/>
      <c r="D479" s="65"/>
      <c r="E479" s="85"/>
      <c r="F479" s="85"/>
      <c r="G479" s="65"/>
      <c r="H479" s="65"/>
      <c r="I479" s="65"/>
      <c r="J479" s="67"/>
      <c r="K479" s="82"/>
      <c r="L479" s="67"/>
      <c r="M479" s="67"/>
      <c r="N479" s="82"/>
      <c r="O479" s="86"/>
      <c r="P479" s="82"/>
      <c r="Q479" s="65"/>
      <c r="R479" s="87"/>
      <c r="S479" s="87"/>
      <c r="T479" s="87"/>
    </row>
    <row r="480" ht="15.75" customHeight="1">
      <c r="A480" s="70"/>
      <c r="B480" s="70"/>
      <c r="C480" s="70"/>
      <c r="D480" s="70"/>
      <c r="E480" s="88"/>
      <c r="F480" s="88"/>
      <c r="G480" s="70"/>
      <c r="H480" s="70"/>
      <c r="I480" s="70"/>
      <c r="J480" s="78"/>
      <c r="K480" s="79"/>
      <c r="L480" s="78"/>
      <c r="M480" s="78"/>
      <c r="N480" s="79"/>
      <c r="O480" s="89"/>
      <c r="P480" s="79"/>
      <c r="Q480" s="70"/>
      <c r="R480" s="90"/>
      <c r="S480" s="90"/>
      <c r="T480" s="90"/>
    </row>
    <row r="481" ht="15.75" customHeight="1">
      <c r="A481" s="65"/>
      <c r="B481" s="65"/>
      <c r="C481" s="65"/>
      <c r="D481" s="65"/>
      <c r="E481" s="85"/>
      <c r="F481" s="85"/>
      <c r="G481" s="65"/>
      <c r="H481" s="65"/>
      <c r="I481" s="65"/>
      <c r="J481" s="67"/>
      <c r="K481" s="82"/>
      <c r="L481" s="67"/>
      <c r="M481" s="67"/>
      <c r="N481" s="82"/>
      <c r="O481" s="86"/>
      <c r="P481" s="82"/>
      <c r="Q481" s="65"/>
      <c r="R481" s="87"/>
      <c r="S481" s="87"/>
      <c r="T481" s="87"/>
    </row>
    <row r="482" ht="15.75" customHeight="1">
      <c r="A482" s="70"/>
      <c r="B482" s="70"/>
      <c r="C482" s="70"/>
      <c r="D482" s="70"/>
      <c r="E482" s="88"/>
      <c r="F482" s="88"/>
      <c r="G482" s="70"/>
      <c r="H482" s="70"/>
      <c r="I482" s="70"/>
      <c r="J482" s="78"/>
      <c r="K482" s="79"/>
      <c r="L482" s="78"/>
      <c r="M482" s="78"/>
      <c r="N482" s="79"/>
      <c r="O482" s="89"/>
      <c r="P482" s="79"/>
      <c r="Q482" s="70"/>
      <c r="R482" s="90"/>
      <c r="S482" s="90"/>
      <c r="T482" s="90"/>
    </row>
    <row r="483" ht="15.75" customHeight="1">
      <c r="A483" s="65"/>
      <c r="B483" s="65"/>
      <c r="C483" s="65"/>
      <c r="D483" s="65"/>
      <c r="E483" s="85"/>
      <c r="F483" s="85"/>
      <c r="G483" s="65"/>
      <c r="H483" s="65"/>
      <c r="I483" s="65"/>
      <c r="J483" s="67"/>
      <c r="K483" s="82"/>
      <c r="L483" s="67"/>
      <c r="M483" s="67"/>
      <c r="N483" s="82"/>
      <c r="O483" s="86"/>
      <c r="P483" s="82"/>
      <c r="Q483" s="65"/>
      <c r="R483" s="87"/>
      <c r="S483" s="87"/>
      <c r="T483" s="87"/>
    </row>
    <row r="484" ht="15.75" customHeight="1">
      <c r="A484" s="70"/>
      <c r="B484" s="70"/>
      <c r="C484" s="70"/>
      <c r="D484" s="70"/>
      <c r="E484" s="88"/>
      <c r="F484" s="88"/>
      <c r="G484" s="70"/>
      <c r="H484" s="70"/>
      <c r="I484" s="70"/>
      <c r="J484" s="78"/>
      <c r="K484" s="79"/>
      <c r="L484" s="78"/>
      <c r="M484" s="78"/>
      <c r="N484" s="79"/>
      <c r="O484" s="89"/>
      <c r="P484" s="79"/>
      <c r="Q484" s="70"/>
      <c r="R484" s="90"/>
      <c r="S484" s="90"/>
      <c r="T484" s="90"/>
    </row>
    <row r="485" ht="15.75" customHeight="1">
      <c r="A485" s="65"/>
      <c r="B485" s="65"/>
      <c r="C485" s="65"/>
      <c r="D485" s="65"/>
      <c r="E485" s="85"/>
      <c r="F485" s="85"/>
      <c r="G485" s="65"/>
      <c r="H485" s="65"/>
      <c r="I485" s="65"/>
      <c r="J485" s="67"/>
      <c r="K485" s="82"/>
      <c r="L485" s="67"/>
      <c r="M485" s="67"/>
      <c r="N485" s="82"/>
      <c r="O485" s="86"/>
      <c r="P485" s="82"/>
      <c r="Q485" s="65"/>
      <c r="R485" s="87"/>
      <c r="S485" s="87"/>
      <c r="T485" s="87"/>
    </row>
    <row r="486" ht="15.75" customHeight="1">
      <c r="A486" s="70"/>
      <c r="B486" s="70"/>
      <c r="C486" s="70"/>
      <c r="D486" s="70"/>
      <c r="E486" s="88"/>
      <c r="F486" s="88"/>
      <c r="G486" s="70"/>
      <c r="H486" s="70"/>
      <c r="I486" s="70"/>
      <c r="J486" s="78"/>
      <c r="K486" s="79"/>
      <c r="L486" s="78"/>
      <c r="M486" s="78"/>
      <c r="N486" s="79"/>
      <c r="O486" s="89"/>
      <c r="P486" s="79"/>
      <c r="Q486" s="70"/>
      <c r="R486" s="90"/>
      <c r="S486" s="90"/>
      <c r="T486" s="90"/>
    </row>
    <row r="487" ht="15.75" customHeight="1">
      <c r="A487" s="65"/>
      <c r="B487" s="65"/>
      <c r="C487" s="65"/>
      <c r="D487" s="65"/>
      <c r="E487" s="85"/>
      <c r="F487" s="85"/>
      <c r="G487" s="65"/>
      <c r="H487" s="65"/>
      <c r="I487" s="65"/>
      <c r="J487" s="67"/>
      <c r="K487" s="82"/>
      <c r="L487" s="67"/>
      <c r="M487" s="67"/>
      <c r="N487" s="82"/>
      <c r="O487" s="86"/>
      <c r="P487" s="82"/>
      <c r="Q487" s="65"/>
      <c r="R487" s="87"/>
      <c r="S487" s="87"/>
      <c r="T487" s="87"/>
    </row>
    <row r="488" ht="15.75" customHeight="1">
      <c r="A488" s="70"/>
      <c r="B488" s="70"/>
      <c r="C488" s="70"/>
      <c r="D488" s="70"/>
      <c r="E488" s="88"/>
      <c r="F488" s="88"/>
      <c r="G488" s="70"/>
      <c r="H488" s="70"/>
      <c r="I488" s="70"/>
      <c r="J488" s="78"/>
      <c r="K488" s="79"/>
      <c r="L488" s="78"/>
      <c r="M488" s="78"/>
      <c r="N488" s="79"/>
      <c r="O488" s="89"/>
      <c r="P488" s="79"/>
      <c r="Q488" s="70"/>
      <c r="R488" s="90"/>
      <c r="S488" s="90"/>
      <c r="T488" s="90"/>
    </row>
    <row r="489" ht="15.75" customHeight="1">
      <c r="A489" s="65"/>
      <c r="B489" s="65"/>
      <c r="C489" s="65"/>
      <c r="D489" s="65"/>
      <c r="E489" s="85"/>
      <c r="F489" s="85"/>
      <c r="G489" s="65"/>
      <c r="H489" s="65"/>
      <c r="I489" s="65"/>
      <c r="J489" s="67"/>
      <c r="K489" s="82"/>
      <c r="L489" s="67"/>
      <c r="M489" s="67"/>
      <c r="N489" s="82"/>
      <c r="O489" s="86"/>
      <c r="P489" s="82"/>
      <c r="Q489" s="65"/>
      <c r="R489" s="87"/>
      <c r="S489" s="87"/>
      <c r="T489" s="87"/>
    </row>
    <row r="490" ht="15.75" customHeight="1">
      <c r="A490" s="70"/>
      <c r="B490" s="70"/>
      <c r="C490" s="70"/>
      <c r="D490" s="70"/>
      <c r="E490" s="88"/>
      <c r="F490" s="88"/>
      <c r="G490" s="70"/>
      <c r="H490" s="70"/>
      <c r="I490" s="70"/>
      <c r="J490" s="78"/>
      <c r="K490" s="79"/>
      <c r="L490" s="78"/>
      <c r="M490" s="78"/>
      <c r="N490" s="79"/>
      <c r="O490" s="89"/>
      <c r="P490" s="79"/>
      <c r="Q490" s="70"/>
      <c r="R490" s="90"/>
      <c r="S490" s="90"/>
      <c r="T490" s="90"/>
    </row>
    <row r="491" ht="15.75" customHeight="1">
      <c r="A491" s="65"/>
      <c r="B491" s="65"/>
      <c r="C491" s="65"/>
      <c r="D491" s="65"/>
      <c r="E491" s="85"/>
      <c r="F491" s="85"/>
      <c r="G491" s="65"/>
      <c r="H491" s="65"/>
      <c r="I491" s="65"/>
      <c r="J491" s="67"/>
      <c r="K491" s="82"/>
      <c r="L491" s="67"/>
      <c r="M491" s="67"/>
      <c r="N491" s="82"/>
      <c r="O491" s="86"/>
      <c r="P491" s="82"/>
      <c r="Q491" s="65"/>
      <c r="R491" s="87"/>
      <c r="S491" s="87"/>
      <c r="T491" s="87"/>
    </row>
    <row r="492" ht="15.75" customHeight="1">
      <c r="A492" s="70"/>
      <c r="B492" s="70"/>
      <c r="C492" s="70"/>
      <c r="D492" s="70"/>
      <c r="E492" s="88"/>
      <c r="F492" s="88"/>
      <c r="G492" s="70"/>
      <c r="H492" s="70"/>
      <c r="I492" s="70"/>
      <c r="J492" s="78"/>
      <c r="K492" s="79"/>
      <c r="L492" s="78"/>
      <c r="M492" s="78"/>
      <c r="N492" s="79"/>
      <c r="O492" s="89"/>
      <c r="P492" s="79"/>
      <c r="Q492" s="70"/>
      <c r="R492" s="90"/>
      <c r="S492" s="90"/>
      <c r="T492" s="90"/>
    </row>
    <row r="493" ht="15.75" customHeight="1">
      <c r="A493" s="65"/>
      <c r="B493" s="65"/>
      <c r="C493" s="65"/>
      <c r="D493" s="65"/>
      <c r="E493" s="85"/>
      <c r="F493" s="85"/>
      <c r="G493" s="65"/>
      <c r="H493" s="65"/>
      <c r="I493" s="65"/>
      <c r="J493" s="67"/>
      <c r="K493" s="82"/>
      <c r="L493" s="67"/>
      <c r="M493" s="67"/>
      <c r="N493" s="82"/>
      <c r="O493" s="86"/>
      <c r="P493" s="82"/>
      <c r="Q493" s="65"/>
      <c r="R493" s="87"/>
      <c r="S493" s="87"/>
      <c r="T493" s="87"/>
    </row>
    <row r="494" ht="15.75" customHeight="1">
      <c r="A494" s="70"/>
      <c r="B494" s="70"/>
      <c r="C494" s="70"/>
      <c r="D494" s="70"/>
      <c r="E494" s="88"/>
      <c r="F494" s="88"/>
      <c r="G494" s="70"/>
      <c r="H494" s="70"/>
      <c r="I494" s="70"/>
      <c r="J494" s="78"/>
      <c r="K494" s="79"/>
      <c r="L494" s="78"/>
      <c r="M494" s="78"/>
      <c r="N494" s="79"/>
      <c r="O494" s="89"/>
      <c r="P494" s="79"/>
      <c r="Q494" s="70"/>
      <c r="R494" s="90"/>
      <c r="S494" s="90"/>
      <c r="T494" s="90"/>
    </row>
    <row r="495" ht="15.75" customHeight="1">
      <c r="A495" s="65"/>
      <c r="B495" s="65"/>
      <c r="C495" s="65"/>
      <c r="D495" s="65"/>
      <c r="E495" s="85"/>
      <c r="F495" s="85"/>
      <c r="G495" s="65"/>
      <c r="H495" s="65"/>
      <c r="I495" s="65"/>
      <c r="J495" s="67"/>
      <c r="K495" s="82"/>
      <c r="L495" s="67"/>
      <c r="M495" s="67"/>
      <c r="N495" s="82"/>
      <c r="O495" s="86"/>
      <c r="P495" s="82"/>
      <c r="Q495" s="65"/>
      <c r="R495" s="87"/>
      <c r="S495" s="87"/>
      <c r="T495" s="87"/>
    </row>
    <row r="496" ht="15.75" customHeight="1">
      <c r="A496" s="70"/>
      <c r="B496" s="70"/>
      <c r="C496" s="70"/>
      <c r="D496" s="70"/>
      <c r="E496" s="88"/>
      <c r="F496" s="88"/>
      <c r="G496" s="70"/>
      <c r="H496" s="70"/>
      <c r="I496" s="70"/>
      <c r="J496" s="78"/>
      <c r="K496" s="79"/>
      <c r="L496" s="78"/>
      <c r="M496" s="78"/>
      <c r="N496" s="79"/>
      <c r="O496" s="89"/>
      <c r="P496" s="79"/>
      <c r="Q496" s="70"/>
      <c r="R496" s="90"/>
      <c r="S496" s="90"/>
      <c r="T496" s="90"/>
    </row>
    <row r="497" ht="15.75" customHeight="1">
      <c r="A497" s="65"/>
      <c r="B497" s="65"/>
      <c r="C497" s="65"/>
      <c r="D497" s="65"/>
      <c r="E497" s="85"/>
      <c r="F497" s="85"/>
      <c r="G497" s="65"/>
      <c r="H497" s="65"/>
      <c r="I497" s="65"/>
      <c r="J497" s="67"/>
      <c r="K497" s="82"/>
      <c r="L497" s="67"/>
      <c r="M497" s="67"/>
      <c r="N497" s="82"/>
      <c r="O497" s="86"/>
      <c r="P497" s="82"/>
      <c r="Q497" s="65"/>
      <c r="R497" s="87"/>
      <c r="S497" s="87"/>
      <c r="T497" s="87"/>
    </row>
    <row r="498" ht="15.75" customHeight="1">
      <c r="A498" s="70"/>
      <c r="B498" s="70"/>
      <c r="C498" s="70"/>
      <c r="D498" s="70"/>
      <c r="E498" s="88"/>
      <c r="F498" s="88"/>
      <c r="G498" s="70"/>
      <c r="H498" s="70"/>
      <c r="I498" s="70"/>
      <c r="J498" s="78"/>
      <c r="K498" s="79"/>
      <c r="L498" s="78"/>
      <c r="M498" s="78"/>
      <c r="N498" s="79"/>
      <c r="O498" s="89"/>
      <c r="P498" s="79"/>
      <c r="Q498" s="70"/>
      <c r="R498" s="90"/>
      <c r="S498" s="90"/>
      <c r="T498" s="90"/>
    </row>
    <row r="499" ht="15.75" customHeight="1">
      <c r="A499" s="65"/>
      <c r="B499" s="65"/>
      <c r="C499" s="65"/>
      <c r="D499" s="65"/>
      <c r="E499" s="85"/>
      <c r="F499" s="85"/>
      <c r="G499" s="65"/>
      <c r="H499" s="65"/>
      <c r="I499" s="65"/>
      <c r="J499" s="67"/>
      <c r="K499" s="82"/>
      <c r="L499" s="67"/>
      <c r="M499" s="67"/>
      <c r="N499" s="82"/>
      <c r="O499" s="86"/>
      <c r="P499" s="82"/>
      <c r="Q499" s="65"/>
      <c r="R499" s="87"/>
      <c r="S499" s="87"/>
      <c r="T499" s="87"/>
    </row>
    <row r="500" ht="15.75" customHeight="1">
      <c r="A500" s="70"/>
      <c r="B500" s="70"/>
      <c r="C500" s="70"/>
      <c r="D500" s="70"/>
      <c r="E500" s="88"/>
      <c r="F500" s="88"/>
      <c r="G500" s="70"/>
      <c r="H500" s="70"/>
      <c r="I500" s="70"/>
      <c r="J500" s="78"/>
      <c r="K500" s="79"/>
      <c r="L500" s="78"/>
      <c r="M500" s="78"/>
      <c r="N500" s="79"/>
      <c r="O500" s="89"/>
      <c r="P500" s="79"/>
      <c r="Q500" s="70"/>
      <c r="R500" s="90"/>
      <c r="S500" s="90"/>
      <c r="T500" s="90"/>
    </row>
    <row r="501" ht="15.75" customHeight="1">
      <c r="A501" s="65"/>
      <c r="B501" s="65"/>
      <c r="C501" s="65"/>
      <c r="D501" s="65"/>
      <c r="E501" s="85"/>
      <c r="F501" s="85"/>
      <c r="G501" s="65"/>
      <c r="H501" s="65"/>
      <c r="I501" s="65"/>
      <c r="J501" s="67"/>
      <c r="K501" s="82"/>
      <c r="L501" s="67"/>
      <c r="M501" s="67"/>
      <c r="N501" s="82"/>
      <c r="O501" s="86"/>
      <c r="P501" s="82"/>
      <c r="Q501" s="65"/>
      <c r="R501" s="87"/>
      <c r="S501" s="87"/>
      <c r="T501" s="87"/>
    </row>
    <row r="502" ht="15.75" customHeight="1">
      <c r="A502" s="70"/>
      <c r="B502" s="70"/>
      <c r="C502" s="70"/>
      <c r="D502" s="70"/>
      <c r="E502" s="88"/>
      <c r="F502" s="88"/>
      <c r="G502" s="70"/>
      <c r="H502" s="70"/>
      <c r="I502" s="70"/>
      <c r="J502" s="78"/>
      <c r="K502" s="79"/>
      <c r="L502" s="78"/>
      <c r="M502" s="78"/>
      <c r="N502" s="79"/>
      <c r="O502" s="89"/>
      <c r="P502" s="79"/>
      <c r="Q502" s="70"/>
      <c r="R502" s="90"/>
      <c r="S502" s="90"/>
      <c r="T502" s="90"/>
    </row>
    <row r="503" ht="15.75" customHeight="1">
      <c r="A503" s="65"/>
      <c r="B503" s="65"/>
      <c r="C503" s="65"/>
      <c r="D503" s="65"/>
      <c r="E503" s="85"/>
      <c r="F503" s="85"/>
      <c r="G503" s="65"/>
      <c r="H503" s="65"/>
      <c r="I503" s="65"/>
      <c r="J503" s="67"/>
      <c r="K503" s="82"/>
      <c r="L503" s="67"/>
      <c r="M503" s="67"/>
      <c r="N503" s="82"/>
      <c r="O503" s="86"/>
      <c r="P503" s="82"/>
      <c r="Q503" s="65"/>
      <c r="R503" s="87"/>
      <c r="S503" s="87"/>
      <c r="T503" s="87"/>
    </row>
    <row r="504" ht="15.75" customHeight="1">
      <c r="A504" s="70"/>
      <c r="B504" s="70"/>
      <c r="C504" s="70"/>
      <c r="D504" s="70"/>
      <c r="E504" s="88"/>
      <c r="F504" s="88"/>
      <c r="G504" s="70"/>
      <c r="H504" s="70"/>
      <c r="I504" s="70"/>
      <c r="J504" s="78"/>
      <c r="K504" s="79"/>
      <c r="L504" s="78"/>
      <c r="M504" s="78"/>
      <c r="N504" s="79"/>
      <c r="O504" s="89"/>
      <c r="P504" s="79"/>
      <c r="Q504" s="70"/>
      <c r="R504" s="90"/>
      <c r="S504" s="90"/>
      <c r="T504" s="90"/>
    </row>
    <row r="505" ht="15.75" customHeight="1">
      <c r="A505" s="65"/>
      <c r="B505" s="65"/>
      <c r="C505" s="65"/>
      <c r="D505" s="65"/>
      <c r="E505" s="85"/>
      <c r="F505" s="85"/>
      <c r="G505" s="65"/>
      <c r="H505" s="65"/>
      <c r="I505" s="65"/>
      <c r="J505" s="67"/>
      <c r="K505" s="82"/>
      <c r="L505" s="67"/>
      <c r="M505" s="67"/>
      <c r="N505" s="82"/>
      <c r="O505" s="86"/>
      <c r="P505" s="82"/>
      <c r="Q505" s="65"/>
      <c r="R505" s="87"/>
      <c r="S505" s="87"/>
      <c r="T505" s="87"/>
    </row>
    <row r="506" ht="15.75" customHeight="1">
      <c r="A506" s="70"/>
      <c r="B506" s="70"/>
      <c r="C506" s="70"/>
      <c r="D506" s="70"/>
      <c r="E506" s="88"/>
      <c r="F506" s="88"/>
      <c r="G506" s="70"/>
      <c r="H506" s="70"/>
      <c r="I506" s="70"/>
      <c r="J506" s="78"/>
      <c r="K506" s="79"/>
      <c r="L506" s="78"/>
      <c r="M506" s="78"/>
      <c r="N506" s="79"/>
      <c r="O506" s="89"/>
      <c r="P506" s="79"/>
      <c r="Q506" s="70"/>
      <c r="R506" s="90"/>
      <c r="S506" s="90"/>
      <c r="T506" s="90"/>
    </row>
    <row r="507" ht="15.75" customHeight="1">
      <c r="A507" s="65"/>
      <c r="B507" s="65"/>
      <c r="C507" s="65"/>
      <c r="D507" s="65"/>
      <c r="E507" s="85"/>
      <c r="F507" s="85"/>
      <c r="G507" s="65"/>
      <c r="H507" s="65"/>
      <c r="I507" s="65"/>
      <c r="J507" s="67"/>
      <c r="K507" s="82"/>
      <c r="L507" s="67"/>
      <c r="M507" s="67"/>
      <c r="N507" s="82"/>
      <c r="O507" s="86"/>
      <c r="P507" s="82"/>
      <c r="Q507" s="65"/>
      <c r="R507" s="87"/>
      <c r="S507" s="87"/>
      <c r="T507" s="87"/>
    </row>
    <row r="508" ht="15.75" customHeight="1">
      <c r="A508" s="70"/>
      <c r="B508" s="70"/>
      <c r="C508" s="70"/>
      <c r="D508" s="70"/>
      <c r="E508" s="88"/>
      <c r="F508" s="88"/>
      <c r="G508" s="70"/>
      <c r="H508" s="70"/>
      <c r="I508" s="70"/>
      <c r="J508" s="78"/>
      <c r="K508" s="79"/>
      <c r="L508" s="78"/>
      <c r="M508" s="78"/>
      <c r="N508" s="79"/>
      <c r="O508" s="89"/>
      <c r="P508" s="79"/>
      <c r="Q508" s="70"/>
      <c r="R508" s="90"/>
      <c r="S508" s="90"/>
      <c r="T508" s="90"/>
    </row>
    <row r="509" ht="15.75" customHeight="1">
      <c r="A509" s="65"/>
      <c r="B509" s="65"/>
      <c r="C509" s="65"/>
      <c r="D509" s="65"/>
      <c r="E509" s="85"/>
      <c r="F509" s="85"/>
      <c r="G509" s="65"/>
      <c r="H509" s="65"/>
      <c r="I509" s="65"/>
      <c r="J509" s="67"/>
      <c r="K509" s="82"/>
      <c r="L509" s="67"/>
      <c r="M509" s="67"/>
      <c r="N509" s="82"/>
      <c r="O509" s="86"/>
      <c r="P509" s="82"/>
      <c r="Q509" s="65"/>
      <c r="R509" s="87"/>
      <c r="S509" s="87"/>
      <c r="T509" s="87"/>
    </row>
    <row r="510" ht="15.75" customHeight="1">
      <c r="A510" s="70"/>
      <c r="B510" s="70"/>
      <c r="C510" s="70"/>
      <c r="D510" s="70"/>
      <c r="E510" s="88"/>
      <c r="F510" s="88"/>
      <c r="G510" s="70"/>
      <c r="H510" s="70"/>
      <c r="I510" s="70"/>
      <c r="J510" s="78"/>
      <c r="K510" s="79"/>
      <c r="L510" s="78"/>
      <c r="M510" s="78"/>
      <c r="N510" s="79"/>
      <c r="O510" s="89"/>
      <c r="P510" s="79"/>
      <c r="Q510" s="70"/>
      <c r="R510" s="90"/>
      <c r="S510" s="90"/>
      <c r="T510" s="90"/>
    </row>
    <row r="511" ht="15.75" customHeight="1">
      <c r="A511" s="65"/>
      <c r="B511" s="65"/>
      <c r="C511" s="65"/>
      <c r="D511" s="65"/>
      <c r="E511" s="85"/>
      <c r="F511" s="85"/>
      <c r="G511" s="65"/>
      <c r="H511" s="65"/>
      <c r="I511" s="65"/>
      <c r="J511" s="67"/>
      <c r="K511" s="82"/>
      <c r="L511" s="67"/>
      <c r="M511" s="67"/>
      <c r="N511" s="82"/>
      <c r="O511" s="86"/>
      <c r="P511" s="82"/>
      <c r="Q511" s="65"/>
      <c r="R511" s="87"/>
      <c r="S511" s="87"/>
      <c r="T511" s="87"/>
    </row>
    <row r="512" ht="15.75" customHeight="1">
      <c r="A512" s="70"/>
      <c r="B512" s="70"/>
      <c r="C512" s="70"/>
      <c r="D512" s="70"/>
      <c r="E512" s="88"/>
      <c r="F512" s="88"/>
      <c r="G512" s="70"/>
      <c r="H512" s="70"/>
      <c r="I512" s="70"/>
      <c r="J512" s="78"/>
      <c r="K512" s="79"/>
      <c r="L512" s="78"/>
      <c r="M512" s="78"/>
      <c r="N512" s="79"/>
      <c r="O512" s="89"/>
      <c r="P512" s="79"/>
      <c r="Q512" s="70"/>
      <c r="R512" s="90"/>
      <c r="S512" s="90"/>
      <c r="T512" s="90"/>
    </row>
    <row r="513" ht="15.75" customHeight="1">
      <c r="A513" s="65"/>
      <c r="B513" s="65"/>
      <c r="C513" s="65"/>
      <c r="D513" s="65"/>
      <c r="E513" s="85"/>
      <c r="F513" s="85"/>
      <c r="G513" s="65"/>
      <c r="H513" s="65"/>
      <c r="I513" s="65"/>
      <c r="J513" s="67"/>
      <c r="K513" s="82"/>
      <c r="L513" s="67"/>
      <c r="M513" s="67"/>
      <c r="N513" s="82"/>
      <c r="O513" s="86"/>
      <c r="P513" s="82"/>
      <c r="Q513" s="65"/>
      <c r="R513" s="87"/>
      <c r="S513" s="87"/>
      <c r="T513" s="87"/>
    </row>
    <row r="514" ht="15.75" customHeight="1">
      <c r="A514" s="70"/>
      <c r="B514" s="70"/>
      <c r="C514" s="70"/>
      <c r="D514" s="70"/>
      <c r="E514" s="88"/>
      <c r="F514" s="88"/>
      <c r="G514" s="70"/>
      <c r="H514" s="70"/>
      <c r="I514" s="70"/>
      <c r="J514" s="78"/>
      <c r="K514" s="79"/>
      <c r="L514" s="78"/>
      <c r="M514" s="78"/>
      <c r="N514" s="79"/>
      <c r="O514" s="89"/>
      <c r="P514" s="79"/>
      <c r="Q514" s="70"/>
      <c r="R514" s="90"/>
      <c r="S514" s="90"/>
      <c r="T514" s="90"/>
    </row>
    <row r="515" ht="15.75" customHeight="1">
      <c r="A515" s="65"/>
      <c r="B515" s="65"/>
      <c r="C515" s="65"/>
      <c r="D515" s="65"/>
      <c r="E515" s="85"/>
      <c r="F515" s="85"/>
      <c r="G515" s="65"/>
      <c r="H515" s="65"/>
      <c r="I515" s="65"/>
      <c r="J515" s="67"/>
      <c r="K515" s="82"/>
      <c r="L515" s="67"/>
      <c r="M515" s="67"/>
      <c r="N515" s="82"/>
      <c r="O515" s="86"/>
      <c r="P515" s="82"/>
      <c r="Q515" s="65"/>
      <c r="R515" s="87"/>
      <c r="S515" s="87"/>
      <c r="T515" s="87"/>
    </row>
    <row r="516" ht="15.75" customHeight="1">
      <c r="A516" s="70"/>
      <c r="B516" s="70"/>
      <c r="C516" s="70"/>
      <c r="D516" s="70"/>
      <c r="E516" s="88"/>
      <c r="F516" s="88"/>
      <c r="G516" s="70"/>
      <c r="H516" s="70"/>
      <c r="I516" s="70"/>
      <c r="J516" s="78"/>
      <c r="K516" s="79"/>
      <c r="L516" s="78"/>
      <c r="M516" s="78"/>
      <c r="N516" s="79"/>
      <c r="O516" s="89"/>
      <c r="P516" s="79"/>
      <c r="Q516" s="70"/>
      <c r="R516" s="90"/>
      <c r="S516" s="90"/>
      <c r="T516" s="90"/>
    </row>
    <row r="517" ht="15.75" customHeight="1">
      <c r="A517" s="65"/>
      <c r="B517" s="65"/>
      <c r="C517" s="65"/>
      <c r="D517" s="65"/>
      <c r="E517" s="85"/>
      <c r="F517" s="85"/>
      <c r="G517" s="65"/>
      <c r="H517" s="65"/>
      <c r="I517" s="65"/>
      <c r="J517" s="67"/>
      <c r="K517" s="82"/>
      <c r="L517" s="67"/>
      <c r="M517" s="67"/>
      <c r="N517" s="82"/>
      <c r="O517" s="86"/>
      <c r="P517" s="82"/>
      <c r="Q517" s="65"/>
      <c r="R517" s="87"/>
      <c r="S517" s="87"/>
      <c r="T517" s="87"/>
    </row>
    <row r="518" ht="15.75" customHeight="1">
      <c r="A518" s="70"/>
      <c r="B518" s="70"/>
      <c r="C518" s="70"/>
      <c r="D518" s="70"/>
      <c r="E518" s="88"/>
      <c r="F518" s="88"/>
      <c r="G518" s="70"/>
      <c r="H518" s="70"/>
      <c r="I518" s="70"/>
      <c r="J518" s="78"/>
      <c r="K518" s="79"/>
      <c r="L518" s="78"/>
      <c r="M518" s="78"/>
      <c r="N518" s="79"/>
      <c r="O518" s="89"/>
      <c r="P518" s="79"/>
      <c r="Q518" s="70"/>
      <c r="R518" s="90"/>
      <c r="S518" s="90"/>
      <c r="T518" s="90"/>
    </row>
    <row r="519" ht="15.75" customHeight="1">
      <c r="A519" s="65"/>
      <c r="B519" s="65"/>
      <c r="C519" s="65"/>
      <c r="D519" s="65"/>
      <c r="E519" s="85"/>
      <c r="F519" s="85"/>
      <c r="G519" s="65"/>
      <c r="H519" s="65"/>
      <c r="I519" s="65"/>
      <c r="J519" s="67"/>
      <c r="K519" s="82"/>
      <c r="L519" s="67"/>
      <c r="M519" s="67"/>
      <c r="N519" s="82"/>
      <c r="O519" s="86"/>
      <c r="P519" s="82"/>
      <c r="Q519" s="65"/>
      <c r="R519" s="87"/>
      <c r="S519" s="87"/>
      <c r="T519" s="87"/>
    </row>
    <row r="520" ht="15.75" customHeight="1">
      <c r="A520" s="70"/>
      <c r="B520" s="70"/>
      <c r="C520" s="70"/>
      <c r="D520" s="70"/>
      <c r="E520" s="88"/>
      <c r="F520" s="88"/>
      <c r="G520" s="70"/>
      <c r="H520" s="70"/>
      <c r="I520" s="70"/>
      <c r="J520" s="78"/>
      <c r="K520" s="79"/>
      <c r="L520" s="78"/>
      <c r="M520" s="78"/>
      <c r="N520" s="79"/>
      <c r="O520" s="89"/>
      <c r="P520" s="79"/>
      <c r="Q520" s="70"/>
      <c r="R520" s="90"/>
      <c r="S520" s="90"/>
      <c r="T520" s="90"/>
    </row>
    <row r="521" ht="15.75" customHeight="1">
      <c r="A521" s="65"/>
      <c r="B521" s="65"/>
      <c r="C521" s="65"/>
      <c r="D521" s="65"/>
      <c r="E521" s="85"/>
      <c r="F521" s="85"/>
      <c r="G521" s="65"/>
      <c r="H521" s="65"/>
      <c r="I521" s="65"/>
      <c r="J521" s="67"/>
      <c r="K521" s="82"/>
      <c r="L521" s="67"/>
      <c r="M521" s="67"/>
      <c r="N521" s="82"/>
      <c r="O521" s="86"/>
      <c r="P521" s="82"/>
      <c r="Q521" s="65"/>
      <c r="R521" s="87"/>
      <c r="S521" s="87"/>
      <c r="T521" s="87"/>
    </row>
    <row r="522" ht="15.75" customHeight="1">
      <c r="A522" s="70"/>
      <c r="B522" s="70"/>
      <c r="C522" s="70"/>
      <c r="D522" s="70"/>
      <c r="E522" s="88"/>
      <c r="F522" s="88"/>
      <c r="G522" s="70"/>
      <c r="H522" s="70"/>
      <c r="I522" s="70"/>
      <c r="J522" s="78"/>
      <c r="K522" s="79"/>
      <c r="L522" s="78"/>
      <c r="M522" s="78"/>
      <c r="N522" s="79"/>
      <c r="O522" s="89"/>
      <c r="P522" s="79"/>
      <c r="Q522" s="70"/>
      <c r="R522" s="90"/>
      <c r="S522" s="90"/>
      <c r="T522" s="90"/>
    </row>
    <row r="523" ht="15.75" customHeight="1">
      <c r="A523" s="65"/>
      <c r="B523" s="65"/>
      <c r="C523" s="65"/>
      <c r="D523" s="65"/>
      <c r="E523" s="85"/>
      <c r="F523" s="85"/>
      <c r="G523" s="65"/>
      <c r="H523" s="65"/>
      <c r="I523" s="65"/>
      <c r="J523" s="67"/>
      <c r="K523" s="82"/>
      <c r="L523" s="67"/>
      <c r="M523" s="67"/>
      <c r="N523" s="82"/>
      <c r="O523" s="86"/>
      <c r="P523" s="82"/>
      <c r="Q523" s="65"/>
      <c r="R523" s="87"/>
      <c r="S523" s="87"/>
      <c r="T523" s="87"/>
    </row>
    <row r="524" ht="15.75" customHeight="1">
      <c r="A524" s="70"/>
      <c r="B524" s="70"/>
      <c r="C524" s="70"/>
      <c r="D524" s="70"/>
      <c r="E524" s="88"/>
      <c r="F524" s="88"/>
      <c r="G524" s="70"/>
      <c r="H524" s="70"/>
      <c r="I524" s="70"/>
      <c r="J524" s="78"/>
      <c r="K524" s="79"/>
      <c r="L524" s="78"/>
      <c r="M524" s="78"/>
      <c r="N524" s="79"/>
      <c r="O524" s="89"/>
      <c r="P524" s="79"/>
      <c r="Q524" s="70"/>
      <c r="R524" s="90"/>
      <c r="S524" s="90"/>
      <c r="T524" s="90"/>
    </row>
    <row r="525" ht="15.75" customHeight="1">
      <c r="A525" s="65"/>
      <c r="B525" s="65"/>
      <c r="C525" s="65"/>
      <c r="D525" s="65"/>
      <c r="E525" s="85"/>
      <c r="F525" s="85"/>
      <c r="G525" s="65"/>
      <c r="H525" s="65"/>
      <c r="I525" s="65"/>
      <c r="J525" s="67"/>
      <c r="K525" s="82"/>
      <c r="L525" s="67"/>
      <c r="M525" s="67"/>
      <c r="N525" s="82"/>
      <c r="O525" s="86"/>
      <c r="P525" s="82"/>
      <c r="Q525" s="65"/>
      <c r="R525" s="87"/>
      <c r="S525" s="87"/>
      <c r="T525" s="87"/>
    </row>
    <row r="526" ht="15.75" customHeight="1">
      <c r="A526" s="70"/>
      <c r="B526" s="70"/>
      <c r="C526" s="70"/>
      <c r="D526" s="70"/>
      <c r="E526" s="88"/>
      <c r="F526" s="88"/>
      <c r="G526" s="70"/>
      <c r="H526" s="70"/>
      <c r="I526" s="70"/>
      <c r="J526" s="78"/>
      <c r="K526" s="79"/>
      <c r="L526" s="78"/>
      <c r="M526" s="78"/>
      <c r="N526" s="79"/>
      <c r="O526" s="89"/>
      <c r="P526" s="79"/>
      <c r="Q526" s="70"/>
      <c r="R526" s="90"/>
      <c r="S526" s="90"/>
      <c r="T526" s="90"/>
    </row>
    <row r="527" ht="15.75" customHeight="1">
      <c r="A527" s="65"/>
      <c r="B527" s="65"/>
      <c r="C527" s="65"/>
      <c r="D527" s="65"/>
      <c r="E527" s="85"/>
      <c r="F527" s="85"/>
      <c r="G527" s="65"/>
      <c r="H527" s="65"/>
      <c r="I527" s="65"/>
      <c r="J527" s="67"/>
      <c r="K527" s="82"/>
      <c r="L527" s="67"/>
      <c r="M527" s="67"/>
      <c r="N527" s="82"/>
      <c r="O527" s="86"/>
      <c r="P527" s="82"/>
      <c r="Q527" s="65"/>
      <c r="R527" s="87"/>
      <c r="S527" s="87"/>
      <c r="T527" s="87"/>
    </row>
    <row r="528" ht="15.75" customHeight="1">
      <c r="A528" s="70"/>
      <c r="B528" s="70"/>
      <c r="C528" s="70"/>
      <c r="D528" s="70"/>
      <c r="E528" s="88"/>
      <c r="F528" s="88"/>
      <c r="G528" s="70"/>
      <c r="H528" s="70"/>
      <c r="I528" s="70"/>
      <c r="J528" s="78"/>
      <c r="K528" s="79"/>
      <c r="L528" s="78"/>
      <c r="M528" s="78"/>
      <c r="N528" s="79"/>
      <c r="O528" s="89"/>
      <c r="P528" s="79"/>
      <c r="Q528" s="70"/>
      <c r="R528" s="90"/>
      <c r="S528" s="90"/>
      <c r="T528" s="90"/>
    </row>
    <row r="529" ht="15.75" customHeight="1">
      <c r="A529" s="65"/>
      <c r="B529" s="65"/>
      <c r="C529" s="65"/>
      <c r="D529" s="65"/>
      <c r="E529" s="85"/>
      <c r="F529" s="85"/>
      <c r="G529" s="65"/>
      <c r="H529" s="65"/>
      <c r="I529" s="65"/>
      <c r="J529" s="67"/>
      <c r="K529" s="82"/>
      <c r="L529" s="67"/>
      <c r="M529" s="67"/>
      <c r="N529" s="82"/>
      <c r="O529" s="86"/>
      <c r="P529" s="82"/>
      <c r="Q529" s="65"/>
      <c r="R529" s="87"/>
      <c r="S529" s="87"/>
      <c r="T529" s="87"/>
    </row>
    <row r="530" ht="15.75" customHeight="1">
      <c r="A530" s="70"/>
      <c r="B530" s="70"/>
      <c r="C530" s="70"/>
      <c r="D530" s="70"/>
      <c r="E530" s="88"/>
      <c r="F530" s="88"/>
      <c r="G530" s="70"/>
      <c r="H530" s="70"/>
      <c r="I530" s="70"/>
      <c r="J530" s="78"/>
      <c r="K530" s="79"/>
      <c r="L530" s="78"/>
      <c r="M530" s="78"/>
      <c r="N530" s="79"/>
      <c r="O530" s="89"/>
      <c r="P530" s="79"/>
      <c r="Q530" s="70"/>
      <c r="R530" s="90"/>
      <c r="S530" s="90"/>
      <c r="T530" s="90"/>
    </row>
    <row r="531" ht="15.75" customHeight="1">
      <c r="A531" s="65"/>
      <c r="B531" s="65"/>
      <c r="C531" s="65"/>
      <c r="D531" s="65"/>
      <c r="E531" s="85"/>
      <c r="F531" s="85"/>
      <c r="G531" s="65"/>
      <c r="H531" s="65"/>
      <c r="I531" s="65"/>
      <c r="J531" s="67"/>
      <c r="K531" s="82"/>
      <c r="L531" s="67"/>
      <c r="M531" s="67"/>
      <c r="N531" s="82"/>
      <c r="O531" s="86"/>
      <c r="P531" s="82"/>
      <c r="Q531" s="65"/>
      <c r="R531" s="87"/>
      <c r="S531" s="87"/>
      <c r="T531" s="87"/>
    </row>
    <row r="532" ht="15.75" customHeight="1">
      <c r="A532" s="70"/>
      <c r="B532" s="70"/>
      <c r="C532" s="70"/>
      <c r="D532" s="70"/>
      <c r="E532" s="88"/>
      <c r="F532" s="88"/>
      <c r="G532" s="70"/>
      <c r="H532" s="70"/>
      <c r="I532" s="70"/>
      <c r="J532" s="78"/>
      <c r="K532" s="79"/>
      <c r="L532" s="78"/>
      <c r="M532" s="78"/>
      <c r="N532" s="79"/>
      <c r="O532" s="89"/>
      <c r="P532" s="79"/>
      <c r="Q532" s="70"/>
      <c r="R532" s="90"/>
      <c r="S532" s="90"/>
      <c r="T532" s="90"/>
    </row>
    <row r="533" ht="15.75" customHeight="1">
      <c r="A533" s="65"/>
      <c r="B533" s="65"/>
      <c r="C533" s="65"/>
      <c r="D533" s="65"/>
      <c r="E533" s="85"/>
      <c r="F533" s="85"/>
      <c r="G533" s="65"/>
      <c r="H533" s="65"/>
      <c r="I533" s="65"/>
      <c r="J533" s="67"/>
      <c r="K533" s="82"/>
      <c r="L533" s="67"/>
      <c r="M533" s="67"/>
      <c r="N533" s="82"/>
      <c r="O533" s="86"/>
      <c r="P533" s="82"/>
      <c r="Q533" s="65"/>
      <c r="R533" s="87"/>
      <c r="S533" s="87"/>
      <c r="T533" s="87"/>
    </row>
    <row r="534" ht="15.75" customHeight="1">
      <c r="A534" s="70"/>
      <c r="B534" s="70"/>
      <c r="C534" s="70"/>
      <c r="D534" s="70"/>
      <c r="E534" s="88"/>
      <c r="F534" s="88"/>
      <c r="G534" s="70"/>
      <c r="H534" s="70"/>
      <c r="I534" s="70"/>
      <c r="J534" s="78"/>
      <c r="K534" s="79"/>
      <c r="L534" s="78"/>
      <c r="M534" s="78"/>
      <c r="N534" s="79"/>
      <c r="O534" s="89"/>
      <c r="P534" s="79"/>
      <c r="Q534" s="70"/>
      <c r="R534" s="90"/>
      <c r="S534" s="90"/>
      <c r="T534" s="90"/>
    </row>
    <row r="535" ht="15.75" customHeight="1">
      <c r="A535" s="65"/>
      <c r="B535" s="65"/>
      <c r="C535" s="65"/>
      <c r="D535" s="65"/>
      <c r="E535" s="85"/>
      <c r="F535" s="85"/>
      <c r="G535" s="65"/>
      <c r="H535" s="65"/>
      <c r="I535" s="65"/>
      <c r="J535" s="67"/>
      <c r="K535" s="82"/>
      <c r="L535" s="67"/>
      <c r="M535" s="67"/>
      <c r="N535" s="82"/>
      <c r="O535" s="86"/>
      <c r="P535" s="82"/>
      <c r="Q535" s="65"/>
      <c r="R535" s="87"/>
      <c r="S535" s="87"/>
      <c r="T535" s="87"/>
    </row>
    <row r="536" ht="15.75" customHeight="1">
      <c r="A536" s="70"/>
      <c r="B536" s="70"/>
      <c r="C536" s="70"/>
      <c r="D536" s="70"/>
      <c r="E536" s="88"/>
      <c r="F536" s="88"/>
      <c r="G536" s="70"/>
      <c r="H536" s="70"/>
      <c r="I536" s="70"/>
      <c r="J536" s="78"/>
      <c r="K536" s="79"/>
      <c r="L536" s="78"/>
      <c r="M536" s="78"/>
      <c r="N536" s="79"/>
      <c r="O536" s="89"/>
      <c r="P536" s="79"/>
      <c r="Q536" s="70"/>
      <c r="R536" s="90"/>
      <c r="S536" s="90"/>
      <c r="T536" s="90"/>
    </row>
    <row r="537" ht="15.75" customHeight="1">
      <c r="A537" s="65"/>
      <c r="B537" s="65"/>
      <c r="C537" s="65"/>
      <c r="D537" s="65"/>
      <c r="E537" s="85"/>
      <c r="F537" s="85"/>
      <c r="G537" s="65"/>
      <c r="H537" s="65"/>
      <c r="I537" s="65"/>
      <c r="J537" s="67"/>
      <c r="K537" s="82"/>
      <c r="L537" s="67"/>
      <c r="M537" s="67"/>
      <c r="N537" s="82"/>
      <c r="O537" s="86"/>
      <c r="P537" s="82"/>
      <c r="Q537" s="65"/>
      <c r="R537" s="87"/>
      <c r="S537" s="87"/>
      <c r="T537" s="87"/>
    </row>
    <row r="538" ht="15.75" customHeight="1">
      <c r="A538" s="70"/>
      <c r="B538" s="70"/>
      <c r="C538" s="70"/>
      <c r="D538" s="70"/>
      <c r="E538" s="88"/>
      <c r="F538" s="88"/>
      <c r="G538" s="70"/>
      <c r="H538" s="70"/>
      <c r="I538" s="70"/>
      <c r="J538" s="78"/>
      <c r="K538" s="79"/>
      <c r="L538" s="78"/>
      <c r="M538" s="78"/>
      <c r="N538" s="79"/>
      <c r="O538" s="89"/>
      <c r="P538" s="79"/>
      <c r="Q538" s="70"/>
      <c r="R538" s="90"/>
      <c r="S538" s="90"/>
      <c r="T538" s="90"/>
    </row>
    <row r="539" ht="15.75" customHeight="1">
      <c r="A539" s="65"/>
      <c r="B539" s="65"/>
      <c r="C539" s="65"/>
      <c r="D539" s="65"/>
      <c r="E539" s="85"/>
      <c r="F539" s="85"/>
      <c r="G539" s="65"/>
      <c r="H539" s="65"/>
      <c r="I539" s="65"/>
      <c r="J539" s="67"/>
      <c r="K539" s="82"/>
      <c r="L539" s="67"/>
      <c r="M539" s="67"/>
      <c r="N539" s="82"/>
      <c r="O539" s="86"/>
      <c r="P539" s="82"/>
      <c r="Q539" s="65"/>
      <c r="R539" s="87"/>
      <c r="S539" s="87"/>
      <c r="T539" s="87"/>
    </row>
    <row r="540" ht="15.75" customHeight="1">
      <c r="A540" s="70"/>
      <c r="B540" s="70"/>
      <c r="C540" s="70"/>
      <c r="D540" s="70"/>
      <c r="E540" s="88"/>
      <c r="F540" s="88"/>
      <c r="G540" s="70"/>
      <c r="H540" s="70"/>
      <c r="I540" s="70"/>
      <c r="J540" s="78"/>
      <c r="K540" s="79"/>
      <c r="L540" s="78"/>
      <c r="M540" s="78"/>
      <c r="N540" s="79"/>
      <c r="O540" s="89"/>
      <c r="P540" s="79"/>
      <c r="Q540" s="70"/>
      <c r="R540" s="90"/>
      <c r="S540" s="90"/>
      <c r="T540" s="90"/>
    </row>
    <row r="541" ht="15.75" customHeight="1">
      <c r="A541" s="65"/>
      <c r="B541" s="65"/>
      <c r="C541" s="65"/>
      <c r="D541" s="65"/>
      <c r="E541" s="85"/>
      <c r="F541" s="85"/>
      <c r="G541" s="65"/>
      <c r="H541" s="65"/>
      <c r="I541" s="65"/>
      <c r="J541" s="67"/>
      <c r="K541" s="82"/>
      <c r="L541" s="67"/>
      <c r="M541" s="67"/>
      <c r="N541" s="82"/>
      <c r="O541" s="86"/>
      <c r="P541" s="82"/>
      <c r="Q541" s="65"/>
      <c r="R541" s="87"/>
      <c r="S541" s="87"/>
      <c r="T541" s="87"/>
    </row>
    <row r="542" ht="15.75" customHeight="1">
      <c r="A542" s="70"/>
      <c r="B542" s="70"/>
      <c r="C542" s="70"/>
      <c r="D542" s="70"/>
      <c r="E542" s="88"/>
      <c r="F542" s="88"/>
      <c r="G542" s="70"/>
      <c r="H542" s="70"/>
      <c r="I542" s="70"/>
      <c r="J542" s="78"/>
      <c r="K542" s="79"/>
      <c r="L542" s="78"/>
      <c r="M542" s="78"/>
      <c r="N542" s="79"/>
      <c r="O542" s="89"/>
      <c r="P542" s="79"/>
      <c r="Q542" s="70"/>
      <c r="R542" s="90"/>
      <c r="S542" s="90"/>
      <c r="T542" s="90"/>
    </row>
    <row r="543" ht="15.75" customHeight="1">
      <c r="A543" s="65"/>
      <c r="B543" s="65"/>
      <c r="C543" s="65"/>
      <c r="D543" s="65"/>
      <c r="E543" s="85"/>
      <c r="F543" s="85"/>
      <c r="G543" s="65"/>
      <c r="H543" s="65"/>
      <c r="I543" s="65"/>
      <c r="J543" s="67"/>
      <c r="K543" s="82"/>
      <c r="L543" s="67"/>
      <c r="M543" s="67"/>
      <c r="N543" s="82"/>
      <c r="O543" s="86"/>
      <c r="P543" s="82"/>
      <c r="Q543" s="65"/>
      <c r="R543" s="87"/>
      <c r="S543" s="87"/>
      <c r="T543" s="87"/>
    </row>
    <row r="544" ht="15.75" customHeight="1">
      <c r="A544" s="70"/>
      <c r="B544" s="70"/>
      <c r="C544" s="70"/>
      <c r="D544" s="70"/>
      <c r="E544" s="88"/>
      <c r="F544" s="88"/>
      <c r="G544" s="70"/>
      <c r="H544" s="70"/>
      <c r="I544" s="70"/>
      <c r="J544" s="78"/>
      <c r="K544" s="79"/>
      <c r="L544" s="78"/>
      <c r="M544" s="78"/>
      <c r="N544" s="79"/>
      <c r="O544" s="89"/>
      <c r="P544" s="79"/>
      <c r="Q544" s="70"/>
      <c r="R544" s="90"/>
      <c r="S544" s="90"/>
      <c r="T544" s="90"/>
    </row>
    <row r="545" ht="15.75" customHeight="1">
      <c r="A545" s="65"/>
      <c r="B545" s="65"/>
      <c r="C545" s="65"/>
      <c r="D545" s="65"/>
      <c r="E545" s="85"/>
      <c r="F545" s="85"/>
      <c r="G545" s="65"/>
      <c r="H545" s="65"/>
      <c r="I545" s="65"/>
      <c r="J545" s="67"/>
      <c r="K545" s="82"/>
      <c r="L545" s="67"/>
      <c r="M545" s="67"/>
      <c r="N545" s="82"/>
      <c r="O545" s="86"/>
      <c r="P545" s="82"/>
      <c r="Q545" s="65"/>
      <c r="R545" s="87"/>
      <c r="S545" s="87"/>
      <c r="T545" s="87"/>
    </row>
    <row r="546" ht="15.75" customHeight="1">
      <c r="A546" s="70"/>
      <c r="B546" s="70"/>
      <c r="C546" s="70"/>
      <c r="D546" s="70"/>
      <c r="E546" s="88"/>
      <c r="F546" s="88"/>
      <c r="G546" s="70"/>
      <c r="H546" s="70"/>
      <c r="I546" s="70"/>
      <c r="J546" s="78"/>
      <c r="K546" s="79"/>
      <c r="L546" s="78"/>
      <c r="M546" s="78"/>
      <c r="N546" s="79"/>
      <c r="O546" s="89"/>
      <c r="P546" s="79"/>
      <c r="Q546" s="70"/>
      <c r="R546" s="90"/>
      <c r="S546" s="90"/>
      <c r="T546" s="90"/>
    </row>
    <row r="547" ht="15.75" customHeight="1">
      <c r="A547" s="65"/>
      <c r="B547" s="65"/>
      <c r="C547" s="65"/>
      <c r="D547" s="65"/>
      <c r="E547" s="85"/>
      <c r="F547" s="85"/>
      <c r="G547" s="65"/>
      <c r="H547" s="65"/>
      <c r="I547" s="65"/>
      <c r="J547" s="67"/>
      <c r="K547" s="82"/>
      <c r="L547" s="67"/>
      <c r="M547" s="67"/>
      <c r="N547" s="82"/>
      <c r="O547" s="86"/>
      <c r="P547" s="82"/>
      <c r="Q547" s="65"/>
      <c r="R547" s="87"/>
      <c r="S547" s="87"/>
      <c r="T547" s="87"/>
    </row>
    <row r="548" ht="15.75" customHeight="1">
      <c r="A548" s="70"/>
      <c r="B548" s="70"/>
      <c r="C548" s="70"/>
      <c r="D548" s="70"/>
      <c r="E548" s="88"/>
      <c r="F548" s="88"/>
      <c r="G548" s="70"/>
      <c r="H548" s="70"/>
      <c r="I548" s="70"/>
      <c r="J548" s="78"/>
      <c r="K548" s="79"/>
      <c r="L548" s="78"/>
      <c r="M548" s="78"/>
      <c r="N548" s="79"/>
      <c r="O548" s="89"/>
      <c r="P548" s="79"/>
      <c r="Q548" s="70"/>
      <c r="R548" s="90"/>
      <c r="S548" s="90"/>
      <c r="T548" s="90"/>
    </row>
    <row r="549" ht="15.75" customHeight="1">
      <c r="A549" s="65"/>
      <c r="B549" s="65"/>
      <c r="C549" s="65"/>
      <c r="D549" s="65"/>
      <c r="E549" s="85"/>
      <c r="F549" s="85"/>
      <c r="G549" s="65"/>
      <c r="H549" s="65"/>
      <c r="I549" s="65"/>
      <c r="J549" s="67"/>
      <c r="K549" s="82"/>
      <c r="L549" s="67"/>
      <c r="M549" s="67"/>
      <c r="N549" s="82"/>
      <c r="O549" s="86"/>
      <c r="P549" s="82"/>
      <c r="Q549" s="65"/>
      <c r="R549" s="87"/>
      <c r="S549" s="87"/>
      <c r="T549" s="87"/>
    </row>
    <row r="550" ht="15.75" customHeight="1">
      <c r="A550" s="70"/>
      <c r="B550" s="70"/>
      <c r="C550" s="70"/>
      <c r="D550" s="70"/>
      <c r="E550" s="88"/>
      <c r="F550" s="88"/>
      <c r="G550" s="70"/>
      <c r="H550" s="70"/>
      <c r="I550" s="70"/>
      <c r="J550" s="78"/>
      <c r="K550" s="79"/>
      <c r="L550" s="78"/>
      <c r="M550" s="78"/>
      <c r="N550" s="79"/>
      <c r="O550" s="89"/>
      <c r="P550" s="79"/>
      <c r="Q550" s="70"/>
      <c r="R550" s="90"/>
      <c r="S550" s="90"/>
      <c r="T550" s="90"/>
    </row>
    <row r="551" ht="15.75" customHeight="1">
      <c r="A551" s="65"/>
      <c r="B551" s="65"/>
      <c r="C551" s="65"/>
      <c r="D551" s="65"/>
      <c r="E551" s="85"/>
      <c r="F551" s="85"/>
      <c r="G551" s="65"/>
      <c r="H551" s="65"/>
      <c r="I551" s="65"/>
      <c r="J551" s="67"/>
      <c r="K551" s="82"/>
      <c r="L551" s="67"/>
      <c r="M551" s="67"/>
      <c r="N551" s="82"/>
      <c r="O551" s="86"/>
      <c r="P551" s="82"/>
      <c r="Q551" s="65"/>
      <c r="R551" s="87"/>
      <c r="S551" s="87"/>
      <c r="T551" s="87"/>
    </row>
    <row r="552" ht="15.75" customHeight="1">
      <c r="A552" s="70"/>
      <c r="B552" s="70"/>
      <c r="C552" s="70"/>
      <c r="D552" s="70"/>
      <c r="E552" s="88"/>
      <c r="F552" s="88"/>
      <c r="G552" s="70"/>
      <c r="H552" s="70"/>
      <c r="I552" s="70"/>
      <c r="J552" s="78"/>
      <c r="K552" s="79"/>
      <c r="L552" s="78"/>
      <c r="M552" s="78"/>
      <c r="N552" s="79"/>
      <c r="O552" s="89"/>
      <c r="P552" s="79"/>
      <c r="Q552" s="70"/>
      <c r="R552" s="90"/>
      <c r="S552" s="90"/>
      <c r="T552" s="90"/>
    </row>
    <row r="553" ht="15.75" customHeight="1">
      <c r="A553" s="65"/>
      <c r="B553" s="65"/>
      <c r="C553" s="65"/>
      <c r="D553" s="65"/>
      <c r="E553" s="85"/>
      <c r="F553" s="85"/>
      <c r="G553" s="65"/>
      <c r="H553" s="65"/>
      <c r="I553" s="65"/>
      <c r="J553" s="67"/>
      <c r="K553" s="82"/>
      <c r="L553" s="67"/>
      <c r="M553" s="67"/>
      <c r="N553" s="82"/>
      <c r="O553" s="86"/>
      <c r="P553" s="82"/>
      <c r="Q553" s="65"/>
      <c r="R553" s="87"/>
      <c r="S553" s="87"/>
      <c r="T553" s="87"/>
    </row>
    <row r="554" ht="15.75" customHeight="1">
      <c r="A554" s="70"/>
      <c r="B554" s="70"/>
      <c r="C554" s="70"/>
      <c r="D554" s="70"/>
      <c r="E554" s="88"/>
      <c r="F554" s="88"/>
      <c r="G554" s="70"/>
      <c r="H554" s="70"/>
      <c r="I554" s="70"/>
      <c r="J554" s="78"/>
      <c r="K554" s="79"/>
      <c r="L554" s="78"/>
      <c r="M554" s="78"/>
      <c r="N554" s="79"/>
      <c r="O554" s="89"/>
      <c r="P554" s="79"/>
      <c r="Q554" s="70"/>
      <c r="R554" s="90"/>
      <c r="S554" s="90"/>
      <c r="T554" s="90"/>
    </row>
    <row r="555" ht="15.75" customHeight="1">
      <c r="A555" s="65"/>
      <c r="B555" s="65"/>
      <c r="C555" s="65"/>
      <c r="D555" s="65"/>
      <c r="E555" s="85"/>
      <c r="F555" s="85"/>
      <c r="G555" s="65"/>
      <c r="H555" s="65"/>
      <c r="I555" s="65"/>
      <c r="J555" s="67"/>
      <c r="K555" s="82"/>
      <c r="L555" s="67"/>
      <c r="M555" s="67"/>
      <c r="N555" s="82"/>
      <c r="O555" s="86"/>
      <c r="P555" s="82"/>
      <c r="Q555" s="65"/>
      <c r="R555" s="87"/>
      <c r="S555" s="87"/>
      <c r="T555" s="87"/>
    </row>
    <row r="556" ht="15.75" customHeight="1">
      <c r="A556" s="70"/>
      <c r="B556" s="70"/>
      <c r="C556" s="70"/>
      <c r="D556" s="70"/>
      <c r="E556" s="88"/>
      <c r="F556" s="88"/>
      <c r="G556" s="70"/>
      <c r="H556" s="70"/>
      <c r="I556" s="70"/>
      <c r="J556" s="78"/>
      <c r="K556" s="79"/>
      <c r="L556" s="78"/>
      <c r="M556" s="78"/>
      <c r="N556" s="79"/>
      <c r="O556" s="89"/>
      <c r="P556" s="79"/>
      <c r="Q556" s="70"/>
      <c r="R556" s="90"/>
      <c r="S556" s="90"/>
      <c r="T556" s="90"/>
    </row>
    <row r="557" ht="15.75" customHeight="1">
      <c r="A557" s="65"/>
      <c r="B557" s="65"/>
      <c r="C557" s="65"/>
      <c r="D557" s="65"/>
      <c r="E557" s="85"/>
      <c r="F557" s="85"/>
      <c r="G557" s="65"/>
      <c r="H557" s="65"/>
      <c r="I557" s="65"/>
      <c r="J557" s="67"/>
      <c r="K557" s="82"/>
      <c r="L557" s="67"/>
      <c r="M557" s="67"/>
      <c r="N557" s="82"/>
      <c r="O557" s="86"/>
      <c r="P557" s="82"/>
      <c r="Q557" s="65"/>
      <c r="R557" s="87"/>
      <c r="S557" s="87"/>
      <c r="T557" s="87"/>
    </row>
    <row r="558" ht="15.75" customHeight="1">
      <c r="A558" s="70"/>
      <c r="B558" s="70"/>
      <c r="C558" s="70"/>
      <c r="D558" s="70"/>
      <c r="E558" s="88"/>
      <c r="F558" s="88"/>
      <c r="G558" s="70"/>
      <c r="H558" s="70"/>
      <c r="I558" s="70"/>
      <c r="J558" s="78"/>
      <c r="K558" s="79"/>
      <c r="L558" s="78"/>
      <c r="M558" s="78"/>
      <c r="N558" s="79"/>
      <c r="O558" s="89"/>
      <c r="P558" s="79"/>
      <c r="Q558" s="70"/>
      <c r="R558" s="90"/>
      <c r="S558" s="90"/>
      <c r="T558" s="90"/>
    </row>
    <row r="559" ht="15.75" customHeight="1">
      <c r="A559" s="65"/>
      <c r="B559" s="65"/>
      <c r="C559" s="65"/>
      <c r="D559" s="65"/>
      <c r="E559" s="85"/>
      <c r="F559" s="85"/>
      <c r="G559" s="65"/>
      <c r="H559" s="65"/>
      <c r="I559" s="65"/>
      <c r="J559" s="67"/>
      <c r="K559" s="82"/>
      <c r="L559" s="67"/>
      <c r="M559" s="67"/>
      <c r="N559" s="82"/>
      <c r="O559" s="86"/>
      <c r="P559" s="82"/>
      <c r="Q559" s="65"/>
      <c r="R559" s="87"/>
      <c r="S559" s="87"/>
      <c r="T559" s="87"/>
    </row>
    <row r="560" ht="15.75" customHeight="1">
      <c r="A560" s="70"/>
      <c r="B560" s="70"/>
      <c r="C560" s="70"/>
      <c r="D560" s="70"/>
      <c r="E560" s="88"/>
      <c r="F560" s="88"/>
      <c r="G560" s="70"/>
      <c r="H560" s="70"/>
      <c r="I560" s="70"/>
      <c r="J560" s="78"/>
      <c r="K560" s="79"/>
      <c r="L560" s="78"/>
      <c r="M560" s="78"/>
      <c r="N560" s="79"/>
      <c r="O560" s="89"/>
      <c r="P560" s="79"/>
      <c r="Q560" s="70"/>
      <c r="R560" s="90"/>
      <c r="S560" s="90"/>
      <c r="T560" s="90"/>
    </row>
    <row r="561" ht="15.75" customHeight="1">
      <c r="A561" s="65"/>
      <c r="B561" s="65"/>
      <c r="C561" s="65"/>
      <c r="D561" s="65"/>
      <c r="E561" s="85"/>
      <c r="F561" s="85"/>
      <c r="G561" s="65"/>
      <c r="H561" s="65"/>
      <c r="I561" s="65"/>
      <c r="J561" s="67"/>
      <c r="K561" s="82"/>
      <c r="L561" s="67"/>
      <c r="M561" s="67"/>
      <c r="N561" s="82"/>
      <c r="O561" s="86"/>
      <c r="P561" s="82"/>
      <c r="Q561" s="65"/>
      <c r="R561" s="87"/>
      <c r="S561" s="87"/>
      <c r="T561" s="87"/>
    </row>
    <row r="562" ht="15.75" customHeight="1">
      <c r="A562" s="70"/>
      <c r="B562" s="70"/>
      <c r="C562" s="70"/>
      <c r="D562" s="70"/>
      <c r="E562" s="88"/>
      <c r="F562" s="88"/>
      <c r="G562" s="70"/>
      <c r="H562" s="70"/>
      <c r="I562" s="70"/>
      <c r="J562" s="78"/>
      <c r="K562" s="79"/>
      <c r="L562" s="78"/>
      <c r="M562" s="78"/>
      <c r="N562" s="79"/>
      <c r="O562" s="89"/>
      <c r="P562" s="79"/>
      <c r="Q562" s="70"/>
      <c r="R562" s="90"/>
      <c r="S562" s="90"/>
      <c r="T562" s="90"/>
    </row>
    <row r="563" ht="15.75" customHeight="1">
      <c r="A563" s="65"/>
      <c r="B563" s="65"/>
      <c r="C563" s="65"/>
      <c r="D563" s="65"/>
      <c r="E563" s="85"/>
      <c r="F563" s="85"/>
      <c r="G563" s="65"/>
      <c r="H563" s="65"/>
      <c r="I563" s="65"/>
      <c r="J563" s="67"/>
      <c r="K563" s="82"/>
      <c r="L563" s="67"/>
      <c r="M563" s="67"/>
      <c r="N563" s="82"/>
      <c r="O563" s="86"/>
      <c r="P563" s="82"/>
      <c r="Q563" s="65"/>
      <c r="R563" s="87"/>
      <c r="S563" s="87"/>
      <c r="T563" s="87"/>
    </row>
    <row r="564" ht="15.75" customHeight="1">
      <c r="A564" s="70"/>
      <c r="B564" s="70"/>
      <c r="C564" s="70"/>
      <c r="D564" s="70"/>
      <c r="E564" s="88"/>
      <c r="F564" s="88"/>
      <c r="G564" s="70"/>
      <c r="H564" s="70"/>
      <c r="I564" s="70"/>
      <c r="J564" s="78"/>
      <c r="K564" s="79"/>
      <c r="L564" s="78"/>
      <c r="M564" s="78"/>
      <c r="N564" s="79"/>
      <c r="O564" s="89"/>
      <c r="P564" s="79"/>
      <c r="Q564" s="70"/>
      <c r="R564" s="90"/>
      <c r="S564" s="90"/>
      <c r="T564" s="90"/>
    </row>
    <row r="565" ht="15.75" customHeight="1">
      <c r="A565" s="65"/>
      <c r="B565" s="65"/>
      <c r="C565" s="65"/>
      <c r="D565" s="65"/>
      <c r="E565" s="85"/>
      <c r="F565" s="85"/>
      <c r="G565" s="65"/>
      <c r="H565" s="65"/>
      <c r="I565" s="65"/>
      <c r="J565" s="67"/>
      <c r="K565" s="82"/>
      <c r="L565" s="67"/>
      <c r="M565" s="67"/>
      <c r="N565" s="82"/>
      <c r="O565" s="86"/>
      <c r="P565" s="82"/>
      <c r="Q565" s="65"/>
      <c r="R565" s="87"/>
      <c r="S565" s="87"/>
      <c r="T565" s="87"/>
    </row>
    <row r="566" ht="15.75" customHeight="1">
      <c r="A566" s="70"/>
      <c r="B566" s="70"/>
      <c r="C566" s="70"/>
      <c r="D566" s="70"/>
      <c r="E566" s="88"/>
      <c r="F566" s="88"/>
      <c r="G566" s="70"/>
      <c r="H566" s="70"/>
      <c r="I566" s="70"/>
      <c r="J566" s="78"/>
      <c r="K566" s="79"/>
      <c r="L566" s="78"/>
      <c r="M566" s="78"/>
      <c r="N566" s="79"/>
      <c r="O566" s="89"/>
      <c r="P566" s="79"/>
      <c r="Q566" s="70"/>
      <c r="R566" s="90"/>
      <c r="S566" s="90"/>
      <c r="T566" s="90"/>
    </row>
    <row r="567" ht="15.75" customHeight="1">
      <c r="A567" s="65"/>
      <c r="B567" s="65"/>
      <c r="C567" s="65"/>
      <c r="D567" s="65"/>
      <c r="E567" s="85"/>
      <c r="F567" s="85"/>
      <c r="G567" s="65"/>
      <c r="H567" s="65"/>
      <c r="I567" s="65"/>
      <c r="J567" s="67"/>
      <c r="K567" s="82"/>
      <c r="L567" s="67"/>
      <c r="M567" s="67"/>
      <c r="N567" s="82"/>
      <c r="O567" s="86"/>
      <c r="P567" s="82"/>
      <c r="Q567" s="65"/>
      <c r="R567" s="87"/>
      <c r="S567" s="87"/>
      <c r="T567" s="87"/>
    </row>
    <row r="568" ht="15.75" customHeight="1">
      <c r="A568" s="70"/>
      <c r="B568" s="70"/>
      <c r="C568" s="70"/>
      <c r="D568" s="70"/>
      <c r="E568" s="88"/>
      <c r="F568" s="88"/>
      <c r="G568" s="70"/>
      <c r="H568" s="70"/>
      <c r="I568" s="70"/>
      <c r="J568" s="78"/>
      <c r="K568" s="79"/>
      <c r="L568" s="78"/>
      <c r="M568" s="78"/>
      <c r="N568" s="79"/>
      <c r="O568" s="89"/>
      <c r="P568" s="79"/>
      <c r="Q568" s="70"/>
      <c r="R568" s="90"/>
      <c r="S568" s="90"/>
      <c r="T568" s="90"/>
    </row>
    <row r="569" ht="15.75" customHeight="1">
      <c r="A569" s="65"/>
      <c r="B569" s="65"/>
      <c r="C569" s="65"/>
      <c r="D569" s="65"/>
      <c r="E569" s="85"/>
      <c r="F569" s="85"/>
      <c r="G569" s="65"/>
      <c r="H569" s="65"/>
      <c r="I569" s="65"/>
      <c r="J569" s="67"/>
      <c r="K569" s="82"/>
      <c r="L569" s="67"/>
      <c r="M569" s="67"/>
      <c r="N569" s="82"/>
      <c r="O569" s="86"/>
      <c r="P569" s="82"/>
      <c r="Q569" s="65"/>
      <c r="R569" s="87"/>
      <c r="S569" s="87"/>
      <c r="T569" s="87"/>
    </row>
    <row r="570" ht="15.75" customHeight="1">
      <c r="A570" s="70"/>
      <c r="B570" s="70"/>
      <c r="C570" s="70"/>
      <c r="D570" s="70"/>
      <c r="E570" s="88"/>
      <c r="F570" s="88"/>
      <c r="G570" s="70"/>
      <c r="H570" s="70"/>
      <c r="I570" s="70"/>
      <c r="J570" s="78"/>
      <c r="K570" s="79"/>
      <c r="L570" s="78"/>
      <c r="M570" s="78"/>
      <c r="N570" s="79"/>
      <c r="O570" s="89"/>
      <c r="P570" s="79"/>
      <c r="Q570" s="70"/>
      <c r="R570" s="90"/>
      <c r="S570" s="90"/>
      <c r="T570" s="90"/>
    </row>
    <row r="571" ht="15.75" customHeight="1">
      <c r="A571" s="65"/>
      <c r="B571" s="65"/>
      <c r="C571" s="65"/>
      <c r="D571" s="65"/>
      <c r="E571" s="85"/>
      <c r="F571" s="85"/>
      <c r="G571" s="65"/>
      <c r="H571" s="65"/>
      <c r="I571" s="65"/>
      <c r="J571" s="67"/>
      <c r="K571" s="82"/>
      <c r="L571" s="67"/>
      <c r="M571" s="67"/>
      <c r="N571" s="82"/>
      <c r="O571" s="86"/>
      <c r="P571" s="82"/>
      <c r="Q571" s="65"/>
      <c r="R571" s="87"/>
      <c r="S571" s="87"/>
      <c r="T571" s="87"/>
    </row>
    <row r="572" ht="15.75" customHeight="1">
      <c r="A572" s="70"/>
      <c r="B572" s="70"/>
      <c r="C572" s="70"/>
      <c r="D572" s="70"/>
      <c r="E572" s="88"/>
      <c r="F572" s="88"/>
      <c r="G572" s="70"/>
      <c r="H572" s="70"/>
      <c r="I572" s="70"/>
      <c r="J572" s="78"/>
      <c r="K572" s="79"/>
      <c r="L572" s="78"/>
      <c r="M572" s="78"/>
      <c r="N572" s="79"/>
      <c r="O572" s="89"/>
      <c r="P572" s="79"/>
      <c r="Q572" s="70"/>
      <c r="R572" s="90"/>
      <c r="S572" s="90"/>
      <c r="T572" s="90"/>
    </row>
    <row r="573" ht="15.75" customHeight="1">
      <c r="A573" s="65"/>
      <c r="B573" s="65"/>
      <c r="C573" s="65"/>
      <c r="D573" s="65"/>
      <c r="E573" s="85"/>
      <c r="F573" s="85"/>
      <c r="G573" s="65"/>
      <c r="H573" s="65"/>
      <c r="I573" s="65"/>
      <c r="J573" s="67"/>
      <c r="K573" s="82"/>
      <c r="L573" s="67"/>
      <c r="M573" s="67"/>
      <c r="N573" s="82"/>
      <c r="O573" s="86"/>
      <c r="P573" s="82"/>
      <c r="Q573" s="65"/>
      <c r="R573" s="87"/>
      <c r="S573" s="87"/>
      <c r="T573" s="87"/>
    </row>
    <row r="574" ht="15.75" customHeight="1">
      <c r="A574" s="70"/>
      <c r="B574" s="70"/>
      <c r="C574" s="70"/>
      <c r="D574" s="70"/>
      <c r="E574" s="88"/>
      <c r="F574" s="88"/>
      <c r="G574" s="70"/>
      <c r="H574" s="70"/>
      <c r="I574" s="70"/>
      <c r="J574" s="78"/>
      <c r="K574" s="79"/>
      <c r="L574" s="78"/>
      <c r="M574" s="78"/>
      <c r="N574" s="79"/>
      <c r="O574" s="89"/>
      <c r="P574" s="79"/>
      <c r="Q574" s="70"/>
      <c r="R574" s="90"/>
      <c r="S574" s="90"/>
      <c r="T574" s="90"/>
    </row>
    <row r="575" ht="15.75" customHeight="1">
      <c r="A575" s="65"/>
      <c r="B575" s="65"/>
      <c r="C575" s="65"/>
      <c r="D575" s="65"/>
      <c r="E575" s="85"/>
      <c r="F575" s="85"/>
      <c r="G575" s="65"/>
      <c r="H575" s="65"/>
      <c r="I575" s="65"/>
      <c r="J575" s="67"/>
      <c r="K575" s="82"/>
      <c r="L575" s="67"/>
      <c r="M575" s="67"/>
      <c r="N575" s="82"/>
      <c r="O575" s="86"/>
      <c r="P575" s="82"/>
      <c r="Q575" s="65"/>
      <c r="R575" s="87"/>
      <c r="S575" s="87"/>
      <c r="T575" s="87"/>
    </row>
    <row r="576" ht="15.75" customHeight="1">
      <c r="A576" s="70"/>
      <c r="B576" s="70"/>
      <c r="C576" s="70"/>
      <c r="D576" s="70"/>
      <c r="E576" s="88"/>
      <c r="F576" s="88"/>
      <c r="G576" s="70"/>
      <c r="H576" s="70"/>
      <c r="I576" s="70"/>
      <c r="J576" s="78"/>
      <c r="K576" s="79"/>
      <c r="L576" s="78"/>
      <c r="M576" s="78"/>
      <c r="N576" s="79"/>
      <c r="O576" s="89"/>
      <c r="P576" s="79"/>
      <c r="Q576" s="70"/>
      <c r="R576" s="90"/>
      <c r="S576" s="90"/>
      <c r="T576" s="90"/>
    </row>
    <row r="577" ht="15.75" customHeight="1">
      <c r="A577" s="65"/>
      <c r="B577" s="65"/>
      <c r="C577" s="65"/>
      <c r="D577" s="65"/>
      <c r="E577" s="85"/>
      <c r="F577" s="85"/>
      <c r="G577" s="65"/>
      <c r="H577" s="65"/>
      <c r="I577" s="65"/>
      <c r="J577" s="67"/>
      <c r="K577" s="82"/>
      <c r="L577" s="67"/>
      <c r="M577" s="67"/>
      <c r="N577" s="82"/>
      <c r="O577" s="86"/>
      <c r="P577" s="82"/>
      <c r="Q577" s="65"/>
      <c r="R577" s="87"/>
      <c r="S577" s="87"/>
      <c r="T577" s="87"/>
    </row>
    <row r="578" ht="15.75" customHeight="1">
      <c r="A578" s="70"/>
      <c r="B578" s="70"/>
      <c r="C578" s="70"/>
      <c r="D578" s="70"/>
      <c r="E578" s="88"/>
      <c r="F578" s="88"/>
      <c r="G578" s="70"/>
      <c r="H578" s="70"/>
      <c r="I578" s="70"/>
      <c r="J578" s="78"/>
      <c r="K578" s="79"/>
      <c r="L578" s="78"/>
      <c r="M578" s="78"/>
      <c r="N578" s="79"/>
      <c r="O578" s="89"/>
      <c r="P578" s="79"/>
      <c r="Q578" s="70"/>
      <c r="R578" s="90"/>
      <c r="S578" s="90"/>
      <c r="T578" s="90"/>
    </row>
    <row r="579" ht="15.75" customHeight="1">
      <c r="A579" s="65"/>
      <c r="B579" s="65"/>
      <c r="C579" s="65"/>
      <c r="D579" s="65"/>
      <c r="E579" s="85"/>
      <c r="F579" s="85"/>
      <c r="G579" s="65"/>
      <c r="H579" s="65"/>
      <c r="I579" s="65"/>
      <c r="J579" s="67"/>
      <c r="K579" s="82"/>
      <c r="L579" s="67"/>
      <c r="M579" s="67"/>
      <c r="N579" s="82"/>
      <c r="O579" s="86"/>
      <c r="P579" s="82"/>
      <c r="Q579" s="65"/>
      <c r="R579" s="87"/>
      <c r="S579" s="87"/>
      <c r="T579" s="87"/>
    </row>
    <row r="580" ht="15.75" customHeight="1">
      <c r="A580" s="70"/>
      <c r="B580" s="70"/>
      <c r="C580" s="70"/>
      <c r="D580" s="70"/>
      <c r="E580" s="88"/>
      <c r="F580" s="88"/>
      <c r="G580" s="70"/>
      <c r="H580" s="70"/>
      <c r="I580" s="70"/>
      <c r="J580" s="78"/>
      <c r="K580" s="79"/>
      <c r="L580" s="78"/>
      <c r="M580" s="78"/>
      <c r="N580" s="79"/>
      <c r="O580" s="89"/>
      <c r="P580" s="79"/>
      <c r="Q580" s="70"/>
      <c r="R580" s="90"/>
      <c r="S580" s="90"/>
      <c r="T580" s="90"/>
    </row>
    <row r="581" ht="15.75" customHeight="1">
      <c r="A581" s="65"/>
      <c r="B581" s="65"/>
      <c r="C581" s="65"/>
      <c r="D581" s="65"/>
      <c r="E581" s="85"/>
      <c r="F581" s="85"/>
      <c r="G581" s="65"/>
      <c r="H581" s="65"/>
      <c r="I581" s="65"/>
      <c r="J581" s="67"/>
      <c r="K581" s="82"/>
      <c r="L581" s="67"/>
      <c r="M581" s="67"/>
      <c r="N581" s="82"/>
      <c r="O581" s="86"/>
      <c r="P581" s="82"/>
      <c r="Q581" s="65"/>
      <c r="R581" s="87"/>
      <c r="S581" s="87"/>
      <c r="T581" s="87"/>
    </row>
    <row r="582" ht="15.75" customHeight="1">
      <c r="A582" s="70"/>
      <c r="B582" s="70"/>
      <c r="C582" s="70"/>
      <c r="D582" s="70"/>
      <c r="E582" s="88"/>
      <c r="F582" s="88"/>
      <c r="G582" s="70"/>
      <c r="H582" s="70"/>
      <c r="I582" s="70"/>
      <c r="J582" s="78"/>
      <c r="K582" s="79"/>
      <c r="L582" s="78"/>
      <c r="M582" s="78"/>
      <c r="N582" s="79"/>
      <c r="O582" s="89"/>
      <c r="P582" s="79"/>
      <c r="Q582" s="70"/>
      <c r="R582" s="90"/>
      <c r="S582" s="90"/>
      <c r="T582" s="90"/>
    </row>
    <row r="583" ht="15.75" customHeight="1">
      <c r="A583" s="65"/>
      <c r="B583" s="65"/>
      <c r="C583" s="65"/>
      <c r="D583" s="65"/>
      <c r="E583" s="85"/>
      <c r="F583" s="85"/>
      <c r="G583" s="65"/>
      <c r="H583" s="65"/>
      <c r="I583" s="65"/>
      <c r="J583" s="67"/>
      <c r="K583" s="82"/>
      <c r="L583" s="67"/>
      <c r="M583" s="67"/>
      <c r="N583" s="82"/>
      <c r="O583" s="86"/>
      <c r="P583" s="82"/>
      <c r="Q583" s="65"/>
      <c r="R583" s="87"/>
      <c r="S583" s="87"/>
      <c r="T583" s="87"/>
    </row>
    <row r="584" ht="15.75" customHeight="1">
      <c r="A584" s="70"/>
      <c r="B584" s="70"/>
      <c r="C584" s="70"/>
      <c r="D584" s="70"/>
      <c r="E584" s="88"/>
      <c r="F584" s="88"/>
      <c r="G584" s="70"/>
      <c r="H584" s="70"/>
      <c r="I584" s="70"/>
      <c r="J584" s="78"/>
      <c r="K584" s="79"/>
      <c r="L584" s="78"/>
      <c r="M584" s="78"/>
      <c r="N584" s="79"/>
      <c r="O584" s="89"/>
      <c r="P584" s="79"/>
      <c r="Q584" s="70"/>
      <c r="R584" s="90"/>
      <c r="S584" s="90"/>
      <c r="T584" s="90"/>
    </row>
    <row r="585" ht="15.75" customHeight="1">
      <c r="A585" s="65"/>
      <c r="B585" s="65"/>
      <c r="C585" s="65"/>
      <c r="D585" s="65"/>
      <c r="E585" s="85"/>
      <c r="F585" s="85"/>
      <c r="G585" s="65"/>
      <c r="H585" s="65"/>
      <c r="I585" s="65"/>
      <c r="J585" s="67"/>
      <c r="K585" s="82"/>
      <c r="L585" s="67"/>
      <c r="M585" s="67"/>
      <c r="N585" s="82"/>
      <c r="O585" s="86"/>
      <c r="P585" s="82"/>
      <c r="Q585" s="65"/>
      <c r="R585" s="87"/>
      <c r="S585" s="87"/>
      <c r="T585" s="87"/>
    </row>
    <row r="586" ht="15.75" customHeight="1">
      <c r="A586" s="70"/>
      <c r="B586" s="70"/>
      <c r="C586" s="70"/>
      <c r="D586" s="70"/>
      <c r="E586" s="88"/>
      <c r="F586" s="88"/>
      <c r="G586" s="70"/>
      <c r="H586" s="70"/>
      <c r="I586" s="70"/>
      <c r="J586" s="78"/>
      <c r="K586" s="79"/>
      <c r="L586" s="78"/>
      <c r="M586" s="78"/>
      <c r="N586" s="79"/>
      <c r="O586" s="89"/>
      <c r="P586" s="79"/>
      <c r="Q586" s="70"/>
      <c r="R586" s="90"/>
      <c r="S586" s="90"/>
      <c r="T586" s="90"/>
    </row>
    <row r="587" ht="15.75" customHeight="1">
      <c r="A587" s="65"/>
      <c r="B587" s="65"/>
      <c r="C587" s="65"/>
      <c r="D587" s="65"/>
      <c r="E587" s="85"/>
      <c r="F587" s="85"/>
      <c r="G587" s="65"/>
      <c r="H587" s="65"/>
      <c r="I587" s="65"/>
      <c r="J587" s="67"/>
      <c r="K587" s="82"/>
      <c r="L587" s="67"/>
      <c r="M587" s="67"/>
      <c r="N587" s="82"/>
      <c r="O587" s="86"/>
      <c r="P587" s="82"/>
      <c r="Q587" s="65"/>
      <c r="R587" s="87"/>
      <c r="S587" s="87"/>
      <c r="T587" s="87"/>
    </row>
    <row r="588" ht="15.75" customHeight="1">
      <c r="A588" s="70"/>
      <c r="B588" s="70"/>
      <c r="C588" s="70"/>
      <c r="D588" s="70"/>
      <c r="E588" s="88"/>
      <c r="F588" s="88"/>
      <c r="G588" s="70"/>
      <c r="H588" s="70"/>
      <c r="I588" s="70"/>
      <c r="J588" s="78"/>
      <c r="K588" s="79"/>
      <c r="L588" s="78"/>
      <c r="M588" s="78"/>
      <c r="N588" s="79"/>
      <c r="O588" s="89"/>
      <c r="P588" s="79"/>
      <c r="Q588" s="70"/>
      <c r="R588" s="90"/>
      <c r="S588" s="90"/>
      <c r="T588" s="90"/>
    </row>
    <row r="589" ht="15.75" customHeight="1">
      <c r="A589" s="65"/>
      <c r="B589" s="65"/>
      <c r="C589" s="65"/>
      <c r="D589" s="65"/>
      <c r="E589" s="85"/>
      <c r="F589" s="85"/>
      <c r="G589" s="65"/>
      <c r="H589" s="65"/>
      <c r="I589" s="65"/>
      <c r="J589" s="67"/>
      <c r="K589" s="82"/>
      <c r="L589" s="67"/>
      <c r="M589" s="67"/>
      <c r="N589" s="82"/>
      <c r="O589" s="86"/>
      <c r="P589" s="82"/>
      <c r="Q589" s="65"/>
      <c r="R589" s="87"/>
      <c r="S589" s="87"/>
      <c r="T589" s="87"/>
    </row>
    <row r="590" ht="15.75" customHeight="1">
      <c r="A590" s="70"/>
      <c r="B590" s="70"/>
      <c r="C590" s="70"/>
      <c r="D590" s="70"/>
      <c r="E590" s="88"/>
      <c r="F590" s="88"/>
      <c r="G590" s="70"/>
      <c r="H590" s="70"/>
      <c r="I590" s="70"/>
      <c r="J590" s="78"/>
      <c r="K590" s="79"/>
      <c r="L590" s="78"/>
      <c r="M590" s="78"/>
      <c r="N590" s="79"/>
      <c r="O590" s="89"/>
      <c r="P590" s="79"/>
      <c r="Q590" s="70"/>
      <c r="R590" s="90"/>
      <c r="S590" s="90"/>
      <c r="T590" s="90"/>
    </row>
    <row r="591" ht="15.75" customHeight="1">
      <c r="A591" s="65"/>
      <c r="B591" s="65"/>
      <c r="C591" s="65"/>
      <c r="D591" s="65"/>
      <c r="E591" s="85"/>
      <c r="F591" s="85"/>
      <c r="G591" s="65"/>
      <c r="H591" s="65"/>
      <c r="I591" s="65"/>
      <c r="J591" s="67"/>
      <c r="K591" s="82"/>
      <c r="L591" s="67"/>
      <c r="M591" s="67"/>
      <c r="N591" s="82"/>
      <c r="O591" s="86"/>
      <c r="P591" s="82"/>
      <c r="Q591" s="65"/>
      <c r="R591" s="87"/>
      <c r="S591" s="87"/>
      <c r="T591" s="87"/>
    </row>
    <row r="592" ht="15.75" customHeight="1">
      <c r="A592" s="70"/>
      <c r="B592" s="70"/>
      <c r="C592" s="70"/>
      <c r="D592" s="70"/>
      <c r="E592" s="88"/>
      <c r="F592" s="88"/>
      <c r="G592" s="70"/>
      <c r="H592" s="70"/>
      <c r="I592" s="70"/>
      <c r="J592" s="78"/>
      <c r="K592" s="79"/>
      <c r="L592" s="78"/>
      <c r="M592" s="78"/>
      <c r="N592" s="79"/>
      <c r="O592" s="89"/>
      <c r="P592" s="79"/>
      <c r="Q592" s="70"/>
      <c r="R592" s="90"/>
      <c r="S592" s="90"/>
      <c r="T592" s="90"/>
    </row>
    <row r="593" ht="15.75" customHeight="1">
      <c r="A593" s="65"/>
      <c r="B593" s="65"/>
      <c r="C593" s="65"/>
      <c r="D593" s="65"/>
      <c r="E593" s="85"/>
      <c r="F593" s="85"/>
      <c r="G593" s="65"/>
      <c r="H593" s="65"/>
      <c r="I593" s="65"/>
      <c r="J593" s="67"/>
      <c r="K593" s="82"/>
      <c r="L593" s="67"/>
      <c r="M593" s="67"/>
      <c r="N593" s="82"/>
      <c r="O593" s="86"/>
      <c r="P593" s="82"/>
      <c r="Q593" s="65"/>
      <c r="R593" s="87"/>
      <c r="S593" s="87"/>
      <c r="T593" s="87"/>
    </row>
    <row r="594" ht="15.75" customHeight="1">
      <c r="A594" s="70"/>
      <c r="B594" s="70"/>
      <c r="C594" s="70"/>
      <c r="D594" s="70"/>
      <c r="E594" s="88"/>
      <c r="F594" s="88"/>
      <c r="G594" s="70"/>
      <c r="H594" s="70"/>
      <c r="I594" s="70"/>
      <c r="J594" s="78"/>
      <c r="K594" s="79"/>
      <c r="L594" s="78"/>
      <c r="M594" s="78"/>
      <c r="N594" s="79"/>
      <c r="O594" s="89"/>
      <c r="P594" s="79"/>
      <c r="Q594" s="70"/>
      <c r="R594" s="90"/>
      <c r="S594" s="90"/>
      <c r="T594" s="90"/>
    </row>
    <row r="595" ht="15.75" customHeight="1">
      <c r="A595" s="65"/>
      <c r="B595" s="65"/>
      <c r="C595" s="65"/>
      <c r="D595" s="65"/>
      <c r="E595" s="85"/>
      <c r="F595" s="85"/>
      <c r="G595" s="65"/>
      <c r="H595" s="65"/>
      <c r="I595" s="65"/>
      <c r="J595" s="67"/>
      <c r="K595" s="82"/>
      <c r="L595" s="67"/>
      <c r="M595" s="67"/>
      <c r="N595" s="82"/>
      <c r="O595" s="86"/>
      <c r="P595" s="82"/>
      <c r="Q595" s="65"/>
      <c r="R595" s="87"/>
      <c r="S595" s="87"/>
      <c r="T595" s="87"/>
    </row>
    <row r="596" ht="15.75" customHeight="1">
      <c r="A596" s="70"/>
      <c r="B596" s="70"/>
      <c r="C596" s="70"/>
      <c r="D596" s="70"/>
      <c r="E596" s="88"/>
      <c r="F596" s="88"/>
      <c r="G596" s="70"/>
      <c r="H596" s="70"/>
      <c r="I596" s="70"/>
      <c r="J596" s="78"/>
      <c r="K596" s="79"/>
      <c r="L596" s="78"/>
      <c r="M596" s="78"/>
      <c r="N596" s="79"/>
      <c r="O596" s="89"/>
      <c r="P596" s="79"/>
      <c r="Q596" s="70"/>
      <c r="R596" s="90"/>
      <c r="S596" s="90"/>
      <c r="T596" s="90"/>
    </row>
    <row r="597" ht="15.75" customHeight="1">
      <c r="A597" s="65"/>
      <c r="B597" s="65"/>
      <c r="C597" s="65"/>
      <c r="D597" s="65"/>
      <c r="E597" s="85"/>
      <c r="F597" s="85"/>
      <c r="G597" s="65"/>
      <c r="H597" s="65"/>
      <c r="I597" s="65"/>
      <c r="J597" s="67"/>
      <c r="K597" s="82"/>
      <c r="L597" s="67"/>
      <c r="M597" s="67"/>
      <c r="N597" s="82"/>
      <c r="O597" s="86"/>
      <c r="P597" s="82"/>
      <c r="Q597" s="65"/>
      <c r="R597" s="87"/>
      <c r="S597" s="87"/>
      <c r="T597" s="87"/>
    </row>
    <row r="598" ht="15.75" customHeight="1">
      <c r="A598" s="70"/>
      <c r="B598" s="70"/>
      <c r="C598" s="70"/>
      <c r="D598" s="70"/>
      <c r="E598" s="88"/>
      <c r="F598" s="88"/>
      <c r="G598" s="70"/>
      <c r="H598" s="70"/>
      <c r="I598" s="70"/>
      <c r="J598" s="78"/>
      <c r="K598" s="79"/>
      <c r="L598" s="78"/>
      <c r="M598" s="78"/>
      <c r="N598" s="79"/>
      <c r="O598" s="89"/>
      <c r="P598" s="79"/>
      <c r="Q598" s="70"/>
      <c r="R598" s="90"/>
      <c r="S598" s="90"/>
      <c r="T598" s="90"/>
    </row>
    <row r="599" ht="15.75" customHeight="1">
      <c r="A599" s="65"/>
      <c r="B599" s="65"/>
      <c r="C599" s="65"/>
      <c r="D599" s="65"/>
      <c r="E599" s="85"/>
      <c r="F599" s="85"/>
      <c r="G599" s="65"/>
      <c r="H599" s="65"/>
      <c r="I599" s="65"/>
      <c r="J599" s="67"/>
      <c r="K599" s="82"/>
      <c r="L599" s="67"/>
      <c r="M599" s="67"/>
      <c r="N599" s="82"/>
      <c r="O599" s="86"/>
      <c r="P599" s="82"/>
      <c r="Q599" s="65"/>
      <c r="R599" s="87"/>
      <c r="S599" s="87"/>
      <c r="T599" s="87"/>
    </row>
    <row r="600" ht="15.75" customHeight="1">
      <c r="A600" s="70"/>
      <c r="B600" s="70"/>
      <c r="C600" s="70"/>
      <c r="D600" s="70"/>
      <c r="E600" s="88"/>
      <c r="F600" s="88"/>
      <c r="G600" s="70"/>
      <c r="H600" s="70"/>
      <c r="I600" s="70"/>
      <c r="J600" s="78"/>
      <c r="K600" s="79"/>
      <c r="L600" s="78"/>
      <c r="M600" s="78"/>
      <c r="N600" s="79"/>
      <c r="O600" s="89"/>
      <c r="P600" s="79"/>
      <c r="Q600" s="70"/>
      <c r="R600" s="90"/>
      <c r="S600" s="90"/>
      <c r="T600" s="90"/>
    </row>
    <row r="601" ht="15.75" customHeight="1">
      <c r="A601" s="65"/>
      <c r="B601" s="65"/>
      <c r="C601" s="65"/>
      <c r="D601" s="65"/>
      <c r="E601" s="85"/>
      <c r="F601" s="85"/>
      <c r="G601" s="65"/>
      <c r="H601" s="65"/>
      <c r="I601" s="65"/>
      <c r="J601" s="67"/>
      <c r="K601" s="82"/>
      <c r="L601" s="67"/>
      <c r="M601" s="67"/>
      <c r="N601" s="82"/>
      <c r="O601" s="86"/>
      <c r="P601" s="82"/>
      <c r="Q601" s="65"/>
      <c r="R601" s="87"/>
      <c r="S601" s="87"/>
      <c r="T601" s="87"/>
    </row>
    <row r="602" ht="15.75" customHeight="1">
      <c r="A602" s="70"/>
      <c r="B602" s="70"/>
      <c r="C602" s="70"/>
      <c r="D602" s="70"/>
      <c r="E602" s="88"/>
      <c r="F602" s="88"/>
      <c r="G602" s="70"/>
      <c r="H602" s="70"/>
      <c r="I602" s="70"/>
      <c r="J602" s="78"/>
      <c r="K602" s="79"/>
      <c r="L602" s="78"/>
      <c r="M602" s="78"/>
      <c r="N602" s="79"/>
      <c r="O602" s="89"/>
      <c r="P602" s="79"/>
      <c r="Q602" s="70"/>
      <c r="R602" s="90"/>
      <c r="S602" s="90"/>
      <c r="T602" s="90"/>
    </row>
    <row r="603" ht="15.75" customHeight="1">
      <c r="A603" s="65"/>
      <c r="B603" s="65"/>
      <c r="C603" s="65"/>
      <c r="D603" s="65"/>
      <c r="E603" s="85"/>
      <c r="F603" s="85"/>
      <c r="G603" s="65"/>
      <c r="H603" s="65"/>
      <c r="I603" s="65"/>
      <c r="J603" s="67"/>
      <c r="K603" s="82"/>
      <c r="L603" s="67"/>
      <c r="M603" s="67"/>
      <c r="N603" s="82"/>
      <c r="O603" s="86"/>
      <c r="P603" s="82"/>
      <c r="Q603" s="65"/>
      <c r="R603" s="87"/>
      <c r="S603" s="87"/>
      <c r="T603" s="87"/>
    </row>
    <row r="604" ht="15.75" customHeight="1">
      <c r="A604" s="70"/>
      <c r="B604" s="70"/>
      <c r="C604" s="70"/>
      <c r="D604" s="70"/>
      <c r="E604" s="88"/>
      <c r="F604" s="88"/>
      <c r="G604" s="70"/>
      <c r="H604" s="70"/>
      <c r="I604" s="70"/>
      <c r="J604" s="78"/>
      <c r="K604" s="79"/>
      <c r="L604" s="78"/>
      <c r="M604" s="78"/>
      <c r="N604" s="79"/>
      <c r="O604" s="89"/>
      <c r="P604" s="79"/>
      <c r="Q604" s="70"/>
      <c r="R604" s="90"/>
      <c r="S604" s="90"/>
      <c r="T604" s="90"/>
    </row>
    <row r="605" ht="15.75" customHeight="1">
      <c r="A605" s="65"/>
      <c r="B605" s="65"/>
      <c r="C605" s="65"/>
      <c r="D605" s="65"/>
      <c r="E605" s="85"/>
      <c r="F605" s="85"/>
      <c r="G605" s="65"/>
      <c r="H605" s="65"/>
      <c r="I605" s="65"/>
      <c r="J605" s="67"/>
      <c r="K605" s="82"/>
      <c r="L605" s="67"/>
      <c r="M605" s="67"/>
      <c r="N605" s="82"/>
      <c r="O605" s="86"/>
      <c r="P605" s="82"/>
      <c r="Q605" s="65"/>
      <c r="R605" s="87"/>
      <c r="S605" s="87"/>
      <c r="T605" s="87"/>
    </row>
    <row r="606" ht="15.75" customHeight="1">
      <c r="A606" s="70"/>
      <c r="B606" s="70"/>
      <c r="C606" s="70"/>
      <c r="D606" s="70"/>
      <c r="E606" s="88"/>
      <c r="F606" s="88"/>
      <c r="G606" s="70"/>
      <c r="H606" s="70"/>
      <c r="I606" s="70"/>
      <c r="J606" s="78"/>
      <c r="K606" s="79"/>
      <c r="L606" s="78"/>
      <c r="M606" s="78"/>
      <c r="N606" s="79"/>
      <c r="O606" s="89"/>
      <c r="P606" s="79"/>
      <c r="Q606" s="70"/>
      <c r="R606" s="90"/>
      <c r="S606" s="90"/>
      <c r="T606" s="90"/>
    </row>
    <row r="607" ht="15.75" customHeight="1">
      <c r="A607" s="65"/>
      <c r="B607" s="65"/>
      <c r="C607" s="65"/>
      <c r="D607" s="65"/>
      <c r="E607" s="85"/>
      <c r="F607" s="85"/>
      <c r="G607" s="65"/>
      <c r="H607" s="65"/>
      <c r="I607" s="65"/>
      <c r="J607" s="67"/>
      <c r="K607" s="82"/>
      <c r="L607" s="67"/>
      <c r="M607" s="67"/>
      <c r="N607" s="82"/>
      <c r="O607" s="86"/>
      <c r="P607" s="82"/>
      <c r="Q607" s="65"/>
      <c r="R607" s="87"/>
      <c r="S607" s="87"/>
      <c r="T607" s="87"/>
    </row>
    <row r="608" ht="15.75" customHeight="1">
      <c r="A608" s="70"/>
      <c r="B608" s="70"/>
      <c r="C608" s="70"/>
      <c r="D608" s="70"/>
      <c r="E608" s="88"/>
      <c r="F608" s="88"/>
      <c r="G608" s="70"/>
      <c r="H608" s="70"/>
      <c r="I608" s="70"/>
      <c r="J608" s="78"/>
      <c r="K608" s="79"/>
      <c r="L608" s="78"/>
      <c r="M608" s="78"/>
      <c r="N608" s="79"/>
      <c r="O608" s="89"/>
      <c r="P608" s="79"/>
      <c r="Q608" s="70"/>
      <c r="R608" s="90"/>
      <c r="S608" s="90"/>
      <c r="T608" s="90"/>
    </row>
    <row r="609" ht="15.75" customHeight="1">
      <c r="A609" s="65"/>
      <c r="B609" s="65"/>
      <c r="C609" s="65"/>
      <c r="D609" s="65"/>
      <c r="E609" s="85"/>
      <c r="F609" s="85"/>
      <c r="G609" s="65"/>
      <c r="H609" s="65"/>
      <c r="I609" s="65"/>
      <c r="J609" s="67"/>
      <c r="K609" s="82"/>
      <c r="L609" s="67"/>
      <c r="M609" s="67"/>
      <c r="N609" s="82"/>
      <c r="O609" s="86"/>
      <c r="P609" s="82"/>
      <c r="Q609" s="65"/>
      <c r="R609" s="87"/>
      <c r="S609" s="87"/>
      <c r="T609" s="87"/>
    </row>
    <row r="610" ht="15.75" customHeight="1">
      <c r="A610" s="70"/>
      <c r="B610" s="70"/>
      <c r="C610" s="70"/>
      <c r="D610" s="70"/>
      <c r="E610" s="88"/>
      <c r="F610" s="88"/>
      <c r="G610" s="70"/>
      <c r="H610" s="70"/>
      <c r="I610" s="70"/>
      <c r="J610" s="78"/>
      <c r="K610" s="79"/>
      <c r="L610" s="78"/>
      <c r="M610" s="78"/>
      <c r="N610" s="79"/>
      <c r="O610" s="89"/>
      <c r="P610" s="79"/>
      <c r="Q610" s="70"/>
      <c r="R610" s="90"/>
      <c r="S610" s="90"/>
      <c r="T610" s="90"/>
    </row>
    <row r="611" ht="15.75" customHeight="1">
      <c r="A611" s="65"/>
      <c r="B611" s="65"/>
      <c r="C611" s="65"/>
      <c r="D611" s="65"/>
      <c r="E611" s="85"/>
      <c r="F611" s="85"/>
      <c r="G611" s="65"/>
      <c r="H611" s="65"/>
      <c r="I611" s="65"/>
      <c r="J611" s="67"/>
      <c r="K611" s="82"/>
      <c r="L611" s="67"/>
      <c r="M611" s="67"/>
      <c r="N611" s="82"/>
      <c r="O611" s="86"/>
      <c r="P611" s="82"/>
      <c r="Q611" s="65"/>
      <c r="R611" s="87"/>
      <c r="S611" s="87"/>
      <c r="T611" s="87"/>
    </row>
    <row r="612" ht="15.75" customHeight="1">
      <c r="A612" s="70"/>
      <c r="B612" s="70"/>
      <c r="C612" s="70"/>
      <c r="D612" s="70"/>
      <c r="E612" s="88"/>
      <c r="F612" s="88"/>
      <c r="G612" s="70"/>
      <c r="H612" s="70"/>
      <c r="I612" s="70"/>
      <c r="J612" s="78"/>
      <c r="K612" s="79"/>
      <c r="L612" s="78"/>
      <c r="M612" s="78"/>
      <c r="N612" s="79"/>
      <c r="O612" s="89"/>
      <c r="P612" s="79"/>
      <c r="Q612" s="70"/>
      <c r="R612" s="90"/>
      <c r="S612" s="90"/>
      <c r="T612" s="90"/>
    </row>
    <row r="613" ht="15.75" customHeight="1">
      <c r="A613" s="65"/>
      <c r="B613" s="65"/>
      <c r="C613" s="65"/>
      <c r="D613" s="65"/>
      <c r="E613" s="85"/>
      <c r="F613" s="85"/>
      <c r="G613" s="65"/>
      <c r="H613" s="65"/>
      <c r="I613" s="65"/>
      <c r="J613" s="67"/>
      <c r="K613" s="82"/>
      <c r="L613" s="67"/>
      <c r="M613" s="67"/>
      <c r="N613" s="82"/>
      <c r="O613" s="86"/>
      <c r="P613" s="82"/>
      <c r="Q613" s="65"/>
      <c r="R613" s="87"/>
      <c r="S613" s="87"/>
      <c r="T613" s="87"/>
    </row>
    <row r="614" ht="15.75" customHeight="1">
      <c r="A614" s="70"/>
      <c r="B614" s="70"/>
      <c r="C614" s="70"/>
      <c r="D614" s="70"/>
      <c r="E614" s="88"/>
      <c r="F614" s="88"/>
      <c r="G614" s="70"/>
      <c r="H614" s="70"/>
      <c r="I614" s="70"/>
      <c r="J614" s="78"/>
      <c r="K614" s="79"/>
      <c r="L614" s="78"/>
      <c r="M614" s="78"/>
      <c r="N614" s="79"/>
      <c r="O614" s="89"/>
      <c r="P614" s="79"/>
      <c r="Q614" s="70"/>
      <c r="R614" s="90"/>
      <c r="S614" s="90"/>
      <c r="T614" s="90"/>
    </row>
    <row r="615" ht="15.75" customHeight="1">
      <c r="A615" s="65"/>
      <c r="B615" s="65"/>
      <c r="C615" s="65"/>
      <c r="D615" s="65"/>
      <c r="E615" s="85"/>
      <c r="F615" s="85"/>
      <c r="G615" s="65"/>
      <c r="H615" s="65"/>
      <c r="I615" s="65"/>
      <c r="J615" s="67"/>
      <c r="K615" s="82"/>
      <c r="L615" s="67"/>
      <c r="M615" s="67"/>
      <c r="N615" s="82"/>
      <c r="O615" s="86"/>
      <c r="P615" s="82"/>
      <c r="Q615" s="65"/>
      <c r="R615" s="87"/>
      <c r="S615" s="87"/>
      <c r="T615" s="87"/>
    </row>
    <row r="616" ht="15.75" customHeight="1">
      <c r="A616" s="70"/>
      <c r="B616" s="70"/>
      <c r="C616" s="70"/>
      <c r="D616" s="70"/>
      <c r="E616" s="88"/>
      <c r="F616" s="88"/>
      <c r="G616" s="70"/>
      <c r="H616" s="70"/>
      <c r="I616" s="70"/>
      <c r="J616" s="78"/>
      <c r="K616" s="79"/>
      <c r="L616" s="78"/>
      <c r="M616" s="78"/>
      <c r="N616" s="79"/>
      <c r="O616" s="89"/>
      <c r="P616" s="79"/>
      <c r="Q616" s="70"/>
      <c r="R616" s="90"/>
      <c r="S616" s="90"/>
      <c r="T616" s="90"/>
    </row>
    <row r="617" ht="15.75" customHeight="1">
      <c r="A617" s="65"/>
      <c r="B617" s="65"/>
      <c r="C617" s="65"/>
      <c r="D617" s="65"/>
      <c r="E617" s="85"/>
      <c r="F617" s="85"/>
      <c r="G617" s="65"/>
      <c r="H617" s="65"/>
      <c r="I617" s="65"/>
      <c r="J617" s="67"/>
      <c r="K617" s="82"/>
      <c r="L617" s="67"/>
      <c r="M617" s="67"/>
      <c r="N617" s="82"/>
      <c r="O617" s="86"/>
      <c r="P617" s="82"/>
      <c r="Q617" s="65"/>
      <c r="R617" s="87"/>
      <c r="S617" s="87"/>
      <c r="T617" s="87"/>
    </row>
    <row r="618" ht="15.75" customHeight="1">
      <c r="A618" s="70"/>
      <c r="B618" s="70"/>
      <c r="C618" s="70"/>
      <c r="D618" s="70"/>
      <c r="E618" s="88"/>
      <c r="F618" s="88"/>
      <c r="G618" s="70"/>
      <c r="H618" s="70"/>
      <c r="I618" s="70"/>
      <c r="J618" s="78"/>
      <c r="K618" s="79"/>
      <c r="L618" s="78"/>
      <c r="M618" s="78"/>
      <c r="N618" s="79"/>
      <c r="O618" s="89"/>
      <c r="P618" s="79"/>
      <c r="Q618" s="70"/>
      <c r="R618" s="90"/>
      <c r="S618" s="90"/>
      <c r="T618" s="90"/>
    </row>
    <row r="619" ht="15.75" customHeight="1">
      <c r="A619" s="65"/>
      <c r="B619" s="65"/>
      <c r="C619" s="65"/>
      <c r="D619" s="65"/>
      <c r="E619" s="85"/>
      <c r="F619" s="85"/>
      <c r="G619" s="65"/>
      <c r="H619" s="65"/>
      <c r="I619" s="65"/>
      <c r="J619" s="67"/>
      <c r="K619" s="82"/>
      <c r="L619" s="67"/>
      <c r="M619" s="67"/>
      <c r="N619" s="82"/>
      <c r="O619" s="86"/>
      <c r="P619" s="82"/>
      <c r="Q619" s="65"/>
      <c r="R619" s="87"/>
      <c r="S619" s="87"/>
      <c r="T619" s="87"/>
    </row>
    <row r="620" ht="15.75" customHeight="1">
      <c r="A620" s="70"/>
      <c r="B620" s="70"/>
      <c r="C620" s="70"/>
      <c r="D620" s="70"/>
      <c r="E620" s="88"/>
      <c r="F620" s="88"/>
      <c r="G620" s="70"/>
      <c r="H620" s="70"/>
      <c r="I620" s="70"/>
      <c r="J620" s="78"/>
      <c r="K620" s="79"/>
      <c r="L620" s="78"/>
      <c r="M620" s="78"/>
      <c r="N620" s="79"/>
      <c r="O620" s="89"/>
      <c r="P620" s="79"/>
      <c r="Q620" s="70"/>
      <c r="R620" s="90"/>
      <c r="S620" s="90"/>
      <c r="T620" s="90"/>
    </row>
    <row r="621" ht="15.75" customHeight="1">
      <c r="A621" s="65"/>
      <c r="B621" s="65"/>
      <c r="C621" s="65"/>
      <c r="D621" s="65"/>
      <c r="E621" s="85"/>
      <c r="F621" s="85"/>
      <c r="G621" s="65"/>
      <c r="H621" s="65"/>
      <c r="I621" s="65"/>
      <c r="J621" s="67"/>
      <c r="K621" s="82"/>
      <c r="L621" s="67"/>
      <c r="M621" s="67"/>
      <c r="N621" s="82"/>
      <c r="O621" s="86"/>
      <c r="P621" s="82"/>
      <c r="Q621" s="65"/>
      <c r="R621" s="87"/>
      <c r="S621" s="87"/>
      <c r="T621" s="87"/>
    </row>
    <row r="622" ht="15.75" customHeight="1">
      <c r="A622" s="70"/>
      <c r="B622" s="70"/>
      <c r="C622" s="70"/>
      <c r="D622" s="70"/>
      <c r="E622" s="88"/>
      <c r="F622" s="88"/>
      <c r="G622" s="70"/>
      <c r="H622" s="70"/>
      <c r="I622" s="70"/>
      <c r="J622" s="78"/>
      <c r="K622" s="79"/>
      <c r="L622" s="78"/>
      <c r="M622" s="78"/>
      <c r="N622" s="79"/>
      <c r="O622" s="89"/>
      <c r="P622" s="79"/>
      <c r="Q622" s="70"/>
      <c r="R622" s="90"/>
      <c r="S622" s="90"/>
      <c r="T622" s="90"/>
    </row>
    <row r="623" ht="15.75" customHeight="1">
      <c r="A623" s="65"/>
      <c r="B623" s="65"/>
      <c r="C623" s="65"/>
      <c r="D623" s="65"/>
      <c r="E623" s="85"/>
      <c r="F623" s="85"/>
      <c r="G623" s="65"/>
      <c r="H623" s="65"/>
      <c r="I623" s="65"/>
      <c r="J623" s="67"/>
      <c r="K623" s="82"/>
      <c r="L623" s="67"/>
      <c r="M623" s="67"/>
      <c r="N623" s="82"/>
      <c r="O623" s="86"/>
      <c r="P623" s="82"/>
      <c r="Q623" s="65"/>
      <c r="R623" s="87"/>
      <c r="S623" s="87"/>
      <c r="T623" s="87"/>
    </row>
    <row r="624" ht="15.75" customHeight="1">
      <c r="A624" s="70"/>
      <c r="B624" s="70"/>
      <c r="C624" s="70"/>
      <c r="D624" s="70"/>
      <c r="E624" s="88"/>
      <c r="F624" s="88"/>
      <c r="G624" s="70"/>
      <c r="H624" s="70"/>
      <c r="I624" s="70"/>
      <c r="J624" s="78"/>
      <c r="K624" s="79"/>
      <c r="L624" s="78"/>
      <c r="M624" s="78"/>
      <c r="N624" s="79"/>
      <c r="O624" s="89"/>
      <c r="P624" s="79"/>
      <c r="Q624" s="70"/>
      <c r="R624" s="90"/>
      <c r="S624" s="90"/>
      <c r="T624" s="90"/>
    </row>
    <row r="625" ht="15.75" customHeight="1">
      <c r="A625" s="65"/>
      <c r="B625" s="65"/>
      <c r="C625" s="65"/>
      <c r="D625" s="65"/>
      <c r="E625" s="85"/>
      <c r="F625" s="85"/>
      <c r="G625" s="65"/>
      <c r="H625" s="65"/>
      <c r="I625" s="65"/>
      <c r="J625" s="67"/>
      <c r="K625" s="82"/>
      <c r="L625" s="67"/>
      <c r="M625" s="67"/>
      <c r="N625" s="82"/>
      <c r="O625" s="86"/>
      <c r="P625" s="82"/>
      <c r="Q625" s="65"/>
      <c r="R625" s="87"/>
      <c r="S625" s="87"/>
      <c r="T625" s="87"/>
    </row>
    <row r="626" ht="15.75" customHeight="1">
      <c r="A626" s="70"/>
      <c r="B626" s="70"/>
      <c r="C626" s="70"/>
      <c r="D626" s="70"/>
      <c r="E626" s="88"/>
      <c r="F626" s="88"/>
      <c r="G626" s="70"/>
      <c r="H626" s="70"/>
      <c r="I626" s="70"/>
      <c r="J626" s="78"/>
      <c r="K626" s="79"/>
      <c r="L626" s="78"/>
      <c r="M626" s="78"/>
      <c r="N626" s="79"/>
      <c r="O626" s="89"/>
      <c r="P626" s="79"/>
      <c r="Q626" s="70"/>
      <c r="R626" s="90"/>
      <c r="S626" s="90"/>
      <c r="T626" s="90"/>
    </row>
    <row r="627" ht="15.75" customHeight="1">
      <c r="A627" s="65"/>
      <c r="B627" s="65"/>
      <c r="C627" s="65"/>
      <c r="D627" s="65"/>
      <c r="E627" s="85"/>
      <c r="F627" s="85"/>
      <c r="G627" s="65"/>
      <c r="H627" s="65"/>
      <c r="I627" s="65"/>
      <c r="J627" s="67"/>
      <c r="K627" s="82"/>
      <c r="L627" s="67"/>
      <c r="M627" s="67"/>
      <c r="N627" s="82"/>
      <c r="O627" s="86"/>
      <c r="P627" s="82"/>
      <c r="Q627" s="65"/>
      <c r="R627" s="87"/>
      <c r="S627" s="87"/>
      <c r="T627" s="87"/>
    </row>
    <row r="628" ht="15.75" customHeight="1">
      <c r="A628" s="70"/>
      <c r="B628" s="70"/>
      <c r="C628" s="70"/>
      <c r="D628" s="70"/>
      <c r="E628" s="88"/>
      <c r="F628" s="88"/>
      <c r="G628" s="70"/>
      <c r="H628" s="70"/>
      <c r="I628" s="70"/>
      <c r="J628" s="78"/>
      <c r="K628" s="79"/>
      <c r="L628" s="78"/>
      <c r="M628" s="78"/>
      <c r="N628" s="79"/>
      <c r="O628" s="89"/>
      <c r="P628" s="79"/>
      <c r="Q628" s="70"/>
      <c r="R628" s="90"/>
      <c r="S628" s="90"/>
      <c r="T628" s="90"/>
    </row>
    <row r="629" ht="15.75" customHeight="1">
      <c r="A629" s="65"/>
      <c r="B629" s="65"/>
      <c r="C629" s="65"/>
      <c r="D629" s="65"/>
      <c r="E629" s="85"/>
      <c r="F629" s="85"/>
      <c r="G629" s="65"/>
      <c r="H629" s="65"/>
      <c r="I629" s="65"/>
      <c r="J629" s="67"/>
      <c r="K629" s="82"/>
      <c r="L629" s="67"/>
      <c r="M629" s="67"/>
      <c r="N629" s="82"/>
      <c r="O629" s="86"/>
      <c r="P629" s="82"/>
      <c r="Q629" s="65"/>
      <c r="R629" s="87"/>
      <c r="S629" s="87"/>
      <c r="T629" s="87"/>
    </row>
    <row r="630" ht="15.75" customHeight="1">
      <c r="A630" s="70"/>
      <c r="B630" s="70"/>
      <c r="C630" s="70"/>
      <c r="D630" s="70"/>
      <c r="E630" s="88"/>
      <c r="F630" s="88"/>
      <c r="G630" s="70"/>
      <c r="H630" s="70"/>
      <c r="I630" s="70"/>
      <c r="J630" s="78"/>
      <c r="K630" s="79"/>
      <c r="L630" s="78"/>
      <c r="M630" s="78"/>
      <c r="N630" s="79"/>
      <c r="O630" s="89"/>
      <c r="P630" s="79"/>
      <c r="Q630" s="70"/>
      <c r="R630" s="90"/>
      <c r="S630" s="90"/>
      <c r="T630" s="90"/>
    </row>
    <row r="631" ht="15.75" customHeight="1">
      <c r="A631" s="65"/>
      <c r="B631" s="65"/>
      <c r="C631" s="65"/>
      <c r="D631" s="65"/>
      <c r="E631" s="85"/>
      <c r="F631" s="85"/>
      <c r="G631" s="65"/>
      <c r="H631" s="65"/>
      <c r="I631" s="65"/>
      <c r="J631" s="67"/>
      <c r="K631" s="82"/>
      <c r="L631" s="67"/>
      <c r="M631" s="67"/>
      <c r="N631" s="82"/>
      <c r="O631" s="86"/>
      <c r="P631" s="82"/>
      <c r="Q631" s="65"/>
      <c r="R631" s="87"/>
      <c r="S631" s="87"/>
      <c r="T631" s="87"/>
    </row>
    <row r="632" ht="15.75" customHeight="1">
      <c r="A632" s="70"/>
      <c r="B632" s="70"/>
      <c r="C632" s="70"/>
      <c r="D632" s="70"/>
      <c r="E632" s="88"/>
      <c r="F632" s="88"/>
      <c r="G632" s="70"/>
      <c r="H632" s="70"/>
      <c r="I632" s="70"/>
      <c r="J632" s="78"/>
      <c r="K632" s="79"/>
      <c r="L632" s="78"/>
      <c r="M632" s="78"/>
      <c r="N632" s="79"/>
      <c r="O632" s="89"/>
      <c r="P632" s="79"/>
      <c r="Q632" s="70"/>
      <c r="R632" s="90"/>
      <c r="S632" s="90"/>
      <c r="T632" s="90"/>
    </row>
    <row r="633" ht="15.75" customHeight="1">
      <c r="A633" s="65"/>
      <c r="B633" s="65"/>
      <c r="C633" s="65"/>
      <c r="D633" s="65"/>
      <c r="E633" s="85"/>
      <c r="F633" s="85"/>
      <c r="G633" s="65"/>
      <c r="H633" s="65"/>
      <c r="I633" s="65"/>
      <c r="J633" s="67"/>
      <c r="K633" s="82"/>
      <c r="L633" s="67"/>
      <c r="M633" s="67"/>
      <c r="N633" s="82"/>
      <c r="O633" s="86"/>
      <c r="P633" s="82"/>
      <c r="Q633" s="65"/>
      <c r="R633" s="87"/>
      <c r="S633" s="87"/>
      <c r="T633" s="87"/>
    </row>
    <row r="634" ht="15.75" customHeight="1">
      <c r="A634" s="70"/>
      <c r="B634" s="70"/>
      <c r="C634" s="70"/>
      <c r="D634" s="70"/>
      <c r="E634" s="88"/>
      <c r="F634" s="88"/>
      <c r="G634" s="70"/>
      <c r="H634" s="70"/>
      <c r="I634" s="70"/>
      <c r="J634" s="78"/>
      <c r="K634" s="79"/>
      <c r="L634" s="78"/>
      <c r="M634" s="78"/>
      <c r="N634" s="79"/>
      <c r="O634" s="89"/>
      <c r="P634" s="79"/>
      <c r="Q634" s="70"/>
      <c r="R634" s="90"/>
      <c r="S634" s="90"/>
      <c r="T634" s="90"/>
    </row>
    <row r="635" ht="15.75" customHeight="1">
      <c r="A635" s="65"/>
      <c r="B635" s="65"/>
      <c r="C635" s="65"/>
      <c r="D635" s="65"/>
      <c r="E635" s="85"/>
      <c r="F635" s="85"/>
      <c r="G635" s="65"/>
      <c r="H635" s="65"/>
      <c r="I635" s="65"/>
      <c r="J635" s="67"/>
      <c r="K635" s="82"/>
      <c r="L635" s="67"/>
      <c r="M635" s="67"/>
      <c r="N635" s="82"/>
      <c r="O635" s="86"/>
      <c r="P635" s="82"/>
      <c r="Q635" s="65"/>
      <c r="R635" s="87"/>
      <c r="S635" s="87"/>
      <c r="T635" s="87"/>
    </row>
    <row r="636" ht="15.75" customHeight="1">
      <c r="A636" s="70"/>
      <c r="B636" s="70"/>
      <c r="C636" s="70"/>
      <c r="D636" s="70"/>
      <c r="E636" s="88"/>
      <c r="F636" s="88"/>
      <c r="G636" s="70"/>
      <c r="H636" s="70"/>
      <c r="I636" s="70"/>
      <c r="J636" s="78"/>
      <c r="K636" s="79"/>
      <c r="L636" s="78"/>
      <c r="M636" s="78"/>
      <c r="N636" s="79"/>
      <c r="O636" s="89"/>
      <c r="P636" s="79"/>
      <c r="Q636" s="70"/>
      <c r="R636" s="90"/>
      <c r="S636" s="90"/>
      <c r="T636" s="90"/>
    </row>
    <row r="637" ht="15.75" customHeight="1">
      <c r="A637" s="65"/>
      <c r="B637" s="65"/>
      <c r="C637" s="65"/>
      <c r="D637" s="65"/>
      <c r="E637" s="85"/>
      <c r="F637" s="85"/>
      <c r="G637" s="65"/>
      <c r="H637" s="65"/>
      <c r="I637" s="65"/>
      <c r="J637" s="67"/>
      <c r="K637" s="82"/>
      <c r="L637" s="67"/>
      <c r="M637" s="67"/>
      <c r="N637" s="82"/>
      <c r="O637" s="86"/>
      <c r="P637" s="82"/>
      <c r="Q637" s="65"/>
      <c r="R637" s="87"/>
      <c r="S637" s="87"/>
      <c r="T637" s="87"/>
    </row>
    <row r="638" ht="15.75" customHeight="1">
      <c r="A638" s="70"/>
      <c r="B638" s="70"/>
      <c r="C638" s="70"/>
      <c r="D638" s="70"/>
      <c r="E638" s="88"/>
      <c r="F638" s="88"/>
      <c r="G638" s="70"/>
      <c r="H638" s="70"/>
      <c r="I638" s="70"/>
      <c r="J638" s="78"/>
      <c r="K638" s="79"/>
      <c r="L638" s="78"/>
      <c r="M638" s="78"/>
      <c r="N638" s="79"/>
      <c r="O638" s="89"/>
      <c r="P638" s="79"/>
      <c r="Q638" s="70"/>
      <c r="R638" s="90"/>
      <c r="S638" s="90"/>
      <c r="T638" s="90"/>
    </row>
    <row r="639" ht="15.75" customHeight="1">
      <c r="A639" s="65"/>
      <c r="B639" s="65"/>
      <c r="C639" s="65"/>
      <c r="D639" s="65"/>
      <c r="E639" s="85"/>
      <c r="F639" s="85"/>
      <c r="G639" s="65"/>
      <c r="H639" s="65"/>
      <c r="I639" s="65"/>
      <c r="J639" s="67"/>
      <c r="K639" s="82"/>
      <c r="L639" s="67"/>
      <c r="M639" s="67"/>
      <c r="N639" s="82"/>
      <c r="O639" s="86"/>
      <c r="P639" s="82"/>
      <c r="Q639" s="65"/>
      <c r="R639" s="87"/>
      <c r="S639" s="87"/>
      <c r="T639" s="87"/>
    </row>
    <row r="640" ht="15.75" customHeight="1">
      <c r="A640" s="70"/>
      <c r="B640" s="70"/>
      <c r="C640" s="70"/>
      <c r="D640" s="70"/>
      <c r="E640" s="88"/>
      <c r="F640" s="88"/>
      <c r="G640" s="70"/>
      <c r="H640" s="70"/>
      <c r="I640" s="70"/>
      <c r="J640" s="78"/>
      <c r="K640" s="79"/>
      <c r="L640" s="78"/>
      <c r="M640" s="78"/>
      <c r="N640" s="79"/>
      <c r="O640" s="89"/>
      <c r="P640" s="79"/>
      <c r="Q640" s="70"/>
      <c r="R640" s="90"/>
      <c r="S640" s="90"/>
      <c r="T640" s="90"/>
    </row>
    <row r="641" ht="15.75" customHeight="1">
      <c r="A641" s="65"/>
      <c r="B641" s="65"/>
      <c r="C641" s="65"/>
      <c r="D641" s="65"/>
      <c r="E641" s="85"/>
      <c r="F641" s="85"/>
      <c r="G641" s="65"/>
      <c r="H641" s="65"/>
      <c r="I641" s="65"/>
      <c r="J641" s="67"/>
      <c r="K641" s="82"/>
      <c r="L641" s="67"/>
      <c r="M641" s="67"/>
      <c r="N641" s="82"/>
      <c r="O641" s="86"/>
      <c r="P641" s="82"/>
      <c r="Q641" s="65"/>
      <c r="R641" s="87"/>
      <c r="S641" s="87"/>
      <c r="T641" s="87"/>
    </row>
    <row r="642" ht="15.75" customHeight="1">
      <c r="A642" s="70"/>
      <c r="B642" s="70"/>
      <c r="C642" s="70"/>
      <c r="D642" s="70"/>
      <c r="E642" s="88"/>
      <c r="F642" s="88"/>
      <c r="G642" s="70"/>
      <c r="H642" s="70"/>
      <c r="I642" s="70"/>
      <c r="J642" s="78"/>
      <c r="K642" s="79"/>
      <c r="L642" s="78"/>
      <c r="M642" s="78"/>
      <c r="N642" s="79"/>
      <c r="O642" s="89"/>
      <c r="P642" s="79"/>
      <c r="Q642" s="70"/>
      <c r="R642" s="90"/>
      <c r="S642" s="90"/>
      <c r="T642" s="90"/>
    </row>
    <row r="643" ht="15.75" customHeight="1">
      <c r="A643" s="65"/>
      <c r="B643" s="65"/>
      <c r="C643" s="65"/>
      <c r="D643" s="65"/>
      <c r="E643" s="85"/>
      <c r="F643" s="85"/>
      <c r="G643" s="65"/>
      <c r="H643" s="65"/>
      <c r="I643" s="65"/>
      <c r="J643" s="67"/>
      <c r="K643" s="82"/>
      <c r="L643" s="67"/>
      <c r="M643" s="67"/>
      <c r="N643" s="82"/>
      <c r="O643" s="86"/>
      <c r="P643" s="82"/>
      <c r="Q643" s="65"/>
      <c r="R643" s="87"/>
      <c r="S643" s="87"/>
      <c r="T643" s="87"/>
    </row>
    <row r="644" ht="15.75" customHeight="1">
      <c r="A644" s="70"/>
      <c r="B644" s="70"/>
      <c r="C644" s="70"/>
      <c r="D644" s="70"/>
      <c r="E644" s="88"/>
      <c r="F644" s="88"/>
      <c r="G644" s="70"/>
      <c r="H644" s="70"/>
      <c r="I644" s="70"/>
      <c r="J644" s="78"/>
      <c r="K644" s="79"/>
      <c r="L644" s="78"/>
      <c r="M644" s="78"/>
      <c r="N644" s="79"/>
      <c r="O644" s="89"/>
      <c r="P644" s="79"/>
      <c r="Q644" s="70"/>
      <c r="R644" s="90"/>
      <c r="S644" s="90"/>
      <c r="T644" s="90"/>
    </row>
    <row r="645" ht="15.75" customHeight="1">
      <c r="A645" s="65"/>
      <c r="B645" s="65"/>
      <c r="C645" s="65"/>
      <c r="D645" s="65"/>
      <c r="E645" s="85"/>
      <c r="F645" s="85"/>
      <c r="G645" s="65"/>
      <c r="H645" s="65"/>
      <c r="I645" s="65"/>
      <c r="J645" s="67"/>
      <c r="K645" s="82"/>
      <c r="L645" s="67"/>
      <c r="M645" s="67"/>
      <c r="N645" s="82"/>
      <c r="O645" s="86"/>
      <c r="P645" s="82"/>
      <c r="Q645" s="65"/>
      <c r="R645" s="87"/>
      <c r="S645" s="87"/>
      <c r="T645" s="87"/>
    </row>
    <row r="646" ht="15.75" customHeight="1">
      <c r="A646" s="70"/>
      <c r="B646" s="70"/>
      <c r="C646" s="70"/>
      <c r="D646" s="70"/>
      <c r="E646" s="88"/>
      <c r="F646" s="88"/>
      <c r="G646" s="70"/>
      <c r="H646" s="70"/>
      <c r="I646" s="70"/>
      <c r="J646" s="78"/>
      <c r="K646" s="79"/>
      <c r="L646" s="78"/>
      <c r="M646" s="78"/>
      <c r="N646" s="79"/>
      <c r="O646" s="89"/>
      <c r="P646" s="79"/>
      <c r="Q646" s="70"/>
      <c r="R646" s="90"/>
      <c r="S646" s="90"/>
      <c r="T646" s="90"/>
    </row>
    <row r="647" ht="15.75" customHeight="1">
      <c r="A647" s="65"/>
      <c r="B647" s="65"/>
      <c r="C647" s="65"/>
      <c r="D647" s="65"/>
      <c r="E647" s="85"/>
      <c r="F647" s="85"/>
      <c r="G647" s="65"/>
      <c r="H647" s="65"/>
      <c r="I647" s="65"/>
      <c r="J647" s="67"/>
      <c r="K647" s="82"/>
      <c r="L647" s="67"/>
      <c r="M647" s="67"/>
      <c r="N647" s="82"/>
      <c r="O647" s="86"/>
      <c r="P647" s="82"/>
      <c r="Q647" s="65"/>
      <c r="R647" s="87"/>
      <c r="S647" s="87"/>
      <c r="T647" s="87"/>
    </row>
    <row r="648" ht="15.75" customHeight="1">
      <c r="A648" s="70"/>
      <c r="B648" s="70"/>
      <c r="C648" s="70"/>
      <c r="D648" s="70"/>
      <c r="E648" s="88"/>
      <c r="F648" s="88"/>
      <c r="G648" s="70"/>
      <c r="H648" s="70"/>
      <c r="I648" s="70"/>
      <c r="J648" s="78"/>
      <c r="K648" s="79"/>
      <c r="L648" s="78"/>
      <c r="M648" s="78"/>
      <c r="N648" s="79"/>
      <c r="O648" s="89"/>
      <c r="P648" s="79"/>
      <c r="Q648" s="70"/>
      <c r="R648" s="90"/>
      <c r="S648" s="90"/>
      <c r="T648" s="90"/>
    </row>
    <row r="649" ht="15.75" customHeight="1">
      <c r="A649" s="65"/>
      <c r="B649" s="65"/>
      <c r="C649" s="65"/>
      <c r="D649" s="65"/>
      <c r="E649" s="85"/>
      <c r="F649" s="85"/>
      <c r="G649" s="65"/>
      <c r="H649" s="65"/>
      <c r="I649" s="65"/>
      <c r="J649" s="67"/>
      <c r="K649" s="82"/>
      <c r="L649" s="67"/>
      <c r="M649" s="67"/>
      <c r="N649" s="82"/>
      <c r="O649" s="86"/>
      <c r="P649" s="82"/>
      <c r="Q649" s="65"/>
      <c r="R649" s="87"/>
      <c r="S649" s="87"/>
      <c r="T649" s="87"/>
    </row>
    <row r="650" ht="15.75" customHeight="1">
      <c r="A650" s="70"/>
      <c r="B650" s="70"/>
      <c r="C650" s="70"/>
      <c r="D650" s="70"/>
      <c r="E650" s="88"/>
      <c r="F650" s="88"/>
      <c r="G650" s="70"/>
      <c r="H650" s="70"/>
      <c r="I650" s="70"/>
      <c r="J650" s="78"/>
      <c r="K650" s="79"/>
      <c r="L650" s="78"/>
      <c r="M650" s="78"/>
      <c r="N650" s="79"/>
      <c r="O650" s="89"/>
      <c r="P650" s="79"/>
      <c r="Q650" s="70"/>
      <c r="R650" s="90"/>
      <c r="S650" s="90"/>
      <c r="T650" s="90"/>
    </row>
    <row r="651" ht="15.75" customHeight="1">
      <c r="A651" s="65"/>
      <c r="B651" s="65"/>
      <c r="C651" s="65"/>
      <c r="D651" s="65"/>
      <c r="E651" s="85"/>
      <c r="F651" s="85"/>
      <c r="G651" s="65"/>
      <c r="H651" s="65"/>
      <c r="I651" s="65"/>
      <c r="J651" s="67"/>
      <c r="K651" s="82"/>
      <c r="L651" s="67"/>
      <c r="M651" s="67"/>
      <c r="N651" s="82"/>
      <c r="O651" s="86"/>
      <c r="P651" s="82"/>
      <c r="Q651" s="65"/>
      <c r="R651" s="87"/>
      <c r="S651" s="87"/>
      <c r="T651" s="87"/>
    </row>
    <row r="652" ht="15.75" customHeight="1">
      <c r="A652" s="70"/>
      <c r="B652" s="70"/>
      <c r="C652" s="70"/>
      <c r="D652" s="70"/>
      <c r="E652" s="88"/>
      <c r="F652" s="88"/>
      <c r="G652" s="70"/>
      <c r="H652" s="70"/>
      <c r="I652" s="70"/>
      <c r="J652" s="78"/>
      <c r="K652" s="79"/>
      <c r="L652" s="78"/>
      <c r="M652" s="78"/>
      <c r="N652" s="79"/>
      <c r="O652" s="89"/>
      <c r="P652" s="79"/>
      <c r="Q652" s="70"/>
      <c r="R652" s="90"/>
      <c r="S652" s="90"/>
      <c r="T652" s="90"/>
    </row>
    <row r="653" ht="15.75" customHeight="1">
      <c r="A653" s="65"/>
      <c r="B653" s="65"/>
      <c r="C653" s="65"/>
      <c r="D653" s="65"/>
      <c r="E653" s="85"/>
      <c r="F653" s="85"/>
      <c r="G653" s="65"/>
      <c r="H653" s="65"/>
      <c r="I653" s="65"/>
      <c r="J653" s="67"/>
      <c r="K653" s="82"/>
      <c r="L653" s="67"/>
      <c r="M653" s="67"/>
      <c r="N653" s="82"/>
      <c r="O653" s="86"/>
      <c r="P653" s="82"/>
      <c r="Q653" s="65"/>
      <c r="R653" s="87"/>
      <c r="S653" s="87"/>
      <c r="T653" s="87"/>
    </row>
    <row r="654" ht="15.75" customHeight="1">
      <c r="A654" s="70"/>
      <c r="B654" s="70"/>
      <c r="C654" s="70"/>
      <c r="D654" s="70"/>
      <c r="E654" s="88"/>
      <c r="F654" s="88"/>
      <c r="G654" s="70"/>
      <c r="H654" s="70"/>
      <c r="I654" s="70"/>
      <c r="J654" s="78"/>
      <c r="K654" s="79"/>
      <c r="L654" s="78"/>
      <c r="M654" s="78"/>
      <c r="N654" s="79"/>
      <c r="O654" s="89"/>
      <c r="P654" s="79"/>
      <c r="Q654" s="70"/>
      <c r="R654" s="90"/>
      <c r="S654" s="90"/>
      <c r="T654" s="90"/>
    </row>
    <row r="655" ht="15.75" customHeight="1">
      <c r="A655" s="65"/>
      <c r="B655" s="65"/>
      <c r="C655" s="65"/>
      <c r="D655" s="65"/>
      <c r="E655" s="85"/>
      <c r="F655" s="85"/>
      <c r="G655" s="65"/>
      <c r="H655" s="65"/>
      <c r="I655" s="65"/>
      <c r="J655" s="67"/>
      <c r="K655" s="82"/>
      <c r="L655" s="67"/>
      <c r="M655" s="67"/>
      <c r="N655" s="82"/>
      <c r="O655" s="86"/>
      <c r="P655" s="82"/>
      <c r="Q655" s="65"/>
      <c r="R655" s="87"/>
      <c r="S655" s="87"/>
      <c r="T655" s="87"/>
    </row>
    <row r="656" ht="15.75" customHeight="1">
      <c r="A656" s="70"/>
      <c r="B656" s="70"/>
      <c r="C656" s="70"/>
      <c r="D656" s="70"/>
      <c r="E656" s="88"/>
      <c r="F656" s="88"/>
      <c r="G656" s="70"/>
      <c r="H656" s="70"/>
      <c r="I656" s="70"/>
      <c r="J656" s="78"/>
      <c r="K656" s="79"/>
      <c r="L656" s="78"/>
      <c r="M656" s="78"/>
      <c r="N656" s="79"/>
      <c r="O656" s="89"/>
      <c r="P656" s="79"/>
      <c r="Q656" s="70"/>
      <c r="R656" s="90"/>
      <c r="S656" s="90"/>
      <c r="T656" s="90"/>
    </row>
    <row r="657" ht="15.75" customHeight="1">
      <c r="A657" s="65"/>
      <c r="B657" s="65"/>
      <c r="C657" s="65"/>
      <c r="D657" s="65"/>
      <c r="E657" s="85"/>
      <c r="F657" s="85"/>
      <c r="G657" s="65"/>
      <c r="H657" s="65"/>
      <c r="I657" s="65"/>
      <c r="J657" s="67"/>
      <c r="K657" s="82"/>
      <c r="L657" s="67"/>
      <c r="M657" s="67"/>
      <c r="N657" s="82"/>
      <c r="O657" s="86"/>
      <c r="P657" s="82"/>
      <c r="Q657" s="65"/>
      <c r="R657" s="87"/>
      <c r="S657" s="87"/>
      <c r="T657" s="87"/>
    </row>
    <row r="658" ht="15.75" customHeight="1">
      <c r="A658" s="70"/>
      <c r="B658" s="70"/>
      <c r="C658" s="70"/>
      <c r="D658" s="70"/>
      <c r="E658" s="88"/>
      <c r="F658" s="88"/>
      <c r="G658" s="70"/>
      <c r="H658" s="70"/>
      <c r="I658" s="70"/>
      <c r="J658" s="78"/>
      <c r="K658" s="79"/>
      <c r="L658" s="78"/>
      <c r="M658" s="78"/>
      <c r="N658" s="79"/>
      <c r="O658" s="89"/>
      <c r="P658" s="79"/>
      <c r="Q658" s="70"/>
      <c r="R658" s="90"/>
      <c r="S658" s="90"/>
      <c r="T658" s="90"/>
    </row>
    <row r="659" ht="15.75" customHeight="1">
      <c r="A659" s="65"/>
      <c r="B659" s="65"/>
      <c r="C659" s="65"/>
      <c r="D659" s="65"/>
      <c r="E659" s="85"/>
      <c r="F659" s="85"/>
      <c r="G659" s="65"/>
      <c r="H659" s="65"/>
      <c r="I659" s="65"/>
      <c r="J659" s="67"/>
      <c r="K659" s="82"/>
      <c r="L659" s="67"/>
      <c r="M659" s="67"/>
      <c r="N659" s="82"/>
      <c r="O659" s="86"/>
      <c r="P659" s="82"/>
      <c r="Q659" s="65"/>
      <c r="R659" s="87"/>
      <c r="S659" s="87"/>
      <c r="T659" s="87"/>
    </row>
    <row r="660" ht="15.75" customHeight="1">
      <c r="A660" s="70"/>
      <c r="B660" s="70"/>
      <c r="C660" s="70"/>
      <c r="D660" s="70"/>
      <c r="E660" s="88"/>
      <c r="F660" s="88"/>
      <c r="G660" s="70"/>
      <c r="H660" s="70"/>
      <c r="I660" s="70"/>
      <c r="J660" s="78"/>
      <c r="K660" s="79"/>
      <c r="L660" s="78"/>
      <c r="M660" s="78"/>
      <c r="N660" s="79"/>
      <c r="O660" s="89"/>
      <c r="P660" s="79"/>
      <c r="Q660" s="70"/>
      <c r="R660" s="90"/>
      <c r="S660" s="90"/>
      <c r="T660" s="90"/>
    </row>
    <row r="661" ht="15.75" customHeight="1">
      <c r="A661" s="65"/>
      <c r="B661" s="65"/>
      <c r="C661" s="65"/>
      <c r="D661" s="65"/>
      <c r="E661" s="85"/>
      <c r="F661" s="85"/>
      <c r="G661" s="65"/>
      <c r="H661" s="65"/>
      <c r="I661" s="65"/>
      <c r="J661" s="67"/>
      <c r="K661" s="82"/>
      <c r="L661" s="67"/>
      <c r="M661" s="67"/>
      <c r="N661" s="82"/>
      <c r="O661" s="86"/>
      <c r="P661" s="82"/>
      <c r="Q661" s="65"/>
      <c r="R661" s="87"/>
      <c r="S661" s="87"/>
      <c r="T661" s="87"/>
    </row>
    <row r="662" ht="15.75" customHeight="1">
      <c r="A662" s="70"/>
      <c r="B662" s="70"/>
      <c r="C662" s="70"/>
      <c r="D662" s="70"/>
      <c r="E662" s="88"/>
      <c r="F662" s="88"/>
      <c r="G662" s="70"/>
      <c r="H662" s="70"/>
      <c r="I662" s="70"/>
      <c r="J662" s="78"/>
      <c r="K662" s="79"/>
      <c r="L662" s="78"/>
      <c r="M662" s="78"/>
      <c r="N662" s="79"/>
      <c r="O662" s="89"/>
      <c r="P662" s="79"/>
      <c r="Q662" s="70"/>
      <c r="R662" s="90"/>
      <c r="S662" s="90"/>
      <c r="T662" s="90"/>
    </row>
    <row r="663" ht="15.75" customHeight="1">
      <c r="A663" s="65"/>
      <c r="B663" s="65"/>
      <c r="C663" s="65"/>
      <c r="D663" s="65"/>
      <c r="E663" s="85"/>
      <c r="F663" s="85"/>
      <c r="G663" s="65"/>
      <c r="H663" s="65"/>
      <c r="I663" s="65"/>
      <c r="J663" s="67"/>
      <c r="K663" s="82"/>
      <c r="L663" s="67"/>
      <c r="M663" s="67"/>
      <c r="N663" s="82"/>
      <c r="O663" s="86"/>
      <c r="P663" s="82"/>
      <c r="Q663" s="65"/>
      <c r="R663" s="87"/>
      <c r="S663" s="87"/>
      <c r="T663" s="87"/>
    </row>
    <row r="664" ht="15.75" customHeight="1">
      <c r="A664" s="70"/>
      <c r="B664" s="70"/>
      <c r="C664" s="70"/>
      <c r="D664" s="70"/>
      <c r="E664" s="88"/>
      <c r="F664" s="88"/>
      <c r="G664" s="70"/>
      <c r="H664" s="70"/>
      <c r="I664" s="70"/>
      <c r="J664" s="78"/>
      <c r="K664" s="79"/>
      <c r="L664" s="78"/>
      <c r="M664" s="78"/>
      <c r="N664" s="79"/>
      <c r="O664" s="89"/>
      <c r="P664" s="79"/>
      <c r="Q664" s="70"/>
      <c r="R664" s="90"/>
      <c r="S664" s="90"/>
      <c r="T664" s="90"/>
    </row>
    <row r="665" ht="15.75" customHeight="1">
      <c r="A665" s="65"/>
      <c r="B665" s="65"/>
      <c r="C665" s="65"/>
      <c r="D665" s="65"/>
      <c r="E665" s="85"/>
      <c r="F665" s="85"/>
      <c r="G665" s="65"/>
      <c r="H665" s="65"/>
      <c r="I665" s="65"/>
      <c r="J665" s="67"/>
      <c r="K665" s="82"/>
      <c r="L665" s="67"/>
      <c r="M665" s="67"/>
      <c r="N665" s="82"/>
      <c r="O665" s="86"/>
      <c r="P665" s="82"/>
      <c r="Q665" s="65"/>
      <c r="R665" s="87"/>
      <c r="S665" s="87"/>
      <c r="T665" s="87"/>
    </row>
    <row r="666" ht="15.75" customHeight="1">
      <c r="A666" s="70"/>
      <c r="B666" s="70"/>
      <c r="C666" s="70"/>
      <c r="D666" s="70"/>
      <c r="E666" s="88"/>
      <c r="F666" s="88"/>
      <c r="G666" s="70"/>
      <c r="H666" s="70"/>
      <c r="I666" s="70"/>
      <c r="J666" s="78"/>
      <c r="K666" s="79"/>
      <c r="L666" s="78"/>
      <c r="M666" s="78"/>
      <c r="N666" s="79"/>
      <c r="O666" s="89"/>
      <c r="P666" s="79"/>
      <c r="Q666" s="70"/>
      <c r="R666" s="90"/>
      <c r="S666" s="90"/>
      <c r="T666" s="90"/>
    </row>
    <row r="667" ht="15.75" customHeight="1">
      <c r="A667" s="65"/>
      <c r="B667" s="65"/>
      <c r="C667" s="65"/>
      <c r="D667" s="65"/>
      <c r="E667" s="85"/>
      <c r="F667" s="85"/>
      <c r="G667" s="65"/>
      <c r="H667" s="65"/>
      <c r="I667" s="65"/>
      <c r="J667" s="67"/>
      <c r="K667" s="82"/>
      <c r="L667" s="67"/>
      <c r="M667" s="67"/>
      <c r="N667" s="82"/>
      <c r="O667" s="86"/>
      <c r="P667" s="82"/>
      <c r="Q667" s="65"/>
      <c r="R667" s="87"/>
      <c r="S667" s="87"/>
      <c r="T667" s="87"/>
    </row>
    <row r="668" ht="15.75" customHeight="1">
      <c r="A668" s="70"/>
      <c r="B668" s="70"/>
      <c r="C668" s="70"/>
      <c r="D668" s="70"/>
      <c r="E668" s="88"/>
      <c r="F668" s="88"/>
      <c r="G668" s="70"/>
      <c r="H668" s="70"/>
      <c r="I668" s="70"/>
      <c r="J668" s="78"/>
      <c r="K668" s="79"/>
      <c r="L668" s="78"/>
      <c r="M668" s="78"/>
      <c r="N668" s="79"/>
      <c r="O668" s="89"/>
      <c r="P668" s="79"/>
      <c r="Q668" s="70"/>
      <c r="R668" s="90"/>
      <c r="S668" s="90"/>
      <c r="T668" s="90"/>
    </row>
    <row r="669" ht="15.75" customHeight="1">
      <c r="A669" s="65"/>
      <c r="B669" s="65"/>
      <c r="C669" s="65"/>
      <c r="D669" s="65"/>
      <c r="E669" s="85"/>
      <c r="F669" s="85"/>
      <c r="G669" s="65"/>
      <c r="H669" s="65"/>
      <c r="I669" s="65"/>
      <c r="J669" s="67"/>
      <c r="K669" s="82"/>
      <c r="L669" s="67"/>
      <c r="M669" s="67"/>
      <c r="N669" s="82"/>
      <c r="O669" s="86"/>
      <c r="P669" s="82"/>
      <c r="Q669" s="65"/>
      <c r="R669" s="87"/>
      <c r="S669" s="87"/>
      <c r="T669" s="87"/>
    </row>
    <row r="670" ht="15.75" customHeight="1">
      <c r="A670" s="70"/>
      <c r="B670" s="70"/>
      <c r="C670" s="70"/>
      <c r="D670" s="70"/>
      <c r="E670" s="88"/>
      <c r="F670" s="88"/>
      <c r="G670" s="70"/>
      <c r="H670" s="70"/>
      <c r="I670" s="70"/>
      <c r="J670" s="78"/>
      <c r="K670" s="79"/>
      <c r="L670" s="78"/>
      <c r="M670" s="78"/>
      <c r="N670" s="79"/>
      <c r="O670" s="89"/>
      <c r="P670" s="79"/>
      <c r="Q670" s="70"/>
      <c r="R670" s="90"/>
      <c r="S670" s="90"/>
      <c r="T670" s="90"/>
    </row>
    <row r="671" ht="15.75" customHeight="1">
      <c r="A671" s="65"/>
      <c r="B671" s="65"/>
      <c r="C671" s="65"/>
      <c r="D671" s="65"/>
      <c r="E671" s="85"/>
      <c r="F671" s="85"/>
      <c r="G671" s="65"/>
      <c r="H671" s="65"/>
      <c r="I671" s="65"/>
      <c r="J671" s="67"/>
      <c r="K671" s="82"/>
      <c r="L671" s="67"/>
      <c r="M671" s="67"/>
      <c r="N671" s="82"/>
      <c r="O671" s="86"/>
      <c r="P671" s="82"/>
      <c r="Q671" s="65"/>
      <c r="R671" s="87"/>
      <c r="S671" s="87"/>
      <c r="T671" s="87"/>
    </row>
    <row r="672" ht="15.75" customHeight="1">
      <c r="A672" s="70"/>
      <c r="B672" s="70"/>
      <c r="C672" s="70"/>
      <c r="D672" s="70"/>
      <c r="E672" s="88"/>
      <c r="F672" s="88"/>
      <c r="G672" s="70"/>
      <c r="H672" s="70"/>
      <c r="I672" s="70"/>
      <c r="J672" s="78"/>
      <c r="K672" s="79"/>
      <c r="L672" s="78"/>
      <c r="M672" s="78"/>
      <c r="N672" s="79"/>
      <c r="O672" s="89"/>
      <c r="P672" s="79"/>
      <c r="Q672" s="70"/>
      <c r="R672" s="90"/>
      <c r="S672" s="90"/>
      <c r="T672" s="90"/>
    </row>
    <row r="673" ht="15.75" customHeight="1">
      <c r="A673" s="65"/>
      <c r="B673" s="65"/>
      <c r="C673" s="65"/>
      <c r="D673" s="65"/>
      <c r="E673" s="85"/>
      <c r="F673" s="85"/>
      <c r="G673" s="65"/>
      <c r="H673" s="65"/>
      <c r="I673" s="65"/>
      <c r="J673" s="67"/>
      <c r="K673" s="82"/>
      <c r="L673" s="67"/>
      <c r="M673" s="67"/>
      <c r="N673" s="82"/>
      <c r="O673" s="86"/>
      <c r="P673" s="82"/>
      <c r="Q673" s="65"/>
      <c r="R673" s="87"/>
      <c r="S673" s="87"/>
      <c r="T673" s="87"/>
    </row>
    <row r="674" ht="15.75" customHeight="1">
      <c r="A674" s="70"/>
      <c r="B674" s="70"/>
      <c r="C674" s="70"/>
      <c r="D674" s="70"/>
      <c r="E674" s="88"/>
      <c r="F674" s="88"/>
      <c r="G674" s="70"/>
      <c r="H674" s="70"/>
      <c r="I674" s="70"/>
      <c r="J674" s="78"/>
      <c r="K674" s="79"/>
      <c r="L674" s="78"/>
      <c r="M674" s="78"/>
      <c r="N674" s="79"/>
      <c r="O674" s="89"/>
      <c r="P674" s="79"/>
      <c r="Q674" s="70"/>
      <c r="R674" s="90"/>
      <c r="S674" s="90"/>
      <c r="T674" s="90"/>
    </row>
    <row r="675" ht="15.75" customHeight="1">
      <c r="A675" s="65"/>
      <c r="B675" s="65"/>
      <c r="C675" s="65"/>
      <c r="D675" s="65"/>
      <c r="E675" s="85"/>
      <c r="F675" s="85"/>
      <c r="G675" s="65"/>
      <c r="H675" s="65"/>
      <c r="I675" s="65"/>
      <c r="J675" s="67"/>
      <c r="K675" s="82"/>
      <c r="L675" s="67"/>
      <c r="M675" s="67"/>
      <c r="N675" s="82"/>
      <c r="O675" s="86"/>
      <c r="P675" s="82"/>
      <c r="Q675" s="65"/>
      <c r="R675" s="87"/>
      <c r="S675" s="87"/>
      <c r="T675" s="87"/>
    </row>
    <row r="676" ht="15.75" customHeight="1">
      <c r="A676" s="70"/>
      <c r="B676" s="70"/>
      <c r="C676" s="70"/>
      <c r="D676" s="70"/>
      <c r="E676" s="88"/>
      <c r="F676" s="88"/>
      <c r="G676" s="70"/>
      <c r="H676" s="70"/>
      <c r="I676" s="70"/>
      <c r="J676" s="78"/>
      <c r="K676" s="79"/>
      <c r="L676" s="78"/>
      <c r="M676" s="78"/>
      <c r="N676" s="79"/>
      <c r="O676" s="89"/>
      <c r="P676" s="79"/>
      <c r="Q676" s="70"/>
      <c r="R676" s="90"/>
      <c r="S676" s="90"/>
      <c r="T676" s="90"/>
    </row>
    <row r="677" ht="15.75" customHeight="1">
      <c r="A677" s="65"/>
      <c r="B677" s="65"/>
      <c r="C677" s="65"/>
      <c r="D677" s="65"/>
      <c r="E677" s="85"/>
      <c r="F677" s="85"/>
      <c r="G677" s="65"/>
      <c r="H677" s="65"/>
      <c r="I677" s="65"/>
      <c r="J677" s="67"/>
      <c r="K677" s="82"/>
      <c r="L677" s="67"/>
      <c r="M677" s="67"/>
      <c r="N677" s="82"/>
      <c r="O677" s="86"/>
      <c r="P677" s="82"/>
      <c r="Q677" s="65"/>
      <c r="R677" s="87"/>
      <c r="S677" s="87"/>
      <c r="T677" s="87"/>
    </row>
    <row r="678" ht="15.75" customHeight="1">
      <c r="A678" s="70"/>
      <c r="B678" s="70"/>
      <c r="C678" s="70"/>
      <c r="D678" s="70"/>
      <c r="E678" s="88"/>
      <c r="F678" s="88"/>
      <c r="G678" s="70"/>
      <c r="H678" s="70"/>
      <c r="I678" s="70"/>
      <c r="J678" s="78"/>
      <c r="K678" s="79"/>
      <c r="L678" s="78"/>
      <c r="M678" s="78"/>
      <c r="N678" s="79"/>
      <c r="O678" s="89"/>
      <c r="P678" s="79"/>
      <c r="Q678" s="70"/>
      <c r="R678" s="90"/>
      <c r="S678" s="90"/>
      <c r="T678" s="90"/>
    </row>
    <row r="679" ht="15.75" customHeight="1">
      <c r="A679" s="65"/>
      <c r="B679" s="65"/>
      <c r="C679" s="65"/>
      <c r="D679" s="65"/>
      <c r="E679" s="85"/>
      <c r="F679" s="85"/>
      <c r="G679" s="65"/>
      <c r="H679" s="65"/>
      <c r="I679" s="65"/>
      <c r="J679" s="67"/>
      <c r="K679" s="82"/>
      <c r="L679" s="67"/>
      <c r="M679" s="67"/>
      <c r="N679" s="82"/>
      <c r="O679" s="86"/>
      <c r="P679" s="82"/>
      <c r="Q679" s="65"/>
      <c r="R679" s="87"/>
      <c r="S679" s="87"/>
      <c r="T679" s="87"/>
    </row>
    <row r="680" ht="15.75" customHeight="1">
      <c r="A680" s="70"/>
      <c r="B680" s="70"/>
      <c r="C680" s="70"/>
      <c r="D680" s="70"/>
      <c r="E680" s="88"/>
      <c r="F680" s="88"/>
      <c r="G680" s="70"/>
      <c r="H680" s="70"/>
      <c r="I680" s="70"/>
      <c r="J680" s="78"/>
      <c r="K680" s="79"/>
      <c r="L680" s="78"/>
      <c r="M680" s="78"/>
      <c r="N680" s="79"/>
      <c r="O680" s="89"/>
      <c r="P680" s="79"/>
      <c r="Q680" s="70"/>
      <c r="R680" s="90"/>
      <c r="S680" s="90"/>
      <c r="T680" s="90"/>
    </row>
    <row r="681" ht="15.75" customHeight="1">
      <c r="A681" s="65"/>
      <c r="B681" s="65"/>
      <c r="C681" s="65"/>
      <c r="D681" s="65"/>
      <c r="E681" s="85"/>
      <c r="F681" s="85"/>
      <c r="G681" s="65"/>
      <c r="H681" s="65"/>
      <c r="I681" s="65"/>
      <c r="J681" s="67"/>
      <c r="K681" s="82"/>
      <c r="L681" s="67"/>
      <c r="M681" s="67"/>
      <c r="N681" s="82"/>
      <c r="O681" s="86"/>
      <c r="P681" s="82"/>
      <c r="Q681" s="65"/>
      <c r="R681" s="87"/>
      <c r="S681" s="87"/>
      <c r="T681" s="87"/>
    </row>
    <row r="682" ht="15.75" customHeight="1">
      <c r="A682" s="70"/>
      <c r="B682" s="70"/>
      <c r="C682" s="70"/>
      <c r="D682" s="70"/>
      <c r="E682" s="88"/>
      <c r="F682" s="88"/>
      <c r="G682" s="70"/>
      <c r="H682" s="70"/>
      <c r="I682" s="70"/>
      <c r="J682" s="78"/>
      <c r="K682" s="79"/>
      <c r="L682" s="78"/>
      <c r="M682" s="78"/>
      <c r="N682" s="79"/>
      <c r="O682" s="89"/>
      <c r="P682" s="79"/>
      <c r="Q682" s="70"/>
      <c r="R682" s="90"/>
      <c r="S682" s="90"/>
      <c r="T682" s="90"/>
    </row>
    <row r="683" ht="15.75" customHeight="1">
      <c r="A683" s="65"/>
      <c r="B683" s="65"/>
      <c r="C683" s="65"/>
      <c r="D683" s="65"/>
      <c r="E683" s="85"/>
      <c r="F683" s="85"/>
      <c r="G683" s="65"/>
      <c r="H683" s="65"/>
      <c r="I683" s="65"/>
      <c r="J683" s="67"/>
      <c r="K683" s="82"/>
      <c r="L683" s="67"/>
      <c r="M683" s="67"/>
      <c r="N683" s="82"/>
      <c r="O683" s="86"/>
      <c r="P683" s="82"/>
      <c r="Q683" s="65"/>
      <c r="R683" s="87"/>
      <c r="S683" s="87"/>
      <c r="T683" s="87"/>
    </row>
    <row r="684" ht="15.75" customHeight="1">
      <c r="A684" s="70"/>
      <c r="B684" s="70"/>
      <c r="C684" s="70"/>
      <c r="D684" s="70"/>
      <c r="E684" s="88"/>
      <c r="F684" s="88"/>
      <c r="G684" s="70"/>
      <c r="H684" s="70"/>
      <c r="I684" s="70"/>
      <c r="J684" s="78"/>
      <c r="K684" s="79"/>
      <c r="L684" s="78"/>
      <c r="M684" s="78"/>
      <c r="N684" s="79"/>
      <c r="O684" s="89"/>
      <c r="P684" s="79"/>
      <c r="Q684" s="70"/>
      <c r="R684" s="90"/>
      <c r="S684" s="90"/>
      <c r="T684" s="90"/>
    </row>
    <row r="685" ht="15.75" customHeight="1">
      <c r="A685" s="65"/>
      <c r="B685" s="65"/>
      <c r="C685" s="65"/>
      <c r="D685" s="65"/>
      <c r="E685" s="85"/>
      <c r="F685" s="85"/>
      <c r="G685" s="65"/>
      <c r="H685" s="65"/>
      <c r="I685" s="65"/>
      <c r="J685" s="67"/>
      <c r="K685" s="82"/>
      <c r="L685" s="67"/>
      <c r="M685" s="67"/>
      <c r="N685" s="82"/>
      <c r="O685" s="86"/>
      <c r="P685" s="82"/>
      <c r="Q685" s="65"/>
      <c r="R685" s="87"/>
      <c r="S685" s="87"/>
      <c r="T685" s="87"/>
    </row>
    <row r="686" ht="15.75" customHeight="1">
      <c r="A686" s="70"/>
      <c r="B686" s="70"/>
      <c r="C686" s="70"/>
      <c r="D686" s="70"/>
      <c r="E686" s="88"/>
      <c r="F686" s="88"/>
      <c r="G686" s="70"/>
      <c r="H686" s="70"/>
      <c r="I686" s="70"/>
      <c r="J686" s="78"/>
      <c r="K686" s="79"/>
      <c r="L686" s="78"/>
      <c r="M686" s="78"/>
      <c r="N686" s="79"/>
      <c r="O686" s="89"/>
      <c r="P686" s="79"/>
      <c r="Q686" s="70"/>
      <c r="R686" s="90"/>
      <c r="S686" s="90"/>
      <c r="T686" s="90"/>
    </row>
    <row r="687" ht="15.75" customHeight="1">
      <c r="A687" s="65"/>
      <c r="B687" s="65"/>
      <c r="C687" s="65"/>
      <c r="D687" s="65"/>
      <c r="E687" s="85"/>
      <c r="F687" s="85"/>
      <c r="G687" s="65"/>
      <c r="H687" s="65"/>
      <c r="I687" s="65"/>
      <c r="J687" s="67"/>
      <c r="K687" s="82"/>
      <c r="L687" s="67"/>
      <c r="M687" s="67"/>
      <c r="N687" s="82"/>
      <c r="O687" s="86"/>
      <c r="P687" s="82"/>
      <c r="Q687" s="65"/>
      <c r="R687" s="87"/>
      <c r="S687" s="87"/>
      <c r="T687" s="87"/>
    </row>
    <row r="688" ht="15.75" customHeight="1">
      <c r="A688" s="70"/>
      <c r="B688" s="70"/>
      <c r="C688" s="70"/>
      <c r="D688" s="70"/>
      <c r="E688" s="88"/>
      <c r="F688" s="88"/>
      <c r="G688" s="70"/>
      <c r="H688" s="70"/>
      <c r="I688" s="70"/>
      <c r="J688" s="78"/>
      <c r="K688" s="79"/>
      <c r="L688" s="78"/>
      <c r="M688" s="78"/>
      <c r="N688" s="79"/>
      <c r="O688" s="89"/>
      <c r="P688" s="79"/>
      <c r="Q688" s="70"/>
      <c r="R688" s="90"/>
      <c r="S688" s="90"/>
      <c r="T688" s="90"/>
    </row>
    <row r="689" ht="15.75" customHeight="1">
      <c r="A689" s="65"/>
      <c r="B689" s="65"/>
      <c r="C689" s="65"/>
      <c r="D689" s="65"/>
      <c r="E689" s="85"/>
      <c r="F689" s="85"/>
      <c r="G689" s="65"/>
      <c r="H689" s="65"/>
      <c r="I689" s="65"/>
      <c r="J689" s="67"/>
      <c r="K689" s="82"/>
      <c r="L689" s="67"/>
      <c r="M689" s="67"/>
      <c r="N689" s="82"/>
      <c r="O689" s="86"/>
      <c r="P689" s="82"/>
      <c r="Q689" s="65"/>
      <c r="R689" s="87"/>
      <c r="S689" s="87"/>
      <c r="T689" s="87"/>
    </row>
    <row r="690" ht="15.75" customHeight="1">
      <c r="A690" s="70"/>
      <c r="B690" s="70"/>
      <c r="C690" s="70"/>
      <c r="D690" s="70"/>
      <c r="E690" s="88"/>
      <c r="F690" s="88"/>
      <c r="G690" s="70"/>
      <c r="H690" s="70"/>
      <c r="I690" s="70"/>
      <c r="J690" s="78"/>
      <c r="K690" s="79"/>
      <c r="L690" s="78"/>
      <c r="M690" s="78"/>
      <c r="N690" s="79"/>
      <c r="O690" s="89"/>
      <c r="P690" s="79"/>
      <c r="Q690" s="70"/>
      <c r="R690" s="90"/>
      <c r="S690" s="90"/>
      <c r="T690" s="90"/>
    </row>
    <row r="691" ht="15.75" customHeight="1">
      <c r="A691" s="65"/>
      <c r="B691" s="65"/>
      <c r="C691" s="65"/>
      <c r="D691" s="65"/>
      <c r="E691" s="85"/>
      <c r="F691" s="85"/>
      <c r="G691" s="65"/>
      <c r="H691" s="65"/>
      <c r="I691" s="65"/>
      <c r="J691" s="67"/>
      <c r="K691" s="82"/>
      <c r="L691" s="67"/>
      <c r="M691" s="67"/>
      <c r="N691" s="82"/>
      <c r="O691" s="86"/>
      <c r="P691" s="82"/>
      <c r="Q691" s="65"/>
      <c r="R691" s="87"/>
      <c r="S691" s="87"/>
      <c r="T691" s="87"/>
    </row>
    <row r="692" ht="15.75" customHeight="1">
      <c r="A692" s="70"/>
      <c r="B692" s="70"/>
      <c r="C692" s="70"/>
      <c r="D692" s="70"/>
      <c r="E692" s="88"/>
      <c r="F692" s="88"/>
      <c r="G692" s="70"/>
      <c r="H692" s="70"/>
      <c r="I692" s="70"/>
      <c r="J692" s="78"/>
      <c r="K692" s="79"/>
      <c r="L692" s="78"/>
      <c r="M692" s="78"/>
      <c r="N692" s="79"/>
      <c r="O692" s="89"/>
      <c r="P692" s="79"/>
      <c r="Q692" s="70"/>
      <c r="R692" s="90"/>
      <c r="S692" s="90"/>
      <c r="T692" s="90"/>
    </row>
    <row r="693" ht="15.75" customHeight="1">
      <c r="A693" s="65"/>
      <c r="B693" s="65"/>
      <c r="C693" s="65"/>
      <c r="D693" s="65"/>
      <c r="E693" s="85"/>
      <c r="F693" s="85"/>
      <c r="G693" s="65"/>
      <c r="H693" s="65"/>
      <c r="I693" s="65"/>
      <c r="J693" s="67"/>
      <c r="K693" s="82"/>
      <c r="L693" s="67"/>
      <c r="M693" s="67"/>
      <c r="N693" s="82"/>
      <c r="O693" s="86"/>
      <c r="P693" s="82"/>
      <c r="Q693" s="65"/>
      <c r="R693" s="87"/>
      <c r="S693" s="87"/>
      <c r="T693" s="87"/>
    </row>
    <row r="694" ht="15.75" customHeight="1">
      <c r="A694" s="70"/>
      <c r="B694" s="70"/>
      <c r="C694" s="70"/>
      <c r="D694" s="70"/>
      <c r="E694" s="88"/>
      <c r="F694" s="88"/>
      <c r="G694" s="70"/>
      <c r="H694" s="70"/>
      <c r="I694" s="70"/>
      <c r="J694" s="78"/>
      <c r="K694" s="79"/>
      <c r="L694" s="78"/>
      <c r="M694" s="78"/>
      <c r="N694" s="79"/>
      <c r="O694" s="89"/>
      <c r="P694" s="79"/>
      <c r="Q694" s="70"/>
      <c r="R694" s="90"/>
      <c r="S694" s="90"/>
      <c r="T694" s="90"/>
    </row>
    <row r="695" ht="15.75" customHeight="1">
      <c r="A695" s="65"/>
      <c r="B695" s="65"/>
      <c r="C695" s="65"/>
      <c r="D695" s="65"/>
      <c r="E695" s="85"/>
      <c r="F695" s="85"/>
      <c r="G695" s="65"/>
      <c r="H695" s="65"/>
      <c r="I695" s="65"/>
      <c r="J695" s="67"/>
      <c r="K695" s="82"/>
      <c r="L695" s="67"/>
      <c r="M695" s="67"/>
      <c r="N695" s="82"/>
      <c r="O695" s="86"/>
      <c r="P695" s="82"/>
      <c r="Q695" s="65"/>
      <c r="R695" s="87"/>
      <c r="S695" s="87"/>
      <c r="T695" s="87"/>
    </row>
    <row r="696" ht="15.75" customHeight="1">
      <c r="A696" s="70"/>
      <c r="B696" s="70"/>
      <c r="C696" s="70"/>
      <c r="D696" s="70"/>
      <c r="E696" s="88"/>
      <c r="F696" s="88"/>
      <c r="G696" s="70"/>
      <c r="H696" s="70"/>
      <c r="I696" s="70"/>
      <c r="J696" s="78"/>
      <c r="K696" s="79"/>
      <c r="L696" s="78"/>
      <c r="M696" s="78"/>
      <c r="N696" s="79"/>
      <c r="O696" s="89"/>
      <c r="P696" s="79"/>
      <c r="Q696" s="70"/>
      <c r="R696" s="90"/>
      <c r="S696" s="90"/>
      <c r="T696" s="90"/>
    </row>
    <row r="697" ht="15.75" customHeight="1">
      <c r="A697" s="65"/>
      <c r="B697" s="65"/>
      <c r="C697" s="65"/>
      <c r="D697" s="65"/>
      <c r="E697" s="85"/>
      <c r="F697" s="85"/>
      <c r="G697" s="65"/>
      <c r="H697" s="65"/>
      <c r="I697" s="65"/>
      <c r="J697" s="67"/>
      <c r="K697" s="82"/>
      <c r="L697" s="67"/>
      <c r="M697" s="67"/>
      <c r="N697" s="82"/>
      <c r="O697" s="86"/>
      <c r="P697" s="82"/>
      <c r="Q697" s="65"/>
      <c r="R697" s="87"/>
      <c r="S697" s="87"/>
      <c r="T697" s="87"/>
    </row>
    <row r="698" ht="15.75" customHeight="1">
      <c r="A698" s="70"/>
      <c r="B698" s="70"/>
      <c r="C698" s="70"/>
      <c r="D698" s="70"/>
      <c r="E698" s="88"/>
      <c r="F698" s="88"/>
      <c r="G698" s="70"/>
      <c r="H698" s="70"/>
      <c r="I698" s="70"/>
      <c r="J698" s="78"/>
      <c r="K698" s="79"/>
      <c r="L698" s="78"/>
      <c r="M698" s="78"/>
      <c r="N698" s="79"/>
      <c r="O698" s="89"/>
      <c r="P698" s="79"/>
      <c r="Q698" s="70"/>
      <c r="R698" s="90"/>
      <c r="S698" s="90"/>
      <c r="T698" s="90"/>
    </row>
    <row r="699" ht="15.75" customHeight="1">
      <c r="A699" s="65"/>
      <c r="B699" s="65"/>
      <c r="C699" s="65"/>
      <c r="D699" s="65"/>
      <c r="E699" s="85"/>
      <c r="F699" s="85"/>
      <c r="G699" s="65"/>
      <c r="H699" s="65"/>
      <c r="I699" s="65"/>
      <c r="J699" s="67"/>
      <c r="K699" s="82"/>
      <c r="L699" s="67"/>
      <c r="M699" s="67"/>
      <c r="N699" s="82"/>
      <c r="O699" s="86"/>
      <c r="P699" s="82"/>
      <c r="Q699" s="65"/>
      <c r="R699" s="87"/>
      <c r="S699" s="87"/>
      <c r="T699" s="87"/>
    </row>
    <row r="700" ht="15.75" customHeight="1">
      <c r="A700" s="70"/>
      <c r="B700" s="70"/>
      <c r="C700" s="70"/>
      <c r="D700" s="70"/>
      <c r="E700" s="88"/>
      <c r="F700" s="88"/>
      <c r="G700" s="70"/>
      <c r="H700" s="70"/>
      <c r="I700" s="70"/>
      <c r="J700" s="78"/>
      <c r="K700" s="79"/>
      <c r="L700" s="78"/>
      <c r="M700" s="78"/>
      <c r="N700" s="79"/>
      <c r="O700" s="89"/>
      <c r="P700" s="79"/>
      <c r="Q700" s="70"/>
      <c r="R700" s="90"/>
      <c r="S700" s="90"/>
      <c r="T700" s="90"/>
    </row>
    <row r="701" ht="15.75" customHeight="1">
      <c r="A701" s="65"/>
      <c r="B701" s="65"/>
      <c r="C701" s="65"/>
      <c r="D701" s="65"/>
      <c r="E701" s="85"/>
      <c r="F701" s="85"/>
      <c r="G701" s="65"/>
      <c r="H701" s="65"/>
      <c r="I701" s="65"/>
      <c r="J701" s="67"/>
      <c r="K701" s="82"/>
      <c r="L701" s="67"/>
      <c r="M701" s="67"/>
      <c r="N701" s="82"/>
      <c r="O701" s="86"/>
      <c r="P701" s="82"/>
      <c r="Q701" s="65"/>
      <c r="R701" s="87"/>
      <c r="S701" s="87"/>
      <c r="T701" s="87"/>
    </row>
    <row r="702" ht="15.75" customHeight="1">
      <c r="A702" s="70"/>
      <c r="B702" s="70"/>
      <c r="C702" s="70"/>
      <c r="D702" s="70"/>
      <c r="E702" s="88"/>
      <c r="F702" s="88"/>
      <c r="G702" s="70"/>
      <c r="H702" s="70"/>
      <c r="I702" s="70"/>
      <c r="J702" s="78"/>
      <c r="K702" s="79"/>
      <c r="L702" s="78"/>
      <c r="M702" s="78"/>
      <c r="N702" s="79"/>
      <c r="O702" s="89"/>
      <c r="P702" s="79"/>
      <c r="Q702" s="70"/>
      <c r="R702" s="90"/>
      <c r="S702" s="90"/>
      <c r="T702" s="90"/>
    </row>
    <row r="703" ht="15.75" customHeight="1">
      <c r="A703" s="65"/>
      <c r="B703" s="65"/>
      <c r="C703" s="65"/>
      <c r="D703" s="65"/>
      <c r="E703" s="85"/>
      <c r="F703" s="85"/>
      <c r="G703" s="65"/>
      <c r="H703" s="65"/>
      <c r="I703" s="65"/>
      <c r="J703" s="67"/>
      <c r="K703" s="82"/>
      <c r="L703" s="67"/>
      <c r="M703" s="67"/>
      <c r="N703" s="82"/>
      <c r="O703" s="86"/>
      <c r="P703" s="82"/>
      <c r="Q703" s="65"/>
      <c r="R703" s="87"/>
      <c r="S703" s="87"/>
      <c r="T703" s="87"/>
    </row>
    <row r="704" ht="15.75" customHeight="1">
      <c r="A704" s="70"/>
      <c r="B704" s="70"/>
      <c r="C704" s="70"/>
      <c r="D704" s="70"/>
      <c r="E704" s="88"/>
      <c r="F704" s="88"/>
      <c r="G704" s="70"/>
      <c r="H704" s="70"/>
      <c r="I704" s="70"/>
      <c r="J704" s="78"/>
      <c r="K704" s="79"/>
      <c r="L704" s="78"/>
      <c r="M704" s="78"/>
      <c r="N704" s="79"/>
      <c r="O704" s="89"/>
      <c r="P704" s="79"/>
      <c r="Q704" s="70"/>
      <c r="R704" s="90"/>
      <c r="S704" s="90"/>
      <c r="T704" s="90"/>
    </row>
    <row r="705" ht="15.75" customHeight="1">
      <c r="A705" s="65"/>
      <c r="B705" s="65"/>
      <c r="C705" s="65"/>
      <c r="D705" s="65"/>
      <c r="E705" s="85"/>
      <c r="F705" s="85"/>
      <c r="G705" s="65"/>
      <c r="H705" s="65"/>
      <c r="I705" s="65"/>
      <c r="J705" s="67"/>
      <c r="K705" s="82"/>
      <c r="L705" s="67"/>
      <c r="M705" s="67"/>
      <c r="N705" s="82"/>
      <c r="O705" s="86"/>
      <c r="P705" s="82"/>
      <c r="Q705" s="65"/>
      <c r="R705" s="87"/>
      <c r="S705" s="87"/>
      <c r="T705" s="87"/>
    </row>
    <row r="706" ht="15.75" customHeight="1">
      <c r="A706" s="70"/>
      <c r="B706" s="70"/>
      <c r="C706" s="70"/>
      <c r="D706" s="70"/>
      <c r="E706" s="88"/>
      <c r="F706" s="88"/>
      <c r="G706" s="70"/>
      <c r="H706" s="70"/>
      <c r="I706" s="70"/>
      <c r="J706" s="78"/>
      <c r="K706" s="79"/>
      <c r="L706" s="78"/>
      <c r="M706" s="78"/>
      <c r="N706" s="79"/>
      <c r="O706" s="89"/>
      <c r="P706" s="79"/>
      <c r="Q706" s="70"/>
      <c r="R706" s="90"/>
      <c r="S706" s="90"/>
      <c r="T706" s="90"/>
    </row>
    <row r="707" ht="15.75" customHeight="1">
      <c r="A707" s="65"/>
      <c r="B707" s="65"/>
      <c r="C707" s="65"/>
      <c r="D707" s="65"/>
      <c r="E707" s="85"/>
      <c r="F707" s="85"/>
      <c r="G707" s="65"/>
      <c r="H707" s="65"/>
      <c r="I707" s="65"/>
      <c r="J707" s="67"/>
      <c r="K707" s="82"/>
      <c r="L707" s="67"/>
      <c r="M707" s="67"/>
      <c r="N707" s="82"/>
      <c r="O707" s="86"/>
      <c r="P707" s="82"/>
      <c r="Q707" s="65"/>
      <c r="R707" s="87"/>
      <c r="S707" s="87"/>
      <c r="T707" s="87"/>
    </row>
    <row r="708" ht="15.75" customHeight="1">
      <c r="A708" s="70"/>
      <c r="B708" s="70"/>
      <c r="C708" s="70"/>
      <c r="D708" s="70"/>
      <c r="E708" s="88"/>
      <c r="F708" s="88"/>
      <c r="G708" s="70"/>
      <c r="H708" s="70"/>
      <c r="I708" s="70"/>
      <c r="J708" s="78"/>
      <c r="K708" s="79"/>
      <c r="L708" s="78"/>
      <c r="M708" s="78"/>
      <c r="N708" s="79"/>
      <c r="O708" s="89"/>
      <c r="P708" s="79"/>
      <c r="Q708" s="70"/>
      <c r="R708" s="90"/>
      <c r="S708" s="90"/>
      <c r="T708" s="90"/>
    </row>
    <row r="709" ht="15.75" customHeight="1">
      <c r="A709" s="65"/>
      <c r="B709" s="65"/>
      <c r="C709" s="65"/>
      <c r="D709" s="65"/>
      <c r="E709" s="85"/>
      <c r="F709" s="85"/>
      <c r="G709" s="65"/>
      <c r="H709" s="65"/>
      <c r="I709" s="65"/>
      <c r="J709" s="67"/>
      <c r="K709" s="82"/>
      <c r="L709" s="67"/>
      <c r="M709" s="67"/>
      <c r="N709" s="82"/>
      <c r="O709" s="86"/>
      <c r="P709" s="82"/>
      <c r="Q709" s="65"/>
      <c r="R709" s="87"/>
      <c r="S709" s="87"/>
      <c r="T709" s="87"/>
    </row>
    <row r="710" ht="15.75" customHeight="1">
      <c r="A710" s="70"/>
      <c r="B710" s="70"/>
      <c r="C710" s="70"/>
      <c r="D710" s="70"/>
      <c r="E710" s="88"/>
      <c r="F710" s="88"/>
      <c r="G710" s="70"/>
      <c r="H710" s="70"/>
      <c r="I710" s="70"/>
      <c r="J710" s="78"/>
      <c r="K710" s="79"/>
      <c r="L710" s="78"/>
      <c r="M710" s="78"/>
      <c r="N710" s="79"/>
      <c r="O710" s="89"/>
      <c r="P710" s="79"/>
      <c r="Q710" s="70"/>
      <c r="R710" s="90"/>
      <c r="S710" s="90"/>
      <c r="T710" s="90"/>
    </row>
    <row r="711" ht="15.75" customHeight="1">
      <c r="A711" s="65"/>
      <c r="B711" s="65"/>
      <c r="C711" s="65"/>
      <c r="D711" s="65"/>
      <c r="E711" s="85"/>
      <c r="F711" s="85"/>
      <c r="G711" s="65"/>
      <c r="H711" s="65"/>
      <c r="I711" s="65"/>
      <c r="J711" s="67"/>
      <c r="K711" s="82"/>
      <c r="L711" s="67"/>
      <c r="M711" s="67"/>
      <c r="N711" s="82"/>
      <c r="O711" s="86"/>
      <c r="P711" s="82"/>
      <c r="Q711" s="65"/>
      <c r="R711" s="87"/>
      <c r="S711" s="87"/>
      <c r="T711" s="87"/>
    </row>
    <row r="712" ht="15.75" customHeight="1">
      <c r="A712" s="70"/>
      <c r="B712" s="70"/>
      <c r="C712" s="70"/>
      <c r="D712" s="70"/>
      <c r="E712" s="88"/>
      <c r="F712" s="88"/>
      <c r="G712" s="70"/>
      <c r="H712" s="70"/>
      <c r="I712" s="70"/>
      <c r="J712" s="78"/>
      <c r="K712" s="79"/>
      <c r="L712" s="78"/>
      <c r="M712" s="78"/>
      <c r="N712" s="79"/>
      <c r="O712" s="89"/>
      <c r="P712" s="79"/>
      <c r="Q712" s="70"/>
      <c r="R712" s="90"/>
      <c r="S712" s="90"/>
      <c r="T712" s="90"/>
    </row>
    <row r="713" ht="15.75" customHeight="1">
      <c r="A713" s="65"/>
      <c r="B713" s="65"/>
      <c r="C713" s="65"/>
      <c r="D713" s="65"/>
      <c r="E713" s="85"/>
      <c r="F713" s="85"/>
      <c r="G713" s="65"/>
      <c r="H713" s="65"/>
      <c r="I713" s="65"/>
      <c r="J713" s="67"/>
      <c r="K713" s="82"/>
      <c r="L713" s="67"/>
      <c r="M713" s="67"/>
      <c r="N713" s="82"/>
      <c r="O713" s="86"/>
      <c r="P713" s="82"/>
      <c r="Q713" s="65"/>
      <c r="R713" s="87"/>
      <c r="S713" s="87"/>
      <c r="T713" s="87"/>
    </row>
    <row r="714" ht="15.75" customHeight="1">
      <c r="A714" s="70"/>
      <c r="B714" s="70"/>
      <c r="C714" s="70"/>
      <c r="D714" s="70"/>
      <c r="E714" s="88"/>
      <c r="F714" s="88"/>
      <c r="G714" s="70"/>
      <c r="H714" s="70"/>
      <c r="I714" s="70"/>
      <c r="J714" s="78"/>
      <c r="K714" s="79"/>
      <c r="L714" s="78"/>
      <c r="M714" s="78"/>
      <c r="N714" s="79"/>
      <c r="O714" s="89"/>
      <c r="P714" s="79"/>
      <c r="Q714" s="70"/>
      <c r="R714" s="90"/>
      <c r="S714" s="90"/>
      <c r="T714" s="90"/>
    </row>
    <row r="715" ht="15.75" customHeight="1">
      <c r="A715" s="65"/>
      <c r="B715" s="65"/>
      <c r="C715" s="65"/>
      <c r="D715" s="65"/>
      <c r="E715" s="85"/>
      <c r="F715" s="85"/>
      <c r="G715" s="65"/>
      <c r="H715" s="65"/>
      <c r="I715" s="65"/>
      <c r="J715" s="67"/>
      <c r="K715" s="82"/>
      <c r="L715" s="67"/>
      <c r="M715" s="67"/>
      <c r="N715" s="82"/>
      <c r="O715" s="86"/>
      <c r="P715" s="82"/>
      <c r="Q715" s="65"/>
      <c r="R715" s="87"/>
      <c r="S715" s="87"/>
      <c r="T715" s="87"/>
    </row>
    <row r="716" ht="15.75" customHeight="1">
      <c r="A716" s="70"/>
      <c r="B716" s="70"/>
      <c r="C716" s="70"/>
      <c r="D716" s="70"/>
      <c r="E716" s="88"/>
      <c r="F716" s="88"/>
      <c r="G716" s="70"/>
      <c r="H716" s="70"/>
      <c r="I716" s="70"/>
      <c r="J716" s="78"/>
      <c r="K716" s="79"/>
      <c r="L716" s="78"/>
      <c r="M716" s="78"/>
      <c r="N716" s="79"/>
      <c r="O716" s="89"/>
      <c r="P716" s="79"/>
      <c r="Q716" s="70"/>
      <c r="R716" s="90"/>
      <c r="S716" s="90"/>
      <c r="T716" s="90"/>
    </row>
    <row r="717" ht="15.75" customHeight="1">
      <c r="A717" s="65"/>
      <c r="B717" s="65"/>
      <c r="C717" s="65"/>
      <c r="D717" s="65"/>
      <c r="E717" s="85"/>
      <c r="F717" s="85"/>
      <c r="G717" s="65"/>
      <c r="H717" s="65"/>
      <c r="I717" s="65"/>
      <c r="J717" s="67"/>
      <c r="K717" s="82"/>
      <c r="L717" s="67"/>
      <c r="M717" s="67"/>
      <c r="N717" s="82"/>
      <c r="O717" s="86"/>
      <c r="P717" s="82"/>
      <c r="Q717" s="65"/>
      <c r="R717" s="87"/>
      <c r="S717" s="87"/>
      <c r="T717" s="87"/>
    </row>
    <row r="718" ht="15.75" customHeight="1">
      <c r="A718" s="70"/>
      <c r="B718" s="70"/>
      <c r="C718" s="70"/>
      <c r="D718" s="70"/>
      <c r="E718" s="88"/>
      <c r="F718" s="88"/>
      <c r="G718" s="70"/>
      <c r="H718" s="70"/>
      <c r="I718" s="70"/>
      <c r="J718" s="78"/>
      <c r="K718" s="79"/>
      <c r="L718" s="78"/>
      <c r="M718" s="78"/>
      <c r="N718" s="79"/>
      <c r="O718" s="89"/>
      <c r="P718" s="79"/>
      <c r="Q718" s="70"/>
      <c r="R718" s="90"/>
      <c r="S718" s="90"/>
      <c r="T718" s="90"/>
    </row>
    <row r="719" ht="15.75" customHeight="1">
      <c r="A719" s="65"/>
      <c r="B719" s="65"/>
      <c r="C719" s="65"/>
      <c r="D719" s="65"/>
      <c r="E719" s="85"/>
      <c r="F719" s="85"/>
      <c r="G719" s="65"/>
      <c r="H719" s="65"/>
      <c r="I719" s="65"/>
      <c r="J719" s="67"/>
      <c r="K719" s="82"/>
      <c r="L719" s="67"/>
      <c r="M719" s="67"/>
      <c r="N719" s="82"/>
      <c r="O719" s="86"/>
      <c r="P719" s="82"/>
      <c r="Q719" s="65"/>
      <c r="R719" s="87"/>
      <c r="S719" s="87"/>
      <c r="T719" s="87"/>
    </row>
    <row r="720" ht="15.75" customHeight="1">
      <c r="A720" s="70"/>
      <c r="B720" s="70"/>
      <c r="C720" s="70"/>
      <c r="D720" s="70"/>
      <c r="E720" s="88"/>
      <c r="F720" s="88"/>
      <c r="G720" s="70"/>
      <c r="H720" s="70"/>
      <c r="I720" s="70"/>
      <c r="J720" s="78"/>
      <c r="K720" s="79"/>
      <c r="L720" s="78"/>
      <c r="M720" s="78"/>
      <c r="N720" s="79"/>
      <c r="O720" s="89"/>
      <c r="P720" s="79"/>
      <c r="Q720" s="70"/>
      <c r="R720" s="90"/>
      <c r="S720" s="90"/>
      <c r="T720" s="90"/>
    </row>
    <row r="721" ht="15.75" customHeight="1">
      <c r="A721" s="65"/>
      <c r="B721" s="65"/>
      <c r="C721" s="65"/>
      <c r="D721" s="65"/>
      <c r="E721" s="85"/>
      <c r="F721" s="85"/>
      <c r="G721" s="65"/>
      <c r="H721" s="65"/>
      <c r="I721" s="65"/>
      <c r="J721" s="67"/>
      <c r="K721" s="82"/>
      <c r="L721" s="67"/>
      <c r="M721" s="67"/>
      <c r="N721" s="82"/>
      <c r="O721" s="86"/>
      <c r="P721" s="82"/>
      <c r="Q721" s="65"/>
      <c r="R721" s="87"/>
      <c r="S721" s="87"/>
      <c r="T721" s="87"/>
    </row>
    <row r="722" ht="15.75" customHeight="1">
      <c r="A722" s="70"/>
      <c r="B722" s="70"/>
      <c r="C722" s="70"/>
      <c r="D722" s="70"/>
      <c r="E722" s="88"/>
      <c r="F722" s="88"/>
      <c r="G722" s="70"/>
      <c r="H722" s="70"/>
      <c r="I722" s="70"/>
      <c r="J722" s="78"/>
      <c r="K722" s="79"/>
      <c r="L722" s="78"/>
      <c r="M722" s="78"/>
      <c r="N722" s="79"/>
      <c r="O722" s="89"/>
      <c r="P722" s="79"/>
      <c r="Q722" s="70"/>
      <c r="R722" s="90"/>
      <c r="S722" s="90"/>
      <c r="T722" s="90"/>
    </row>
    <row r="723" ht="15.75" customHeight="1">
      <c r="A723" s="65"/>
      <c r="B723" s="65"/>
      <c r="C723" s="65"/>
      <c r="D723" s="65"/>
      <c r="E723" s="85"/>
      <c r="F723" s="85"/>
      <c r="G723" s="65"/>
      <c r="H723" s="65"/>
      <c r="I723" s="65"/>
      <c r="J723" s="67"/>
      <c r="K723" s="82"/>
      <c r="L723" s="67"/>
      <c r="M723" s="67"/>
      <c r="N723" s="82"/>
      <c r="O723" s="86"/>
      <c r="P723" s="82"/>
      <c r="Q723" s="65"/>
      <c r="R723" s="87"/>
      <c r="S723" s="87"/>
      <c r="T723" s="87"/>
    </row>
    <row r="724" ht="15.75" customHeight="1">
      <c r="A724" s="70"/>
      <c r="B724" s="70"/>
      <c r="C724" s="70"/>
      <c r="D724" s="70"/>
      <c r="E724" s="88"/>
      <c r="F724" s="88"/>
      <c r="G724" s="70"/>
      <c r="H724" s="70"/>
      <c r="I724" s="70"/>
      <c r="J724" s="78"/>
      <c r="K724" s="79"/>
      <c r="L724" s="78"/>
      <c r="M724" s="78"/>
      <c r="N724" s="79"/>
      <c r="O724" s="89"/>
      <c r="P724" s="79"/>
      <c r="Q724" s="70"/>
      <c r="R724" s="90"/>
      <c r="S724" s="90"/>
      <c r="T724" s="90"/>
    </row>
    <row r="725" ht="15.75" customHeight="1">
      <c r="A725" s="65"/>
      <c r="B725" s="65"/>
      <c r="C725" s="65"/>
      <c r="D725" s="65"/>
      <c r="E725" s="85"/>
      <c r="F725" s="85"/>
      <c r="G725" s="65"/>
      <c r="H725" s="65"/>
      <c r="I725" s="65"/>
      <c r="J725" s="67"/>
      <c r="K725" s="82"/>
      <c r="L725" s="67"/>
      <c r="M725" s="67"/>
      <c r="N725" s="82"/>
      <c r="O725" s="86"/>
      <c r="P725" s="82"/>
      <c r="Q725" s="65"/>
      <c r="R725" s="87"/>
      <c r="S725" s="87"/>
      <c r="T725" s="87"/>
    </row>
    <row r="726" ht="15.75" customHeight="1">
      <c r="A726" s="70"/>
      <c r="B726" s="70"/>
      <c r="C726" s="70"/>
      <c r="D726" s="70"/>
      <c r="E726" s="88"/>
      <c r="F726" s="88"/>
      <c r="G726" s="70"/>
      <c r="H726" s="70"/>
      <c r="I726" s="70"/>
      <c r="J726" s="78"/>
      <c r="K726" s="79"/>
      <c r="L726" s="78"/>
      <c r="M726" s="78"/>
      <c r="N726" s="79"/>
      <c r="O726" s="89"/>
      <c r="P726" s="79"/>
      <c r="Q726" s="70"/>
      <c r="R726" s="90"/>
      <c r="S726" s="90"/>
      <c r="T726" s="90"/>
    </row>
    <row r="727" ht="15.75" customHeight="1">
      <c r="A727" s="65"/>
      <c r="B727" s="65"/>
      <c r="C727" s="65"/>
      <c r="D727" s="65"/>
      <c r="E727" s="85"/>
      <c r="F727" s="85"/>
      <c r="G727" s="65"/>
      <c r="H727" s="65"/>
      <c r="I727" s="65"/>
      <c r="J727" s="67"/>
      <c r="K727" s="82"/>
      <c r="L727" s="67"/>
      <c r="M727" s="67"/>
      <c r="N727" s="82"/>
      <c r="O727" s="86"/>
      <c r="P727" s="82"/>
      <c r="Q727" s="65"/>
      <c r="R727" s="87"/>
      <c r="S727" s="87"/>
      <c r="T727" s="87"/>
    </row>
    <row r="728" ht="15.75" customHeight="1">
      <c r="A728" s="70"/>
      <c r="B728" s="70"/>
      <c r="C728" s="70"/>
      <c r="D728" s="70"/>
      <c r="E728" s="88"/>
      <c r="F728" s="88"/>
      <c r="G728" s="70"/>
      <c r="H728" s="70"/>
      <c r="I728" s="70"/>
      <c r="J728" s="78"/>
      <c r="K728" s="79"/>
      <c r="L728" s="78"/>
      <c r="M728" s="78"/>
      <c r="N728" s="79"/>
      <c r="O728" s="89"/>
      <c r="P728" s="79"/>
      <c r="Q728" s="70"/>
      <c r="R728" s="90"/>
      <c r="S728" s="90"/>
      <c r="T728" s="90"/>
    </row>
    <row r="729" ht="15.75" customHeight="1">
      <c r="A729" s="65"/>
      <c r="B729" s="65"/>
      <c r="C729" s="65"/>
      <c r="D729" s="65"/>
      <c r="E729" s="85"/>
      <c r="F729" s="85"/>
      <c r="G729" s="65"/>
      <c r="H729" s="65"/>
      <c r="I729" s="65"/>
      <c r="J729" s="67"/>
      <c r="K729" s="82"/>
      <c r="L729" s="67"/>
      <c r="M729" s="67"/>
      <c r="N729" s="82"/>
      <c r="O729" s="86"/>
      <c r="P729" s="82"/>
      <c r="Q729" s="65"/>
      <c r="R729" s="87"/>
      <c r="S729" s="87"/>
      <c r="T729" s="87"/>
    </row>
    <row r="730" ht="15.75" customHeight="1">
      <c r="A730" s="70"/>
      <c r="B730" s="70"/>
      <c r="C730" s="70"/>
      <c r="D730" s="70"/>
      <c r="E730" s="88"/>
      <c r="F730" s="88"/>
      <c r="G730" s="70"/>
      <c r="H730" s="70"/>
      <c r="I730" s="70"/>
      <c r="J730" s="78"/>
      <c r="K730" s="79"/>
      <c r="L730" s="78"/>
      <c r="M730" s="78"/>
      <c r="N730" s="79"/>
      <c r="O730" s="89"/>
      <c r="P730" s="79"/>
      <c r="Q730" s="70"/>
      <c r="R730" s="90"/>
      <c r="S730" s="90"/>
      <c r="T730" s="90"/>
    </row>
    <row r="731" ht="15.75" customHeight="1">
      <c r="A731" s="65"/>
      <c r="B731" s="65"/>
      <c r="C731" s="65"/>
      <c r="D731" s="65"/>
      <c r="E731" s="85"/>
      <c r="F731" s="85"/>
      <c r="G731" s="65"/>
      <c r="H731" s="65"/>
      <c r="I731" s="65"/>
      <c r="J731" s="67"/>
      <c r="K731" s="82"/>
      <c r="L731" s="67"/>
      <c r="M731" s="67"/>
      <c r="N731" s="82"/>
      <c r="O731" s="86"/>
      <c r="P731" s="82"/>
      <c r="Q731" s="65"/>
      <c r="R731" s="87"/>
      <c r="S731" s="87"/>
      <c r="T731" s="87"/>
    </row>
    <row r="732" ht="15.75" customHeight="1">
      <c r="A732" s="70"/>
      <c r="B732" s="70"/>
      <c r="C732" s="70"/>
      <c r="D732" s="70"/>
      <c r="E732" s="88"/>
      <c r="F732" s="88"/>
      <c r="G732" s="70"/>
      <c r="H732" s="70"/>
      <c r="I732" s="70"/>
      <c r="J732" s="78"/>
      <c r="K732" s="79"/>
      <c r="L732" s="78"/>
      <c r="M732" s="78"/>
      <c r="N732" s="79"/>
      <c r="O732" s="89"/>
      <c r="P732" s="79"/>
      <c r="Q732" s="70"/>
      <c r="R732" s="90"/>
      <c r="S732" s="90"/>
      <c r="T732" s="90"/>
    </row>
    <row r="733" ht="15.75" customHeight="1">
      <c r="A733" s="65"/>
      <c r="B733" s="65"/>
      <c r="C733" s="65"/>
      <c r="D733" s="65"/>
      <c r="E733" s="85"/>
      <c r="F733" s="85"/>
      <c r="G733" s="65"/>
      <c r="H733" s="65"/>
      <c r="I733" s="65"/>
      <c r="J733" s="67"/>
      <c r="K733" s="82"/>
      <c r="L733" s="67"/>
      <c r="M733" s="67"/>
      <c r="N733" s="82"/>
      <c r="O733" s="86"/>
      <c r="P733" s="82"/>
      <c r="Q733" s="65"/>
      <c r="R733" s="87"/>
      <c r="S733" s="87"/>
      <c r="T733" s="87"/>
    </row>
    <row r="734" ht="15.75" customHeight="1">
      <c r="A734" s="70"/>
      <c r="B734" s="70"/>
      <c r="C734" s="70"/>
      <c r="D734" s="70"/>
      <c r="E734" s="88"/>
      <c r="F734" s="88"/>
      <c r="G734" s="70"/>
      <c r="H734" s="70"/>
      <c r="I734" s="70"/>
      <c r="J734" s="78"/>
      <c r="K734" s="79"/>
      <c r="L734" s="78"/>
      <c r="M734" s="78"/>
      <c r="N734" s="79"/>
      <c r="O734" s="89"/>
      <c r="P734" s="79"/>
      <c r="Q734" s="70"/>
      <c r="R734" s="90"/>
      <c r="S734" s="90"/>
      <c r="T734" s="90"/>
    </row>
    <row r="735" ht="15.75" customHeight="1">
      <c r="A735" s="65"/>
      <c r="B735" s="65"/>
      <c r="C735" s="65"/>
      <c r="D735" s="65"/>
      <c r="E735" s="85"/>
      <c r="F735" s="85"/>
      <c r="G735" s="65"/>
      <c r="H735" s="65"/>
      <c r="I735" s="65"/>
      <c r="J735" s="67"/>
      <c r="K735" s="82"/>
      <c r="L735" s="67"/>
      <c r="M735" s="67"/>
      <c r="N735" s="82"/>
      <c r="O735" s="86"/>
      <c r="P735" s="82"/>
      <c r="Q735" s="65"/>
      <c r="R735" s="87"/>
      <c r="S735" s="87"/>
      <c r="T735" s="87"/>
    </row>
    <row r="736" ht="15.75" customHeight="1">
      <c r="A736" s="70"/>
      <c r="B736" s="70"/>
      <c r="C736" s="70"/>
      <c r="D736" s="70"/>
      <c r="E736" s="88"/>
      <c r="F736" s="88"/>
      <c r="G736" s="70"/>
      <c r="H736" s="70"/>
      <c r="I736" s="70"/>
      <c r="J736" s="78"/>
      <c r="K736" s="79"/>
      <c r="L736" s="78"/>
      <c r="M736" s="78"/>
      <c r="N736" s="79"/>
      <c r="O736" s="89"/>
      <c r="P736" s="79"/>
      <c r="Q736" s="70"/>
      <c r="R736" s="90"/>
      <c r="S736" s="90"/>
      <c r="T736" s="90"/>
    </row>
    <row r="737" ht="15.75" customHeight="1">
      <c r="A737" s="65"/>
      <c r="B737" s="65"/>
      <c r="C737" s="65"/>
      <c r="D737" s="65"/>
      <c r="E737" s="85"/>
      <c r="F737" s="85"/>
      <c r="G737" s="65"/>
      <c r="H737" s="65"/>
      <c r="I737" s="65"/>
      <c r="J737" s="67"/>
      <c r="K737" s="82"/>
      <c r="L737" s="67"/>
      <c r="M737" s="67"/>
      <c r="N737" s="82"/>
      <c r="O737" s="86"/>
      <c r="P737" s="82"/>
      <c r="Q737" s="65"/>
      <c r="R737" s="87"/>
      <c r="S737" s="87"/>
      <c r="T737" s="87"/>
    </row>
    <row r="738" ht="15.75" customHeight="1">
      <c r="A738" s="70"/>
      <c r="B738" s="70"/>
      <c r="C738" s="70"/>
      <c r="D738" s="70"/>
      <c r="E738" s="88"/>
      <c r="F738" s="88"/>
      <c r="G738" s="70"/>
      <c r="H738" s="70"/>
      <c r="I738" s="70"/>
      <c r="J738" s="78"/>
      <c r="K738" s="79"/>
      <c r="L738" s="78"/>
      <c r="M738" s="78"/>
      <c r="N738" s="79"/>
      <c r="O738" s="89"/>
      <c r="P738" s="79"/>
      <c r="Q738" s="70"/>
      <c r="R738" s="90"/>
      <c r="S738" s="90"/>
      <c r="T738" s="90"/>
    </row>
    <row r="739" ht="15.75" customHeight="1">
      <c r="A739" s="65"/>
      <c r="B739" s="65"/>
      <c r="C739" s="65"/>
      <c r="D739" s="65"/>
      <c r="E739" s="85"/>
      <c r="F739" s="85"/>
      <c r="G739" s="65"/>
      <c r="H739" s="65"/>
      <c r="I739" s="65"/>
      <c r="J739" s="67"/>
      <c r="K739" s="82"/>
      <c r="L739" s="67"/>
      <c r="M739" s="67"/>
      <c r="N739" s="82"/>
      <c r="O739" s="86"/>
      <c r="P739" s="82"/>
      <c r="Q739" s="65"/>
      <c r="R739" s="87"/>
      <c r="S739" s="87"/>
      <c r="T739" s="87"/>
    </row>
    <row r="740" ht="15.75" customHeight="1">
      <c r="A740" s="70"/>
      <c r="B740" s="70"/>
      <c r="C740" s="70"/>
      <c r="D740" s="70"/>
      <c r="E740" s="88"/>
      <c r="F740" s="88"/>
      <c r="G740" s="70"/>
      <c r="H740" s="70"/>
      <c r="I740" s="70"/>
      <c r="J740" s="78"/>
      <c r="K740" s="79"/>
      <c r="L740" s="78"/>
      <c r="M740" s="78"/>
      <c r="N740" s="79"/>
      <c r="O740" s="89"/>
      <c r="P740" s="79"/>
      <c r="Q740" s="70"/>
      <c r="R740" s="90"/>
      <c r="S740" s="90"/>
      <c r="T740" s="90"/>
    </row>
    <row r="741" ht="15.75" customHeight="1">
      <c r="A741" s="65"/>
      <c r="B741" s="65"/>
      <c r="C741" s="65"/>
      <c r="D741" s="65"/>
      <c r="E741" s="85"/>
      <c r="F741" s="85"/>
      <c r="G741" s="65"/>
      <c r="H741" s="65"/>
      <c r="I741" s="65"/>
      <c r="J741" s="67"/>
      <c r="K741" s="82"/>
      <c r="L741" s="67"/>
      <c r="M741" s="67"/>
      <c r="N741" s="82"/>
      <c r="O741" s="86"/>
      <c r="P741" s="82"/>
      <c r="Q741" s="65"/>
      <c r="R741" s="87"/>
      <c r="S741" s="87"/>
      <c r="T741" s="87"/>
    </row>
    <row r="742" ht="15.75" customHeight="1">
      <c r="A742" s="70"/>
      <c r="B742" s="70"/>
      <c r="C742" s="70"/>
      <c r="D742" s="70"/>
      <c r="E742" s="88"/>
      <c r="F742" s="88"/>
      <c r="G742" s="70"/>
      <c r="H742" s="70"/>
      <c r="I742" s="70"/>
      <c r="J742" s="78"/>
      <c r="K742" s="79"/>
      <c r="L742" s="78"/>
      <c r="M742" s="78"/>
      <c r="N742" s="79"/>
      <c r="O742" s="89"/>
      <c r="P742" s="79"/>
      <c r="Q742" s="70"/>
      <c r="R742" s="90"/>
      <c r="S742" s="90"/>
      <c r="T742" s="90"/>
    </row>
    <row r="743" ht="15.75" customHeight="1">
      <c r="A743" s="65"/>
      <c r="B743" s="65"/>
      <c r="C743" s="65"/>
      <c r="D743" s="65"/>
      <c r="E743" s="85"/>
      <c r="F743" s="85"/>
      <c r="G743" s="65"/>
      <c r="H743" s="65"/>
      <c r="I743" s="65"/>
      <c r="J743" s="67"/>
      <c r="K743" s="82"/>
      <c r="L743" s="67"/>
      <c r="M743" s="67"/>
      <c r="N743" s="82"/>
      <c r="O743" s="86"/>
      <c r="P743" s="82"/>
      <c r="Q743" s="65"/>
      <c r="R743" s="87"/>
      <c r="S743" s="87"/>
      <c r="T743" s="87"/>
    </row>
    <row r="744" ht="15.75" customHeight="1">
      <c r="A744" s="70"/>
      <c r="B744" s="70"/>
      <c r="C744" s="70"/>
      <c r="D744" s="70"/>
      <c r="E744" s="88"/>
      <c r="F744" s="88"/>
      <c r="G744" s="70"/>
      <c r="H744" s="70"/>
      <c r="I744" s="70"/>
      <c r="J744" s="78"/>
      <c r="K744" s="79"/>
      <c r="L744" s="78"/>
      <c r="M744" s="78"/>
      <c r="N744" s="79"/>
      <c r="O744" s="89"/>
      <c r="P744" s="79"/>
      <c r="Q744" s="70"/>
      <c r="R744" s="90"/>
      <c r="S744" s="90"/>
      <c r="T744" s="90"/>
    </row>
    <row r="745" ht="15.75" customHeight="1">
      <c r="A745" s="65"/>
      <c r="B745" s="65"/>
      <c r="C745" s="65"/>
      <c r="D745" s="65"/>
      <c r="E745" s="85"/>
      <c r="F745" s="85"/>
      <c r="G745" s="65"/>
      <c r="H745" s="65"/>
      <c r="I745" s="65"/>
      <c r="J745" s="67"/>
      <c r="K745" s="82"/>
      <c r="L745" s="67"/>
      <c r="M745" s="67"/>
      <c r="N745" s="82"/>
      <c r="O745" s="86"/>
      <c r="P745" s="82"/>
      <c r="Q745" s="65"/>
      <c r="R745" s="87"/>
      <c r="S745" s="87"/>
      <c r="T745" s="87"/>
    </row>
    <row r="746" ht="15.75" customHeight="1">
      <c r="A746" s="70"/>
      <c r="B746" s="70"/>
      <c r="C746" s="70"/>
      <c r="D746" s="70"/>
      <c r="E746" s="88"/>
      <c r="F746" s="88"/>
      <c r="G746" s="70"/>
      <c r="H746" s="70"/>
      <c r="I746" s="70"/>
      <c r="J746" s="78"/>
      <c r="K746" s="79"/>
      <c r="L746" s="78"/>
      <c r="M746" s="78"/>
      <c r="N746" s="79"/>
      <c r="O746" s="89"/>
      <c r="P746" s="79"/>
      <c r="Q746" s="70"/>
      <c r="R746" s="90"/>
      <c r="S746" s="90"/>
      <c r="T746" s="90"/>
    </row>
    <row r="747" ht="15.75" customHeight="1">
      <c r="A747" s="65"/>
      <c r="B747" s="65"/>
      <c r="C747" s="65"/>
      <c r="D747" s="65"/>
      <c r="E747" s="85"/>
      <c r="F747" s="85"/>
      <c r="G747" s="65"/>
      <c r="H747" s="65"/>
      <c r="I747" s="65"/>
      <c r="J747" s="67"/>
      <c r="K747" s="82"/>
      <c r="L747" s="67"/>
      <c r="M747" s="67"/>
      <c r="N747" s="82"/>
      <c r="O747" s="86"/>
      <c r="P747" s="82"/>
      <c r="Q747" s="65"/>
      <c r="R747" s="87"/>
      <c r="S747" s="87"/>
      <c r="T747" s="87"/>
    </row>
    <row r="748" ht="15.75" customHeight="1">
      <c r="A748" s="70"/>
      <c r="B748" s="70"/>
      <c r="C748" s="70"/>
      <c r="D748" s="70"/>
      <c r="E748" s="88"/>
      <c r="F748" s="88"/>
      <c r="G748" s="70"/>
      <c r="H748" s="70"/>
      <c r="I748" s="70"/>
      <c r="J748" s="78"/>
      <c r="K748" s="79"/>
      <c r="L748" s="78"/>
      <c r="M748" s="78"/>
      <c r="N748" s="79"/>
      <c r="O748" s="89"/>
      <c r="P748" s="79"/>
      <c r="Q748" s="70"/>
      <c r="R748" s="90"/>
      <c r="S748" s="90"/>
      <c r="T748" s="90"/>
    </row>
    <row r="749" ht="15.75" customHeight="1">
      <c r="A749" s="65"/>
      <c r="B749" s="65"/>
      <c r="C749" s="65"/>
      <c r="D749" s="65"/>
      <c r="E749" s="85"/>
      <c r="F749" s="85"/>
      <c r="G749" s="65"/>
      <c r="H749" s="65"/>
      <c r="I749" s="65"/>
      <c r="J749" s="67"/>
      <c r="K749" s="82"/>
      <c r="L749" s="67"/>
      <c r="M749" s="67"/>
      <c r="N749" s="82"/>
      <c r="O749" s="86"/>
      <c r="P749" s="82"/>
      <c r="Q749" s="65"/>
      <c r="R749" s="87"/>
      <c r="S749" s="87"/>
      <c r="T749" s="87"/>
    </row>
    <row r="750" ht="15.75" customHeight="1">
      <c r="A750" s="70"/>
      <c r="B750" s="70"/>
      <c r="C750" s="70"/>
      <c r="D750" s="70"/>
      <c r="E750" s="88"/>
      <c r="F750" s="88"/>
      <c r="G750" s="70"/>
      <c r="H750" s="70"/>
      <c r="I750" s="70"/>
      <c r="J750" s="78"/>
      <c r="K750" s="79"/>
      <c r="L750" s="78"/>
      <c r="M750" s="78"/>
      <c r="N750" s="79"/>
      <c r="O750" s="89"/>
      <c r="P750" s="79"/>
      <c r="Q750" s="70"/>
      <c r="R750" s="90"/>
      <c r="S750" s="90"/>
      <c r="T750" s="90"/>
    </row>
    <row r="751" ht="15.75" customHeight="1">
      <c r="A751" s="65"/>
      <c r="B751" s="65"/>
      <c r="C751" s="65"/>
      <c r="D751" s="65"/>
      <c r="E751" s="85"/>
      <c r="F751" s="85"/>
      <c r="G751" s="65"/>
      <c r="H751" s="65"/>
      <c r="I751" s="65"/>
      <c r="J751" s="67"/>
      <c r="K751" s="82"/>
      <c r="L751" s="67"/>
      <c r="M751" s="67"/>
      <c r="N751" s="82"/>
      <c r="O751" s="86"/>
      <c r="P751" s="82"/>
      <c r="Q751" s="65"/>
      <c r="R751" s="87"/>
      <c r="S751" s="87"/>
      <c r="T751" s="87"/>
    </row>
    <row r="752" ht="15.75" customHeight="1">
      <c r="A752" s="70"/>
      <c r="B752" s="70"/>
      <c r="C752" s="70"/>
      <c r="D752" s="70"/>
      <c r="E752" s="88"/>
      <c r="F752" s="88"/>
      <c r="G752" s="70"/>
      <c r="H752" s="70"/>
      <c r="I752" s="70"/>
      <c r="J752" s="78"/>
      <c r="K752" s="79"/>
      <c r="L752" s="78"/>
      <c r="M752" s="78"/>
      <c r="N752" s="79"/>
      <c r="O752" s="89"/>
      <c r="P752" s="79"/>
      <c r="Q752" s="70"/>
      <c r="R752" s="90"/>
      <c r="S752" s="90"/>
      <c r="T752" s="90"/>
    </row>
    <row r="753" ht="15.75" customHeight="1">
      <c r="A753" s="65"/>
      <c r="B753" s="65"/>
      <c r="C753" s="65"/>
      <c r="D753" s="65"/>
      <c r="E753" s="85"/>
      <c r="F753" s="85"/>
      <c r="G753" s="65"/>
      <c r="H753" s="65"/>
      <c r="I753" s="65"/>
      <c r="J753" s="67"/>
      <c r="K753" s="82"/>
      <c r="L753" s="67"/>
      <c r="M753" s="67"/>
      <c r="N753" s="82"/>
      <c r="O753" s="86"/>
      <c r="P753" s="82"/>
      <c r="Q753" s="65"/>
      <c r="R753" s="87"/>
      <c r="S753" s="87"/>
      <c r="T753" s="87"/>
    </row>
    <row r="754" ht="15.75" customHeight="1">
      <c r="A754" s="70"/>
      <c r="B754" s="70"/>
      <c r="C754" s="70"/>
      <c r="D754" s="70"/>
      <c r="E754" s="88"/>
      <c r="F754" s="88"/>
      <c r="G754" s="70"/>
      <c r="H754" s="70"/>
      <c r="I754" s="70"/>
      <c r="J754" s="78"/>
      <c r="K754" s="79"/>
      <c r="L754" s="78"/>
      <c r="M754" s="78"/>
      <c r="N754" s="79"/>
      <c r="O754" s="89"/>
      <c r="P754" s="79"/>
      <c r="Q754" s="70"/>
      <c r="R754" s="90"/>
      <c r="S754" s="90"/>
      <c r="T754" s="90"/>
    </row>
    <row r="755" ht="15.75" customHeight="1">
      <c r="A755" s="65"/>
      <c r="B755" s="65"/>
      <c r="C755" s="65"/>
      <c r="D755" s="65"/>
      <c r="E755" s="85"/>
      <c r="F755" s="85"/>
      <c r="G755" s="65"/>
      <c r="H755" s="65"/>
      <c r="I755" s="65"/>
      <c r="J755" s="67"/>
      <c r="K755" s="82"/>
      <c r="L755" s="67"/>
      <c r="M755" s="67"/>
      <c r="N755" s="82"/>
      <c r="O755" s="86"/>
      <c r="P755" s="82"/>
      <c r="Q755" s="65"/>
      <c r="R755" s="87"/>
      <c r="S755" s="87"/>
      <c r="T755" s="87"/>
    </row>
    <row r="756" ht="15.75" customHeight="1">
      <c r="A756" s="70"/>
      <c r="B756" s="70"/>
      <c r="C756" s="70"/>
      <c r="D756" s="70"/>
      <c r="E756" s="88"/>
      <c r="F756" s="88"/>
      <c r="G756" s="70"/>
      <c r="H756" s="70"/>
      <c r="I756" s="70"/>
      <c r="J756" s="78"/>
      <c r="K756" s="79"/>
      <c r="L756" s="78"/>
      <c r="M756" s="78"/>
      <c r="N756" s="79"/>
      <c r="O756" s="89"/>
      <c r="P756" s="79"/>
      <c r="Q756" s="70"/>
      <c r="R756" s="90"/>
      <c r="S756" s="90"/>
      <c r="T756" s="90"/>
    </row>
    <row r="757" ht="15.75" customHeight="1">
      <c r="A757" s="65"/>
      <c r="B757" s="65"/>
      <c r="C757" s="65"/>
      <c r="D757" s="65"/>
      <c r="E757" s="85"/>
      <c r="F757" s="85"/>
      <c r="G757" s="65"/>
      <c r="H757" s="65"/>
      <c r="I757" s="65"/>
      <c r="J757" s="67"/>
      <c r="K757" s="82"/>
      <c r="L757" s="67"/>
      <c r="M757" s="67"/>
      <c r="N757" s="82"/>
      <c r="O757" s="86"/>
      <c r="P757" s="82"/>
      <c r="Q757" s="65"/>
      <c r="R757" s="87"/>
      <c r="S757" s="87"/>
      <c r="T757" s="87"/>
    </row>
    <row r="758" ht="15.75" customHeight="1">
      <c r="A758" s="70"/>
      <c r="B758" s="70"/>
      <c r="C758" s="70"/>
      <c r="D758" s="70"/>
      <c r="E758" s="88"/>
      <c r="F758" s="88"/>
      <c r="G758" s="70"/>
      <c r="H758" s="70"/>
      <c r="I758" s="70"/>
      <c r="J758" s="78"/>
      <c r="K758" s="79"/>
      <c r="L758" s="78"/>
      <c r="M758" s="78"/>
      <c r="N758" s="79"/>
      <c r="O758" s="89"/>
      <c r="P758" s="79"/>
      <c r="Q758" s="70"/>
      <c r="R758" s="90"/>
      <c r="S758" s="90"/>
      <c r="T758" s="90"/>
    </row>
    <row r="759" ht="15.75" customHeight="1">
      <c r="A759" s="65"/>
      <c r="B759" s="65"/>
      <c r="C759" s="65"/>
      <c r="D759" s="65"/>
      <c r="E759" s="85"/>
      <c r="F759" s="85"/>
      <c r="G759" s="65"/>
      <c r="H759" s="65"/>
      <c r="I759" s="65"/>
      <c r="J759" s="67"/>
      <c r="K759" s="82"/>
      <c r="L759" s="67"/>
      <c r="M759" s="67"/>
      <c r="N759" s="82"/>
      <c r="O759" s="86"/>
      <c r="P759" s="82"/>
      <c r="Q759" s="65"/>
      <c r="R759" s="87"/>
      <c r="S759" s="87"/>
      <c r="T759" s="87"/>
    </row>
    <row r="760" ht="15.75" customHeight="1">
      <c r="A760" s="70"/>
      <c r="B760" s="70"/>
      <c r="C760" s="70"/>
      <c r="D760" s="70"/>
      <c r="E760" s="88"/>
      <c r="F760" s="88"/>
      <c r="G760" s="70"/>
      <c r="H760" s="70"/>
      <c r="I760" s="70"/>
      <c r="J760" s="78"/>
      <c r="K760" s="79"/>
      <c r="L760" s="78"/>
      <c r="M760" s="78"/>
      <c r="N760" s="79"/>
      <c r="O760" s="89"/>
      <c r="P760" s="79"/>
      <c r="Q760" s="70"/>
      <c r="R760" s="90"/>
      <c r="S760" s="90"/>
      <c r="T760" s="90"/>
    </row>
    <row r="761" ht="15.75" customHeight="1">
      <c r="A761" s="65"/>
      <c r="B761" s="65"/>
      <c r="C761" s="65"/>
      <c r="D761" s="65"/>
      <c r="E761" s="85"/>
      <c r="F761" s="85"/>
      <c r="G761" s="65"/>
      <c r="H761" s="65"/>
      <c r="I761" s="65"/>
      <c r="J761" s="67"/>
      <c r="K761" s="82"/>
      <c r="L761" s="67"/>
      <c r="M761" s="67"/>
      <c r="N761" s="82"/>
      <c r="O761" s="86"/>
      <c r="P761" s="82"/>
      <c r="Q761" s="65"/>
      <c r="R761" s="87"/>
      <c r="S761" s="87"/>
      <c r="T761" s="87"/>
    </row>
    <row r="762" ht="15.75" customHeight="1">
      <c r="A762" s="70"/>
      <c r="B762" s="70"/>
      <c r="C762" s="70"/>
      <c r="D762" s="70"/>
      <c r="E762" s="88"/>
      <c r="F762" s="88"/>
      <c r="G762" s="70"/>
      <c r="H762" s="70"/>
      <c r="I762" s="70"/>
      <c r="J762" s="78"/>
      <c r="K762" s="79"/>
      <c r="L762" s="78"/>
      <c r="M762" s="78"/>
      <c r="N762" s="79"/>
      <c r="O762" s="89"/>
      <c r="P762" s="79"/>
      <c r="Q762" s="70"/>
      <c r="R762" s="90"/>
      <c r="S762" s="90"/>
      <c r="T762" s="90"/>
    </row>
    <row r="763" ht="15.75" customHeight="1">
      <c r="A763" s="65"/>
      <c r="B763" s="65"/>
      <c r="C763" s="65"/>
      <c r="D763" s="65"/>
      <c r="E763" s="85"/>
      <c r="F763" s="85"/>
      <c r="G763" s="65"/>
      <c r="H763" s="65"/>
      <c r="I763" s="65"/>
      <c r="J763" s="67"/>
      <c r="K763" s="82"/>
      <c r="L763" s="67"/>
      <c r="M763" s="67"/>
      <c r="N763" s="82"/>
      <c r="O763" s="86"/>
      <c r="P763" s="82"/>
      <c r="Q763" s="65"/>
      <c r="R763" s="87"/>
      <c r="S763" s="87"/>
      <c r="T763" s="87"/>
    </row>
    <row r="764" ht="15.75" customHeight="1">
      <c r="A764" s="70"/>
      <c r="B764" s="70"/>
      <c r="C764" s="70"/>
      <c r="D764" s="70"/>
      <c r="E764" s="88"/>
      <c r="F764" s="88"/>
      <c r="G764" s="70"/>
      <c r="H764" s="70"/>
      <c r="I764" s="70"/>
      <c r="J764" s="78"/>
      <c r="K764" s="79"/>
      <c r="L764" s="78"/>
      <c r="M764" s="78"/>
      <c r="N764" s="79"/>
      <c r="O764" s="89"/>
      <c r="P764" s="79"/>
      <c r="Q764" s="70"/>
      <c r="R764" s="90"/>
      <c r="S764" s="90"/>
      <c r="T764" s="90"/>
    </row>
    <row r="765" ht="15.75" customHeight="1">
      <c r="A765" s="65"/>
      <c r="B765" s="65"/>
      <c r="C765" s="65"/>
      <c r="D765" s="65"/>
      <c r="E765" s="85"/>
      <c r="F765" s="85"/>
      <c r="G765" s="65"/>
      <c r="H765" s="65"/>
      <c r="I765" s="65"/>
      <c r="J765" s="67"/>
      <c r="K765" s="82"/>
      <c r="L765" s="67"/>
      <c r="M765" s="67"/>
      <c r="N765" s="82"/>
      <c r="O765" s="86"/>
      <c r="P765" s="82"/>
      <c r="Q765" s="65"/>
      <c r="R765" s="87"/>
      <c r="S765" s="87"/>
      <c r="T765" s="87"/>
    </row>
    <row r="766" ht="15.75" customHeight="1">
      <c r="A766" s="70"/>
      <c r="B766" s="70"/>
      <c r="C766" s="70"/>
      <c r="D766" s="70"/>
      <c r="E766" s="88"/>
      <c r="F766" s="88"/>
      <c r="G766" s="70"/>
      <c r="H766" s="70"/>
      <c r="I766" s="70"/>
      <c r="J766" s="78"/>
      <c r="K766" s="79"/>
      <c r="L766" s="78"/>
      <c r="M766" s="78"/>
      <c r="N766" s="79"/>
      <c r="O766" s="89"/>
      <c r="P766" s="79"/>
      <c r="Q766" s="70"/>
      <c r="R766" s="90"/>
      <c r="S766" s="90"/>
      <c r="T766" s="90"/>
    </row>
    <row r="767" ht="15.75" customHeight="1">
      <c r="A767" s="65"/>
      <c r="B767" s="65"/>
      <c r="C767" s="65"/>
      <c r="D767" s="65"/>
      <c r="E767" s="85"/>
      <c r="F767" s="85"/>
      <c r="G767" s="65"/>
      <c r="H767" s="65"/>
      <c r="I767" s="65"/>
      <c r="J767" s="67"/>
      <c r="K767" s="82"/>
      <c r="L767" s="67"/>
      <c r="M767" s="67"/>
      <c r="N767" s="82"/>
      <c r="O767" s="86"/>
      <c r="P767" s="82"/>
      <c r="Q767" s="65"/>
      <c r="R767" s="87"/>
      <c r="S767" s="87"/>
      <c r="T767" s="87"/>
    </row>
    <row r="768" ht="15.75" customHeight="1">
      <c r="A768" s="70"/>
      <c r="B768" s="70"/>
      <c r="C768" s="70"/>
      <c r="D768" s="70"/>
      <c r="E768" s="88"/>
      <c r="F768" s="88"/>
      <c r="G768" s="70"/>
      <c r="H768" s="70"/>
      <c r="I768" s="70"/>
      <c r="J768" s="78"/>
      <c r="K768" s="79"/>
      <c r="L768" s="78"/>
      <c r="M768" s="78"/>
      <c r="N768" s="79"/>
      <c r="O768" s="89"/>
      <c r="P768" s="79"/>
      <c r="Q768" s="70"/>
      <c r="R768" s="90"/>
      <c r="S768" s="90"/>
      <c r="T768" s="90"/>
    </row>
    <row r="769" ht="15.75" customHeight="1">
      <c r="A769" s="65"/>
      <c r="B769" s="65"/>
      <c r="C769" s="65"/>
      <c r="D769" s="65"/>
      <c r="E769" s="85"/>
      <c r="F769" s="85"/>
      <c r="G769" s="65"/>
      <c r="H769" s="65"/>
      <c r="I769" s="65"/>
      <c r="J769" s="67"/>
      <c r="K769" s="82"/>
      <c r="L769" s="67"/>
      <c r="M769" s="67"/>
      <c r="N769" s="82"/>
      <c r="O769" s="86"/>
      <c r="P769" s="82"/>
      <c r="Q769" s="65"/>
      <c r="R769" s="87"/>
      <c r="S769" s="87"/>
      <c r="T769" s="87"/>
    </row>
    <row r="770" ht="15.75" customHeight="1">
      <c r="A770" s="70"/>
      <c r="B770" s="70"/>
      <c r="C770" s="70"/>
      <c r="D770" s="70"/>
      <c r="E770" s="88"/>
      <c r="F770" s="88"/>
      <c r="G770" s="70"/>
      <c r="H770" s="70"/>
      <c r="I770" s="70"/>
      <c r="J770" s="78"/>
      <c r="K770" s="79"/>
      <c r="L770" s="78"/>
      <c r="M770" s="78"/>
      <c r="N770" s="79"/>
      <c r="O770" s="89"/>
      <c r="P770" s="79"/>
      <c r="Q770" s="70"/>
      <c r="R770" s="90"/>
      <c r="S770" s="90"/>
      <c r="T770" s="90"/>
    </row>
    <row r="771" ht="15.75" customHeight="1">
      <c r="A771" s="65"/>
      <c r="B771" s="65"/>
      <c r="C771" s="65"/>
      <c r="D771" s="65"/>
      <c r="E771" s="85"/>
      <c r="F771" s="85"/>
      <c r="G771" s="65"/>
      <c r="H771" s="65"/>
      <c r="I771" s="65"/>
      <c r="J771" s="67"/>
      <c r="K771" s="82"/>
      <c r="L771" s="67"/>
      <c r="M771" s="67"/>
      <c r="N771" s="82"/>
      <c r="O771" s="86"/>
      <c r="P771" s="82"/>
      <c r="Q771" s="65"/>
      <c r="R771" s="87"/>
      <c r="S771" s="87"/>
      <c r="T771" s="87"/>
    </row>
    <row r="772" ht="15.75" customHeight="1">
      <c r="A772" s="70"/>
      <c r="B772" s="70"/>
      <c r="C772" s="70"/>
      <c r="D772" s="70"/>
      <c r="E772" s="88"/>
      <c r="F772" s="88"/>
      <c r="G772" s="70"/>
      <c r="H772" s="70"/>
      <c r="I772" s="70"/>
      <c r="J772" s="78"/>
      <c r="K772" s="79"/>
      <c r="L772" s="78"/>
      <c r="M772" s="78"/>
      <c r="N772" s="79"/>
      <c r="O772" s="89"/>
      <c r="P772" s="79"/>
      <c r="Q772" s="70"/>
      <c r="R772" s="90"/>
      <c r="S772" s="90"/>
      <c r="T772" s="90"/>
    </row>
    <row r="773" ht="15.75" customHeight="1">
      <c r="A773" s="65"/>
      <c r="B773" s="65"/>
      <c r="C773" s="65"/>
      <c r="D773" s="65"/>
      <c r="E773" s="85"/>
      <c r="F773" s="85"/>
      <c r="G773" s="65"/>
      <c r="H773" s="65"/>
      <c r="I773" s="65"/>
      <c r="J773" s="67"/>
      <c r="K773" s="82"/>
      <c r="L773" s="67"/>
      <c r="M773" s="67"/>
      <c r="N773" s="82"/>
      <c r="O773" s="86"/>
      <c r="P773" s="82"/>
      <c r="Q773" s="65"/>
      <c r="R773" s="87"/>
      <c r="S773" s="87"/>
      <c r="T773" s="87"/>
    </row>
    <row r="774" ht="15.75" customHeight="1">
      <c r="A774" s="70"/>
      <c r="B774" s="70"/>
      <c r="C774" s="70"/>
      <c r="D774" s="70"/>
      <c r="E774" s="88"/>
      <c r="F774" s="88"/>
      <c r="G774" s="70"/>
      <c r="H774" s="70"/>
      <c r="I774" s="70"/>
      <c r="J774" s="78"/>
      <c r="K774" s="79"/>
      <c r="L774" s="78"/>
      <c r="M774" s="78"/>
      <c r="N774" s="79"/>
      <c r="O774" s="89"/>
      <c r="P774" s="79"/>
      <c r="Q774" s="70"/>
      <c r="R774" s="90"/>
      <c r="S774" s="90"/>
      <c r="T774" s="90"/>
    </row>
    <row r="775" ht="15.75" customHeight="1">
      <c r="A775" s="65"/>
      <c r="B775" s="65"/>
      <c r="C775" s="65"/>
      <c r="D775" s="65"/>
      <c r="E775" s="85"/>
      <c r="F775" s="85"/>
      <c r="G775" s="65"/>
      <c r="H775" s="65"/>
      <c r="I775" s="65"/>
      <c r="J775" s="67"/>
      <c r="K775" s="82"/>
      <c r="L775" s="67"/>
      <c r="M775" s="67"/>
      <c r="N775" s="82"/>
      <c r="O775" s="86"/>
      <c r="P775" s="82"/>
      <c r="Q775" s="65"/>
      <c r="R775" s="87"/>
      <c r="S775" s="87"/>
      <c r="T775" s="87"/>
    </row>
    <row r="776" ht="15.75" customHeight="1">
      <c r="A776" s="70"/>
      <c r="B776" s="70"/>
      <c r="C776" s="70"/>
      <c r="D776" s="70"/>
      <c r="E776" s="88"/>
      <c r="F776" s="88"/>
      <c r="G776" s="70"/>
      <c r="H776" s="70"/>
      <c r="I776" s="70"/>
      <c r="J776" s="78"/>
      <c r="K776" s="79"/>
      <c r="L776" s="78"/>
      <c r="M776" s="78"/>
      <c r="N776" s="79"/>
      <c r="O776" s="89"/>
      <c r="P776" s="79"/>
      <c r="Q776" s="70"/>
      <c r="R776" s="90"/>
      <c r="S776" s="90"/>
      <c r="T776" s="90"/>
    </row>
    <row r="777" ht="15.75" customHeight="1">
      <c r="A777" s="65"/>
      <c r="B777" s="65"/>
      <c r="C777" s="65"/>
      <c r="D777" s="65"/>
      <c r="E777" s="85"/>
      <c r="F777" s="85"/>
      <c r="G777" s="65"/>
      <c r="H777" s="65"/>
      <c r="I777" s="65"/>
      <c r="J777" s="67"/>
      <c r="K777" s="82"/>
      <c r="L777" s="67"/>
      <c r="M777" s="67"/>
      <c r="N777" s="82"/>
      <c r="O777" s="86"/>
      <c r="P777" s="82"/>
      <c r="Q777" s="65"/>
      <c r="R777" s="87"/>
      <c r="S777" s="87"/>
      <c r="T777" s="87"/>
    </row>
    <row r="778" ht="15.75" customHeight="1">
      <c r="A778" s="70"/>
      <c r="B778" s="70"/>
      <c r="C778" s="70"/>
      <c r="D778" s="70"/>
      <c r="E778" s="88"/>
      <c r="F778" s="88"/>
      <c r="G778" s="70"/>
      <c r="H778" s="70"/>
      <c r="I778" s="70"/>
      <c r="J778" s="78"/>
      <c r="K778" s="79"/>
      <c r="L778" s="78"/>
      <c r="M778" s="78"/>
      <c r="N778" s="79"/>
      <c r="O778" s="89"/>
      <c r="P778" s="79"/>
      <c r="Q778" s="70"/>
      <c r="R778" s="90"/>
      <c r="S778" s="90"/>
      <c r="T778" s="90"/>
    </row>
    <row r="779" ht="15.75" customHeight="1">
      <c r="A779" s="65"/>
      <c r="B779" s="65"/>
      <c r="C779" s="65"/>
      <c r="D779" s="65"/>
      <c r="E779" s="85"/>
      <c r="F779" s="85"/>
      <c r="G779" s="65"/>
      <c r="H779" s="65"/>
      <c r="I779" s="65"/>
      <c r="J779" s="67"/>
      <c r="K779" s="82"/>
      <c r="L779" s="67"/>
      <c r="M779" s="67"/>
      <c r="N779" s="82"/>
      <c r="O779" s="86"/>
      <c r="P779" s="82"/>
      <c r="Q779" s="65"/>
      <c r="R779" s="87"/>
      <c r="S779" s="87"/>
      <c r="T779" s="87"/>
    </row>
    <row r="780" ht="15.75" customHeight="1">
      <c r="A780" s="70"/>
      <c r="B780" s="70"/>
      <c r="C780" s="70"/>
      <c r="D780" s="70"/>
      <c r="E780" s="88"/>
      <c r="F780" s="88"/>
      <c r="G780" s="70"/>
      <c r="H780" s="70"/>
      <c r="I780" s="70"/>
      <c r="J780" s="78"/>
      <c r="K780" s="79"/>
      <c r="L780" s="78"/>
      <c r="M780" s="78"/>
      <c r="N780" s="79"/>
      <c r="O780" s="89"/>
      <c r="P780" s="79"/>
      <c r="Q780" s="70"/>
      <c r="R780" s="90"/>
      <c r="S780" s="90"/>
      <c r="T780" s="90"/>
    </row>
    <row r="781" ht="15.75" customHeight="1">
      <c r="A781" s="65"/>
      <c r="B781" s="65"/>
      <c r="C781" s="65"/>
      <c r="D781" s="65"/>
      <c r="E781" s="85"/>
      <c r="F781" s="85"/>
      <c r="G781" s="65"/>
      <c r="H781" s="65"/>
      <c r="I781" s="65"/>
      <c r="J781" s="67"/>
      <c r="K781" s="82"/>
      <c r="L781" s="67"/>
      <c r="M781" s="67"/>
      <c r="N781" s="82"/>
      <c r="O781" s="86"/>
      <c r="P781" s="82"/>
      <c r="Q781" s="65"/>
      <c r="R781" s="87"/>
      <c r="S781" s="87"/>
      <c r="T781" s="87"/>
    </row>
    <row r="782" ht="15.75" customHeight="1">
      <c r="A782" s="70"/>
      <c r="B782" s="70"/>
      <c r="C782" s="70"/>
      <c r="D782" s="70"/>
      <c r="E782" s="88"/>
      <c r="F782" s="88"/>
      <c r="G782" s="70"/>
      <c r="H782" s="70"/>
      <c r="I782" s="70"/>
      <c r="J782" s="78"/>
      <c r="K782" s="79"/>
      <c r="L782" s="78"/>
      <c r="M782" s="78"/>
      <c r="N782" s="79"/>
      <c r="O782" s="89"/>
      <c r="P782" s="79"/>
      <c r="Q782" s="70"/>
      <c r="R782" s="90"/>
      <c r="S782" s="90"/>
      <c r="T782" s="90"/>
    </row>
    <row r="783" ht="15.75" customHeight="1">
      <c r="A783" s="65"/>
      <c r="B783" s="65"/>
      <c r="C783" s="65"/>
      <c r="D783" s="65"/>
      <c r="E783" s="85"/>
      <c r="F783" s="85"/>
      <c r="G783" s="65"/>
      <c r="H783" s="65"/>
      <c r="I783" s="65"/>
      <c r="J783" s="67"/>
      <c r="K783" s="82"/>
      <c r="L783" s="67"/>
      <c r="M783" s="67"/>
      <c r="N783" s="82"/>
      <c r="O783" s="86"/>
      <c r="P783" s="82"/>
      <c r="Q783" s="65"/>
      <c r="R783" s="87"/>
      <c r="S783" s="87"/>
      <c r="T783" s="87"/>
    </row>
    <row r="784" ht="15.75" customHeight="1">
      <c r="A784" s="70"/>
      <c r="B784" s="70"/>
      <c r="C784" s="70"/>
      <c r="D784" s="70"/>
      <c r="E784" s="88"/>
      <c r="F784" s="88"/>
      <c r="G784" s="70"/>
      <c r="H784" s="70"/>
      <c r="I784" s="70"/>
      <c r="J784" s="78"/>
      <c r="K784" s="79"/>
      <c r="L784" s="78"/>
      <c r="M784" s="78"/>
      <c r="N784" s="79"/>
      <c r="O784" s="89"/>
      <c r="P784" s="79"/>
      <c r="Q784" s="70"/>
      <c r="R784" s="90"/>
      <c r="S784" s="90"/>
      <c r="T784" s="90"/>
    </row>
    <row r="785" ht="15.75" customHeight="1">
      <c r="A785" s="65"/>
      <c r="B785" s="65"/>
      <c r="C785" s="65"/>
      <c r="D785" s="65"/>
      <c r="E785" s="85"/>
      <c r="F785" s="85"/>
      <c r="G785" s="65"/>
      <c r="H785" s="65"/>
      <c r="I785" s="65"/>
      <c r="J785" s="67"/>
      <c r="K785" s="82"/>
      <c r="L785" s="67"/>
      <c r="M785" s="67"/>
      <c r="N785" s="82"/>
      <c r="O785" s="86"/>
      <c r="P785" s="82"/>
      <c r="Q785" s="65"/>
      <c r="R785" s="87"/>
      <c r="S785" s="87"/>
      <c r="T785" s="87"/>
    </row>
    <row r="786" ht="15.75" customHeight="1">
      <c r="A786" s="70"/>
      <c r="B786" s="70"/>
      <c r="C786" s="70"/>
      <c r="D786" s="70"/>
      <c r="E786" s="88"/>
      <c r="F786" s="88"/>
      <c r="G786" s="70"/>
      <c r="H786" s="70"/>
      <c r="I786" s="70"/>
      <c r="J786" s="78"/>
      <c r="K786" s="79"/>
      <c r="L786" s="78"/>
      <c r="M786" s="78"/>
      <c r="N786" s="79"/>
      <c r="O786" s="89"/>
      <c r="P786" s="79"/>
      <c r="Q786" s="70"/>
      <c r="R786" s="90"/>
      <c r="S786" s="90"/>
      <c r="T786" s="90"/>
    </row>
    <row r="787" ht="15.75" customHeight="1">
      <c r="A787" s="65"/>
      <c r="B787" s="65"/>
      <c r="C787" s="65"/>
      <c r="D787" s="65"/>
      <c r="E787" s="85"/>
      <c r="F787" s="85"/>
      <c r="G787" s="65"/>
      <c r="H787" s="65"/>
      <c r="I787" s="65"/>
      <c r="J787" s="67"/>
      <c r="K787" s="82"/>
      <c r="L787" s="67"/>
      <c r="M787" s="67"/>
      <c r="N787" s="82"/>
      <c r="O787" s="86"/>
      <c r="P787" s="82"/>
      <c r="Q787" s="65"/>
      <c r="R787" s="87"/>
      <c r="S787" s="87"/>
      <c r="T787" s="87"/>
    </row>
    <row r="788" ht="15.75" customHeight="1">
      <c r="A788" s="70"/>
      <c r="B788" s="70"/>
      <c r="C788" s="70"/>
      <c r="D788" s="70"/>
      <c r="E788" s="88"/>
      <c r="F788" s="88"/>
      <c r="G788" s="70"/>
      <c r="H788" s="70"/>
      <c r="I788" s="70"/>
      <c r="J788" s="78"/>
      <c r="K788" s="79"/>
      <c r="L788" s="78"/>
      <c r="M788" s="78"/>
      <c r="N788" s="79"/>
      <c r="O788" s="89"/>
      <c r="P788" s="79"/>
      <c r="Q788" s="70"/>
      <c r="R788" s="90"/>
      <c r="S788" s="90"/>
      <c r="T788" s="90"/>
    </row>
    <row r="789" ht="15.75" customHeight="1">
      <c r="A789" s="65"/>
      <c r="B789" s="65"/>
      <c r="C789" s="65"/>
      <c r="D789" s="65"/>
      <c r="E789" s="85"/>
      <c r="F789" s="85"/>
      <c r="G789" s="65"/>
      <c r="H789" s="65"/>
      <c r="I789" s="65"/>
      <c r="J789" s="67"/>
      <c r="K789" s="82"/>
      <c r="L789" s="67"/>
      <c r="M789" s="67"/>
      <c r="N789" s="82"/>
      <c r="O789" s="86"/>
      <c r="P789" s="82"/>
      <c r="Q789" s="65"/>
      <c r="R789" s="87"/>
      <c r="S789" s="87"/>
      <c r="T789" s="87"/>
    </row>
    <row r="790" ht="15.75" customHeight="1">
      <c r="A790" s="70"/>
      <c r="B790" s="70"/>
      <c r="C790" s="70"/>
      <c r="D790" s="70"/>
      <c r="E790" s="88"/>
      <c r="F790" s="88"/>
      <c r="G790" s="70"/>
      <c r="H790" s="70"/>
      <c r="I790" s="70"/>
      <c r="J790" s="78"/>
      <c r="K790" s="79"/>
      <c r="L790" s="78"/>
      <c r="M790" s="78"/>
      <c r="N790" s="79"/>
      <c r="O790" s="89"/>
      <c r="P790" s="79"/>
      <c r="Q790" s="70"/>
      <c r="R790" s="90"/>
      <c r="S790" s="90"/>
      <c r="T790" s="90"/>
    </row>
    <row r="791" ht="15.75" customHeight="1">
      <c r="A791" s="65"/>
      <c r="B791" s="65"/>
      <c r="C791" s="65"/>
      <c r="D791" s="65"/>
      <c r="E791" s="85"/>
      <c r="F791" s="85"/>
      <c r="G791" s="65"/>
      <c r="H791" s="65"/>
      <c r="I791" s="65"/>
      <c r="J791" s="67"/>
      <c r="K791" s="82"/>
      <c r="L791" s="67"/>
      <c r="M791" s="67"/>
      <c r="N791" s="82"/>
      <c r="O791" s="86"/>
      <c r="P791" s="82"/>
      <c r="Q791" s="65"/>
      <c r="R791" s="87"/>
      <c r="S791" s="87"/>
      <c r="T791" s="87"/>
    </row>
    <row r="792" ht="15.75" customHeight="1">
      <c r="A792" s="70"/>
      <c r="B792" s="70"/>
      <c r="C792" s="70"/>
      <c r="D792" s="70"/>
      <c r="E792" s="88"/>
      <c r="F792" s="88"/>
      <c r="G792" s="70"/>
      <c r="H792" s="70"/>
      <c r="I792" s="70"/>
      <c r="J792" s="78"/>
      <c r="K792" s="79"/>
      <c r="L792" s="78"/>
      <c r="M792" s="78"/>
      <c r="N792" s="79"/>
      <c r="O792" s="89"/>
      <c r="P792" s="79"/>
      <c r="Q792" s="70"/>
      <c r="R792" s="90"/>
      <c r="S792" s="90"/>
      <c r="T792" s="90"/>
    </row>
    <row r="793" ht="15.75" customHeight="1">
      <c r="A793" s="65"/>
      <c r="B793" s="65"/>
      <c r="C793" s="65"/>
      <c r="D793" s="65"/>
      <c r="E793" s="85"/>
      <c r="F793" s="85"/>
      <c r="G793" s="65"/>
      <c r="H793" s="65"/>
      <c r="I793" s="65"/>
      <c r="J793" s="67"/>
      <c r="K793" s="82"/>
      <c r="L793" s="67"/>
      <c r="M793" s="67"/>
      <c r="N793" s="82"/>
      <c r="O793" s="86"/>
      <c r="P793" s="82"/>
      <c r="Q793" s="65"/>
      <c r="R793" s="87"/>
      <c r="S793" s="87"/>
      <c r="T793" s="87"/>
    </row>
    <row r="794" ht="15.75" customHeight="1">
      <c r="A794" s="70"/>
      <c r="B794" s="70"/>
      <c r="C794" s="70"/>
      <c r="D794" s="70"/>
      <c r="E794" s="88"/>
      <c r="F794" s="88"/>
      <c r="G794" s="70"/>
      <c r="H794" s="70"/>
      <c r="I794" s="70"/>
      <c r="J794" s="78"/>
      <c r="K794" s="79"/>
      <c r="L794" s="78"/>
      <c r="M794" s="78"/>
      <c r="N794" s="79"/>
      <c r="O794" s="89"/>
      <c r="P794" s="79"/>
      <c r="Q794" s="70"/>
      <c r="R794" s="90"/>
      <c r="S794" s="90"/>
      <c r="T794" s="90"/>
    </row>
    <row r="795" ht="15.75" customHeight="1">
      <c r="A795" s="65"/>
      <c r="B795" s="65"/>
      <c r="C795" s="65"/>
      <c r="D795" s="65"/>
      <c r="E795" s="85"/>
      <c r="F795" s="85"/>
      <c r="G795" s="65"/>
      <c r="H795" s="65"/>
      <c r="I795" s="65"/>
      <c r="J795" s="67"/>
      <c r="K795" s="82"/>
      <c r="L795" s="67"/>
      <c r="M795" s="67"/>
      <c r="N795" s="82"/>
      <c r="O795" s="86"/>
      <c r="P795" s="82"/>
      <c r="Q795" s="65"/>
      <c r="R795" s="87"/>
      <c r="S795" s="87"/>
      <c r="T795" s="87"/>
    </row>
    <row r="796" ht="15.75" customHeight="1">
      <c r="A796" s="70"/>
      <c r="B796" s="70"/>
      <c r="C796" s="70"/>
      <c r="D796" s="70"/>
      <c r="E796" s="88"/>
      <c r="F796" s="88"/>
      <c r="G796" s="70"/>
      <c r="H796" s="70"/>
      <c r="I796" s="70"/>
      <c r="J796" s="78"/>
      <c r="K796" s="79"/>
      <c r="L796" s="78"/>
      <c r="M796" s="78"/>
      <c r="N796" s="79"/>
      <c r="O796" s="89"/>
      <c r="P796" s="79"/>
      <c r="Q796" s="70"/>
      <c r="R796" s="90"/>
      <c r="S796" s="90"/>
      <c r="T796" s="90"/>
    </row>
    <row r="797" ht="15.75" customHeight="1">
      <c r="A797" s="65"/>
      <c r="B797" s="65"/>
      <c r="C797" s="65"/>
      <c r="D797" s="65"/>
      <c r="E797" s="85"/>
      <c r="F797" s="85"/>
      <c r="G797" s="65"/>
      <c r="H797" s="65"/>
      <c r="I797" s="65"/>
      <c r="J797" s="67"/>
      <c r="K797" s="82"/>
      <c r="L797" s="67"/>
      <c r="M797" s="67"/>
      <c r="N797" s="82"/>
      <c r="O797" s="86"/>
      <c r="P797" s="82"/>
      <c r="Q797" s="65"/>
      <c r="R797" s="87"/>
      <c r="S797" s="87"/>
      <c r="T797" s="87"/>
    </row>
    <row r="798" ht="15.75" customHeight="1">
      <c r="A798" s="70"/>
      <c r="B798" s="70"/>
      <c r="C798" s="70"/>
      <c r="D798" s="70"/>
      <c r="E798" s="88"/>
      <c r="F798" s="88"/>
      <c r="G798" s="70"/>
      <c r="H798" s="70"/>
      <c r="I798" s="70"/>
      <c r="J798" s="78"/>
      <c r="K798" s="79"/>
      <c r="L798" s="78"/>
      <c r="M798" s="78"/>
      <c r="N798" s="79"/>
      <c r="O798" s="89"/>
      <c r="P798" s="79"/>
      <c r="Q798" s="70"/>
      <c r="R798" s="90"/>
      <c r="S798" s="90"/>
      <c r="T798" s="90"/>
    </row>
    <row r="799" ht="15.75" customHeight="1">
      <c r="A799" s="65"/>
      <c r="B799" s="65"/>
      <c r="C799" s="65"/>
      <c r="D799" s="65"/>
      <c r="E799" s="85"/>
      <c r="F799" s="85"/>
      <c r="G799" s="65"/>
      <c r="H799" s="65"/>
      <c r="I799" s="65"/>
      <c r="J799" s="67"/>
      <c r="K799" s="82"/>
      <c r="L799" s="67"/>
      <c r="M799" s="67"/>
      <c r="N799" s="82"/>
      <c r="O799" s="86"/>
      <c r="P799" s="82"/>
      <c r="Q799" s="65"/>
      <c r="R799" s="87"/>
      <c r="S799" s="87"/>
      <c r="T799" s="87"/>
    </row>
    <row r="800" ht="15.75" customHeight="1">
      <c r="A800" s="70"/>
      <c r="B800" s="70"/>
      <c r="C800" s="70"/>
      <c r="D800" s="70"/>
      <c r="E800" s="88"/>
      <c r="F800" s="88"/>
      <c r="G800" s="70"/>
      <c r="H800" s="70"/>
      <c r="I800" s="70"/>
      <c r="J800" s="78"/>
      <c r="K800" s="79"/>
      <c r="L800" s="78"/>
      <c r="M800" s="78"/>
      <c r="N800" s="79"/>
      <c r="O800" s="89"/>
      <c r="P800" s="79"/>
      <c r="Q800" s="70"/>
      <c r="R800" s="90"/>
      <c r="S800" s="90"/>
      <c r="T800" s="90"/>
    </row>
    <row r="801" ht="15.75" customHeight="1">
      <c r="A801" s="65"/>
      <c r="B801" s="65"/>
      <c r="C801" s="65"/>
      <c r="D801" s="65"/>
      <c r="E801" s="85"/>
      <c r="F801" s="85"/>
      <c r="G801" s="65"/>
      <c r="H801" s="65"/>
      <c r="I801" s="65"/>
      <c r="J801" s="67"/>
      <c r="K801" s="82"/>
      <c r="L801" s="67"/>
      <c r="M801" s="67"/>
      <c r="N801" s="82"/>
      <c r="O801" s="86"/>
      <c r="P801" s="82"/>
      <c r="Q801" s="65"/>
      <c r="R801" s="87"/>
      <c r="S801" s="87"/>
      <c r="T801" s="87"/>
    </row>
    <row r="802" ht="15.75" customHeight="1">
      <c r="A802" s="70"/>
      <c r="B802" s="70"/>
      <c r="C802" s="70"/>
      <c r="D802" s="70"/>
      <c r="E802" s="88"/>
      <c r="F802" s="88"/>
      <c r="G802" s="70"/>
      <c r="H802" s="70"/>
      <c r="I802" s="70"/>
      <c r="J802" s="78"/>
      <c r="K802" s="79"/>
      <c r="L802" s="78"/>
      <c r="M802" s="78"/>
      <c r="N802" s="79"/>
      <c r="O802" s="89"/>
      <c r="P802" s="79"/>
      <c r="Q802" s="70"/>
      <c r="R802" s="90"/>
      <c r="S802" s="90"/>
      <c r="T802" s="90"/>
    </row>
    <row r="803" ht="15.75" customHeight="1">
      <c r="A803" s="65"/>
      <c r="B803" s="65"/>
      <c r="C803" s="65"/>
      <c r="D803" s="65"/>
      <c r="E803" s="85"/>
      <c r="F803" s="85"/>
      <c r="G803" s="65"/>
      <c r="H803" s="65"/>
      <c r="I803" s="65"/>
      <c r="J803" s="67"/>
      <c r="K803" s="82"/>
      <c r="L803" s="67"/>
      <c r="M803" s="67"/>
      <c r="N803" s="82"/>
      <c r="O803" s="86"/>
      <c r="P803" s="82"/>
      <c r="Q803" s="65"/>
      <c r="R803" s="87"/>
      <c r="S803" s="87"/>
      <c r="T803" s="87"/>
    </row>
    <row r="804" ht="15.75" customHeight="1">
      <c r="A804" s="70"/>
      <c r="B804" s="70"/>
      <c r="C804" s="70"/>
      <c r="D804" s="70"/>
      <c r="E804" s="88"/>
      <c r="F804" s="88"/>
      <c r="G804" s="70"/>
      <c r="H804" s="70"/>
      <c r="I804" s="70"/>
      <c r="J804" s="78"/>
      <c r="K804" s="79"/>
      <c r="L804" s="78"/>
      <c r="M804" s="78"/>
      <c r="N804" s="79"/>
      <c r="O804" s="89"/>
      <c r="P804" s="79"/>
      <c r="Q804" s="70"/>
      <c r="R804" s="90"/>
      <c r="S804" s="90"/>
      <c r="T804" s="90"/>
    </row>
    <row r="805" ht="15.75" customHeight="1">
      <c r="A805" s="65"/>
      <c r="B805" s="65"/>
      <c r="C805" s="65"/>
      <c r="D805" s="65"/>
      <c r="E805" s="85"/>
      <c r="F805" s="85"/>
      <c r="G805" s="65"/>
      <c r="H805" s="65"/>
      <c r="I805" s="65"/>
      <c r="J805" s="67"/>
      <c r="K805" s="82"/>
      <c r="L805" s="67"/>
      <c r="M805" s="67"/>
      <c r="N805" s="82"/>
      <c r="O805" s="86"/>
      <c r="P805" s="82"/>
      <c r="Q805" s="65"/>
      <c r="R805" s="87"/>
      <c r="S805" s="87"/>
      <c r="T805" s="87"/>
    </row>
    <row r="806" ht="15.75" customHeight="1">
      <c r="A806" s="70"/>
      <c r="B806" s="70"/>
      <c r="C806" s="70"/>
      <c r="D806" s="70"/>
      <c r="E806" s="88"/>
      <c r="F806" s="88"/>
      <c r="G806" s="70"/>
      <c r="H806" s="70"/>
      <c r="I806" s="70"/>
      <c r="J806" s="78"/>
      <c r="K806" s="79"/>
      <c r="L806" s="78"/>
      <c r="M806" s="78"/>
      <c r="N806" s="79"/>
      <c r="O806" s="89"/>
      <c r="P806" s="79"/>
      <c r="Q806" s="70"/>
      <c r="R806" s="90"/>
      <c r="S806" s="90"/>
      <c r="T806" s="90"/>
    </row>
    <row r="807" ht="15.75" customHeight="1">
      <c r="A807" s="65"/>
      <c r="B807" s="65"/>
      <c r="C807" s="65"/>
      <c r="D807" s="65"/>
      <c r="E807" s="85"/>
      <c r="F807" s="85"/>
      <c r="G807" s="65"/>
      <c r="H807" s="65"/>
      <c r="I807" s="65"/>
      <c r="J807" s="67"/>
      <c r="K807" s="82"/>
      <c r="L807" s="67"/>
      <c r="M807" s="67"/>
      <c r="N807" s="82"/>
      <c r="O807" s="86"/>
      <c r="P807" s="82"/>
      <c r="Q807" s="65"/>
      <c r="R807" s="87"/>
      <c r="S807" s="87"/>
      <c r="T807" s="87"/>
    </row>
    <row r="808" ht="15.75" customHeight="1">
      <c r="A808" s="70"/>
      <c r="B808" s="70"/>
      <c r="C808" s="70"/>
      <c r="D808" s="70"/>
      <c r="E808" s="88"/>
      <c r="F808" s="88"/>
      <c r="G808" s="70"/>
      <c r="H808" s="70"/>
      <c r="I808" s="70"/>
      <c r="J808" s="78"/>
      <c r="K808" s="79"/>
      <c r="L808" s="78"/>
      <c r="M808" s="78"/>
      <c r="N808" s="79"/>
      <c r="O808" s="89"/>
      <c r="P808" s="79"/>
      <c r="Q808" s="70"/>
      <c r="R808" s="90"/>
      <c r="S808" s="90"/>
      <c r="T808" s="90"/>
    </row>
    <row r="809" ht="15.75" customHeight="1">
      <c r="A809" s="65"/>
      <c r="B809" s="65"/>
      <c r="C809" s="65"/>
      <c r="D809" s="65"/>
      <c r="E809" s="85"/>
      <c r="F809" s="85"/>
      <c r="G809" s="65"/>
      <c r="H809" s="65"/>
      <c r="I809" s="65"/>
      <c r="J809" s="67"/>
      <c r="K809" s="82"/>
      <c r="L809" s="67"/>
      <c r="M809" s="67"/>
      <c r="N809" s="82"/>
      <c r="O809" s="86"/>
      <c r="P809" s="82"/>
      <c r="Q809" s="65"/>
      <c r="R809" s="87"/>
      <c r="S809" s="87"/>
      <c r="T809" s="87"/>
    </row>
    <row r="810" ht="15.75" customHeight="1">
      <c r="A810" s="70"/>
      <c r="B810" s="70"/>
      <c r="C810" s="70"/>
      <c r="D810" s="70"/>
      <c r="E810" s="88"/>
      <c r="F810" s="88"/>
      <c r="G810" s="70"/>
      <c r="H810" s="70"/>
      <c r="I810" s="70"/>
      <c r="J810" s="78"/>
      <c r="K810" s="79"/>
      <c r="L810" s="78"/>
      <c r="M810" s="78"/>
      <c r="N810" s="79"/>
      <c r="O810" s="89"/>
      <c r="P810" s="79"/>
      <c r="Q810" s="70"/>
      <c r="R810" s="90"/>
      <c r="S810" s="90"/>
      <c r="T810" s="90"/>
    </row>
    <row r="811" ht="15.75" customHeight="1">
      <c r="A811" s="65"/>
      <c r="B811" s="65"/>
      <c r="C811" s="65"/>
      <c r="D811" s="65"/>
      <c r="E811" s="85"/>
      <c r="F811" s="85"/>
      <c r="G811" s="65"/>
      <c r="H811" s="65"/>
      <c r="I811" s="65"/>
      <c r="J811" s="67"/>
      <c r="K811" s="82"/>
      <c r="L811" s="67"/>
      <c r="M811" s="67"/>
      <c r="N811" s="82"/>
      <c r="O811" s="86"/>
      <c r="P811" s="82"/>
      <c r="Q811" s="65"/>
      <c r="R811" s="87"/>
      <c r="S811" s="87"/>
      <c r="T811" s="87"/>
    </row>
    <row r="812" ht="15.75" customHeight="1">
      <c r="A812" s="70"/>
      <c r="B812" s="70"/>
      <c r="C812" s="70"/>
      <c r="D812" s="70"/>
      <c r="E812" s="88"/>
      <c r="F812" s="88"/>
      <c r="G812" s="70"/>
      <c r="H812" s="70"/>
      <c r="I812" s="70"/>
      <c r="J812" s="78"/>
      <c r="K812" s="79"/>
      <c r="L812" s="78"/>
      <c r="M812" s="78"/>
      <c r="N812" s="79"/>
      <c r="O812" s="89"/>
      <c r="P812" s="79"/>
      <c r="Q812" s="70"/>
      <c r="R812" s="90"/>
      <c r="S812" s="90"/>
      <c r="T812" s="90"/>
    </row>
    <row r="813" ht="15.75" customHeight="1">
      <c r="A813" s="65"/>
      <c r="B813" s="65"/>
      <c r="C813" s="65"/>
      <c r="D813" s="65"/>
      <c r="E813" s="85"/>
      <c r="F813" s="85"/>
      <c r="G813" s="65"/>
      <c r="H813" s="65"/>
      <c r="I813" s="65"/>
      <c r="J813" s="67"/>
      <c r="K813" s="82"/>
      <c r="L813" s="67"/>
      <c r="M813" s="67"/>
      <c r="N813" s="82"/>
      <c r="O813" s="86"/>
      <c r="P813" s="82"/>
      <c r="Q813" s="65"/>
      <c r="R813" s="87"/>
      <c r="S813" s="87"/>
      <c r="T813" s="87"/>
    </row>
    <row r="814" ht="15.75" customHeight="1">
      <c r="A814" s="70"/>
      <c r="B814" s="70"/>
      <c r="C814" s="70"/>
      <c r="D814" s="70"/>
      <c r="E814" s="88"/>
      <c r="F814" s="88"/>
      <c r="G814" s="70"/>
      <c r="H814" s="70"/>
      <c r="I814" s="70"/>
      <c r="J814" s="78"/>
      <c r="K814" s="79"/>
      <c r="L814" s="78"/>
      <c r="M814" s="78"/>
      <c r="N814" s="79"/>
      <c r="O814" s="89"/>
      <c r="P814" s="79"/>
      <c r="Q814" s="70"/>
      <c r="R814" s="90"/>
      <c r="S814" s="90"/>
      <c r="T814" s="90"/>
    </row>
    <row r="815" ht="15.75" customHeight="1">
      <c r="A815" s="65"/>
      <c r="B815" s="65"/>
      <c r="C815" s="65"/>
      <c r="D815" s="65"/>
      <c r="E815" s="85"/>
      <c r="F815" s="85"/>
      <c r="G815" s="65"/>
      <c r="H815" s="65"/>
      <c r="I815" s="65"/>
      <c r="J815" s="67"/>
      <c r="K815" s="82"/>
      <c r="L815" s="67"/>
      <c r="M815" s="67"/>
      <c r="N815" s="82"/>
      <c r="O815" s="86"/>
      <c r="P815" s="82"/>
      <c r="Q815" s="65"/>
      <c r="R815" s="87"/>
      <c r="S815" s="87"/>
      <c r="T815" s="87"/>
    </row>
    <row r="816" ht="15.75" customHeight="1">
      <c r="A816" s="70"/>
      <c r="B816" s="70"/>
      <c r="C816" s="70"/>
      <c r="D816" s="70"/>
      <c r="E816" s="88"/>
      <c r="F816" s="88"/>
      <c r="G816" s="70"/>
      <c r="H816" s="70"/>
      <c r="I816" s="70"/>
      <c r="J816" s="78"/>
      <c r="K816" s="79"/>
      <c r="L816" s="78"/>
      <c r="M816" s="78"/>
      <c r="N816" s="79"/>
      <c r="O816" s="89"/>
      <c r="P816" s="79"/>
      <c r="Q816" s="70"/>
      <c r="R816" s="90"/>
      <c r="S816" s="90"/>
      <c r="T816" s="90"/>
    </row>
    <row r="817" ht="15.75" customHeight="1">
      <c r="A817" s="65"/>
      <c r="B817" s="65"/>
      <c r="C817" s="65"/>
      <c r="D817" s="65"/>
      <c r="E817" s="85"/>
      <c r="F817" s="85"/>
      <c r="G817" s="65"/>
      <c r="H817" s="65"/>
      <c r="I817" s="65"/>
      <c r="J817" s="67"/>
      <c r="K817" s="82"/>
      <c r="L817" s="67"/>
      <c r="M817" s="67"/>
      <c r="N817" s="82"/>
      <c r="O817" s="86"/>
      <c r="P817" s="82"/>
      <c r="Q817" s="65"/>
      <c r="R817" s="87"/>
      <c r="S817" s="87"/>
      <c r="T817" s="87"/>
    </row>
    <row r="818" ht="15.75" customHeight="1">
      <c r="A818" s="70"/>
      <c r="B818" s="70"/>
      <c r="C818" s="70"/>
      <c r="D818" s="70"/>
      <c r="E818" s="88"/>
      <c r="F818" s="88"/>
      <c r="G818" s="70"/>
      <c r="H818" s="70"/>
      <c r="I818" s="70"/>
      <c r="J818" s="78"/>
      <c r="K818" s="79"/>
      <c r="L818" s="78"/>
      <c r="M818" s="78"/>
      <c r="N818" s="79"/>
      <c r="O818" s="89"/>
      <c r="P818" s="79"/>
      <c r="Q818" s="70"/>
      <c r="R818" s="90"/>
      <c r="S818" s="90"/>
      <c r="T818" s="90"/>
    </row>
    <row r="819" ht="15.75" customHeight="1">
      <c r="A819" s="65"/>
      <c r="B819" s="65"/>
      <c r="C819" s="65"/>
      <c r="D819" s="65"/>
      <c r="E819" s="85"/>
      <c r="F819" s="85"/>
      <c r="G819" s="65"/>
      <c r="H819" s="65"/>
      <c r="I819" s="65"/>
      <c r="J819" s="67"/>
      <c r="K819" s="82"/>
      <c r="L819" s="67"/>
      <c r="M819" s="67"/>
      <c r="N819" s="82"/>
      <c r="O819" s="86"/>
      <c r="P819" s="82"/>
      <c r="Q819" s="65"/>
      <c r="R819" s="87"/>
      <c r="S819" s="87"/>
      <c r="T819" s="87"/>
    </row>
    <row r="820" ht="15.75" customHeight="1">
      <c r="A820" s="70"/>
      <c r="B820" s="70"/>
      <c r="C820" s="70"/>
      <c r="D820" s="70"/>
      <c r="E820" s="88"/>
      <c r="F820" s="88"/>
      <c r="G820" s="70"/>
      <c r="H820" s="70"/>
      <c r="I820" s="70"/>
      <c r="J820" s="78"/>
      <c r="K820" s="79"/>
      <c r="L820" s="78"/>
      <c r="M820" s="78"/>
      <c r="N820" s="79"/>
      <c r="O820" s="89"/>
      <c r="P820" s="79"/>
      <c r="Q820" s="70"/>
      <c r="R820" s="90"/>
      <c r="S820" s="90"/>
      <c r="T820" s="90"/>
    </row>
    <row r="821" ht="15.75" customHeight="1">
      <c r="A821" s="65"/>
      <c r="B821" s="65"/>
      <c r="C821" s="65"/>
      <c r="D821" s="65"/>
      <c r="E821" s="85"/>
      <c r="F821" s="85"/>
      <c r="G821" s="65"/>
      <c r="H821" s="65"/>
      <c r="I821" s="65"/>
      <c r="J821" s="67"/>
      <c r="K821" s="82"/>
      <c r="L821" s="67"/>
      <c r="M821" s="67"/>
      <c r="N821" s="82"/>
      <c r="O821" s="86"/>
      <c r="P821" s="82"/>
      <c r="Q821" s="65"/>
      <c r="R821" s="87"/>
      <c r="S821" s="87"/>
      <c r="T821" s="87"/>
    </row>
    <row r="822" ht="15.75" customHeight="1">
      <c r="A822" s="70"/>
      <c r="B822" s="70"/>
      <c r="C822" s="70"/>
      <c r="D822" s="70"/>
      <c r="E822" s="88"/>
      <c r="F822" s="88"/>
      <c r="G822" s="70"/>
      <c r="H822" s="70"/>
      <c r="I822" s="70"/>
      <c r="J822" s="78"/>
      <c r="K822" s="79"/>
      <c r="L822" s="78"/>
      <c r="M822" s="78"/>
      <c r="N822" s="79"/>
      <c r="O822" s="89"/>
      <c r="P822" s="79"/>
      <c r="Q822" s="70"/>
      <c r="R822" s="90"/>
      <c r="S822" s="90"/>
      <c r="T822" s="90"/>
    </row>
    <row r="823" ht="15.75" customHeight="1">
      <c r="A823" s="65"/>
      <c r="B823" s="65"/>
      <c r="C823" s="65"/>
      <c r="D823" s="65"/>
      <c r="E823" s="85"/>
      <c r="F823" s="85"/>
      <c r="G823" s="65"/>
      <c r="H823" s="65"/>
      <c r="I823" s="65"/>
      <c r="J823" s="67"/>
      <c r="K823" s="82"/>
      <c r="L823" s="67"/>
      <c r="M823" s="67"/>
      <c r="N823" s="82"/>
      <c r="O823" s="86"/>
      <c r="P823" s="82"/>
      <c r="Q823" s="65"/>
      <c r="R823" s="87"/>
      <c r="S823" s="87"/>
      <c r="T823" s="87"/>
    </row>
    <row r="824" ht="15.75" customHeight="1">
      <c r="A824" s="70"/>
      <c r="B824" s="70"/>
      <c r="C824" s="70"/>
      <c r="D824" s="70"/>
      <c r="E824" s="88"/>
      <c r="F824" s="88"/>
      <c r="G824" s="70"/>
      <c r="H824" s="70"/>
      <c r="I824" s="70"/>
      <c r="J824" s="78"/>
      <c r="K824" s="79"/>
      <c r="L824" s="78"/>
      <c r="M824" s="78"/>
      <c r="N824" s="79"/>
      <c r="O824" s="89"/>
      <c r="P824" s="79"/>
      <c r="Q824" s="70"/>
      <c r="R824" s="90"/>
      <c r="S824" s="90"/>
      <c r="T824" s="90"/>
    </row>
    <row r="825" ht="15.75" customHeight="1">
      <c r="A825" s="65"/>
      <c r="B825" s="65"/>
      <c r="C825" s="65"/>
      <c r="D825" s="65"/>
      <c r="E825" s="85"/>
      <c r="F825" s="85"/>
      <c r="G825" s="65"/>
      <c r="H825" s="65"/>
      <c r="I825" s="65"/>
      <c r="J825" s="67"/>
      <c r="K825" s="82"/>
      <c r="L825" s="67"/>
      <c r="M825" s="67"/>
      <c r="N825" s="82"/>
      <c r="O825" s="86"/>
      <c r="P825" s="82"/>
      <c r="Q825" s="65"/>
      <c r="R825" s="87"/>
      <c r="S825" s="87"/>
      <c r="T825" s="87"/>
    </row>
    <row r="826" ht="15.75" customHeight="1">
      <c r="A826" s="70"/>
      <c r="B826" s="70"/>
      <c r="C826" s="70"/>
      <c r="D826" s="70"/>
      <c r="E826" s="88"/>
      <c r="F826" s="88"/>
      <c r="G826" s="70"/>
      <c r="H826" s="70"/>
      <c r="I826" s="70"/>
      <c r="J826" s="78"/>
      <c r="K826" s="79"/>
      <c r="L826" s="78"/>
      <c r="M826" s="78"/>
      <c r="N826" s="79"/>
      <c r="O826" s="89"/>
      <c r="P826" s="79"/>
      <c r="Q826" s="70"/>
      <c r="R826" s="90"/>
      <c r="S826" s="90"/>
      <c r="T826" s="90"/>
    </row>
    <row r="827" ht="15.75" customHeight="1">
      <c r="A827" s="65"/>
      <c r="B827" s="65"/>
      <c r="C827" s="65"/>
      <c r="D827" s="65"/>
      <c r="E827" s="85"/>
      <c r="F827" s="85"/>
      <c r="G827" s="65"/>
      <c r="H827" s="65"/>
      <c r="I827" s="65"/>
      <c r="J827" s="67"/>
      <c r="K827" s="82"/>
      <c r="L827" s="67"/>
      <c r="M827" s="67"/>
      <c r="N827" s="82"/>
      <c r="O827" s="86"/>
      <c r="P827" s="82"/>
      <c r="Q827" s="65"/>
      <c r="R827" s="87"/>
      <c r="S827" s="87"/>
      <c r="T827" s="87"/>
    </row>
    <row r="828" ht="15.75" customHeight="1">
      <c r="A828" s="70"/>
      <c r="B828" s="70"/>
      <c r="C828" s="70"/>
      <c r="D828" s="70"/>
      <c r="E828" s="88"/>
      <c r="F828" s="88"/>
      <c r="G828" s="70"/>
      <c r="H828" s="70"/>
      <c r="I828" s="70"/>
      <c r="J828" s="78"/>
      <c r="K828" s="79"/>
      <c r="L828" s="78"/>
      <c r="M828" s="78"/>
      <c r="N828" s="79"/>
      <c r="O828" s="89"/>
      <c r="P828" s="79"/>
      <c r="Q828" s="70"/>
      <c r="R828" s="90"/>
      <c r="S828" s="90"/>
      <c r="T828" s="90"/>
    </row>
    <row r="829" ht="15.75" customHeight="1">
      <c r="A829" s="65"/>
      <c r="B829" s="65"/>
      <c r="C829" s="65"/>
      <c r="D829" s="65"/>
      <c r="E829" s="85"/>
      <c r="F829" s="85"/>
      <c r="G829" s="65"/>
      <c r="H829" s="65"/>
      <c r="I829" s="65"/>
      <c r="J829" s="67"/>
      <c r="K829" s="82"/>
      <c r="L829" s="67"/>
      <c r="M829" s="67"/>
      <c r="N829" s="82"/>
      <c r="O829" s="86"/>
      <c r="P829" s="82"/>
      <c r="Q829" s="65"/>
      <c r="R829" s="87"/>
      <c r="S829" s="87"/>
      <c r="T829" s="87"/>
    </row>
    <row r="830" ht="15.75" customHeight="1">
      <c r="A830" s="70"/>
      <c r="B830" s="70"/>
      <c r="C830" s="70"/>
      <c r="D830" s="70"/>
      <c r="E830" s="88"/>
      <c r="F830" s="88"/>
      <c r="G830" s="70"/>
      <c r="H830" s="70"/>
      <c r="I830" s="70"/>
      <c r="J830" s="78"/>
      <c r="K830" s="79"/>
      <c r="L830" s="78"/>
      <c r="M830" s="78"/>
      <c r="N830" s="79"/>
      <c r="O830" s="89"/>
      <c r="P830" s="79"/>
      <c r="Q830" s="70"/>
      <c r="R830" s="90"/>
      <c r="S830" s="90"/>
      <c r="T830" s="90"/>
    </row>
    <row r="831" ht="15.75" customHeight="1">
      <c r="A831" s="65"/>
      <c r="B831" s="65"/>
      <c r="C831" s="65"/>
      <c r="D831" s="65"/>
      <c r="E831" s="85"/>
      <c r="F831" s="85"/>
      <c r="G831" s="65"/>
      <c r="H831" s="65"/>
      <c r="I831" s="65"/>
      <c r="J831" s="67"/>
      <c r="K831" s="82"/>
      <c r="L831" s="67"/>
      <c r="M831" s="67"/>
      <c r="N831" s="82"/>
      <c r="O831" s="86"/>
      <c r="P831" s="82"/>
      <c r="Q831" s="65"/>
      <c r="R831" s="87"/>
      <c r="S831" s="87"/>
      <c r="T831" s="87"/>
    </row>
    <row r="832" ht="15.75" customHeight="1">
      <c r="A832" s="70"/>
      <c r="B832" s="70"/>
      <c r="C832" s="70"/>
      <c r="D832" s="70"/>
      <c r="E832" s="88"/>
      <c r="F832" s="88"/>
      <c r="G832" s="70"/>
      <c r="H832" s="70"/>
      <c r="I832" s="70"/>
      <c r="J832" s="78"/>
      <c r="K832" s="79"/>
      <c r="L832" s="78"/>
      <c r="M832" s="78"/>
      <c r="N832" s="79"/>
      <c r="O832" s="89"/>
      <c r="P832" s="79"/>
      <c r="Q832" s="70"/>
      <c r="R832" s="90"/>
      <c r="S832" s="90"/>
      <c r="T832" s="90"/>
    </row>
    <row r="833" ht="15.75" customHeight="1">
      <c r="A833" s="65"/>
      <c r="B833" s="65"/>
      <c r="C833" s="65"/>
      <c r="D833" s="65"/>
      <c r="E833" s="85"/>
      <c r="F833" s="85"/>
      <c r="G833" s="65"/>
      <c r="H833" s="65"/>
      <c r="I833" s="65"/>
      <c r="J833" s="67"/>
      <c r="K833" s="82"/>
      <c r="L833" s="67"/>
      <c r="M833" s="67"/>
      <c r="N833" s="82"/>
      <c r="O833" s="86"/>
      <c r="P833" s="82"/>
      <c r="Q833" s="65"/>
      <c r="R833" s="87"/>
      <c r="S833" s="87"/>
      <c r="T833" s="87"/>
    </row>
    <row r="834" ht="15.75" customHeight="1">
      <c r="A834" s="70"/>
      <c r="B834" s="70"/>
      <c r="C834" s="70"/>
      <c r="D834" s="70"/>
      <c r="E834" s="88"/>
      <c r="F834" s="88"/>
      <c r="G834" s="70"/>
      <c r="H834" s="70"/>
      <c r="I834" s="70"/>
      <c r="J834" s="78"/>
      <c r="K834" s="79"/>
      <c r="L834" s="78"/>
      <c r="M834" s="78"/>
      <c r="N834" s="79"/>
      <c r="O834" s="89"/>
      <c r="P834" s="79"/>
      <c r="Q834" s="70"/>
      <c r="R834" s="90"/>
      <c r="S834" s="90"/>
      <c r="T834" s="90"/>
    </row>
    <row r="835" ht="15.75" customHeight="1">
      <c r="A835" s="65"/>
      <c r="B835" s="65"/>
      <c r="C835" s="65"/>
      <c r="D835" s="65"/>
      <c r="E835" s="85"/>
      <c r="F835" s="85"/>
      <c r="G835" s="65"/>
      <c r="H835" s="65"/>
      <c r="I835" s="65"/>
      <c r="J835" s="67"/>
      <c r="K835" s="82"/>
      <c r="L835" s="67"/>
      <c r="M835" s="67"/>
      <c r="N835" s="82"/>
      <c r="O835" s="86"/>
      <c r="P835" s="82"/>
      <c r="Q835" s="65"/>
      <c r="R835" s="87"/>
      <c r="S835" s="87"/>
      <c r="T835" s="87"/>
    </row>
    <row r="836" ht="15.75" customHeight="1">
      <c r="A836" s="70"/>
      <c r="B836" s="70"/>
      <c r="C836" s="70"/>
      <c r="D836" s="70"/>
      <c r="E836" s="88"/>
      <c r="F836" s="88"/>
      <c r="G836" s="70"/>
      <c r="H836" s="70"/>
      <c r="I836" s="70"/>
      <c r="J836" s="78"/>
      <c r="K836" s="79"/>
      <c r="L836" s="78"/>
      <c r="M836" s="78"/>
      <c r="N836" s="79"/>
      <c r="O836" s="89"/>
      <c r="P836" s="79"/>
      <c r="Q836" s="70"/>
      <c r="R836" s="90"/>
      <c r="S836" s="90"/>
      <c r="T836" s="90"/>
    </row>
    <row r="837" ht="15.75" customHeight="1">
      <c r="A837" s="65"/>
      <c r="B837" s="65"/>
      <c r="C837" s="65"/>
      <c r="D837" s="65"/>
      <c r="E837" s="85"/>
      <c r="F837" s="85"/>
      <c r="G837" s="65"/>
      <c r="H837" s="65"/>
      <c r="I837" s="65"/>
      <c r="J837" s="67"/>
      <c r="K837" s="82"/>
      <c r="L837" s="67"/>
      <c r="M837" s="67"/>
      <c r="N837" s="82"/>
      <c r="O837" s="86"/>
      <c r="P837" s="82"/>
      <c r="Q837" s="65"/>
      <c r="R837" s="87"/>
      <c r="S837" s="87"/>
      <c r="T837" s="87"/>
    </row>
    <row r="838" ht="15.75" customHeight="1">
      <c r="A838" s="70"/>
      <c r="B838" s="70"/>
      <c r="C838" s="70"/>
      <c r="D838" s="70"/>
      <c r="E838" s="88"/>
      <c r="F838" s="88"/>
      <c r="G838" s="70"/>
      <c r="H838" s="70"/>
      <c r="I838" s="70"/>
      <c r="J838" s="78"/>
      <c r="K838" s="79"/>
      <c r="L838" s="78"/>
      <c r="M838" s="78"/>
      <c r="N838" s="79"/>
      <c r="O838" s="89"/>
      <c r="P838" s="79"/>
      <c r="Q838" s="70"/>
      <c r="R838" s="90"/>
      <c r="S838" s="90"/>
      <c r="T838" s="90"/>
    </row>
    <row r="839" ht="15.75" customHeight="1">
      <c r="A839" s="65"/>
      <c r="B839" s="65"/>
      <c r="C839" s="65"/>
      <c r="D839" s="65"/>
      <c r="E839" s="85"/>
      <c r="F839" s="85"/>
      <c r="G839" s="65"/>
      <c r="H839" s="65"/>
      <c r="I839" s="65"/>
      <c r="J839" s="67"/>
      <c r="K839" s="82"/>
      <c r="L839" s="67"/>
      <c r="M839" s="67"/>
      <c r="N839" s="82"/>
      <c r="O839" s="86"/>
      <c r="P839" s="82"/>
      <c r="Q839" s="65"/>
      <c r="R839" s="87"/>
      <c r="S839" s="87"/>
      <c r="T839" s="87"/>
    </row>
    <row r="840" ht="15.75" customHeight="1">
      <c r="A840" s="70"/>
      <c r="B840" s="70"/>
      <c r="C840" s="70"/>
      <c r="D840" s="70"/>
      <c r="E840" s="88"/>
      <c r="F840" s="88"/>
      <c r="G840" s="70"/>
      <c r="H840" s="70"/>
      <c r="I840" s="70"/>
      <c r="J840" s="78"/>
      <c r="K840" s="79"/>
      <c r="L840" s="78"/>
      <c r="M840" s="78"/>
      <c r="N840" s="79"/>
      <c r="O840" s="89"/>
      <c r="P840" s="79"/>
      <c r="Q840" s="70"/>
      <c r="R840" s="90"/>
      <c r="S840" s="90"/>
      <c r="T840" s="90"/>
    </row>
    <row r="841" ht="15.75" customHeight="1">
      <c r="A841" s="65"/>
      <c r="B841" s="65"/>
      <c r="C841" s="65"/>
      <c r="D841" s="65"/>
      <c r="E841" s="85"/>
      <c r="F841" s="85"/>
      <c r="G841" s="65"/>
      <c r="H841" s="65"/>
      <c r="I841" s="65"/>
      <c r="J841" s="67"/>
      <c r="K841" s="82"/>
      <c r="L841" s="67"/>
      <c r="M841" s="67"/>
      <c r="N841" s="82"/>
      <c r="O841" s="86"/>
      <c r="P841" s="82"/>
      <c r="Q841" s="65"/>
      <c r="R841" s="87"/>
      <c r="S841" s="87"/>
      <c r="T841" s="87"/>
    </row>
    <row r="842" ht="15.75" customHeight="1">
      <c r="A842" s="70"/>
      <c r="B842" s="70"/>
      <c r="C842" s="70"/>
      <c r="D842" s="70"/>
      <c r="E842" s="88"/>
      <c r="F842" s="88"/>
      <c r="G842" s="70"/>
      <c r="H842" s="70"/>
      <c r="I842" s="70"/>
      <c r="J842" s="78"/>
      <c r="K842" s="79"/>
      <c r="L842" s="78"/>
      <c r="M842" s="78"/>
      <c r="N842" s="79"/>
      <c r="O842" s="89"/>
      <c r="P842" s="79"/>
      <c r="Q842" s="70"/>
      <c r="R842" s="90"/>
      <c r="S842" s="90"/>
      <c r="T842" s="90"/>
    </row>
    <row r="843" ht="15.75" customHeight="1">
      <c r="A843" s="65"/>
      <c r="B843" s="65"/>
      <c r="C843" s="65"/>
      <c r="D843" s="65"/>
      <c r="E843" s="85"/>
      <c r="F843" s="85"/>
      <c r="G843" s="65"/>
      <c r="H843" s="65"/>
      <c r="I843" s="65"/>
      <c r="J843" s="67"/>
      <c r="K843" s="82"/>
      <c r="L843" s="67"/>
      <c r="M843" s="67"/>
      <c r="N843" s="82"/>
      <c r="O843" s="86"/>
      <c r="P843" s="82"/>
      <c r="Q843" s="65"/>
      <c r="R843" s="87"/>
      <c r="S843" s="87"/>
      <c r="T843" s="87"/>
    </row>
    <row r="844" ht="15.75" customHeight="1">
      <c r="A844" s="70"/>
      <c r="B844" s="70"/>
      <c r="C844" s="70"/>
      <c r="D844" s="70"/>
      <c r="E844" s="88"/>
      <c r="F844" s="88"/>
      <c r="G844" s="70"/>
      <c r="H844" s="70"/>
      <c r="I844" s="70"/>
      <c r="J844" s="78"/>
      <c r="K844" s="79"/>
      <c r="L844" s="78"/>
      <c r="M844" s="78"/>
      <c r="N844" s="79"/>
      <c r="O844" s="89"/>
      <c r="P844" s="79"/>
      <c r="Q844" s="70"/>
      <c r="R844" s="90"/>
      <c r="S844" s="90"/>
      <c r="T844" s="90"/>
    </row>
    <row r="845" ht="15.75" customHeight="1">
      <c r="A845" s="65"/>
      <c r="B845" s="65"/>
      <c r="C845" s="65"/>
      <c r="D845" s="65"/>
      <c r="E845" s="85"/>
      <c r="F845" s="85"/>
      <c r="G845" s="65"/>
      <c r="H845" s="65"/>
      <c r="I845" s="65"/>
      <c r="J845" s="67"/>
      <c r="K845" s="82"/>
      <c r="L845" s="67"/>
      <c r="M845" s="67"/>
      <c r="N845" s="82"/>
      <c r="O845" s="86"/>
      <c r="P845" s="82"/>
      <c r="Q845" s="65"/>
      <c r="R845" s="87"/>
      <c r="S845" s="87"/>
      <c r="T845" s="87"/>
    </row>
    <row r="846" ht="15.75" customHeight="1">
      <c r="A846" s="70"/>
      <c r="B846" s="70"/>
      <c r="C846" s="70"/>
      <c r="D846" s="70"/>
      <c r="E846" s="88"/>
      <c r="F846" s="88"/>
      <c r="G846" s="70"/>
      <c r="H846" s="70"/>
      <c r="I846" s="70"/>
      <c r="J846" s="78"/>
      <c r="K846" s="79"/>
      <c r="L846" s="78"/>
      <c r="M846" s="78"/>
      <c r="N846" s="79"/>
      <c r="O846" s="89"/>
      <c r="P846" s="79"/>
      <c r="Q846" s="70"/>
      <c r="R846" s="90"/>
      <c r="S846" s="90"/>
      <c r="T846" s="90"/>
    </row>
    <row r="847" ht="15.75" customHeight="1">
      <c r="A847" s="65"/>
      <c r="B847" s="65"/>
      <c r="C847" s="65"/>
      <c r="D847" s="65"/>
      <c r="E847" s="85"/>
      <c r="F847" s="85"/>
      <c r="G847" s="65"/>
      <c r="H847" s="65"/>
      <c r="I847" s="65"/>
      <c r="J847" s="67"/>
      <c r="K847" s="82"/>
      <c r="L847" s="67"/>
      <c r="M847" s="67"/>
      <c r="N847" s="82"/>
      <c r="O847" s="86"/>
      <c r="P847" s="82"/>
      <c r="Q847" s="65"/>
      <c r="R847" s="87"/>
      <c r="S847" s="87"/>
      <c r="T847" s="87"/>
    </row>
    <row r="848" ht="15.75" customHeight="1">
      <c r="A848" s="70"/>
      <c r="B848" s="70"/>
      <c r="C848" s="70"/>
      <c r="D848" s="70"/>
      <c r="E848" s="88"/>
      <c r="F848" s="88"/>
      <c r="G848" s="70"/>
      <c r="H848" s="70"/>
      <c r="I848" s="70"/>
      <c r="J848" s="78"/>
      <c r="K848" s="79"/>
      <c r="L848" s="78"/>
      <c r="M848" s="78"/>
      <c r="N848" s="79"/>
      <c r="O848" s="89"/>
      <c r="P848" s="79"/>
      <c r="Q848" s="70"/>
      <c r="R848" s="90"/>
      <c r="S848" s="90"/>
      <c r="T848" s="90"/>
    </row>
    <row r="849" ht="15.75" customHeight="1">
      <c r="A849" s="65"/>
      <c r="B849" s="65"/>
      <c r="C849" s="65"/>
      <c r="D849" s="65"/>
      <c r="E849" s="85"/>
      <c r="F849" s="85"/>
      <c r="G849" s="65"/>
      <c r="H849" s="65"/>
      <c r="I849" s="65"/>
      <c r="J849" s="67"/>
      <c r="K849" s="82"/>
      <c r="L849" s="67"/>
      <c r="M849" s="67"/>
      <c r="N849" s="82"/>
      <c r="O849" s="86"/>
      <c r="P849" s="82"/>
      <c r="Q849" s="65"/>
      <c r="R849" s="87"/>
      <c r="S849" s="87"/>
      <c r="T849" s="87"/>
    </row>
    <row r="850" ht="15.75" customHeight="1">
      <c r="A850" s="70"/>
      <c r="B850" s="70"/>
      <c r="C850" s="70"/>
      <c r="D850" s="70"/>
      <c r="E850" s="88"/>
      <c r="F850" s="88"/>
      <c r="G850" s="70"/>
      <c r="H850" s="70"/>
      <c r="I850" s="70"/>
      <c r="J850" s="78"/>
      <c r="K850" s="79"/>
      <c r="L850" s="78"/>
      <c r="M850" s="78"/>
      <c r="N850" s="79"/>
      <c r="O850" s="89"/>
      <c r="P850" s="79"/>
      <c r="Q850" s="70"/>
      <c r="R850" s="90"/>
      <c r="S850" s="90"/>
      <c r="T850" s="90"/>
    </row>
    <row r="851" ht="15.75" customHeight="1">
      <c r="A851" s="65"/>
      <c r="B851" s="65"/>
      <c r="C851" s="65"/>
      <c r="D851" s="65"/>
      <c r="E851" s="85"/>
      <c r="F851" s="85"/>
      <c r="G851" s="65"/>
      <c r="H851" s="65"/>
      <c r="I851" s="65"/>
      <c r="J851" s="67"/>
      <c r="K851" s="82"/>
      <c r="L851" s="67"/>
      <c r="M851" s="67"/>
      <c r="N851" s="82"/>
      <c r="O851" s="86"/>
      <c r="P851" s="82"/>
      <c r="Q851" s="65"/>
      <c r="R851" s="87"/>
      <c r="S851" s="87"/>
      <c r="T851" s="87"/>
    </row>
    <row r="852" ht="15.75" customHeight="1">
      <c r="A852" s="70"/>
      <c r="B852" s="70"/>
      <c r="C852" s="70"/>
      <c r="D852" s="70"/>
      <c r="E852" s="88"/>
      <c r="F852" s="88"/>
      <c r="G852" s="70"/>
      <c r="H852" s="70"/>
      <c r="I852" s="70"/>
      <c r="J852" s="78"/>
      <c r="K852" s="79"/>
      <c r="L852" s="78"/>
      <c r="M852" s="78"/>
      <c r="N852" s="79"/>
      <c r="O852" s="89"/>
      <c r="P852" s="79"/>
      <c r="Q852" s="70"/>
      <c r="R852" s="90"/>
      <c r="S852" s="90"/>
      <c r="T852" s="90"/>
    </row>
    <row r="853" ht="15.75" customHeight="1">
      <c r="A853" s="65"/>
      <c r="B853" s="65"/>
      <c r="C853" s="65"/>
      <c r="D853" s="65"/>
      <c r="E853" s="85"/>
      <c r="F853" s="85"/>
      <c r="G853" s="65"/>
      <c r="H853" s="65"/>
      <c r="I853" s="65"/>
      <c r="J853" s="67"/>
      <c r="K853" s="82"/>
      <c r="L853" s="67"/>
      <c r="M853" s="67"/>
      <c r="N853" s="82"/>
      <c r="O853" s="86"/>
      <c r="P853" s="82"/>
      <c r="Q853" s="65"/>
      <c r="R853" s="87"/>
      <c r="S853" s="87"/>
      <c r="T853" s="87"/>
    </row>
    <row r="854" ht="15.75" customHeight="1">
      <c r="A854" s="70"/>
      <c r="B854" s="70"/>
      <c r="C854" s="70"/>
      <c r="D854" s="70"/>
      <c r="E854" s="88"/>
      <c r="F854" s="88"/>
      <c r="G854" s="70"/>
      <c r="H854" s="70"/>
      <c r="I854" s="70"/>
      <c r="J854" s="78"/>
      <c r="K854" s="79"/>
      <c r="L854" s="78"/>
      <c r="M854" s="78"/>
      <c r="N854" s="79"/>
      <c r="O854" s="89"/>
      <c r="P854" s="79"/>
      <c r="Q854" s="70"/>
      <c r="R854" s="90"/>
      <c r="S854" s="90"/>
      <c r="T854" s="90"/>
    </row>
    <row r="855" ht="15.75" customHeight="1">
      <c r="A855" s="65"/>
      <c r="B855" s="65"/>
      <c r="C855" s="65"/>
      <c r="D855" s="65"/>
      <c r="E855" s="85"/>
      <c r="F855" s="85"/>
      <c r="G855" s="65"/>
      <c r="H855" s="65"/>
      <c r="I855" s="65"/>
      <c r="J855" s="67"/>
      <c r="K855" s="82"/>
      <c r="L855" s="67"/>
      <c r="M855" s="67"/>
      <c r="N855" s="82"/>
      <c r="O855" s="86"/>
      <c r="P855" s="82"/>
      <c r="Q855" s="65"/>
      <c r="R855" s="87"/>
      <c r="S855" s="87"/>
      <c r="T855" s="87"/>
    </row>
    <row r="856" ht="15.75" customHeight="1">
      <c r="A856" s="70"/>
      <c r="B856" s="70"/>
      <c r="C856" s="70"/>
      <c r="D856" s="70"/>
      <c r="E856" s="88"/>
      <c r="F856" s="88"/>
      <c r="G856" s="70"/>
      <c r="H856" s="70"/>
      <c r="I856" s="70"/>
      <c r="J856" s="78"/>
      <c r="K856" s="79"/>
      <c r="L856" s="78"/>
      <c r="M856" s="78"/>
      <c r="N856" s="79"/>
      <c r="O856" s="89"/>
      <c r="P856" s="79"/>
      <c r="Q856" s="70"/>
      <c r="R856" s="90"/>
      <c r="S856" s="90"/>
      <c r="T856" s="90"/>
    </row>
    <row r="857" ht="15.75" customHeight="1">
      <c r="A857" s="65"/>
      <c r="B857" s="65"/>
      <c r="C857" s="65"/>
      <c r="D857" s="65"/>
      <c r="E857" s="85"/>
      <c r="F857" s="85"/>
      <c r="G857" s="65"/>
      <c r="H857" s="65"/>
      <c r="I857" s="65"/>
      <c r="J857" s="67"/>
      <c r="K857" s="82"/>
      <c r="L857" s="67"/>
      <c r="M857" s="67"/>
      <c r="N857" s="82"/>
      <c r="O857" s="86"/>
      <c r="P857" s="82"/>
      <c r="Q857" s="65"/>
      <c r="R857" s="87"/>
      <c r="S857" s="87"/>
      <c r="T857" s="87"/>
    </row>
    <row r="858" ht="15.75" customHeight="1">
      <c r="A858" s="70"/>
      <c r="B858" s="70"/>
      <c r="C858" s="70"/>
      <c r="D858" s="70"/>
      <c r="E858" s="88"/>
      <c r="F858" s="88"/>
      <c r="G858" s="70"/>
      <c r="H858" s="70"/>
      <c r="I858" s="70"/>
      <c r="J858" s="78"/>
      <c r="K858" s="79"/>
      <c r="L858" s="78"/>
      <c r="M858" s="78"/>
      <c r="N858" s="79"/>
      <c r="O858" s="89"/>
      <c r="P858" s="79"/>
      <c r="Q858" s="70"/>
      <c r="R858" s="90"/>
      <c r="S858" s="90"/>
      <c r="T858" s="90"/>
    </row>
    <row r="859" ht="15.75" customHeight="1">
      <c r="A859" s="65"/>
      <c r="B859" s="65"/>
      <c r="C859" s="65"/>
      <c r="D859" s="65"/>
      <c r="E859" s="85"/>
      <c r="F859" s="85"/>
      <c r="G859" s="65"/>
      <c r="H859" s="65"/>
      <c r="I859" s="65"/>
      <c r="J859" s="67"/>
      <c r="K859" s="82"/>
      <c r="L859" s="67"/>
      <c r="M859" s="67"/>
      <c r="N859" s="82"/>
      <c r="O859" s="86"/>
      <c r="P859" s="82"/>
      <c r="Q859" s="65"/>
      <c r="R859" s="87"/>
      <c r="S859" s="87"/>
      <c r="T859" s="87"/>
    </row>
    <row r="860" ht="15.75" customHeight="1">
      <c r="A860" s="70"/>
      <c r="B860" s="70"/>
      <c r="C860" s="70"/>
      <c r="D860" s="70"/>
      <c r="E860" s="88"/>
      <c r="F860" s="88"/>
      <c r="G860" s="70"/>
      <c r="H860" s="70"/>
      <c r="I860" s="70"/>
      <c r="J860" s="78"/>
      <c r="K860" s="79"/>
      <c r="L860" s="78"/>
      <c r="M860" s="78"/>
      <c r="N860" s="79"/>
      <c r="O860" s="89"/>
      <c r="P860" s="79"/>
      <c r="Q860" s="70"/>
      <c r="R860" s="90"/>
      <c r="S860" s="90"/>
      <c r="T860" s="90"/>
    </row>
    <row r="861" ht="15.75" customHeight="1">
      <c r="A861" s="65"/>
      <c r="B861" s="65"/>
      <c r="C861" s="65"/>
      <c r="D861" s="65"/>
      <c r="E861" s="85"/>
      <c r="F861" s="85"/>
      <c r="G861" s="65"/>
      <c r="H861" s="65"/>
      <c r="I861" s="65"/>
      <c r="J861" s="67"/>
      <c r="K861" s="82"/>
      <c r="L861" s="67"/>
      <c r="M861" s="67"/>
      <c r="N861" s="82"/>
      <c r="O861" s="86"/>
      <c r="P861" s="82"/>
      <c r="Q861" s="65"/>
      <c r="R861" s="87"/>
      <c r="S861" s="87"/>
      <c r="T861" s="87"/>
    </row>
    <row r="862" ht="15.75" customHeight="1">
      <c r="A862" s="70"/>
      <c r="B862" s="70"/>
      <c r="C862" s="70"/>
      <c r="D862" s="70"/>
      <c r="E862" s="88"/>
      <c r="F862" s="88"/>
      <c r="G862" s="70"/>
      <c r="H862" s="70"/>
      <c r="I862" s="70"/>
      <c r="J862" s="78"/>
      <c r="K862" s="79"/>
      <c r="L862" s="78"/>
      <c r="M862" s="78"/>
      <c r="N862" s="79"/>
      <c r="O862" s="89"/>
      <c r="P862" s="79"/>
      <c r="Q862" s="70"/>
      <c r="R862" s="90"/>
      <c r="S862" s="90"/>
      <c r="T862" s="90"/>
    </row>
    <row r="863" ht="15.75" customHeight="1">
      <c r="A863" s="65"/>
      <c r="B863" s="65"/>
      <c r="C863" s="65"/>
      <c r="D863" s="65"/>
      <c r="E863" s="85"/>
      <c r="F863" s="85"/>
      <c r="G863" s="65"/>
      <c r="H863" s="65"/>
      <c r="I863" s="65"/>
      <c r="J863" s="67"/>
      <c r="K863" s="82"/>
      <c r="L863" s="67"/>
      <c r="M863" s="67"/>
      <c r="N863" s="82"/>
      <c r="O863" s="86"/>
      <c r="P863" s="82"/>
      <c r="Q863" s="65"/>
      <c r="R863" s="87"/>
      <c r="S863" s="87"/>
      <c r="T863" s="87"/>
    </row>
    <row r="864" ht="15.75" customHeight="1">
      <c r="A864" s="70"/>
      <c r="B864" s="70"/>
      <c r="C864" s="70"/>
      <c r="D864" s="70"/>
      <c r="E864" s="88"/>
      <c r="F864" s="88"/>
      <c r="G864" s="70"/>
      <c r="H864" s="70"/>
      <c r="I864" s="70"/>
      <c r="J864" s="78"/>
      <c r="K864" s="79"/>
      <c r="L864" s="78"/>
      <c r="M864" s="78"/>
      <c r="N864" s="79"/>
      <c r="O864" s="89"/>
      <c r="P864" s="79"/>
      <c r="Q864" s="70"/>
      <c r="R864" s="90"/>
      <c r="S864" s="90"/>
      <c r="T864" s="90"/>
    </row>
    <row r="865" ht="15.75" customHeight="1">
      <c r="A865" s="65"/>
      <c r="B865" s="65"/>
      <c r="C865" s="65"/>
      <c r="D865" s="65"/>
      <c r="E865" s="85"/>
      <c r="F865" s="85"/>
      <c r="G865" s="65"/>
      <c r="H865" s="65"/>
      <c r="I865" s="65"/>
      <c r="J865" s="67"/>
      <c r="K865" s="82"/>
      <c r="L865" s="67"/>
      <c r="M865" s="67"/>
      <c r="N865" s="82"/>
      <c r="O865" s="86"/>
      <c r="P865" s="82"/>
      <c r="Q865" s="65"/>
      <c r="R865" s="87"/>
      <c r="S865" s="87"/>
      <c r="T865" s="87"/>
    </row>
    <row r="866" ht="15.75" customHeight="1">
      <c r="A866" s="70"/>
      <c r="B866" s="70"/>
      <c r="C866" s="70"/>
      <c r="D866" s="70"/>
      <c r="E866" s="88"/>
      <c r="F866" s="88"/>
      <c r="G866" s="70"/>
      <c r="H866" s="70"/>
      <c r="I866" s="70"/>
      <c r="J866" s="78"/>
      <c r="K866" s="79"/>
      <c r="L866" s="78"/>
      <c r="M866" s="78"/>
      <c r="N866" s="79"/>
      <c r="O866" s="89"/>
      <c r="P866" s="79"/>
      <c r="Q866" s="70"/>
      <c r="R866" s="90"/>
      <c r="S866" s="90"/>
      <c r="T866" s="90"/>
    </row>
    <row r="867" ht="15.75" customHeight="1">
      <c r="A867" s="65"/>
      <c r="B867" s="65"/>
      <c r="C867" s="65"/>
      <c r="D867" s="65"/>
      <c r="E867" s="85"/>
      <c r="F867" s="85"/>
      <c r="G867" s="65"/>
      <c r="H867" s="65"/>
      <c r="I867" s="65"/>
      <c r="J867" s="67"/>
      <c r="K867" s="82"/>
      <c r="L867" s="67"/>
      <c r="M867" s="67"/>
      <c r="N867" s="82"/>
      <c r="O867" s="86"/>
      <c r="P867" s="82"/>
      <c r="Q867" s="65"/>
      <c r="R867" s="87"/>
      <c r="S867" s="87"/>
      <c r="T867" s="87"/>
    </row>
    <row r="868" ht="15.75" customHeight="1">
      <c r="A868" s="70"/>
      <c r="B868" s="70"/>
      <c r="C868" s="70"/>
      <c r="D868" s="70"/>
      <c r="E868" s="88"/>
      <c r="F868" s="88"/>
      <c r="G868" s="70"/>
      <c r="H868" s="70"/>
      <c r="I868" s="70"/>
      <c r="J868" s="78"/>
      <c r="K868" s="79"/>
      <c r="L868" s="78"/>
      <c r="M868" s="78"/>
      <c r="N868" s="79"/>
      <c r="O868" s="89"/>
      <c r="P868" s="79"/>
      <c r="Q868" s="70"/>
      <c r="R868" s="90"/>
      <c r="S868" s="90"/>
      <c r="T868" s="90"/>
    </row>
    <row r="869" ht="15.75" customHeight="1">
      <c r="A869" s="65"/>
      <c r="B869" s="65"/>
      <c r="C869" s="65"/>
      <c r="D869" s="65"/>
      <c r="E869" s="85"/>
      <c r="F869" s="85"/>
      <c r="G869" s="65"/>
      <c r="H869" s="65"/>
      <c r="I869" s="65"/>
      <c r="J869" s="67"/>
      <c r="K869" s="82"/>
      <c r="L869" s="67"/>
      <c r="M869" s="67"/>
      <c r="N869" s="82"/>
      <c r="O869" s="86"/>
      <c r="P869" s="82"/>
      <c r="Q869" s="65"/>
      <c r="R869" s="87"/>
      <c r="S869" s="87"/>
      <c r="T869" s="87"/>
    </row>
    <row r="870" ht="15.75" customHeight="1">
      <c r="A870" s="70"/>
      <c r="B870" s="70"/>
      <c r="C870" s="70"/>
      <c r="D870" s="70"/>
      <c r="E870" s="88"/>
      <c r="F870" s="88"/>
      <c r="G870" s="70"/>
      <c r="H870" s="70"/>
      <c r="I870" s="70"/>
      <c r="J870" s="78"/>
      <c r="K870" s="79"/>
      <c r="L870" s="78"/>
      <c r="M870" s="78"/>
      <c r="N870" s="79"/>
      <c r="O870" s="89"/>
      <c r="P870" s="79"/>
      <c r="Q870" s="70"/>
      <c r="R870" s="90"/>
      <c r="S870" s="90"/>
      <c r="T870" s="90"/>
    </row>
    <row r="871" ht="15.75" customHeight="1">
      <c r="A871" s="65"/>
      <c r="B871" s="65"/>
      <c r="C871" s="65"/>
      <c r="D871" s="65"/>
      <c r="E871" s="85"/>
      <c r="F871" s="85"/>
      <c r="G871" s="65"/>
      <c r="H871" s="65"/>
      <c r="I871" s="65"/>
      <c r="J871" s="67"/>
      <c r="K871" s="82"/>
      <c r="L871" s="67"/>
      <c r="M871" s="67"/>
      <c r="N871" s="82"/>
      <c r="O871" s="86"/>
      <c r="P871" s="82"/>
      <c r="Q871" s="65"/>
      <c r="R871" s="87"/>
      <c r="S871" s="87"/>
      <c r="T871" s="87"/>
    </row>
    <row r="872" ht="15.75" customHeight="1">
      <c r="A872" s="70"/>
      <c r="B872" s="70"/>
      <c r="C872" s="70"/>
      <c r="D872" s="70"/>
      <c r="E872" s="88"/>
      <c r="F872" s="88"/>
      <c r="G872" s="70"/>
      <c r="H872" s="70"/>
      <c r="I872" s="70"/>
      <c r="J872" s="78"/>
      <c r="K872" s="79"/>
      <c r="L872" s="78"/>
      <c r="M872" s="78"/>
      <c r="N872" s="79"/>
      <c r="O872" s="89"/>
      <c r="P872" s="79"/>
      <c r="Q872" s="70"/>
      <c r="R872" s="90"/>
      <c r="S872" s="90"/>
      <c r="T872" s="90"/>
    </row>
    <row r="873" ht="15.75" customHeight="1">
      <c r="A873" s="65"/>
      <c r="B873" s="65"/>
      <c r="C873" s="65"/>
      <c r="D873" s="65"/>
      <c r="E873" s="85"/>
      <c r="F873" s="85"/>
      <c r="G873" s="65"/>
      <c r="H873" s="65"/>
      <c r="I873" s="65"/>
      <c r="J873" s="67"/>
      <c r="K873" s="82"/>
      <c r="L873" s="67"/>
      <c r="M873" s="67"/>
      <c r="N873" s="82"/>
      <c r="O873" s="86"/>
      <c r="P873" s="82"/>
      <c r="Q873" s="65"/>
      <c r="R873" s="87"/>
      <c r="S873" s="87"/>
      <c r="T873" s="87"/>
    </row>
    <row r="874" ht="15.75" customHeight="1">
      <c r="A874" s="70"/>
      <c r="B874" s="70"/>
      <c r="C874" s="70"/>
      <c r="D874" s="70"/>
      <c r="E874" s="88"/>
      <c r="F874" s="88"/>
      <c r="G874" s="70"/>
      <c r="H874" s="70"/>
      <c r="I874" s="70"/>
      <c r="J874" s="78"/>
      <c r="K874" s="79"/>
      <c r="L874" s="78"/>
      <c r="M874" s="78"/>
      <c r="N874" s="79"/>
      <c r="O874" s="89"/>
      <c r="P874" s="79"/>
      <c r="Q874" s="70"/>
      <c r="R874" s="90"/>
      <c r="S874" s="90"/>
      <c r="T874" s="90"/>
    </row>
    <row r="875" ht="15.75" customHeight="1">
      <c r="A875" s="65"/>
      <c r="B875" s="65"/>
      <c r="C875" s="65"/>
      <c r="D875" s="65"/>
      <c r="E875" s="85"/>
      <c r="F875" s="85"/>
      <c r="G875" s="65"/>
      <c r="H875" s="65"/>
      <c r="I875" s="65"/>
      <c r="J875" s="67"/>
      <c r="K875" s="82"/>
      <c r="L875" s="67"/>
      <c r="M875" s="67"/>
      <c r="N875" s="82"/>
      <c r="O875" s="86"/>
      <c r="P875" s="82"/>
      <c r="Q875" s="65"/>
      <c r="R875" s="87"/>
      <c r="S875" s="87"/>
      <c r="T875" s="87"/>
    </row>
    <row r="876" ht="15.75" customHeight="1">
      <c r="A876" s="70"/>
      <c r="B876" s="70"/>
      <c r="C876" s="70"/>
      <c r="D876" s="70"/>
      <c r="E876" s="88"/>
      <c r="F876" s="88"/>
      <c r="G876" s="70"/>
      <c r="H876" s="70"/>
      <c r="I876" s="70"/>
      <c r="J876" s="78"/>
      <c r="K876" s="79"/>
      <c r="L876" s="78"/>
      <c r="M876" s="78"/>
      <c r="N876" s="79"/>
      <c r="O876" s="89"/>
      <c r="P876" s="79"/>
      <c r="Q876" s="70"/>
      <c r="R876" s="90"/>
      <c r="S876" s="90"/>
      <c r="T876" s="90"/>
    </row>
    <row r="877" ht="15.75" customHeight="1">
      <c r="A877" s="65"/>
      <c r="B877" s="65"/>
      <c r="C877" s="65"/>
      <c r="D877" s="65"/>
      <c r="E877" s="85"/>
      <c r="F877" s="85"/>
      <c r="G877" s="65"/>
      <c r="H877" s="65"/>
      <c r="I877" s="65"/>
      <c r="J877" s="67"/>
      <c r="K877" s="82"/>
      <c r="L877" s="67"/>
      <c r="M877" s="67"/>
      <c r="N877" s="82"/>
      <c r="O877" s="86"/>
      <c r="P877" s="82"/>
      <c r="Q877" s="65"/>
      <c r="R877" s="87"/>
      <c r="S877" s="87"/>
      <c r="T877" s="87"/>
    </row>
    <row r="878" ht="15.75" customHeight="1">
      <c r="A878" s="70"/>
      <c r="B878" s="70"/>
      <c r="C878" s="70"/>
      <c r="D878" s="70"/>
      <c r="E878" s="88"/>
      <c r="F878" s="88"/>
      <c r="G878" s="70"/>
      <c r="H878" s="70"/>
      <c r="I878" s="70"/>
      <c r="J878" s="78"/>
      <c r="K878" s="79"/>
      <c r="L878" s="78"/>
      <c r="M878" s="78"/>
      <c r="N878" s="79"/>
      <c r="O878" s="89"/>
      <c r="P878" s="79"/>
      <c r="Q878" s="70"/>
      <c r="R878" s="90"/>
      <c r="S878" s="90"/>
      <c r="T878" s="90"/>
    </row>
    <row r="879" ht="15.75" customHeight="1">
      <c r="A879" s="65"/>
      <c r="B879" s="65"/>
      <c r="C879" s="65"/>
      <c r="D879" s="65"/>
      <c r="E879" s="85"/>
      <c r="F879" s="85"/>
      <c r="G879" s="65"/>
      <c r="H879" s="65"/>
      <c r="I879" s="65"/>
      <c r="J879" s="67"/>
      <c r="K879" s="82"/>
      <c r="L879" s="67"/>
      <c r="M879" s="67"/>
      <c r="N879" s="82"/>
      <c r="O879" s="86"/>
      <c r="P879" s="82"/>
      <c r="Q879" s="65"/>
      <c r="R879" s="87"/>
      <c r="S879" s="87"/>
      <c r="T879" s="87"/>
    </row>
    <row r="880" ht="15.75" customHeight="1">
      <c r="A880" s="70"/>
      <c r="B880" s="70"/>
      <c r="C880" s="70"/>
      <c r="D880" s="70"/>
      <c r="E880" s="88"/>
      <c r="F880" s="88"/>
      <c r="G880" s="70"/>
      <c r="H880" s="70"/>
      <c r="I880" s="70"/>
      <c r="J880" s="78"/>
      <c r="K880" s="79"/>
      <c r="L880" s="78"/>
      <c r="M880" s="78"/>
      <c r="N880" s="79"/>
      <c r="O880" s="89"/>
      <c r="P880" s="79"/>
      <c r="Q880" s="70"/>
      <c r="R880" s="90"/>
      <c r="S880" s="90"/>
      <c r="T880" s="90"/>
    </row>
    <row r="881" ht="15.75" customHeight="1">
      <c r="A881" s="65"/>
      <c r="B881" s="65"/>
      <c r="C881" s="65"/>
      <c r="D881" s="65"/>
      <c r="E881" s="85"/>
      <c r="F881" s="85"/>
      <c r="G881" s="65"/>
      <c r="H881" s="65"/>
      <c r="I881" s="65"/>
      <c r="J881" s="67"/>
      <c r="K881" s="82"/>
      <c r="L881" s="67"/>
      <c r="M881" s="67"/>
      <c r="N881" s="82"/>
      <c r="O881" s="86"/>
      <c r="P881" s="82"/>
      <c r="Q881" s="65"/>
      <c r="R881" s="87"/>
      <c r="S881" s="87"/>
      <c r="T881" s="87"/>
    </row>
    <row r="882" ht="15.75" customHeight="1">
      <c r="A882" s="70"/>
      <c r="B882" s="70"/>
      <c r="C882" s="70"/>
      <c r="D882" s="70"/>
      <c r="E882" s="88"/>
      <c r="F882" s="88"/>
      <c r="G882" s="70"/>
      <c r="H882" s="70"/>
      <c r="I882" s="70"/>
      <c r="J882" s="78"/>
      <c r="K882" s="79"/>
      <c r="L882" s="78"/>
      <c r="M882" s="78"/>
      <c r="N882" s="79"/>
      <c r="O882" s="89"/>
      <c r="P882" s="79"/>
      <c r="Q882" s="70"/>
      <c r="R882" s="90"/>
      <c r="S882" s="90"/>
      <c r="T882" s="90"/>
    </row>
    <row r="883" ht="15.75" customHeight="1">
      <c r="A883" s="65"/>
      <c r="B883" s="65"/>
      <c r="C883" s="65"/>
      <c r="D883" s="65"/>
      <c r="E883" s="85"/>
      <c r="F883" s="85"/>
      <c r="G883" s="65"/>
      <c r="H883" s="65"/>
      <c r="I883" s="65"/>
      <c r="J883" s="67"/>
      <c r="K883" s="82"/>
      <c r="L883" s="67"/>
      <c r="M883" s="67"/>
      <c r="N883" s="82"/>
      <c r="O883" s="86"/>
      <c r="P883" s="82"/>
      <c r="Q883" s="65"/>
      <c r="R883" s="87"/>
      <c r="S883" s="87"/>
      <c r="T883" s="87"/>
    </row>
    <row r="884" ht="15.75" customHeight="1">
      <c r="A884" s="70"/>
      <c r="B884" s="70"/>
      <c r="C884" s="70"/>
      <c r="D884" s="70"/>
      <c r="E884" s="88"/>
      <c r="F884" s="88"/>
      <c r="G884" s="70"/>
      <c r="H884" s="70"/>
      <c r="I884" s="70"/>
      <c r="J884" s="78"/>
      <c r="K884" s="79"/>
      <c r="L884" s="78"/>
      <c r="M884" s="78"/>
      <c r="N884" s="79"/>
      <c r="O884" s="89"/>
      <c r="P884" s="79"/>
      <c r="Q884" s="70"/>
      <c r="R884" s="90"/>
      <c r="S884" s="90"/>
      <c r="T884" s="90"/>
    </row>
    <row r="885" ht="15.75" customHeight="1">
      <c r="A885" s="65"/>
      <c r="B885" s="65"/>
      <c r="C885" s="65"/>
      <c r="D885" s="65"/>
      <c r="E885" s="85"/>
      <c r="F885" s="85"/>
      <c r="G885" s="65"/>
      <c r="H885" s="65"/>
      <c r="I885" s="65"/>
      <c r="J885" s="67"/>
      <c r="K885" s="82"/>
      <c r="L885" s="67"/>
      <c r="M885" s="67"/>
      <c r="N885" s="82"/>
      <c r="O885" s="86"/>
      <c r="P885" s="82"/>
      <c r="Q885" s="65"/>
      <c r="R885" s="87"/>
      <c r="S885" s="87"/>
      <c r="T885" s="87"/>
    </row>
    <row r="886" ht="15.75" customHeight="1">
      <c r="A886" s="70"/>
      <c r="B886" s="70"/>
      <c r="C886" s="70"/>
      <c r="D886" s="70"/>
      <c r="E886" s="88"/>
      <c r="F886" s="88"/>
      <c r="G886" s="70"/>
      <c r="H886" s="70"/>
      <c r="I886" s="70"/>
      <c r="J886" s="78"/>
      <c r="K886" s="79"/>
      <c r="L886" s="78"/>
      <c r="M886" s="78"/>
      <c r="N886" s="79"/>
      <c r="O886" s="89"/>
      <c r="P886" s="79"/>
      <c r="Q886" s="70"/>
      <c r="R886" s="90"/>
      <c r="S886" s="90"/>
      <c r="T886" s="90"/>
    </row>
    <row r="887" ht="15.75" customHeight="1">
      <c r="A887" s="65"/>
      <c r="B887" s="65"/>
      <c r="C887" s="65"/>
      <c r="D887" s="65"/>
      <c r="E887" s="85"/>
      <c r="F887" s="85"/>
      <c r="G887" s="65"/>
      <c r="H887" s="65"/>
      <c r="I887" s="65"/>
      <c r="J887" s="67"/>
      <c r="K887" s="82"/>
      <c r="L887" s="67"/>
      <c r="M887" s="67"/>
      <c r="N887" s="82"/>
      <c r="O887" s="86"/>
      <c r="P887" s="82"/>
      <c r="Q887" s="65"/>
      <c r="R887" s="87"/>
      <c r="S887" s="87"/>
      <c r="T887" s="87"/>
    </row>
    <row r="888" ht="15.75" customHeight="1">
      <c r="A888" s="70"/>
      <c r="B888" s="70"/>
      <c r="C888" s="70"/>
      <c r="D888" s="70"/>
      <c r="E888" s="88"/>
      <c r="F888" s="88"/>
      <c r="G888" s="70"/>
      <c r="H888" s="70"/>
      <c r="I888" s="70"/>
      <c r="J888" s="78"/>
      <c r="K888" s="79"/>
      <c r="L888" s="78"/>
      <c r="M888" s="78"/>
      <c r="N888" s="79"/>
      <c r="O888" s="89"/>
      <c r="P888" s="79"/>
      <c r="Q888" s="70"/>
      <c r="R888" s="90"/>
      <c r="S888" s="90"/>
      <c r="T888" s="90"/>
    </row>
    <row r="889" ht="15.75" customHeight="1">
      <c r="A889" s="65"/>
      <c r="B889" s="65"/>
      <c r="C889" s="65"/>
      <c r="D889" s="65"/>
      <c r="E889" s="85"/>
      <c r="F889" s="85"/>
      <c r="G889" s="65"/>
      <c r="H889" s="65"/>
      <c r="I889" s="65"/>
      <c r="J889" s="67"/>
      <c r="K889" s="82"/>
      <c r="L889" s="67"/>
      <c r="M889" s="67"/>
      <c r="N889" s="82"/>
      <c r="O889" s="86"/>
      <c r="P889" s="82"/>
      <c r="Q889" s="65"/>
      <c r="R889" s="87"/>
      <c r="S889" s="87"/>
      <c r="T889" s="87"/>
    </row>
    <row r="890" ht="15.75" customHeight="1">
      <c r="A890" s="70"/>
      <c r="B890" s="70"/>
      <c r="C890" s="70"/>
      <c r="D890" s="70"/>
      <c r="E890" s="88"/>
      <c r="F890" s="88"/>
      <c r="G890" s="70"/>
      <c r="H890" s="70"/>
      <c r="I890" s="70"/>
      <c r="J890" s="78"/>
      <c r="K890" s="79"/>
      <c r="L890" s="78"/>
      <c r="M890" s="78"/>
      <c r="N890" s="79"/>
      <c r="O890" s="89"/>
      <c r="P890" s="79"/>
      <c r="Q890" s="70"/>
      <c r="R890" s="90"/>
      <c r="S890" s="90"/>
      <c r="T890" s="90"/>
    </row>
    <row r="891" ht="15.75" customHeight="1">
      <c r="A891" s="65"/>
      <c r="B891" s="65"/>
      <c r="C891" s="65"/>
      <c r="D891" s="65"/>
      <c r="E891" s="85"/>
      <c r="F891" s="85"/>
      <c r="G891" s="65"/>
      <c r="H891" s="65"/>
      <c r="I891" s="65"/>
      <c r="J891" s="67"/>
      <c r="K891" s="82"/>
      <c r="L891" s="67"/>
      <c r="M891" s="67"/>
      <c r="N891" s="82"/>
      <c r="O891" s="86"/>
      <c r="P891" s="82"/>
      <c r="Q891" s="65"/>
      <c r="R891" s="87"/>
      <c r="S891" s="87"/>
      <c r="T891" s="87"/>
    </row>
    <row r="892" ht="15.75" customHeight="1">
      <c r="A892" s="70"/>
      <c r="B892" s="70"/>
      <c r="C892" s="70"/>
      <c r="D892" s="70"/>
      <c r="E892" s="88"/>
      <c r="F892" s="88"/>
      <c r="G892" s="70"/>
      <c r="H892" s="70"/>
      <c r="I892" s="70"/>
      <c r="J892" s="78"/>
      <c r="K892" s="79"/>
      <c r="L892" s="78"/>
      <c r="M892" s="78"/>
      <c r="N892" s="79"/>
      <c r="O892" s="89"/>
      <c r="P892" s="79"/>
      <c r="Q892" s="70"/>
      <c r="R892" s="90"/>
      <c r="S892" s="90"/>
      <c r="T892" s="90"/>
    </row>
    <row r="893" ht="15.75" customHeight="1">
      <c r="A893" s="65"/>
      <c r="B893" s="65"/>
      <c r="C893" s="65"/>
      <c r="D893" s="65"/>
      <c r="E893" s="85"/>
      <c r="F893" s="85"/>
      <c r="G893" s="65"/>
      <c r="H893" s="65"/>
      <c r="I893" s="65"/>
      <c r="J893" s="67"/>
      <c r="K893" s="82"/>
      <c r="L893" s="67"/>
      <c r="M893" s="67"/>
      <c r="N893" s="82"/>
      <c r="O893" s="86"/>
      <c r="P893" s="82"/>
      <c r="Q893" s="65"/>
      <c r="R893" s="87"/>
      <c r="S893" s="87"/>
      <c r="T893" s="87"/>
    </row>
    <row r="894" ht="15.75" customHeight="1">
      <c r="A894" s="70"/>
      <c r="B894" s="70"/>
      <c r="C894" s="70"/>
      <c r="D894" s="70"/>
      <c r="E894" s="88"/>
      <c r="F894" s="88"/>
      <c r="G894" s="70"/>
      <c r="H894" s="70"/>
      <c r="I894" s="70"/>
      <c r="J894" s="78"/>
      <c r="K894" s="79"/>
      <c r="L894" s="78"/>
      <c r="M894" s="78"/>
      <c r="N894" s="79"/>
      <c r="O894" s="89"/>
      <c r="P894" s="79"/>
      <c r="Q894" s="70"/>
      <c r="R894" s="90"/>
      <c r="S894" s="90"/>
      <c r="T894" s="90"/>
    </row>
    <row r="895" ht="15.75" customHeight="1">
      <c r="A895" s="65"/>
      <c r="B895" s="65"/>
      <c r="C895" s="65"/>
      <c r="D895" s="65"/>
      <c r="E895" s="85"/>
      <c r="F895" s="85"/>
      <c r="G895" s="65"/>
      <c r="H895" s="65"/>
      <c r="I895" s="65"/>
      <c r="J895" s="67"/>
      <c r="K895" s="82"/>
      <c r="L895" s="67"/>
      <c r="M895" s="67"/>
      <c r="N895" s="82"/>
      <c r="O895" s="86"/>
      <c r="P895" s="82"/>
      <c r="Q895" s="65"/>
      <c r="R895" s="87"/>
      <c r="S895" s="87"/>
      <c r="T895" s="87"/>
    </row>
    <row r="896" ht="15.75" customHeight="1">
      <c r="A896" s="70"/>
      <c r="B896" s="70"/>
      <c r="C896" s="70"/>
      <c r="D896" s="70"/>
      <c r="E896" s="88"/>
      <c r="F896" s="88"/>
      <c r="G896" s="70"/>
      <c r="H896" s="70"/>
      <c r="I896" s="70"/>
      <c r="J896" s="78"/>
      <c r="K896" s="79"/>
      <c r="L896" s="78"/>
      <c r="M896" s="78"/>
      <c r="N896" s="79"/>
      <c r="O896" s="89"/>
      <c r="P896" s="79"/>
      <c r="Q896" s="70"/>
      <c r="R896" s="90"/>
      <c r="S896" s="90"/>
      <c r="T896" s="90"/>
    </row>
    <row r="897" ht="15.75" customHeight="1">
      <c r="A897" s="65"/>
      <c r="B897" s="65"/>
      <c r="C897" s="65"/>
      <c r="D897" s="65"/>
      <c r="E897" s="85"/>
      <c r="F897" s="85"/>
      <c r="G897" s="65"/>
      <c r="H897" s="65"/>
      <c r="I897" s="65"/>
      <c r="J897" s="67"/>
      <c r="K897" s="82"/>
      <c r="L897" s="67"/>
      <c r="M897" s="67"/>
      <c r="N897" s="82"/>
      <c r="O897" s="86"/>
      <c r="P897" s="82"/>
      <c r="Q897" s="65"/>
      <c r="R897" s="87"/>
      <c r="S897" s="87"/>
      <c r="T897" s="87"/>
    </row>
    <row r="898" ht="15.75" customHeight="1">
      <c r="A898" s="70"/>
      <c r="B898" s="70"/>
      <c r="C898" s="70"/>
      <c r="D898" s="70"/>
      <c r="E898" s="88"/>
      <c r="F898" s="88"/>
      <c r="G898" s="70"/>
      <c r="H898" s="70"/>
      <c r="I898" s="70"/>
      <c r="J898" s="78"/>
      <c r="K898" s="79"/>
      <c r="L898" s="78"/>
      <c r="M898" s="78"/>
      <c r="N898" s="79"/>
      <c r="O898" s="89"/>
      <c r="P898" s="79"/>
      <c r="Q898" s="70"/>
      <c r="R898" s="90"/>
      <c r="S898" s="90"/>
      <c r="T898" s="90"/>
    </row>
    <row r="899" ht="15.75" customHeight="1">
      <c r="A899" s="65"/>
      <c r="B899" s="65"/>
      <c r="C899" s="65"/>
      <c r="D899" s="65"/>
      <c r="E899" s="85"/>
      <c r="F899" s="85"/>
      <c r="G899" s="65"/>
      <c r="H899" s="65"/>
      <c r="I899" s="65"/>
      <c r="J899" s="67"/>
      <c r="K899" s="82"/>
      <c r="L899" s="67"/>
      <c r="M899" s="67"/>
      <c r="N899" s="82"/>
      <c r="O899" s="86"/>
      <c r="P899" s="82"/>
      <c r="Q899" s="65"/>
      <c r="R899" s="87"/>
      <c r="S899" s="87"/>
      <c r="T899" s="87"/>
    </row>
    <row r="900" ht="15.75" customHeight="1">
      <c r="A900" s="70"/>
      <c r="B900" s="70"/>
      <c r="C900" s="70"/>
      <c r="D900" s="70"/>
      <c r="E900" s="88"/>
      <c r="F900" s="88"/>
      <c r="G900" s="70"/>
      <c r="H900" s="70"/>
      <c r="I900" s="70"/>
      <c r="J900" s="78"/>
      <c r="K900" s="79"/>
      <c r="L900" s="78"/>
      <c r="M900" s="78"/>
      <c r="N900" s="79"/>
      <c r="O900" s="89"/>
      <c r="P900" s="79"/>
      <c r="Q900" s="70"/>
      <c r="R900" s="90"/>
      <c r="S900" s="90"/>
      <c r="T900" s="90"/>
    </row>
    <row r="901" ht="15.75" customHeight="1">
      <c r="A901" s="65"/>
      <c r="B901" s="65"/>
      <c r="C901" s="65"/>
      <c r="D901" s="65"/>
      <c r="E901" s="85"/>
      <c r="F901" s="85"/>
      <c r="G901" s="65"/>
      <c r="H901" s="65"/>
      <c r="I901" s="65"/>
      <c r="J901" s="67"/>
      <c r="K901" s="82"/>
      <c r="L901" s="67"/>
      <c r="M901" s="67"/>
      <c r="N901" s="82"/>
      <c r="O901" s="86"/>
      <c r="P901" s="82"/>
      <c r="Q901" s="65"/>
      <c r="R901" s="87"/>
      <c r="S901" s="87"/>
      <c r="T901" s="87"/>
    </row>
    <row r="902" ht="15.75" customHeight="1">
      <c r="A902" s="70"/>
      <c r="B902" s="70"/>
      <c r="C902" s="70"/>
      <c r="D902" s="70"/>
      <c r="E902" s="88"/>
      <c r="F902" s="88"/>
      <c r="G902" s="70"/>
      <c r="H902" s="70"/>
      <c r="I902" s="70"/>
      <c r="J902" s="78"/>
      <c r="K902" s="79"/>
      <c r="L902" s="78"/>
      <c r="M902" s="78"/>
      <c r="N902" s="79"/>
      <c r="O902" s="89"/>
      <c r="P902" s="79"/>
      <c r="Q902" s="70"/>
      <c r="R902" s="90"/>
      <c r="S902" s="90"/>
      <c r="T902" s="90"/>
    </row>
    <row r="903" ht="15.75" customHeight="1">
      <c r="A903" s="65"/>
      <c r="B903" s="65"/>
      <c r="C903" s="65"/>
      <c r="D903" s="65"/>
      <c r="E903" s="85"/>
      <c r="F903" s="85"/>
      <c r="G903" s="65"/>
      <c r="H903" s="65"/>
      <c r="I903" s="65"/>
      <c r="J903" s="67"/>
      <c r="K903" s="82"/>
      <c r="L903" s="67"/>
      <c r="M903" s="67"/>
      <c r="N903" s="82"/>
      <c r="O903" s="86"/>
      <c r="P903" s="82"/>
      <c r="Q903" s="65"/>
      <c r="R903" s="87"/>
      <c r="S903" s="87"/>
      <c r="T903" s="87"/>
    </row>
    <row r="904" ht="15.75" customHeight="1">
      <c r="A904" s="70"/>
      <c r="B904" s="70"/>
      <c r="C904" s="70"/>
      <c r="D904" s="70"/>
      <c r="E904" s="88"/>
      <c r="F904" s="88"/>
      <c r="G904" s="70"/>
      <c r="H904" s="70"/>
      <c r="I904" s="70"/>
      <c r="J904" s="78"/>
      <c r="K904" s="79"/>
      <c r="L904" s="78"/>
      <c r="M904" s="78"/>
      <c r="N904" s="79"/>
      <c r="O904" s="89"/>
      <c r="P904" s="79"/>
      <c r="Q904" s="70"/>
      <c r="R904" s="90"/>
      <c r="S904" s="90"/>
      <c r="T904" s="90"/>
    </row>
    <row r="905" ht="15.75" customHeight="1">
      <c r="A905" s="65"/>
      <c r="B905" s="65"/>
      <c r="C905" s="65"/>
      <c r="D905" s="65"/>
      <c r="E905" s="85"/>
      <c r="F905" s="85"/>
      <c r="G905" s="65"/>
      <c r="H905" s="65"/>
      <c r="I905" s="65"/>
      <c r="J905" s="67"/>
      <c r="K905" s="82"/>
      <c r="L905" s="67"/>
      <c r="M905" s="67"/>
      <c r="N905" s="82"/>
      <c r="O905" s="86"/>
      <c r="P905" s="82"/>
      <c r="Q905" s="65"/>
      <c r="R905" s="87"/>
      <c r="S905" s="87"/>
      <c r="T905" s="87"/>
    </row>
    <row r="906" ht="15.75" customHeight="1">
      <c r="A906" s="70"/>
      <c r="B906" s="70"/>
      <c r="C906" s="70"/>
      <c r="D906" s="70"/>
      <c r="E906" s="88"/>
      <c r="F906" s="88"/>
      <c r="G906" s="70"/>
      <c r="H906" s="70"/>
      <c r="I906" s="70"/>
      <c r="J906" s="78"/>
      <c r="K906" s="79"/>
      <c r="L906" s="78"/>
      <c r="M906" s="78"/>
      <c r="N906" s="79"/>
      <c r="O906" s="89"/>
      <c r="P906" s="79"/>
      <c r="Q906" s="70"/>
      <c r="R906" s="90"/>
      <c r="S906" s="90"/>
      <c r="T906" s="90"/>
    </row>
    <row r="907" ht="15.75" customHeight="1">
      <c r="A907" s="65"/>
      <c r="B907" s="65"/>
      <c r="C907" s="65"/>
      <c r="D907" s="65"/>
      <c r="E907" s="85"/>
      <c r="F907" s="85"/>
      <c r="G907" s="65"/>
      <c r="H907" s="65"/>
      <c r="I907" s="65"/>
      <c r="J907" s="67"/>
      <c r="K907" s="82"/>
      <c r="L907" s="67"/>
      <c r="M907" s="67"/>
      <c r="N907" s="82"/>
      <c r="O907" s="86"/>
      <c r="P907" s="82"/>
      <c r="Q907" s="65"/>
      <c r="R907" s="87"/>
      <c r="S907" s="87"/>
      <c r="T907" s="87"/>
    </row>
    <row r="908" ht="15.75" customHeight="1">
      <c r="A908" s="70"/>
      <c r="B908" s="70"/>
      <c r="C908" s="70"/>
      <c r="D908" s="70"/>
      <c r="E908" s="88"/>
      <c r="F908" s="88"/>
      <c r="G908" s="70"/>
      <c r="H908" s="70"/>
      <c r="I908" s="70"/>
      <c r="J908" s="78"/>
      <c r="K908" s="79"/>
      <c r="L908" s="78"/>
      <c r="M908" s="78"/>
      <c r="N908" s="79"/>
      <c r="O908" s="89"/>
      <c r="P908" s="79"/>
      <c r="Q908" s="70"/>
      <c r="R908" s="90"/>
      <c r="S908" s="90"/>
      <c r="T908" s="90"/>
    </row>
    <row r="909" ht="15.75" customHeight="1">
      <c r="A909" s="65"/>
      <c r="B909" s="65"/>
      <c r="C909" s="65"/>
      <c r="D909" s="65"/>
      <c r="E909" s="85"/>
      <c r="F909" s="85"/>
      <c r="G909" s="65"/>
      <c r="H909" s="65"/>
      <c r="I909" s="65"/>
      <c r="J909" s="67"/>
      <c r="K909" s="82"/>
      <c r="L909" s="67"/>
      <c r="M909" s="67"/>
      <c r="N909" s="82"/>
      <c r="O909" s="86"/>
      <c r="P909" s="82"/>
      <c r="Q909" s="65"/>
      <c r="R909" s="87"/>
      <c r="S909" s="87"/>
      <c r="T909" s="87"/>
    </row>
    <row r="910" ht="15.75" customHeight="1">
      <c r="A910" s="70"/>
      <c r="B910" s="70"/>
      <c r="C910" s="70"/>
      <c r="D910" s="70"/>
      <c r="E910" s="88"/>
      <c r="F910" s="88"/>
      <c r="G910" s="70"/>
      <c r="H910" s="70"/>
      <c r="I910" s="70"/>
      <c r="J910" s="78"/>
      <c r="K910" s="79"/>
      <c r="L910" s="78"/>
      <c r="M910" s="78"/>
      <c r="N910" s="79"/>
      <c r="O910" s="89"/>
      <c r="P910" s="79"/>
      <c r="Q910" s="70"/>
      <c r="R910" s="90"/>
      <c r="S910" s="90"/>
      <c r="T910" s="90"/>
    </row>
    <row r="911" ht="15.75" customHeight="1">
      <c r="A911" s="65"/>
      <c r="B911" s="65"/>
      <c r="C911" s="65"/>
      <c r="D911" s="65"/>
      <c r="E911" s="85"/>
      <c r="F911" s="85"/>
      <c r="G911" s="65"/>
      <c r="H911" s="65"/>
      <c r="I911" s="65"/>
      <c r="J911" s="67"/>
      <c r="K911" s="82"/>
      <c r="L911" s="67"/>
      <c r="M911" s="67"/>
      <c r="N911" s="82"/>
      <c r="O911" s="86"/>
      <c r="P911" s="82"/>
      <c r="Q911" s="65"/>
      <c r="R911" s="87"/>
      <c r="S911" s="87"/>
      <c r="T911" s="87"/>
    </row>
    <row r="912" ht="15.75" customHeight="1">
      <c r="A912" s="70"/>
      <c r="B912" s="70"/>
      <c r="C912" s="70"/>
      <c r="D912" s="70"/>
      <c r="E912" s="88"/>
      <c r="F912" s="88"/>
      <c r="G912" s="70"/>
      <c r="H912" s="70"/>
      <c r="I912" s="70"/>
      <c r="J912" s="78"/>
      <c r="K912" s="79"/>
      <c r="L912" s="78"/>
      <c r="M912" s="78"/>
      <c r="N912" s="79"/>
      <c r="O912" s="89"/>
      <c r="P912" s="79"/>
      <c r="Q912" s="70"/>
      <c r="R912" s="90"/>
      <c r="S912" s="90"/>
      <c r="T912" s="90"/>
    </row>
    <row r="913" ht="15.75" customHeight="1">
      <c r="A913" s="65"/>
      <c r="B913" s="65"/>
      <c r="C913" s="65"/>
      <c r="D913" s="65"/>
      <c r="E913" s="85"/>
      <c r="F913" s="85"/>
      <c r="G913" s="65"/>
      <c r="H913" s="65"/>
      <c r="I913" s="65"/>
      <c r="J913" s="67"/>
      <c r="K913" s="82"/>
      <c r="L913" s="67"/>
      <c r="M913" s="67"/>
      <c r="N913" s="82"/>
      <c r="O913" s="86"/>
      <c r="P913" s="82"/>
      <c r="Q913" s="65"/>
      <c r="R913" s="87"/>
      <c r="S913" s="87"/>
      <c r="T913" s="87"/>
    </row>
    <row r="914" ht="15.75" customHeight="1">
      <c r="A914" s="70"/>
      <c r="B914" s="70"/>
      <c r="C914" s="70"/>
      <c r="D914" s="70"/>
      <c r="E914" s="88"/>
      <c r="F914" s="88"/>
      <c r="G914" s="70"/>
      <c r="H914" s="70"/>
      <c r="I914" s="70"/>
      <c r="J914" s="78"/>
      <c r="K914" s="79"/>
      <c r="L914" s="78"/>
      <c r="M914" s="78"/>
      <c r="N914" s="79"/>
      <c r="O914" s="89"/>
      <c r="P914" s="79"/>
      <c r="Q914" s="70"/>
      <c r="R914" s="90"/>
      <c r="S914" s="90"/>
      <c r="T914" s="90"/>
    </row>
    <row r="915" ht="15.75" customHeight="1">
      <c r="A915" s="65"/>
      <c r="B915" s="65"/>
      <c r="C915" s="65"/>
      <c r="D915" s="65"/>
      <c r="E915" s="85"/>
      <c r="F915" s="85"/>
      <c r="G915" s="65"/>
      <c r="H915" s="65"/>
      <c r="I915" s="65"/>
      <c r="J915" s="67"/>
      <c r="K915" s="82"/>
      <c r="L915" s="67"/>
      <c r="M915" s="67"/>
      <c r="N915" s="82"/>
      <c r="O915" s="86"/>
      <c r="P915" s="82"/>
      <c r="Q915" s="65"/>
      <c r="R915" s="87"/>
      <c r="S915" s="87"/>
      <c r="T915" s="87"/>
    </row>
    <row r="916" ht="15.75" customHeight="1">
      <c r="A916" s="70"/>
      <c r="B916" s="70"/>
      <c r="C916" s="70"/>
      <c r="D916" s="70"/>
      <c r="E916" s="88"/>
      <c r="F916" s="88"/>
      <c r="G916" s="70"/>
      <c r="H916" s="70"/>
      <c r="I916" s="70"/>
      <c r="J916" s="78"/>
      <c r="K916" s="79"/>
      <c r="L916" s="78"/>
      <c r="M916" s="78"/>
      <c r="N916" s="79"/>
      <c r="O916" s="89"/>
      <c r="P916" s="79"/>
      <c r="Q916" s="70"/>
      <c r="R916" s="90"/>
      <c r="S916" s="90"/>
      <c r="T916" s="90"/>
    </row>
    <row r="917" ht="15.75" customHeight="1">
      <c r="A917" s="65"/>
      <c r="B917" s="65"/>
      <c r="C917" s="65"/>
      <c r="D917" s="65"/>
      <c r="E917" s="85"/>
      <c r="F917" s="85"/>
      <c r="G917" s="65"/>
      <c r="H917" s="65"/>
      <c r="I917" s="65"/>
      <c r="J917" s="67"/>
      <c r="K917" s="82"/>
      <c r="L917" s="67"/>
      <c r="M917" s="67"/>
      <c r="N917" s="82"/>
      <c r="O917" s="86"/>
      <c r="P917" s="82"/>
      <c r="Q917" s="65"/>
      <c r="R917" s="87"/>
      <c r="S917" s="87"/>
      <c r="T917" s="87"/>
    </row>
    <row r="918" ht="15.75" customHeight="1">
      <c r="A918" s="70"/>
      <c r="B918" s="70"/>
      <c r="C918" s="70"/>
      <c r="D918" s="70"/>
      <c r="E918" s="88"/>
      <c r="F918" s="88"/>
      <c r="G918" s="70"/>
      <c r="H918" s="70"/>
      <c r="I918" s="70"/>
      <c r="J918" s="78"/>
      <c r="K918" s="79"/>
      <c r="L918" s="78"/>
      <c r="M918" s="78"/>
      <c r="N918" s="79"/>
      <c r="O918" s="89"/>
      <c r="P918" s="79"/>
      <c r="Q918" s="70"/>
      <c r="R918" s="90"/>
      <c r="S918" s="90"/>
      <c r="T918" s="90"/>
    </row>
    <row r="919" ht="15.75" customHeight="1">
      <c r="A919" s="65"/>
      <c r="B919" s="65"/>
      <c r="C919" s="65"/>
      <c r="D919" s="65"/>
      <c r="E919" s="85"/>
      <c r="F919" s="85"/>
      <c r="G919" s="65"/>
      <c r="H919" s="65"/>
      <c r="I919" s="65"/>
      <c r="J919" s="67"/>
      <c r="K919" s="82"/>
      <c r="L919" s="67"/>
      <c r="M919" s="67"/>
      <c r="N919" s="82"/>
      <c r="O919" s="86"/>
      <c r="P919" s="82"/>
      <c r="Q919" s="65"/>
      <c r="R919" s="87"/>
      <c r="S919" s="87"/>
      <c r="T919" s="87"/>
    </row>
    <row r="920" ht="15.75" customHeight="1">
      <c r="A920" s="70"/>
      <c r="B920" s="70"/>
      <c r="C920" s="70"/>
      <c r="D920" s="70"/>
      <c r="E920" s="88"/>
      <c r="F920" s="88"/>
      <c r="G920" s="70"/>
      <c r="H920" s="70"/>
      <c r="I920" s="70"/>
      <c r="J920" s="78"/>
      <c r="K920" s="79"/>
      <c r="L920" s="78"/>
      <c r="M920" s="78"/>
      <c r="N920" s="79"/>
      <c r="O920" s="89"/>
      <c r="P920" s="79"/>
      <c r="Q920" s="70"/>
      <c r="R920" s="90"/>
      <c r="S920" s="90"/>
      <c r="T920" s="90"/>
    </row>
    <row r="921" ht="15.75" customHeight="1">
      <c r="A921" s="65"/>
      <c r="B921" s="65"/>
      <c r="C921" s="65"/>
      <c r="D921" s="65"/>
      <c r="E921" s="85"/>
      <c r="F921" s="85"/>
      <c r="G921" s="65"/>
      <c r="H921" s="65"/>
      <c r="I921" s="65"/>
      <c r="J921" s="67"/>
      <c r="K921" s="82"/>
      <c r="L921" s="67"/>
      <c r="M921" s="67"/>
      <c r="N921" s="82"/>
      <c r="O921" s="86"/>
      <c r="P921" s="82"/>
      <c r="Q921" s="65"/>
      <c r="R921" s="87"/>
      <c r="S921" s="87"/>
      <c r="T921" s="87"/>
    </row>
    <row r="922" ht="15.75" customHeight="1">
      <c r="A922" s="70"/>
      <c r="B922" s="70"/>
      <c r="C922" s="70"/>
      <c r="D922" s="70"/>
      <c r="E922" s="88"/>
      <c r="F922" s="88"/>
      <c r="G922" s="70"/>
      <c r="H922" s="70"/>
      <c r="I922" s="70"/>
      <c r="J922" s="78"/>
      <c r="K922" s="79"/>
      <c r="L922" s="78"/>
      <c r="M922" s="78"/>
      <c r="N922" s="79"/>
      <c r="O922" s="89"/>
      <c r="P922" s="79"/>
      <c r="Q922" s="70"/>
      <c r="R922" s="90"/>
      <c r="S922" s="90"/>
      <c r="T922" s="90"/>
    </row>
    <row r="923" ht="15.75" customHeight="1">
      <c r="A923" s="65"/>
      <c r="B923" s="65"/>
      <c r="C923" s="65"/>
      <c r="D923" s="65"/>
      <c r="E923" s="85"/>
      <c r="F923" s="85"/>
      <c r="G923" s="65"/>
      <c r="H923" s="65"/>
      <c r="I923" s="65"/>
      <c r="J923" s="67"/>
      <c r="K923" s="82"/>
      <c r="L923" s="67"/>
      <c r="M923" s="67"/>
      <c r="N923" s="82"/>
      <c r="O923" s="86"/>
      <c r="P923" s="82"/>
      <c r="Q923" s="65"/>
      <c r="R923" s="87"/>
      <c r="S923" s="87"/>
      <c r="T923" s="87"/>
    </row>
    <row r="924" ht="15.75" customHeight="1">
      <c r="A924" s="70"/>
      <c r="B924" s="70"/>
      <c r="C924" s="70"/>
      <c r="D924" s="70"/>
      <c r="E924" s="88"/>
      <c r="F924" s="88"/>
      <c r="G924" s="70"/>
      <c r="H924" s="70"/>
      <c r="I924" s="70"/>
      <c r="J924" s="78"/>
      <c r="K924" s="79"/>
      <c r="L924" s="78"/>
      <c r="M924" s="78"/>
      <c r="N924" s="79"/>
      <c r="O924" s="89"/>
      <c r="P924" s="79"/>
      <c r="Q924" s="70"/>
      <c r="R924" s="90"/>
      <c r="S924" s="90"/>
      <c r="T924" s="90"/>
    </row>
    <row r="925" ht="15.75" customHeight="1">
      <c r="A925" s="65"/>
      <c r="B925" s="65"/>
      <c r="C925" s="65"/>
      <c r="D925" s="65"/>
      <c r="E925" s="85"/>
      <c r="F925" s="85"/>
      <c r="G925" s="65"/>
      <c r="H925" s="65"/>
      <c r="I925" s="65"/>
      <c r="J925" s="67"/>
      <c r="K925" s="82"/>
      <c r="L925" s="67"/>
      <c r="M925" s="67"/>
      <c r="N925" s="82"/>
      <c r="O925" s="86"/>
      <c r="P925" s="82"/>
      <c r="Q925" s="65"/>
      <c r="R925" s="87"/>
      <c r="S925" s="87"/>
      <c r="T925" s="87"/>
    </row>
    <row r="926" ht="15.75" customHeight="1">
      <c r="A926" s="70"/>
      <c r="B926" s="70"/>
      <c r="C926" s="70"/>
      <c r="D926" s="70"/>
      <c r="E926" s="88"/>
      <c r="F926" s="88"/>
      <c r="G926" s="70"/>
      <c r="H926" s="70"/>
      <c r="I926" s="70"/>
      <c r="J926" s="78"/>
      <c r="K926" s="79"/>
      <c r="L926" s="78"/>
      <c r="M926" s="78"/>
      <c r="N926" s="79"/>
      <c r="O926" s="89"/>
      <c r="P926" s="79"/>
      <c r="Q926" s="70"/>
      <c r="R926" s="90"/>
      <c r="S926" s="90"/>
      <c r="T926" s="90"/>
    </row>
    <row r="927" ht="15.75" customHeight="1">
      <c r="A927" s="65"/>
      <c r="B927" s="65"/>
      <c r="C927" s="65"/>
      <c r="D927" s="65"/>
      <c r="E927" s="85"/>
      <c r="F927" s="85"/>
      <c r="G927" s="65"/>
      <c r="H927" s="65"/>
      <c r="I927" s="65"/>
      <c r="J927" s="67"/>
      <c r="K927" s="82"/>
      <c r="L927" s="67"/>
      <c r="M927" s="67"/>
      <c r="N927" s="82"/>
      <c r="O927" s="86"/>
      <c r="P927" s="82"/>
      <c r="Q927" s="65"/>
      <c r="R927" s="87"/>
      <c r="S927" s="87"/>
      <c r="T927" s="87"/>
    </row>
    <row r="928" ht="15.75" customHeight="1">
      <c r="A928" s="70"/>
      <c r="B928" s="70"/>
      <c r="C928" s="70"/>
      <c r="D928" s="70"/>
      <c r="E928" s="88"/>
      <c r="F928" s="88"/>
      <c r="G928" s="70"/>
      <c r="H928" s="70"/>
      <c r="I928" s="70"/>
      <c r="J928" s="78"/>
      <c r="K928" s="79"/>
      <c r="L928" s="78"/>
      <c r="M928" s="78"/>
      <c r="N928" s="79"/>
      <c r="O928" s="89"/>
      <c r="P928" s="79"/>
      <c r="Q928" s="70"/>
      <c r="R928" s="90"/>
      <c r="S928" s="90"/>
      <c r="T928" s="90"/>
    </row>
    <row r="929" ht="15.75" customHeight="1">
      <c r="A929" s="65"/>
      <c r="B929" s="65"/>
      <c r="C929" s="65"/>
      <c r="D929" s="65"/>
      <c r="E929" s="85"/>
      <c r="F929" s="85"/>
      <c r="G929" s="65"/>
      <c r="H929" s="65"/>
      <c r="I929" s="65"/>
      <c r="J929" s="67"/>
      <c r="K929" s="82"/>
      <c r="L929" s="67"/>
      <c r="M929" s="67"/>
      <c r="N929" s="82"/>
      <c r="O929" s="86"/>
      <c r="P929" s="82"/>
      <c r="Q929" s="65"/>
      <c r="R929" s="87"/>
      <c r="S929" s="87"/>
      <c r="T929" s="87"/>
    </row>
    <row r="930" ht="15.75" customHeight="1">
      <c r="A930" s="70"/>
      <c r="B930" s="70"/>
      <c r="C930" s="70"/>
      <c r="D930" s="70"/>
      <c r="E930" s="88"/>
      <c r="F930" s="88"/>
      <c r="G930" s="70"/>
      <c r="H930" s="70"/>
      <c r="I930" s="70"/>
      <c r="J930" s="78"/>
      <c r="K930" s="79"/>
      <c r="L930" s="78"/>
      <c r="M930" s="78"/>
      <c r="N930" s="79"/>
      <c r="O930" s="89"/>
      <c r="P930" s="79"/>
      <c r="Q930" s="70"/>
      <c r="R930" s="90"/>
      <c r="S930" s="90"/>
      <c r="T930" s="90"/>
    </row>
    <row r="931" ht="15.75" customHeight="1">
      <c r="A931" s="65"/>
      <c r="B931" s="65"/>
      <c r="C931" s="65"/>
      <c r="D931" s="65"/>
      <c r="E931" s="85"/>
      <c r="F931" s="85"/>
      <c r="G931" s="65"/>
      <c r="H931" s="65"/>
      <c r="I931" s="65"/>
      <c r="J931" s="67"/>
      <c r="K931" s="82"/>
      <c r="L931" s="67"/>
      <c r="M931" s="67"/>
      <c r="N931" s="82"/>
      <c r="O931" s="86"/>
      <c r="P931" s="82"/>
      <c r="Q931" s="65"/>
      <c r="R931" s="87"/>
      <c r="S931" s="87"/>
      <c r="T931" s="87"/>
    </row>
    <row r="932" ht="15.75" customHeight="1">
      <c r="A932" s="70"/>
      <c r="B932" s="70"/>
      <c r="C932" s="70"/>
      <c r="D932" s="70"/>
      <c r="E932" s="88"/>
      <c r="F932" s="88"/>
      <c r="G932" s="70"/>
      <c r="H932" s="70"/>
      <c r="I932" s="70"/>
      <c r="J932" s="78"/>
      <c r="K932" s="79"/>
      <c r="L932" s="78"/>
      <c r="M932" s="78"/>
      <c r="N932" s="79"/>
      <c r="O932" s="89"/>
      <c r="P932" s="79"/>
      <c r="Q932" s="70"/>
      <c r="R932" s="90"/>
      <c r="S932" s="90"/>
      <c r="T932" s="90"/>
    </row>
    <row r="933" ht="15.75" customHeight="1">
      <c r="A933" s="65"/>
      <c r="B933" s="65"/>
      <c r="C933" s="65"/>
      <c r="D933" s="65"/>
      <c r="E933" s="85"/>
      <c r="F933" s="85"/>
      <c r="G933" s="65"/>
      <c r="H933" s="65"/>
      <c r="I933" s="65"/>
      <c r="J933" s="67"/>
      <c r="K933" s="82"/>
      <c r="L933" s="67"/>
      <c r="M933" s="67"/>
      <c r="N933" s="82"/>
      <c r="O933" s="86"/>
      <c r="P933" s="82"/>
      <c r="Q933" s="65"/>
      <c r="R933" s="87"/>
      <c r="S933" s="87"/>
      <c r="T933" s="87"/>
    </row>
    <row r="934" ht="15.75" customHeight="1">
      <c r="A934" s="70"/>
      <c r="B934" s="70"/>
      <c r="C934" s="70"/>
      <c r="D934" s="70"/>
      <c r="E934" s="88"/>
      <c r="F934" s="88"/>
      <c r="G934" s="70"/>
      <c r="H934" s="70"/>
      <c r="I934" s="70"/>
      <c r="J934" s="78"/>
      <c r="K934" s="79"/>
      <c r="L934" s="78"/>
      <c r="M934" s="78"/>
      <c r="N934" s="79"/>
      <c r="O934" s="89"/>
      <c r="P934" s="79"/>
      <c r="Q934" s="70"/>
      <c r="R934" s="90"/>
      <c r="S934" s="90"/>
      <c r="T934" s="90"/>
    </row>
    <row r="935" ht="15.75" customHeight="1">
      <c r="A935" s="65"/>
      <c r="B935" s="65"/>
      <c r="C935" s="65"/>
      <c r="D935" s="65"/>
      <c r="E935" s="85"/>
      <c r="F935" s="85"/>
      <c r="G935" s="65"/>
      <c r="H935" s="65"/>
      <c r="I935" s="65"/>
      <c r="J935" s="67"/>
      <c r="K935" s="82"/>
      <c r="L935" s="67"/>
      <c r="M935" s="67"/>
      <c r="N935" s="82"/>
      <c r="O935" s="86"/>
      <c r="P935" s="82"/>
      <c r="Q935" s="65"/>
      <c r="R935" s="87"/>
      <c r="S935" s="87"/>
      <c r="T935" s="87"/>
    </row>
    <row r="936" ht="15.75" customHeight="1">
      <c r="A936" s="70"/>
      <c r="B936" s="70"/>
      <c r="C936" s="70"/>
      <c r="D936" s="70"/>
      <c r="E936" s="88"/>
      <c r="F936" s="88"/>
      <c r="G936" s="70"/>
      <c r="H936" s="70"/>
      <c r="I936" s="70"/>
      <c r="J936" s="78"/>
      <c r="K936" s="79"/>
      <c r="L936" s="78"/>
      <c r="M936" s="78"/>
      <c r="N936" s="79"/>
      <c r="O936" s="89"/>
      <c r="P936" s="79"/>
      <c r="Q936" s="70"/>
      <c r="R936" s="90"/>
      <c r="S936" s="90"/>
      <c r="T936" s="90"/>
    </row>
    <row r="937" ht="15.75" customHeight="1">
      <c r="A937" s="65"/>
      <c r="B937" s="65"/>
      <c r="C937" s="65"/>
      <c r="D937" s="65"/>
      <c r="E937" s="85"/>
      <c r="F937" s="85"/>
      <c r="G937" s="65"/>
      <c r="H937" s="65"/>
      <c r="I937" s="65"/>
      <c r="J937" s="67"/>
      <c r="K937" s="82"/>
      <c r="L937" s="67"/>
      <c r="M937" s="67"/>
      <c r="N937" s="82"/>
      <c r="O937" s="86"/>
      <c r="P937" s="82"/>
      <c r="Q937" s="65"/>
      <c r="R937" s="87"/>
      <c r="S937" s="87"/>
      <c r="T937" s="87"/>
    </row>
    <row r="938" ht="15.75" customHeight="1">
      <c r="A938" s="70"/>
      <c r="B938" s="70"/>
      <c r="C938" s="70"/>
      <c r="D938" s="70"/>
      <c r="E938" s="88"/>
      <c r="F938" s="88"/>
      <c r="G938" s="70"/>
      <c r="H938" s="70"/>
      <c r="I938" s="70"/>
      <c r="J938" s="78"/>
      <c r="K938" s="79"/>
      <c r="L938" s="78"/>
      <c r="M938" s="78"/>
      <c r="N938" s="79"/>
      <c r="O938" s="89"/>
      <c r="P938" s="79"/>
      <c r="Q938" s="70"/>
      <c r="R938" s="90"/>
      <c r="S938" s="90"/>
      <c r="T938" s="90"/>
    </row>
    <row r="939" ht="15.75" customHeight="1">
      <c r="A939" s="65"/>
      <c r="B939" s="65"/>
      <c r="C939" s="65"/>
      <c r="D939" s="65"/>
      <c r="E939" s="85"/>
      <c r="F939" s="85"/>
      <c r="G939" s="65"/>
      <c r="H939" s="65"/>
      <c r="I939" s="65"/>
      <c r="J939" s="67"/>
      <c r="K939" s="82"/>
      <c r="L939" s="67"/>
      <c r="M939" s="67"/>
      <c r="N939" s="82"/>
      <c r="O939" s="86"/>
      <c r="P939" s="82"/>
      <c r="Q939" s="65"/>
      <c r="R939" s="87"/>
      <c r="S939" s="87"/>
      <c r="T939" s="87"/>
    </row>
    <row r="940" ht="15.75" customHeight="1">
      <c r="A940" s="70"/>
      <c r="B940" s="70"/>
      <c r="C940" s="70"/>
      <c r="D940" s="70"/>
      <c r="E940" s="88"/>
      <c r="F940" s="88"/>
      <c r="G940" s="70"/>
      <c r="H940" s="70"/>
      <c r="I940" s="70"/>
      <c r="J940" s="78"/>
      <c r="K940" s="79"/>
      <c r="L940" s="78"/>
      <c r="M940" s="78"/>
      <c r="N940" s="79"/>
      <c r="O940" s="89"/>
      <c r="P940" s="79"/>
      <c r="Q940" s="70"/>
      <c r="R940" s="90"/>
      <c r="S940" s="90"/>
      <c r="T940" s="90"/>
    </row>
    <row r="941" ht="15.75" customHeight="1">
      <c r="A941" s="65"/>
      <c r="B941" s="65"/>
      <c r="C941" s="65"/>
      <c r="D941" s="65"/>
      <c r="E941" s="85"/>
      <c r="F941" s="85"/>
      <c r="G941" s="65"/>
      <c r="H941" s="65"/>
      <c r="I941" s="65"/>
      <c r="J941" s="67"/>
      <c r="K941" s="82"/>
      <c r="L941" s="67"/>
      <c r="M941" s="67"/>
      <c r="N941" s="82"/>
      <c r="O941" s="86"/>
      <c r="P941" s="82"/>
      <c r="Q941" s="65"/>
      <c r="R941" s="87"/>
      <c r="S941" s="87"/>
      <c r="T941" s="87"/>
    </row>
    <row r="942" ht="15.75" customHeight="1">
      <c r="A942" s="70"/>
      <c r="B942" s="70"/>
      <c r="C942" s="70"/>
      <c r="D942" s="70"/>
      <c r="E942" s="88"/>
      <c r="F942" s="88"/>
      <c r="G942" s="70"/>
      <c r="H942" s="70"/>
      <c r="I942" s="70"/>
      <c r="J942" s="78"/>
      <c r="K942" s="79"/>
      <c r="L942" s="78"/>
      <c r="M942" s="78"/>
      <c r="N942" s="79"/>
      <c r="O942" s="89"/>
      <c r="P942" s="79"/>
      <c r="Q942" s="70"/>
      <c r="R942" s="90"/>
      <c r="S942" s="90"/>
      <c r="T942" s="90"/>
    </row>
    <row r="943" ht="15.75" customHeight="1">
      <c r="A943" s="65"/>
      <c r="B943" s="65"/>
      <c r="C943" s="65"/>
      <c r="D943" s="65"/>
      <c r="E943" s="85"/>
      <c r="F943" s="85"/>
      <c r="G943" s="65"/>
      <c r="H943" s="65"/>
      <c r="I943" s="65"/>
      <c r="J943" s="67"/>
      <c r="K943" s="82"/>
      <c r="L943" s="67"/>
      <c r="M943" s="67"/>
      <c r="N943" s="82"/>
      <c r="O943" s="86"/>
      <c r="P943" s="82"/>
      <c r="Q943" s="65"/>
      <c r="R943" s="87"/>
      <c r="S943" s="87"/>
      <c r="T943" s="87"/>
    </row>
    <row r="944" ht="15.75" customHeight="1">
      <c r="A944" s="70"/>
      <c r="B944" s="70"/>
      <c r="C944" s="70"/>
      <c r="D944" s="70"/>
      <c r="E944" s="88"/>
      <c r="F944" s="88"/>
      <c r="G944" s="70"/>
      <c r="H944" s="70"/>
      <c r="I944" s="70"/>
      <c r="J944" s="78"/>
      <c r="K944" s="79"/>
      <c r="L944" s="78"/>
      <c r="M944" s="78"/>
      <c r="N944" s="79"/>
      <c r="O944" s="89"/>
      <c r="P944" s="79"/>
      <c r="Q944" s="70"/>
      <c r="R944" s="90"/>
      <c r="S944" s="90"/>
      <c r="T944" s="90"/>
    </row>
    <row r="945" ht="15.75" customHeight="1">
      <c r="A945" s="65"/>
      <c r="B945" s="65"/>
      <c r="C945" s="65"/>
      <c r="D945" s="65"/>
      <c r="E945" s="85"/>
      <c r="F945" s="85"/>
      <c r="G945" s="65"/>
      <c r="H945" s="65"/>
      <c r="I945" s="65"/>
      <c r="J945" s="67"/>
      <c r="K945" s="82"/>
      <c r="L945" s="67"/>
      <c r="M945" s="67"/>
      <c r="N945" s="82"/>
      <c r="O945" s="86"/>
      <c r="P945" s="82"/>
      <c r="Q945" s="65"/>
      <c r="R945" s="87"/>
      <c r="S945" s="87"/>
      <c r="T945" s="87"/>
    </row>
    <row r="946" ht="15.75" customHeight="1">
      <c r="A946" s="70"/>
      <c r="B946" s="70"/>
      <c r="C946" s="70"/>
      <c r="D946" s="70"/>
      <c r="E946" s="88"/>
      <c r="F946" s="88"/>
      <c r="G946" s="70"/>
      <c r="H946" s="70"/>
      <c r="I946" s="70"/>
      <c r="J946" s="78"/>
      <c r="K946" s="79"/>
      <c r="L946" s="78"/>
      <c r="M946" s="78"/>
      <c r="N946" s="79"/>
      <c r="O946" s="89"/>
      <c r="P946" s="79"/>
      <c r="Q946" s="70"/>
      <c r="R946" s="90"/>
      <c r="S946" s="90"/>
      <c r="T946" s="90"/>
    </row>
    <row r="947" ht="15.75" customHeight="1">
      <c r="A947" s="65"/>
      <c r="B947" s="65"/>
      <c r="C947" s="65"/>
      <c r="D947" s="65"/>
      <c r="E947" s="85"/>
      <c r="F947" s="85"/>
      <c r="G947" s="65"/>
      <c r="H947" s="65"/>
      <c r="I947" s="65"/>
      <c r="J947" s="67"/>
      <c r="K947" s="82"/>
      <c r="L947" s="67"/>
      <c r="M947" s="67"/>
      <c r="N947" s="82"/>
      <c r="O947" s="86"/>
      <c r="P947" s="82"/>
      <c r="Q947" s="65"/>
      <c r="R947" s="87"/>
      <c r="S947" s="87"/>
      <c r="T947" s="87"/>
    </row>
    <row r="948" ht="15.75" customHeight="1">
      <c r="A948" s="70"/>
      <c r="B948" s="70"/>
      <c r="C948" s="70"/>
      <c r="D948" s="70"/>
      <c r="E948" s="88"/>
      <c r="F948" s="88"/>
      <c r="G948" s="70"/>
      <c r="H948" s="70"/>
      <c r="I948" s="70"/>
      <c r="J948" s="78"/>
      <c r="K948" s="79"/>
      <c r="L948" s="78"/>
      <c r="M948" s="78"/>
      <c r="N948" s="79"/>
      <c r="O948" s="89"/>
      <c r="P948" s="79"/>
      <c r="Q948" s="70"/>
      <c r="R948" s="90"/>
      <c r="S948" s="90"/>
      <c r="T948" s="90"/>
    </row>
    <row r="949" ht="15.75" customHeight="1">
      <c r="A949" s="65"/>
      <c r="B949" s="65"/>
      <c r="C949" s="65"/>
      <c r="D949" s="65"/>
      <c r="E949" s="85"/>
      <c r="F949" s="85"/>
      <c r="G949" s="65"/>
      <c r="H949" s="65"/>
      <c r="I949" s="65"/>
      <c r="J949" s="67"/>
      <c r="K949" s="82"/>
      <c r="L949" s="67"/>
      <c r="M949" s="67"/>
      <c r="N949" s="82"/>
      <c r="O949" s="86"/>
      <c r="P949" s="82"/>
      <c r="Q949" s="65"/>
      <c r="R949" s="87"/>
      <c r="S949" s="87"/>
      <c r="T949" s="87"/>
    </row>
    <row r="950" ht="15.75" customHeight="1">
      <c r="A950" s="70"/>
      <c r="B950" s="70"/>
      <c r="C950" s="70"/>
      <c r="D950" s="70"/>
      <c r="E950" s="88"/>
      <c r="F950" s="88"/>
      <c r="G950" s="70"/>
      <c r="H950" s="70"/>
      <c r="I950" s="70"/>
      <c r="J950" s="78"/>
      <c r="K950" s="79"/>
      <c r="L950" s="78"/>
      <c r="M950" s="78"/>
      <c r="N950" s="79"/>
      <c r="O950" s="89"/>
      <c r="P950" s="79"/>
      <c r="Q950" s="70"/>
      <c r="R950" s="90"/>
      <c r="S950" s="90"/>
      <c r="T950" s="90"/>
    </row>
    <row r="951" ht="15.75" customHeight="1">
      <c r="A951" s="65"/>
      <c r="B951" s="65"/>
      <c r="C951" s="65"/>
      <c r="D951" s="65"/>
      <c r="E951" s="85"/>
      <c r="F951" s="85"/>
      <c r="G951" s="65"/>
      <c r="H951" s="65"/>
      <c r="I951" s="65"/>
      <c r="J951" s="67"/>
      <c r="K951" s="82"/>
      <c r="L951" s="67"/>
      <c r="M951" s="67"/>
      <c r="N951" s="82"/>
      <c r="O951" s="86"/>
      <c r="P951" s="82"/>
      <c r="Q951" s="65"/>
      <c r="R951" s="87"/>
      <c r="S951" s="87"/>
      <c r="T951" s="87"/>
    </row>
    <row r="952" ht="15.75" customHeight="1">
      <c r="A952" s="70"/>
      <c r="B952" s="70"/>
      <c r="C952" s="70"/>
      <c r="D952" s="70"/>
      <c r="E952" s="88"/>
      <c r="F952" s="88"/>
      <c r="G952" s="70"/>
      <c r="H952" s="70"/>
      <c r="I952" s="70"/>
      <c r="J952" s="78"/>
      <c r="K952" s="79"/>
      <c r="L952" s="78"/>
      <c r="M952" s="78"/>
      <c r="N952" s="79"/>
      <c r="O952" s="89"/>
      <c r="P952" s="79"/>
      <c r="Q952" s="70"/>
      <c r="R952" s="90"/>
      <c r="S952" s="90"/>
      <c r="T952" s="90"/>
    </row>
    <row r="953" ht="15.75" customHeight="1">
      <c r="A953" s="65"/>
      <c r="B953" s="65"/>
      <c r="C953" s="65"/>
      <c r="D953" s="65"/>
      <c r="E953" s="85"/>
      <c r="F953" s="85"/>
      <c r="G953" s="65"/>
      <c r="H953" s="65"/>
      <c r="I953" s="65"/>
      <c r="J953" s="67"/>
      <c r="K953" s="82"/>
      <c r="L953" s="67"/>
      <c r="M953" s="67"/>
      <c r="N953" s="82"/>
      <c r="O953" s="86"/>
      <c r="P953" s="82"/>
      <c r="Q953" s="65"/>
      <c r="R953" s="87"/>
      <c r="S953" s="87"/>
      <c r="T953" s="87"/>
    </row>
    <row r="954" ht="15.75" customHeight="1">
      <c r="A954" s="70"/>
      <c r="B954" s="70"/>
      <c r="C954" s="70"/>
      <c r="D954" s="70"/>
      <c r="E954" s="88"/>
      <c r="F954" s="88"/>
      <c r="G954" s="70"/>
      <c r="H954" s="70"/>
      <c r="I954" s="70"/>
      <c r="J954" s="78"/>
      <c r="K954" s="79"/>
      <c r="L954" s="78"/>
      <c r="M954" s="78"/>
      <c r="N954" s="79"/>
      <c r="O954" s="89"/>
      <c r="P954" s="79"/>
      <c r="Q954" s="70"/>
      <c r="R954" s="90"/>
      <c r="S954" s="90"/>
      <c r="T954" s="90"/>
    </row>
    <row r="955" ht="15.75" customHeight="1">
      <c r="A955" s="65"/>
      <c r="B955" s="65"/>
      <c r="C955" s="65"/>
      <c r="D955" s="65"/>
      <c r="E955" s="85"/>
      <c r="F955" s="85"/>
      <c r="G955" s="65"/>
      <c r="H955" s="65"/>
      <c r="I955" s="65"/>
      <c r="J955" s="67"/>
      <c r="K955" s="82"/>
      <c r="L955" s="67"/>
      <c r="M955" s="67"/>
      <c r="N955" s="82"/>
      <c r="O955" s="86"/>
      <c r="P955" s="82"/>
      <c r="Q955" s="65"/>
      <c r="R955" s="87"/>
      <c r="S955" s="87"/>
      <c r="T955" s="87"/>
    </row>
    <row r="956" ht="15.75" customHeight="1">
      <c r="A956" s="70"/>
      <c r="B956" s="70"/>
      <c r="C956" s="70"/>
      <c r="D956" s="70"/>
      <c r="E956" s="88"/>
      <c r="F956" s="88"/>
      <c r="G956" s="70"/>
      <c r="H956" s="70"/>
      <c r="I956" s="70"/>
      <c r="J956" s="78"/>
      <c r="K956" s="79"/>
      <c r="L956" s="78"/>
      <c r="M956" s="78"/>
      <c r="N956" s="79"/>
      <c r="O956" s="89"/>
      <c r="P956" s="79"/>
      <c r="Q956" s="70"/>
      <c r="R956" s="90"/>
      <c r="S956" s="90"/>
      <c r="T956" s="90"/>
    </row>
    <row r="957" ht="15.75" customHeight="1">
      <c r="A957" s="65"/>
      <c r="B957" s="65"/>
      <c r="C957" s="65"/>
      <c r="D957" s="65"/>
      <c r="E957" s="85"/>
      <c r="F957" s="85"/>
      <c r="G957" s="65"/>
      <c r="H957" s="65"/>
      <c r="I957" s="65"/>
      <c r="J957" s="67"/>
      <c r="K957" s="82"/>
      <c r="L957" s="67"/>
      <c r="M957" s="67"/>
      <c r="N957" s="82"/>
      <c r="O957" s="86"/>
      <c r="P957" s="82"/>
      <c r="Q957" s="65"/>
      <c r="R957" s="87"/>
      <c r="S957" s="87"/>
      <c r="T957" s="87"/>
    </row>
    <row r="958" ht="15.75" customHeight="1">
      <c r="A958" s="70"/>
      <c r="B958" s="70"/>
      <c r="C958" s="70"/>
      <c r="D958" s="70"/>
      <c r="E958" s="88"/>
      <c r="F958" s="88"/>
      <c r="G958" s="70"/>
      <c r="H958" s="70"/>
      <c r="I958" s="70"/>
      <c r="J958" s="78"/>
      <c r="K958" s="79"/>
      <c r="L958" s="78"/>
      <c r="M958" s="78"/>
      <c r="N958" s="79"/>
      <c r="O958" s="89"/>
      <c r="P958" s="79"/>
      <c r="Q958" s="70"/>
      <c r="R958" s="90"/>
      <c r="S958" s="90"/>
      <c r="T958" s="90"/>
    </row>
    <row r="959" ht="15.75" customHeight="1">
      <c r="A959" s="65"/>
      <c r="B959" s="65"/>
      <c r="C959" s="65"/>
      <c r="D959" s="65"/>
      <c r="E959" s="85"/>
      <c r="F959" s="85"/>
      <c r="G959" s="65"/>
      <c r="H959" s="65"/>
      <c r="I959" s="65"/>
      <c r="J959" s="67"/>
      <c r="K959" s="82"/>
      <c r="L959" s="67"/>
      <c r="M959" s="67"/>
      <c r="N959" s="82"/>
      <c r="O959" s="86"/>
      <c r="P959" s="82"/>
      <c r="Q959" s="65"/>
      <c r="R959" s="87"/>
      <c r="S959" s="87"/>
      <c r="T959" s="87"/>
    </row>
    <row r="960" ht="15.75" customHeight="1">
      <c r="A960" s="70"/>
      <c r="B960" s="70"/>
      <c r="C960" s="70"/>
      <c r="D960" s="70"/>
      <c r="E960" s="88"/>
      <c r="F960" s="88"/>
      <c r="G960" s="70"/>
      <c r="H960" s="70"/>
      <c r="I960" s="70"/>
      <c r="J960" s="78"/>
      <c r="K960" s="79"/>
      <c r="L960" s="78"/>
      <c r="M960" s="78"/>
      <c r="N960" s="79"/>
      <c r="O960" s="89"/>
      <c r="P960" s="79"/>
      <c r="Q960" s="70"/>
      <c r="R960" s="90"/>
      <c r="S960" s="90"/>
      <c r="T960" s="90"/>
    </row>
    <row r="961" ht="15.75" customHeight="1">
      <c r="A961" s="65"/>
      <c r="B961" s="65"/>
      <c r="C961" s="65"/>
      <c r="D961" s="65"/>
      <c r="E961" s="85"/>
      <c r="F961" s="85"/>
      <c r="G961" s="65"/>
      <c r="H961" s="65"/>
      <c r="I961" s="65"/>
      <c r="J961" s="67"/>
      <c r="K961" s="82"/>
      <c r="L961" s="67"/>
      <c r="M961" s="67"/>
      <c r="N961" s="82"/>
      <c r="O961" s="86"/>
      <c r="P961" s="82"/>
      <c r="Q961" s="65"/>
      <c r="R961" s="87"/>
      <c r="S961" s="87"/>
      <c r="T961" s="87"/>
    </row>
    <row r="962" ht="15.75" customHeight="1">
      <c r="A962" s="70"/>
      <c r="B962" s="70"/>
      <c r="C962" s="70"/>
      <c r="D962" s="70"/>
      <c r="E962" s="88"/>
      <c r="F962" s="88"/>
      <c r="G962" s="70"/>
      <c r="H962" s="70"/>
      <c r="I962" s="70"/>
      <c r="J962" s="78"/>
      <c r="K962" s="79"/>
      <c r="L962" s="78"/>
      <c r="M962" s="78"/>
      <c r="N962" s="79"/>
      <c r="O962" s="89"/>
      <c r="P962" s="79"/>
      <c r="Q962" s="70"/>
      <c r="R962" s="90"/>
      <c r="S962" s="90"/>
      <c r="T962" s="90"/>
    </row>
    <row r="963" ht="15.75" customHeight="1">
      <c r="A963" s="65"/>
      <c r="B963" s="65"/>
      <c r="C963" s="65"/>
      <c r="D963" s="65"/>
      <c r="E963" s="85"/>
      <c r="F963" s="85"/>
      <c r="G963" s="65"/>
      <c r="H963" s="65"/>
      <c r="I963" s="65"/>
      <c r="J963" s="67"/>
      <c r="K963" s="82"/>
      <c r="L963" s="67"/>
      <c r="M963" s="67"/>
      <c r="N963" s="82"/>
      <c r="O963" s="86"/>
      <c r="P963" s="82"/>
      <c r="Q963" s="65"/>
      <c r="R963" s="87"/>
      <c r="S963" s="87"/>
      <c r="T963" s="87"/>
    </row>
    <row r="964" ht="15.75" customHeight="1">
      <c r="A964" s="70"/>
      <c r="B964" s="70"/>
      <c r="C964" s="70"/>
      <c r="D964" s="70"/>
      <c r="E964" s="88"/>
      <c r="F964" s="88"/>
      <c r="G964" s="70"/>
      <c r="H964" s="70"/>
      <c r="I964" s="70"/>
      <c r="J964" s="78"/>
      <c r="K964" s="79"/>
      <c r="L964" s="78"/>
      <c r="M964" s="78"/>
      <c r="N964" s="79"/>
      <c r="O964" s="89"/>
      <c r="P964" s="79"/>
      <c r="Q964" s="70"/>
      <c r="R964" s="90"/>
      <c r="S964" s="90"/>
      <c r="T964" s="90"/>
    </row>
    <row r="965" ht="15.75" customHeight="1">
      <c r="A965" s="65"/>
      <c r="B965" s="65"/>
      <c r="C965" s="65"/>
      <c r="D965" s="65"/>
      <c r="E965" s="85"/>
      <c r="F965" s="85"/>
      <c r="G965" s="65"/>
      <c r="H965" s="65"/>
      <c r="I965" s="65"/>
      <c r="J965" s="67"/>
      <c r="K965" s="82"/>
      <c r="L965" s="67"/>
      <c r="M965" s="67"/>
      <c r="N965" s="82"/>
      <c r="O965" s="86"/>
      <c r="P965" s="82"/>
      <c r="Q965" s="65"/>
      <c r="R965" s="87"/>
      <c r="S965" s="87"/>
      <c r="T965" s="87"/>
    </row>
    <row r="966" ht="15.75" customHeight="1">
      <c r="A966" s="70"/>
      <c r="B966" s="70"/>
      <c r="C966" s="70"/>
      <c r="D966" s="70"/>
      <c r="E966" s="88"/>
      <c r="F966" s="88"/>
      <c r="G966" s="70"/>
      <c r="H966" s="70"/>
      <c r="I966" s="70"/>
      <c r="J966" s="78"/>
      <c r="K966" s="79"/>
      <c r="L966" s="78"/>
      <c r="M966" s="78"/>
      <c r="N966" s="79"/>
      <c r="O966" s="89"/>
      <c r="P966" s="79"/>
      <c r="Q966" s="70"/>
      <c r="R966" s="90"/>
      <c r="S966" s="90"/>
      <c r="T966" s="90"/>
    </row>
    <row r="967" ht="15.75" customHeight="1">
      <c r="A967" s="65"/>
      <c r="B967" s="65"/>
      <c r="C967" s="65"/>
      <c r="D967" s="65"/>
      <c r="E967" s="85"/>
      <c r="F967" s="85"/>
      <c r="G967" s="65"/>
      <c r="H967" s="65"/>
      <c r="I967" s="65"/>
      <c r="J967" s="67"/>
      <c r="K967" s="82"/>
      <c r="L967" s="67"/>
      <c r="M967" s="67"/>
      <c r="N967" s="82"/>
      <c r="O967" s="86"/>
      <c r="P967" s="82"/>
      <c r="Q967" s="65"/>
      <c r="R967" s="87"/>
      <c r="S967" s="87"/>
      <c r="T967" s="87"/>
    </row>
    <row r="968" ht="15.75" customHeight="1">
      <c r="A968" s="70"/>
      <c r="B968" s="70"/>
      <c r="C968" s="70"/>
      <c r="D968" s="70"/>
      <c r="E968" s="88"/>
      <c r="F968" s="88"/>
      <c r="G968" s="70"/>
      <c r="H968" s="70"/>
      <c r="I968" s="70"/>
      <c r="J968" s="78"/>
      <c r="K968" s="79"/>
      <c r="L968" s="78"/>
      <c r="M968" s="78"/>
      <c r="N968" s="79"/>
      <c r="O968" s="89"/>
      <c r="P968" s="79"/>
      <c r="Q968" s="70"/>
      <c r="R968" s="90"/>
      <c r="S968" s="90"/>
      <c r="T968" s="90"/>
    </row>
    <row r="969" ht="15.75" customHeight="1">
      <c r="A969" s="65"/>
      <c r="B969" s="65"/>
      <c r="C969" s="65"/>
      <c r="D969" s="65"/>
      <c r="E969" s="85"/>
      <c r="F969" s="85"/>
      <c r="G969" s="65"/>
      <c r="H969" s="65"/>
      <c r="I969" s="65"/>
      <c r="J969" s="67"/>
      <c r="K969" s="82"/>
      <c r="L969" s="67"/>
      <c r="M969" s="67"/>
      <c r="N969" s="82"/>
      <c r="O969" s="86"/>
      <c r="P969" s="82"/>
      <c r="Q969" s="65"/>
      <c r="R969" s="87"/>
      <c r="S969" s="87"/>
      <c r="T969" s="87"/>
    </row>
    <row r="970" ht="15.75" customHeight="1">
      <c r="A970" s="70"/>
      <c r="B970" s="70"/>
      <c r="C970" s="70"/>
      <c r="D970" s="70"/>
      <c r="E970" s="88"/>
      <c r="F970" s="88"/>
      <c r="G970" s="70"/>
      <c r="H970" s="70"/>
      <c r="I970" s="70"/>
      <c r="J970" s="78"/>
      <c r="K970" s="79"/>
      <c r="L970" s="78"/>
      <c r="M970" s="78"/>
      <c r="N970" s="79"/>
      <c r="O970" s="89"/>
      <c r="P970" s="79"/>
      <c r="Q970" s="70"/>
      <c r="R970" s="90"/>
      <c r="S970" s="90"/>
      <c r="T970" s="90"/>
    </row>
    <row r="971" ht="15.75" customHeight="1">
      <c r="A971" s="65"/>
      <c r="B971" s="65"/>
      <c r="C971" s="65"/>
      <c r="D971" s="65"/>
      <c r="E971" s="85"/>
      <c r="F971" s="85"/>
      <c r="G971" s="65"/>
      <c r="H971" s="65"/>
      <c r="I971" s="65"/>
      <c r="J971" s="67"/>
      <c r="K971" s="82"/>
      <c r="L971" s="67"/>
      <c r="M971" s="67"/>
      <c r="N971" s="82"/>
      <c r="O971" s="86"/>
      <c r="P971" s="82"/>
      <c r="Q971" s="65"/>
      <c r="R971" s="87"/>
      <c r="S971" s="87"/>
      <c r="T971" s="87"/>
    </row>
    <row r="972" ht="15.75" customHeight="1">
      <c r="A972" s="70"/>
      <c r="B972" s="70"/>
      <c r="C972" s="70"/>
      <c r="D972" s="70"/>
      <c r="E972" s="88"/>
      <c r="F972" s="88"/>
      <c r="G972" s="70"/>
      <c r="H972" s="70"/>
      <c r="I972" s="70"/>
      <c r="J972" s="78"/>
      <c r="K972" s="79"/>
      <c r="L972" s="78"/>
      <c r="M972" s="78"/>
      <c r="N972" s="79"/>
      <c r="O972" s="89"/>
      <c r="P972" s="79"/>
      <c r="Q972" s="70"/>
      <c r="R972" s="90"/>
      <c r="S972" s="90"/>
      <c r="T972" s="90"/>
    </row>
    <row r="973" ht="15.75" customHeight="1">
      <c r="A973" s="65"/>
      <c r="B973" s="65"/>
      <c r="C973" s="65"/>
      <c r="D973" s="65"/>
      <c r="E973" s="85"/>
      <c r="F973" s="85"/>
      <c r="G973" s="65"/>
      <c r="H973" s="65"/>
      <c r="I973" s="65"/>
      <c r="J973" s="67"/>
      <c r="K973" s="82"/>
      <c r="L973" s="67"/>
      <c r="M973" s="67"/>
      <c r="N973" s="82"/>
      <c r="O973" s="86"/>
      <c r="P973" s="82"/>
      <c r="Q973" s="65"/>
      <c r="R973" s="87"/>
      <c r="S973" s="87"/>
      <c r="T973" s="87"/>
    </row>
    <row r="974" ht="15.75" customHeight="1">
      <c r="A974" s="70"/>
      <c r="B974" s="70"/>
      <c r="C974" s="70"/>
      <c r="D974" s="70"/>
      <c r="E974" s="88"/>
      <c r="F974" s="88"/>
      <c r="G974" s="70"/>
      <c r="H974" s="70"/>
      <c r="I974" s="70"/>
      <c r="J974" s="78"/>
      <c r="K974" s="79"/>
      <c r="L974" s="78"/>
      <c r="M974" s="78"/>
      <c r="N974" s="79"/>
      <c r="O974" s="89"/>
      <c r="P974" s="79"/>
      <c r="Q974" s="70"/>
      <c r="R974" s="90"/>
      <c r="S974" s="90"/>
      <c r="T974" s="90"/>
    </row>
    <row r="975" ht="15.75" customHeight="1">
      <c r="A975" s="65"/>
      <c r="B975" s="65"/>
      <c r="C975" s="65"/>
      <c r="D975" s="65"/>
      <c r="E975" s="85"/>
      <c r="F975" s="85"/>
      <c r="G975" s="65"/>
      <c r="H975" s="65"/>
      <c r="I975" s="65"/>
      <c r="J975" s="67"/>
      <c r="K975" s="82"/>
      <c r="L975" s="67"/>
      <c r="M975" s="67"/>
      <c r="N975" s="82"/>
      <c r="O975" s="86"/>
      <c r="P975" s="82"/>
      <c r="Q975" s="65"/>
      <c r="R975" s="87"/>
      <c r="S975" s="87"/>
      <c r="T975" s="87"/>
    </row>
    <row r="976" ht="15.75" customHeight="1">
      <c r="A976" s="70"/>
      <c r="B976" s="70"/>
      <c r="C976" s="70"/>
      <c r="D976" s="70"/>
      <c r="E976" s="88"/>
      <c r="F976" s="88"/>
      <c r="G976" s="70"/>
      <c r="H976" s="70"/>
      <c r="I976" s="70"/>
      <c r="J976" s="78"/>
      <c r="K976" s="79"/>
      <c r="L976" s="78"/>
      <c r="M976" s="78"/>
      <c r="N976" s="79"/>
      <c r="O976" s="89"/>
      <c r="P976" s="79"/>
      <c r="Q976" s="70"/>
      <c r="R976" s="90"/>
      <c r="S976" s="90"/>
      <c r="T976" s="90"/>
    </row>
    <row r="977" ht="15.75" customHeight="1">
      <c r="A977" s="65"/>
      <c r="B977" s="65"/>
      <c r="C977" s="65"/>
      <c r="D977" s="65"/>
      <c r="E977" s="85"/>
      <c r="F977" s="85"/>
      <c r="G977" s="65"/>
      <c r="H977" s="65"/>
      <c r="I977" s="65"/>
      <c r="J977" s="67"/>
      <c r="K977" s="82"/>
      <c r="L977" s="67"/>
      <c r="M977" s="67"/>
      <c r="N977" s="82"/>
      <c r="O977" s="86"/>
      <c r="P977" s="82"/>
      <c r="Q977" s="65"/>
      <c r="R977" s="87"/>
      <c r="S977" s="87"/>
      <c r="T977" s="87"/>
    </row>
    <row r="978" ht="15.75" customHeight="1">
      <c r="A978" s="70"/>
      <c r="B978" s="70"/>
      <c r="C978" s="70"/>
      <c r="D978" s="70"/>
      <c r="E978" s="88"/>
      <c r="F978" s="88"/>
      <c r="G978" s="70"/>
      <c r="H978" s="70"/>
      <c r="I978" s="70"/>
      <c r="J978" s="78"/>
      <c r="K978" s="79"/>
      <c r="L978" s="78"/>
      <c r="M978" s="78"/>
      <c r="N978" s="79"/>
      <c r="O978" s="89"/>
      <c r="P978" s="79"/>
      <c r="Q978" s="70"/>
      <c r="R978" s="90"/>
      <c r="S978" s="90"/>
      <c r="T978" s="90"/>
    </row>
    <row r="979" ht="15.75" customHeight="1">
      <c r="A979" s="65"/>
      <c r="B979" s="65"/>
      <c r="C979" s="65"/>
      <c r="D979" s="65"/>
      <c r="E979" s="85"/>
      <c r="F979" s="85"/>
      <c r="G979" s="65"/>
      <c r="H979" s="65"/>
      <c r="I979" s="65"/>
      <c r="J979" s="67"/>
      <c r="K979" s="82"/>
      <c r="L979" s="67"/>
      <c r="M979" s="67"/>
      <c r="N979" s="82"/>
      <c r="O979" s="86"/>
      <c r="P979" s="82"/>
      <c r="Q979" s="65"/>
      <c r="R979" s="87"/>
      <c r="S979" s="87"/>
      <c r="T979" s="87"/>
    </row>
    <row r="980" ht="15.75" customHeight="1">
      <c r="A980" s="70"/>
      <c r="B980" s="70"/>
      <c r="C980" s="70"/>
      <c r="D980" s="70"/>
      <c r="E980" s="88"/>
      <c r="F980" s="88"/>
      <c r="G980" s="70"/>
      <c r="H980" s="70"/>
      <c r="I980" s="70"/>
      <c r="J980" s="78"/>
      <c r="K980" s="79"/>
      <c r="L980" s="78"/>
      <c r="M980" s="78"/>
      <c r="N980" s="79"/>
      <c r="O980" s="89"/>
      <c r="P980" s="79"/>
      <c r="Q980" s="70"/>
      <c r="R980" s="90"/>
      <c r="S980" s="90"/>
      <c r="T980" s="90"/>
    </row>
    <row r="981" ht="15.75" customHeight="1">
      <c r="A981" s="65"/>
      <c r="B981" s="65"/>
      <c r="C981" s="65"/>
      <c r="D981" s="65"/>
      <c r="E981" s="85"/>
      <c r="F981" s="85"/>
      <c r="G981" s="65"/>
      <c r="H981" s="65"/>
      <c r="I981" s="65"/>
      <c r="J981" s="67"/>
      <c r="K981" s="82"/>
      <c r="L981" s="67"/>
      <c r="M981" s="67"/>
      <c r="N981" s="82"/>
      <c r="O981" s="86"/>
      <c r="P981" s="82"/>
      <c r="Q981" s="65"/>
      <c r="R981" s="87"/>
      <c r="S981" s="87"/>
      <c r="T981" s="87"/>
    </row>
    <row r="982" ht="15.75" customHeight="1">
      <c r="A982" s="70"/>
      <c r="B982" s="70"/>
      <c r="C982" s="70"/>
      <c r="D982" s="70"/>
      <c r="E982" s="88"/>
      <c r="F982" s="88"/>
      <c r="G982" s="70"/>
      <c r="H982" s="70"/>
      <c r="I982" s="70"/>
      <c r="J982" s="78"/>
      <c r="K982" s="79"/>
      <c r="L982" s="78"/>
      <c r="M982" s="78"/>
      <c r="N982" s="79"/>
      <c r="O982" s="89"/>
      <c r="P982" s="79"/>
      <c r="Q982" s="70"/>
      <c r="R982" s="90"/>
      <c r="S982" s="90"/>
      <c r="T982" s="90"/>
    </row>
    <row r="983" ht="15.75" customHeight="1">
      <c r="A983" s="65"/>
      <c r="B983" s="65"/>
      <c r="C983" s="65"/>
      <c r="D983" s="65"/>
      <c r="E983" s="85"/>
      <c r="F983" s="85"/>
      <c r="G983" s="65"/>
      <c r="H983" s="65"/>
      <c r="I983" s="65"/>
      <c r="J983" s="67"/>
      <c r="K983" s="82"/>
      <c r="L983" s="67"/>
      <c r="M983" s="67"/>
      <c r="N983" s="82"/>
      <c r="O983" s="86"/>
      <c r="P983" s="82"/>
      <c r="Q983" s="65"/>
      <c r="R983" s="87"/>
      <c r="S983" s="87"/>
      <c r="T983" s="87"/>
    </row>
    <row r="984" ht="15.75" customHeight="1">
      <c r="A984" s="70"/>
      <c r="B984" s="70"/>
      <c r="C984" s="70"/>
      <c r="D984" s="70"/>
      <c r="E984" s="88"/>
      <c r="F984" s="88"/>
      <c r="G984" s="70"/>
      <c r="H984" s="70"/>
      <c r="I984" s="70"/>
      <c r="J984" s="78"/>
      <c r="K984" s="79"/>
      <c r="L984" s="78"/>
      <c r="M984" s="78"/>
      <c r="N984" s="79"/>
      <c r="O984" s="89"/>
      <c r="P984" s="79"/>
      <c r="Q984" s="70"/>
      <c r="R984" s="90"/>
      <c r="S984" s="90"/>
      <c r="T984" s="90"/>
    </row>
    <row r="985" ht="15.75" customHeight="1">
      <c r="A985" s="65"/>
      <c r="B985" s="65"/>
      <c r="C985" s="65"/>
      <c r="D985" s="65"/>
      <c r="E985" s="85"/>
      <c r="F985" s="85"/>
      <c r="G985" s="65"/>
      <c r="H985" s="65"/>
      <c r="I985" s="65"/>
      <c r="J985" s="67"/>
      <c r="K985" s="82"/>
      <c r="L985" s="67"/>
      <c r="M985" s="67"/>
      <c r="N985" s="82"/>
      <c r="O985" s="86"/>
      <c r="P985" s="82"/>
      <c r="Q985" s="65"/>
      <c r="R985" s="87"/>
      <c r="S985" s="87"/>
      <c r="T985" s="87"/>
    </row>
    <row r="986" ht="15.75" customHeight="1">
      <c r="A986" s="70"/>
      <c r="B986" s="70"/>
      <c r="C986" s="70"/>
      <c r="D986" s="70"/>
      <c r="E986" s="88"/>
      <c r="F986" s="88"/>
      <c r="G986" s="70"/>
      <c r="H986" s="70"/>
      <c r="I986" s="70"/>
      <c r="J986" s="78"/>
      <c r="K986" s="79"/>
      <c r="L986" s="78"/>
      <c r="M986" s="78"/>
      <c r="N986" s="79"/>
      <c r="O986" s="89"/>
      <c r="P986" s="79"/>
      <c r="Q986" s="70"/>
      <c r="R986" s="90"/>
      <c r="S986" s="90"/>
      <c r="T986" s="90"/>
    </row>
    <row r="987" ht="15.75" customHeight="1">
      <c r="A987" s="65"/>
      <c r="B987" s="65"/>
      <c r="C987" s="65"/>
      <c r="D987" s="65"/>
      <c r="E987" s="85"/>
      <c r="F987" s="85"/>
      <c r="G987" s="65"/>
      <c r="H987" s="65"/>
      <c r="I987" s="65"/>
      <c r="J987" s="67"/>
      <c r="K987" s="82"/>
      <c r="L987" s="67"/>
      <c r="M987" s="67"/>
      <c r="N987" s="82"/>
      <c r="O987" s="86"/>
      <c r="P987" s="82"/>
      <c r="Q987" s="65"/>
      <c r="R987" s="87"/>
      <c r="S987" s="87"/>
      <c r="T987" s="87"/>
    </row>
    <row r="988" ht="15.75" customHeight="1">
      <c r="A988" s="70"/>
      <c r="B988" s="70"/>
      <c r="C988" s="70"/>
      <c r="D988" s="70"/>
      <c r="E988" s="88"/>
      <c r="F988" s="88"/>
      <c r="G988" s="70"/>
      <c r="H988" s="70"/>
      <c r="I988" s="70"/>
      <c r="J988" s="78"/>
      <c r="K988" s="79"/>
      <c r="L988" s="78"/>
      <c r="M988" s="78"/>
      <c r="N988" s="79"/>
      <c r="O988" s="89"/>
      <c r="P988" s="79"/>
      <c r="Q988" s="70"/>
      <c r="R988" s="90"/>
      <c r="S988" s="90"/>
      <c r="T988" s="90"/>
    </row>
    <row r="989" ht="15.75" customHeight="1">
      <c r="A989" s="65"/>
      <c r="B989" s="65"/>
      <c r="C989" s="65"/>
      <c r="D989" s="65"/>
      <c r="E989" s="85"/>
      <c r="F989" s="85"/>
      <c r="G989" s="65"/>
      <c r="H989" s="65"/>
      <c r="I989" s="65"/>
      <c r="J989" s="67"/>
      <c r="K989" s="82"/>
      <c r="L989" s="67"/>
      <c r="M989" s="67"/>
      <c r="N989" s="82"/>
      <c r="O989" s="86"/>
      <c r="P989" s="82"/>
      <c r="Q989" s="65"/>
      <c r="R989" s="87"/>
      <c r="S989" s="87"/>
      <c r="T989" s="87"/>
    </row>
    <row r="990" ht="15.75" customHeight="1">
      <c r="A990" s="70"/>
      <c r="B990" s="70"/>
      <c r="C990" s="70"/>
      <c r="D990" s="70"/>
      <c r="E990" s="88"/>
      <c r="F990" s="88"/>
      <c r="G990" s="70"/>
      <c r="H990" s="70"/>
      <c r="I990" s="70"/>
      <c r="J990" s="78"/>
      <c r="K990" s="79"/>
      <c r="L990" s="78"/>
      <c r="M990" s="78"/>
      <c r="N990" s="79"/>
      <c r="O990" s="89"/>
      <c r="P990" s="79"/>
      <c r="Q990" s="70"/>
      <c r="R990" s="90"/>
      <c r="S990" s="90"/>
      <c r="T990" s="90"/>
    </row>
    <row r="991" ht="15.75" customHeight="1">
      <c r="A991" s="65"/>
      <c r="B991" s="65"/>
      <c r="C991" s="65"/>
      <c r="D991" s="65"/>
      <c r="E991" s="85"/>
      <c r="F991" s="85"/>
      <c r="G991" s="65"/>
      <c r="H991" s="65"/>
      <c r="I991" s="65"/>
      <c r="J991" s="67"/>
      <c r="K991" s="82"/>
      <c r="L991" s="67"/>
      <c r="M991" s="67"/>
      <c r="N991" s="82"/>
      <c r="O991" s="86"/>
      <c r="P991" s="82"/>
      <c r="Q991" s="65"/>
      <c r="R991" s="87"/>
      <c r="S991" s="87"/>
      <c r="T991" s="87"/>
    </row>
    <row r="992" ht="15.75" customHeight="1">
      <c r="A992" s="70"/>
      <c r="B992" s="70"/>
      <c r="C992" s="70"/>
      <c r="D992" s="70"/>
      <c r="E992" s="88"/>
      <c r="F992" s="88"/>
      <c r="G992" s="70"/>
      <c r="H992" s="70"/>
      <c r="I992" s="70"/>
      <c r="J992" s="78"/>
      <c r="K992" s="79"/>
      <c r="L992" s="78"/>
      <c r="M992" s="78"/>
      <c r="N992" s="79"/>
      <c r="O992" s="89"/>
      <c r="P992" s="79"/>
      <c r="Q992" s="70"/>
      <c r="R992" s="90"/>
      <c r="S992" s="90"/>
      <c r="T992" s="90"/>
    </row>
    <row r="993" ht="15.75" customHeight="1">
      <c r="A993" s="65"/>
      <c r="B993" s="65"/>
      <c r="C993" s="65"/>
      <c r="D993" s="65"/>
      <c r="E993" s="85"/>
      <c r="F993" s="85"/>
      <c r="G993" s="65"/>
      <c r="H993" s="65"/>
      <c r="I993" s="65"/>
      <c r="J993" s="67"/>
      <c r="K993" s="82"/>
      <c r="L993" s="67"/>
      <c r="M993" s="67"/>
      <c r="N993" s="82"/>
      <c r="O993" s="86"/>
      <c r="P993" s="82"/>
      <c r="Q993" s="65"/>
      <c r="R993" s="87"/>
      <c r="S993" s="87"/>
      <c r="T993" s="87"/>
    </row>
    <row r="994" ht="15.75" customHeight="1">
      <c r="A994" s="70"/>
      <c r="B994" s="70"/>
      <c r="C994" s="70"/>
      <c r="D994" s="70"/>
      <c r="E994" s="88"/>
      <c r="F994" s="88"/>
      <c r="G994" s="70"/>
      <c r="H994" s="70"/>
      <c r="I994" s="70"/>
      <c r="J994" s="78"/>
      <c r="K994" s="79"/>
      <c r="L994" s="78"/>
      <c r="M994" s="78"/>
      <c r="N994" s="79"/>
      <c r="O994" s="89"/>
      <c r="P994" s="79"/>
      <c r="Q994" s="70"/>
      <c r="R994" s="90"/>
      <c r="S994" s="90"/>
      <c r="T994" s="90"/>
    </row>
    <row r="995" ht="15.75" customHeight="1">
      <c r="A995" s="65"/>
      <c r="B995" s="65"/>
      <c r="C995" s="65"/>
      <c r="D995" s="65"/>
      <c r="E995" s="85"/>
      <c r="F995" s="85"/>
      <c r="G995" s="65"/>
      <c r="H995" s="65"/>
      <c r="I995" s="65"/>
      <c r="J995" s="67"/>
      <c r="K995" s="82"/>
      <c r="L995" s="67"/>
      <c r="M995" s="67"/>
      <c r="N995" s="82"/>
      <c r="O995" s="86"/>
      <c r="P995" s="82"/>
      <c r="Q995" s="65"/>
      <c r="R995" s="87"/>
      <c r="S995" s="87"/>
      <c r="T995" s="87"/>
    </row>
    <row r="996" ht="15.75" customHeight="1">
      <c r="A996" s="70"/>
      <c r="B996" s="70"/>
      <c r="C996" s="70"/>
      <c r="D996" s="70"/>
      <c r="E996" s="88"/>
      <c r="F996" s="88"/>
      <c r="G996" s="70"/>
      <c r="H996" s="70"/>
      <c r="I996" s="70"/>
      <c r="J996" s="78"/>
      <c r="K996" s="79"/>
      <c r="L996" s="78"/>
      <c r="M996" s="78"/>
      <c r="N996" s="79"/>
      <c r="O996" s="89"/>
      <c r="P996" s="79"/>
      <c r="Q996" s="70"/>
      <c r="R996" s="90"/>
      <c r="S996" s="90"/>
      <c r="T996" s="90"/>
    </row>
    <row r="997" ht="15.75" customHeight="1">
      <c r="A997" s="65"/>
      <c r="B997" s="65"/>
      <c r="C997" s="65"/>
      <c r="D997" s="65"/>
      <c r="E997" s="85"/>
      <c r="F997" s="85"/>
      <c r="G997" s="65"/>
      <c r="H997" s="65"/>
      <c r="I997" s="65"/>
      <c r="J997" s="67"/>
      <c r="K997" s="82"/>
      <c r="L997" s="67"/>
      <c r="M997" s="67"/>
      <c r="N997" s="82"/>
      <c r="O997" s="86"/>
      <c r="P997" s="82"/>
      <c r="Q997" s="65"/>
      <c r="R997" s="87"/>
      <c r="S997" s="87"/>
      <c r="T997" s="87"/>
    </row>
    <row r="998" ht="15.75" customHeight="1">
      <c r="A998" s="70"/>
      <c r="B998" s="70"/>
      <c r="C998" s="70"/>
      <c r="D998" s="70"/>
      <c r="E998" s="88"/>
      <c r="F998" s="88"/>
      <c r="G998" s="70"/>
      <c r="H998" s="70"/>
      <c r="I998" s="70"/>
      <c r="J998" s="78"/>
      <c r="K998" s="79"/>
      <c r="L998" s="78"/>
      <c r="M998" s="78"/>
      <c r="N998" s="79"/>
      <c r="O998" s="89"/>
      <c r="P998" s="79"/>
      <c r="Q998" s="70"/>
      <c r="R998" s="90"/>
      <c r="S998" s="90"/>
      <c r="T998" s="90"/>
    </row>
    <row r="999" ht="15.75" customHeight="1">
      <c r="A999" s="65"/>
      <c r="B999" s="65"/>
      <c r="C999" s="65"/>
      <c r="D999" s="65"/>
      <c r="E999" s="85"/>
      <c r="F999" s="85"/>
      <c r="G999" s="65"/>
      <c r="H999" s="65"/>
      <c r="I999" s="65"/>
      <c r="J999" s="67"/>
      <c r="K999" s="82"/>
      <c r="L999" s="67"/>
      <c r="M999" s="67"/>
      <c r="N999" s="82"/>
      <c r="O999" s="86"/>
      <c r="P999" s="82"/>
      <c r="Q999" s="65"/>
      <c r="R999" s="87"/>
      <c r="S999" s="87"/>
      <c r="T999" s="87"/>
    </row>
  </sheetData>
  <autoFilter ref="$A$1:$T$999"/>
  <customSheetViews>
    <customSheetView guid="{949E5B7E-6C83-4797-93A0-C7AEC26CAE8D}" filter="1" showAutoFilter="1">
      <autoFilter ref="$B$1:$Q$94"/>
    </customSheetView>
    <customSheetView guid="{0A3B28E6-B609-47EB-80DE-ED4708E119B2}" filter="1" showAutoFilter="1">
      <autoFilter ref="$C$1:$Q$368">
        <filterColumn colId="6">
          <filters blank="1">
            <filter val="RIO GRANDE DO NORTE"/>
            <filter val="DISTRITO FEDERAL"/>
            <filter val="MINAS GERAIS"/>
            <filter val="RIO GRANDE DO SUL"/>
            <filter val="PARAÍBA"/>
            <filter val="GOIAS"/>
            <filter val="PARANÁ"/>
            <filter val="PERNAMBUCO"/>
          </filters>
        </filterColumn>
      </autoFilter>
    </customSheetView>
    <customSheetView guid="{384B0D0A-AEB7-4D0D-87C7-7E1ECE01E56B}" filter="1" showAutoFilter="1">
      <autoFilter ref="$C$1:$Q$368"/>
    </customSheetView>
    <customSheetView guid="{C3C385D2-7854-481A-A69B-DEF7A967A632}" filter="1" showAutoFilter="1">
      <autoFilter ref="$C$1:$Q$368">
        <filterColumn colId="6">
          <filters>
            <filter val="RIO GRANDE DO NORTE"/>
            <filter val="DISTRITO FEDERAL"/>
            <filter val="MINAS GERAIS"/>
            <filter val="RIO GRANDE DO SUL"/>
            <filter val="PARAÍBA"/>
            <filter val="GOIAS"/>
            <filter val="PARANÁ"/>
            <filter val="PERNAMBUCO"/>
          </filters>
        </filterColumn>
      </autoFilter>
    </customSheetView>
    <customSheetView guid="{00ACCE2F-65AC-49A7-A323-17EB4F56AD50}" filter="1" showAutoFilter="1">
      <autoFilter ref="$C$1:$Q$368"/>
    </customSheetView>
    <customSheetView guid="{FED3C263-6B4A-4596-9DF6-A5E3DAA61FB7}" filter="1" showAutoFilter="1">
      <autoFilter ref="$C$1:$Q$368">
        <filterColumn colId="0">
          <filters>
            <filter val="FUNDEPAR - CE BASÍLIO ITIBERÊ"/>
            <filter val="FUNDEPAR - CE CM MARECHAL RONDON"/>
            <filter val="SOP - I.E.E. ASSIS BRASIL 2"/>
            <filter val="FUNDEPAR - CE MARCELINO CHAMPAGNAT"/>
            <filter val="FUNDEPAR - CE PADRE PONCIANO JOSÉ DE ARAÚJO"/>
            <filter val="ITAMARATY - SERVIÇOS EVENTUAIS"/>
            <filter val="EMBRAPA ALGODAO - CAMPINA GRANDE"/>
            <filter val="E.M PROF ANTONIO SEVERIANO"/>
            <filter val="SEFAZ  PB - LOTE 1"/>
            <filter val="UFPE IMPERMEABILIZAÇÃO ANTIGO"/>
            <filter val="SEDUC - PB"/>
            <filter val="SMOBI - RESTAURANTE POPULAR&#10; de Souza)"/>
            <filter val="BBGO - MANUTENÇÃO"/>
            <filter val="FUNDEPAR - CE CM DOM PEDRO I"/>
            <filter val="ICMBIO - PB"/>
            <filter val="SUPLAN - PB"/>
            <filter val="SME - MACAÍBA"/>
            <filter val="MUNICIPIO DE PORTO ALEGRE - LOTE 03 - REGIÃO LESTE"/>
            <filter val="GRUPO HOSPITALAR DA CONCEIÇÃO"/>
            <filter val="USF PLANICIE DAS MANGUEIRAS"/>
            <filter val="SOP - EEEM_AREAL"/>
            <filter val="CORREIOS - 824"/>
            <filter val="FUNDEPAR - CE MARIA HELENA DAVATZ"/>
            <filter val="CORREIOS 18 - SANTANA DO LIVRAMENTO"/>
            <filter val="FUNDEPAR - EE OSWALDO ARANHA"/>
            <filter val="JUSTIÇA FEDERAL GOIAS"/>
            <filter val="FUNDEPAR - CE ADELIA BIANCO SEGURO"/>
            <filter val="SOP - VERANOPOLIS"/>
            <filter val="TJGO - 5 REGIÃO LOTE 4"/>
            <filter val="FUNDEPAR - CE QUILOMBOLA MARIA JOANA FERREIRA"/>
            <filter val="MACAIBA SME - MANUTENÇÃO"/>
            <filter val="FUNDEPAR - CE BARÃO DO RIO BRANCO"/>
            <filter val="TRE - RS"/>
            <filter val="BASE NAVAL"/>
            <filter val="CORREIOS 17"/>
            <filter val="FUNDEPAR - CE URBANO PEDRONI"/>
            <filter val="SIN / SESAP"/>
            <filter val="TJGO - 5 REGIÃO LOTE 5"/>
            <filter val="SOP - C.E. FELIX DA CUNHA"/>
            <filter val="CORREIOS 43"/>
            <filter val="SES - LOTE 17"/>
            <filter val="SOP ASSIS BRASIL 3"/>
            <filter val="ITAMARATY - MÃO DE OBRA"/>
            <filter val="BANRISUL - CENTRO"/>
            <filter val="SEINFRA PB - REFORMA ESCOLAS"/>
            <filter val="CODEVASF"/>
            <filter val="FUNDEPAR - CE MARECHAL COSTA E SILVA"/>
            <filter val="SOP - EEEM_ARROIO_DO_PADRE 2"/>
            <filter val="SARAH"/>
            <filter val="SOP - TIRADENTES 2"/>
            <filter val="SMOBI - URS FACHADA - CENTRO SUL"/>
            <filter val="SOP - COLÉGIO ESTADUAL SÃO LUIZ GONZAGA"/>
            <filter val="SEEC RN PROJETOS"/>
            <filter val="HFA - SERVIÇOS EVENTUAIS"/>
            <filter val="CEHAB PE"/>
            <filter val="MACAIBA SMS - MANUTENÇÃO"/>
            <filter val="SEECT PB ITEM 3"/>
            <filter val="SEECT PB ITEM 4"/>
            <filter val="TJGO - 2 REGIÃO LOTE 1"/>
            <filter val="SEECT PB ITEM 5"/>
            <filter val="SMOBI - CRAS CABANA"/>
            <filter val="FUNDEPAR - CE PROFª RINA MARIA DE JESUS FRANCOVIG"/>
            <filter val="IABS - BASE AVANÇADA"/>
            <filter val="SEECT PB ITEM 1"/>
            <filter val="UFRN - IMPERMEABILIZAÇÃO ANTIGO"/>
            <filter val="FUNDEPAR - CE ERON DOMINGUES"/>
            <filter val="SEECT PB ITEM 2"/>
            <filter val="TJGO 1A"/>
            <filter val="TJGO 1B"/>
            <filter val="CORREIOS 18 - NOVO HAMBURGO"/>
            <filter val="SEEC RN PAU DOS FERROS"/>
            <filter val="SOP - COLEGIO ESTADUAL ANGELO MONACO"/>
            <filter val="FUNDEPAR - CE JOSÉ DE ANCHIETA"/>
            <filter val="CRO 11"/>
            <filter val="FUNDEPAR - CE CM CAMPO AURÉLIO BUARQUE DE HOLANDA"/>
            <filter val="SOP - EEEM AREAL"/>
            <filter val="SOP - E.E. FERNANDO TREPTOW"/>
            <filter val="SEINFRA - PAVIMENTAÇÃO"/>
            <filter val="FUNDEPAR - CE 29 DE NOVEMBRO"/>
            <filter val="RECEITA FEDERAL - MÃO DE OBRA"/>
            <filter val="SOP - PELOTAS"/>
            <filter val="SOP - IEE TIRADENTES"/>
            <filter val="UFPE PINTURA"/>
            <filter val="FUNDEPAR - CE JUSCELINO K. DE OLIVEIRA"/>
            <filter val="FUNDEPAR - CE JOÃO THEOTONIO NETTO"/>
            <filter val="SOP - EEEM ARROIO DO PADRE"/>
            <filter val="PARQUE TRES RUAS - JOAO PESSOA"/>
            <filter val="TJGO - 6 REGIÃO LOTE 2"/>
            <filter val="SEMTAS - NATAL/RN"/>
            <filter val="ICMBIO - PE"/>
            <filter val="VERA LUCIA (REFORMA)"/>
            <filter val="SEFAZ PB - LOTE 004"/>
            <filter val="FUNDEPAR - CE CM JARDIM ZEBALLOS"/>
            <filter val="FUNDEPAR"/>
            <filter val="FUNDEPAR - CE POLIVALENTE DE GOIOERÊ"/>
            <filter val="SOP - EEEF DR OTTONI XAVIER"/>
            <filter val="SOP - EEEM Arroio do Padre 3"/>
            <filter val="FUNDEPAR - CE C MACHADO DE ASSIS"/>
            <filter val="SOP - EEEM PROFESSOR JACINTHO SILVA"/>
            <filter val="FUNDEPAR - CE DIRCE DE AGUIAR MAIA"/>
            <filter val="SME MOSSORÓ - MANUTENÇÃO"/>
            <filter val="SEEC RN NOVA CRUZ"/>
            <filter val="SERPRO - RS"/>
            <filter val="HFA - MÃO DE OBRA"/>
            <filter val="HOSPITAL UNIVERSITARIO LAURO WANDERLEY"/>
            <filter val="FUNDEPAR - CE C-M JOÃO RODRIGUES DA SILVA"/>
            <filter val="SEFAZ PB - LOTE 3"/>
            <filter val="SEFAZ PB - LOTE 2"/>
            <filter val="SEFAZ PB - LOTE 5"/>
            <filter val="FUNDEPAR - EE INDÍGENA JYKRE TAG"/>
            <filter val="SEINFRA - APARECIDA"/>
            <filter val="BANRISUL - LOTE 1"/>
            <filter val="FUNDEPAR - CE DE CAMPO NATAL PONTAROLO"/>
            <filter val="FUNDEPAR - EE LUZIA GARCIA VILLAR"/>
            <filter val="BANRISUL - LOTE 2"/>
            <filter val="FUNDEPAR - CE JAIME RODRIGUES"/>
            <filter val="CORREIOS 18 - SOLEDADE"/>
            <filter val="FUNDEPAR - CE CM DARCY JOSÉ COSTA"/>
            <filter val="FUNDEPAR - CE SENADOR MORAES DE BARROS"/>
            <filter val="SEINFRA - NATAL 033"/>
            <filter val="TJGO - RETROFIT"/>
            <filter val="SEINFRA - NATAL 034"/>
            <filter val="SES - LOTE 14"/>
            <filter val="CODERN NATAL - BALANÇA"/>
            <filter val="EMBRAPA RS"/>
            <filter val="JOÃO XXIII"/>
            <filter val="SES - LOTE 10"/>
            <filter val="CORREIOS 18 - SÃO LEOPOLDO"/>
            <filter val="SES - LOTE 12"/>
            <filter val="SOP - E. E. PEDRO MIGLIORINI"/>
            <filter val="UBS ALTO DA TORRE"/>
            <filter val="SMOBI - CRAS MORRO DAS PEDRAS"/>
            <filter val="FUNDEPAR - CE JARDIM PANORAMA"/>
            <filter val="UNB"/>
            <filter val="15º BATALHÃO"/>
            <filter val="FUNDEPAR - CE OLAVO BILAC"/>
            <filter val="SMOBI - COORDENADORIA DE ATENDIMENTO NORDESTE"/>
            <filter val="SMS NATAL"/>
            <filter val="SOP - EEEM SÃO LOURENCO"/>
            <filter val="FUNDEPAR - CEC TANCREDO NEVES"/>
            <filter val="SEDES"/>
            <filter val="FUNDEPAR - CE CYRO PEREIRA DE CAMARGO"/>
            <filter val="FUNDEPAR - CE CAMPO MOURÃO"/>
            <filter val="MUNICIPAL DE SAÚDE - SMS/NATAL"/>
            <filter val="SOP - E.E. DR. ARMANDO FAGUNDES"/>
            <filter val="SPU E ESTACIONAMENTO"/>
            <filter val="FUNDEPAR - CE DRº JOÃO FERREIRA NEVES"/>
            <filter val="ICMBIO - RN"/>
            <filter val="FUNDEPAR - CE CM PROF. FRANCISCO VILANUEVA"/>
            <filter val="MUNICIPIO DE PORTO ALEGRE - LOTE 1 - REGIÃO NORTE"/>
            <filter val="CORREIOS CONTRATO - 12"/>
            <filter val="SOP - I.E.E. ASSIS BRASIL"/>
            <filter val="INMETRO - RS"/>
            <filter val="FUNDEPAR - DOM PEDRO PRIMEIRO"/>
            <filter val="SOP - C.E. PE COLBACHCHINI"/>
            <filter val="SOP - E.E.. DR. ANTONIO LEIVAS LEITE"/>
            <filter val="SOP - E.E.E.F.ROGACIANO GIORDAN"/>
            <filter val="SMOBI - ESCOLA DE SAMBA"/>
            <filter val="EMBRAPA BSB"/>
            <filter val="UFPE IMPERMEABILIZAÇÃO"/>
            <filter val="BRILHANTE - ICMBIO"/>
            <filter val="FUNDASE - RN"/>
            <filter val="HOSPITAL DE GUARNIÇÃO"/>
            <filter val="SMOBI - CEMAR"/>
          </filters>
        </filterColumn>
      </autoFilter>
    </customSheetView>
    <customSheetView guid="{93BA3A3B-046B-42D7-9AE4-5469EC47FF56}" filter="1" showAutoFilter="1">
      <autoFilter ref="$C$1:$Q$368"/>
    </customSheetView>
  </customSheetViews>
  <hyperlinks>
    <hyperlink r:id="rId1" ref="Q85"/>
  </hyperlink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5.88"/>
    <col customWidth="1" min="3" max="3" width="18.75"/>
    <col customWidth="1" min="6" max="7" width="20.38"/>
    <col customWidth="1" min="8" max="8" width="24.63"/>
    <col customWidth="1" min="9" max="9" width="25.0"/>
    <col customWidth="1" min="10" max="10" width="53.63"/>
    <col customWidth="1" min="11" max="11" width="23.75"/>
  </cols>
  <sheetData>
    <row r="1" ht="15.75" customHeight="1">
      <c r="A1" s="91" t="s">
        <v>0</v>
      </c>
      <c r="B1" s="92" t="s">
        <v>2</v>
      </c>
      <c r="C1" s="92" t="s">
        <v>3</v>
      </c>
      <c r="D1" s="92" t="s">
        <v>5</v>
      </c>
      <c r="E1" s="92" t="s">
        <v>8</v>
      </c>
      <c r="F1" s="93" t="s">
        <v>7</v>
      </c>
      <c r="G1" s="94" t="s">
        <v>718</v>
      </c>
      <c r="H1" s="95" t="s">
        <v>10</v>
      </c>
      <c r="I1" s="96" t="s">
        <v>719</v>
      </c>
      <c r="J1" s="96" t="s">
        <v>720</v>
      </c>
      <c r="K1" s="97" t="s">
        <v>721</v>
      </c>
    </row>
    <row r="2">
      <c r="A2" s="98" t="s">
        <v>722</v>
      </c>
      <c r="B2" s="98" t="s">
        <v>45</v>
      </c>
      <c r="C2" s="98" t="s">
        <v>46</v>
      </c>
      <c r="D2" s="98" t="s">
        <v>40</v>
      </c>
      <c r="E2" s="98" t="s">
        <v>41</v>
      </c>
      <c r="F2" s="98" t="s">
        <v>723</v>
      </c>
      <c r="G2" s="99">
        <v>45370.0</v>
      </c>
      <c r="H2" s="100">
        <v>1956444.92</v>
      </c>
      <c r="J2" s="98" t="s">
        <v>724</v>
      </c>
      <c r="K2" s="98" t="s">
        <v>725</v>
      </c>
    </row>
    <row r="3">
      <c r="A3" s="98" t="s">
        <v>726</v>
      </c>
      <c r="B3" s="98" t="s">
        <v>45</v>
      </c>
      <c r="C3" s="98" t="s">
        <v>46</v>
      </c>
      <c r="D3" s="98" t="s">
        <v>40</v>
      </c>
      <c r="E3" s="98" t="s">
        <v>41</v>
      </c>
      <c r="F3" s="98" t="s">
        <v>723</v>
      </c>
      <c r="G3" s="99">
        <v>45483.0</v>
      </c>
      <c r="H3" s="100">
        <v>8408830.5</v>
      </c>
      <c r="J3" s="98" t="s">
        <v>727</v>
      </c>
      <c r="K3" s="98" t="s">
        <v>725</v>
      </c>
    </row>
    <row r="4">
      <c r="A4" s="98" t="s">
        <v>728</v>
      </c>
      <c r="B4" s="98" t="s">
        <v>38</v>
      </c>
      <c r="C4" s="98" t="s">
        <v>39</v>
      </c>
      <c r="D4" s="98" t="s">
        <v>40</v>
      </c>
      <c r="E4" s="98" t="s">
        <v>41</v>
      </c>
      <c r="F4" s="98" t="s">
        <v>729</v>
      </c>
      <c r="G4" s="99">
        <v>45448.0</v>
      </c>
      <c r="H4" s="100">
        <v>4170640.6</v>
      </c>
      <c r="I4" s="98" t="s">
        <v>730</v>
      </c>
      <c r="J4" s="98" t="s">
        <v>731</v>
      </c>
      <c r="K4" s="98" t="s">
        <v>725</v>
      </c>
    </row>
    <row r="5">
      <c r="A5" s="98" t="s">
        <v>732</v>
      </c>
      <c r="B5" s="98" t="s">
        <v>45</v>
      </c>
      <c r="C5" s="98" t="s">
        <v>46</v>
      </c>
      <c r="D5" s="98" t="s">
        <v>40</v>
      </c>
      <c r="E5" s="98" t="s">
        <v>41</v>
      </c>
      <c r="F5" s="98" t="s">
        <v>729</v>
      </c>
      <c r="G5" s="99">
        <v>45448.0</v>
      </c>
      <c r="H5" s="100">
        <v>663291.48</v>
      </c>
      <c r="I5" s="98" t="s">
        <v>733</v>
      </c>
      <c r="J5" s="98" t="s">
        <v>734</v>
      </c>
      <c r="K5" s="98" t="s">
        <v>725</v>
      </c>
    </row>
    <row r="6">
      <c r="A6" s="98" t="s">
        <v>735</v>
      </c>
      <c r="B6" s="98" t="s">
        <v>581</v>
      </c>
      <c r="C6" s="98" t="s">
        <v>582</v>
      </c>
      <c r="D6" s="98" t="s">
        <v>33</v>
      </c>
      <c r="E6" s="98" t="s">
        <v>41</v>
      </c>
      <c r="F6" s="98" t="s">
        <v>736</v>
      </c>
      <c r="G6" s="99">
        <v>45714.0</v>
      </c>
      <c r="H6" s="100">
        <v>103575.29</v>
      </c>
      <c r="K6" s="98" t="s">
        <v>725</v>
      </c>
    </row>
    <row r="7">
      <c r="A7" s="98" t="s">
        <v>737</v>
      </c>
      <c r="B7" s="98" t="s">
        <v>359</v>
      </c>
      <c r="C7" s="98" t="s">
        <v>345</v>
      </c>
      <c r="D7" s="98" t="s">
        <v>33</v>
      </c>
      <c r="E7" s="98" t="s">
        <v>27</v>
      </c>
      <c r="F7" s="98" t="s">
        <v>736</v>
      </c>
      <c r="G7" s="99">
        <v>45721.0</v>
      </c>
      <c r="H7" s="100">
        <v>2625000.0</v>
      </c>
      <c r="I7" s="98" t="s">
        <v>738</v>
      </c>
      <c r="J7" s="98" t="s">
        <v>739</v>
      </c>
      <c r="K7" s="98" t="s">
        <v>725</v>
      </c>
    </row>
    <row r="8">
      <c r="A8" s="98" t="s">
        <v>740</v>
      </c>
      <c r="B8" s="98" t="s">
        <v>359</v>
      </c>
      <c r="C8" s="98" t="s">
        <v>345</v>
      </c>
      <c r="D8" s="98" t="s">
        <v>33</v>
      </c>
      <c r="E8" s="98" t="s">
        <v>27</v>
      </c>
      <c r="F8" s="98" t="s">
        <v>736</v>
      </c>
      <c r="G8" s="99">
        <v>44971.0</v>
      </c>
      <c r="H8" s="100">
        <v>2625000.0</v>
      </c>
      <c r="I8" s="98" t="s">
        <v>741</v>
      </c>
      <c r="J8" s="101" t="s">
        <v>742</v>
      </c>
      <c r="K8" s="98" t="s">
        <v>725</v>
      </c>
    </row>
    <row r="9">
      <c r="A9" s="98" t="s">
        <v>743</v>
      </c>
      <c r="B9" s="98" t="s">
        <v>359</v>
      </c>
      <c r="C9" s="98" t="s">
        <v>345</v>
      </c>
      <c r="D9" s="98" t="s">
        <v>33</v>
      </c>
      <c r="E9" s="98" t="s">
        <v>27</v>
      </c>
      <c r="F9" s="98" t="s">
        <v>736</v>
      </c>
      <c r="G9" s="99">
        <v>45356.0</v>
      </c>
      <c r="H9" s="100">
        <v>2625000.0</v>
      </c>
      <c r="I9" s="98" t="s">
        <v>744</v>
      </c>
      <c r="J9" s="101" t="s">
        <v>745</v>
      </c>
      <c r="K9" s="98" t="s">
        <v>725</v>
      </c>
    </row>
    <row r="10">
      <c r="A10" s="98">
        <v>5.5377504E7</v>
      </c>
      <c r="B10" s="98" t="s">
        <v>356</v>
      </c>
      <c r="C10" s="98" t="s">
        <v>342</v>
      </c>
      <c r="D10" s="98" t="s">
        <v>33</v>
      </c>
      <c r="E10" s="98" t="s">
        <v>27</v>
      </c>
      <c r="F10" s="98" t="s">
        <v>736</v>
      </c>
      <c r="G10" s="99">
        <v>44613.0</v>
      </c>
      <c r="H10" s="100">
        <v>2200000.0</v>
      </c>
      <c r="I10" s="98" t="s">
        <v>746</v>
      </c>
      <c r="J10" s="101" t="s">
        <v>747</v>
      </c>
      <c r="K10" s="98" t="s">
        <v>725</v>
      </c>
    </row>
    <row r="11">
      <c r="A11" s="98" t="s">
        <v>748</v>
      </c>
      <c r="B11" s="98" t="s">
        <v>356</v>
      </c>
      <c r="C11" s="98" t="s">
        <v>342</v>
      </c>
      <c r="D11" s="98" t="s">
        <v>33</v>
      </c>
      <c r="E11" s="98" t="s">
        <v>27</v>
      </c>
      <c r="G11" s="99">
        <v>44608.0</v>
      </c>
      <c r="H11" s="100">
        <v>2062500.0</v>
      </c>
      <c r="I11" s="98" t="s">
        <v>741</v>
      </c>
      <c r="J11" s="101" t="s">
        <v>749</v>
      </c>
      <c r="K11" s="98" t="s">
        <v>725</v>
      </c>
    </row>
    <row r="12">
      <c r="A12" s="98" t="s">
        <v>750</v>
      </c>
      <c r="B12" s="98" t="s">
        <v>356</v>
      </c>
      <c r="C12" s="98" t="s">
        <v>342</v>
      </c>
      <c r="D12" s="98" t="s">
        <v>33</v>
      </c>
      <c r="E12" s="98" t="s">
        <v>27</v>
      </c>
      <c r="G12" s="99">
        <v>45342.0</v>
      </c>
      <c r="H12" s="100">
        <v>2062500.0</v>
      </c>
      <c r="I12" s="98" t="s">
        <v>744</v>
      </c>
      <c r="J12" s="101" t="s">
        <v>751</v>
      </c>
      <c r="K12" s="98" t="s">
        <v>725</v>
      </c>
    </row>
    <row r="13">
      <c r="A13" s="98" t="s">
        <v>752</v>
      </c>
      <c r="B13" s="98" t="s">
        <v>38</v>
      </c>
      <c r="C13" s="98" t="s">
        <v>39</v>
      </c>
      <c r="D13" s="98" t="s">
        <v>40</v>
      </c>
      <c r="E13" s="98" t="s">
        <v>41</v>
      </c>
      <c r="F13" s="98" t="s">
        <v>723</v>
      </c>
      <c r="G13" s="99">
        <v>45736.0</v>
      </c>
      <c r="H13" s="100">
        <v>4479862.47</v>
      </c>
      <c r="J13" s="101" t="s">
        <v>753</v>
      </c>
      <c r="K13" s="98" t="s">
        <v>725</v>
      </c>
    </row>
    <row r="14">
      <c r="A14" s="98" t="s">
        <v>754</v>
      </c>
      <c r="B14" s="98" t="s">
        <v>318</v>
      </c>
      <c r="C14" s="102">
        <v>44652.0</v>
      </c>
      <c r="D14" s="98" t="s">
        <v>33</v>
      </c>
      <c r="E14" s="98" t="s">
        <v>755</v>
      </c>
      <c r="F14" s="98" t="s">
        <v>729</v>
      </c>
      <c r="G14" s="99">
        <v>45061.0</v>
      </c>
      <c r="H14" s="100">
        <v>918080.24</v>
      </c>
      <c r="J14" s="101" t="s">
        <v>756</v>
      </c>
      <c r="K14" s="98" t="s">
        <v>725</v>
      </c>
    </row>
    <row r="15">
      <c r="A15" s="98" t="s">
        <v>757</v>
      </c>
      <c r="B15" s="98" t="s">
        <v>318</v>
      </c>
      <c r="C15" s="102">
        <v>44652.0</v>
      </c>
      <c r="D15" s="98" t="s">
        <v>33</v>
      </c>
      <c r="E15" s="98" t="s">
        <v>755</v>
      </c>
      <c r="F15" s="98" t="s">
        <v>729</v>
      </c>
      <c r="G15" s="99">
        <v>45427.0</v>
      </c>
      <c r="H15" s="100">
        <v>918080.24</v>
      </c>
      <c r="J15" s="101" t="s">
        <v>758</v>
      </c>
      <c r="K15" s="98" t="s">
        <v>725</v>
      </c>
    </row>
    <row r="16">
      <c r="A16" s="98" t="s">
        <v>759</v>
      </c>
      <c r="B16" s="98" t="s">
        <v>318</v>
      </c>
      <c r="C16" s="102">
        <v>44652.0</v>
      </c>
      <c r="D16" s="98" t="s">
        <v>33</v>
      </c>
      <c r="E16" s="98" t="s">
        <v>755</v>
      </c>
      <c r="F16" s="98" t="s">
        <v>729</v>
      </c>
      <c r="G16" s="99">
        <v>45792.0</v>
      </c>
      <c r="H16" s="100">
        <v>918080.24</v>
      </c>
      <c r="J16" s="101" t="s">
        <v>760</v>
      </c>
      <c r="K16" s="98" t="s">
        <v>725</v>
      </c>
    </row>
    <row r="17">
      <c r="A17" s="98" t="s">
        <v>761</v>
      </c>
      <c r="B17" s="98" t="s">
        <v>324</v>
      </c>
      <c r="C17" s="102">
        <v>44652.0</v>
      </c>
      <c r="D17" s="98" t="s">
        <v>33</v>
      </c>
      <c r="E17" s="98" t="s">
        <v>325</v>
      </c>
      <c r="F17" s="98" t="s">
        <v>736</v>
      </c>
      <c r="G17" s="99">
        <v>45051.0</v>
      </c>
      <c r="H17" s="100">
        <v>1711252.74</v>
      </c>
      <c r="J17" s="101" t="s">
        <v>762</v>
      </c>
      <c r="K17" s="98" t="s">
        <v>725</v>
      </c>
    </row>
    <row r="18">
      <c r="A18" s="98" t="s">
        <v>763</v>
      </c>
      <c r="B18" s="98" t="s">
        <v>324</v>
      </c>
      <c r="C18" s="102">
        <v>44652.0</v>
      </c>
      <c r="D18" s="98" t="s">
        <v>33</v>
      </c>
      <c r="E18" s="98" t="s">
        <v>325</v>
      </c>
      <c r="F18" s="98" t="s">
        <v>736</v>
      </c>
      <c r="G18" s="99">
        <v>45417.0</v>
      </c>
      <c r="H18" s="100">
        <v>1711252.74</v>
      </c>
      <c r="J18" s="101" t="s">
        <v>764</v>
      </c>
      <c r="K18" s="98" t="s">
        <v>725</v>
      </c>
    </row>
    <row r="19">
      <c r="A19" s="98" t="s">
        <v>765</v>
      </c>
      <c r="B19" s="98" t="s">
        <v>324</v>
      </c>
      <c r="C19" s="102">
        <v>44652.0</v>
      </c>
      <c r="D19" s="98" t="s">
        <v>33</v>
      </c>
      <c r="E19" s="98" t="s">
        <v>325</v>
      </c>
      <c r="F19" s="98" t="s">
        <v>736</v>
      </c>
      <c r="G19" s="99">
        <v>45782.0</v>
      </c>
      <c r="H19" s="100">
        <v>1711252.74</v>
      </c>
      <c r="J19" s="101" t="s">
        <v>766</v>
      </c>
      <c r="K19" s="98" t="s">
        <v>725</v>
      </c>
    </row>
    <row r="20">
      <c r="A20" s="98" t="s">
        <v>767</v>
      </c>
      <c r="B20" s="98" t="s">
        <v>322</v>
      </c>
      <c r="C20" s="102">
        <v>44652.0</v>
      </c>
      <c r="D20" s="98" t="s">
        <v>33</v>
      </c>
      <c r="E20" s="98" t="s">
        <v>27</v>
      </c>
      <c r="F20" s="98" t="s">
        <v>729</v>
      </c>
      <c r="G20" s="99">
        <v>45051.0</v>
      </c>
      <c r="H20" s="100">
        <v>645354.78</v>
      </c>
      <c r="J20" s="101" t="s">
        <v>768</v>
      </c>
      <c r="K20" s="98" t="s">
        <v>725</v>
      </c>
    </row>
    <row r="21">
      <c r="A21" s="98" t="s">
        <v>769</v>
      </c>
      <c r="B21" s="98" t="s">
        <v>322</v>
      </c>
      <c r="C21" s="102">
        <v>44652.0</v>
      </c>
      <c r="D21" s="98" t="s">
        <v>33</v>
      </c>
      <c r="E21" s="98" t="s">
        <v>27</v>
      </c>
      <c r="F21" s="98" t="s">
        <v>729</v>
      </c>
      <c r="G21" s="99">
        <v>45417.0</v>
      </c>
      <c r="H21" s="100">
        <v>645354.78</v>
      </c>
      <c r="J21" s="101" t="s">
        <v>770</v>
      </c>
      <c r="K21" s="98" t="s">
        <v>725</v>
      </c>
    </row>
    <row r="22">
      <c r="A22" s="98" t="s">
        <v>771</v>
      </c>
      <c r="B22" s="98" t="s">
        <v>322</v>
      </c>
      <c r="C22" s="102">
        <v>44652.0</v>
      </c>
      <c r="D22" s="98" t="s">
        <v>33</v>
      </c>
      <c r="E22" s="98" t="s">
        <v>27</v>
      </c>
      <c r="F22" s="98" t="s">
        <v>729</v>
      </c>
      <c r="G22" s="99">
        <v>45782.0</v>
      </c>
      <c r="H22" s="100">
        <v>645354.78</v>
      </c>
      <c r="J22" s="101" t="s">
        <v>772</v>
      </c>
      <c r="K22" s="98" t="s">
        <v>725</v>
      </c>
    </row>
    <row r="23">
      <c r="A23" s="98" t="s">
        <v>773</v>
      </c>
      <c r="B23" s="98" t="s">
        <v>616</v>
      </c>
      <c r="C23" s="98" t="s">
        <v>617</v>
      </c>
      <c r="D23" s="98" t="s">
        <v>33</v>
      </c>
      <c r="E23" s="98" t="s">
        <v>41</v>
      </c>
      <c r="F23" s="98" t="s">
        <v>736</v>
      </c>
      <c r="H23" s="100">
        <v>62707.86</v>
      </c>
      <c r="J23" s="101" t="s">
        <v>774</v>
      </c>
      <c r="K23" s="98" t="s">
        <v>725</v>
      </c>
    </row>
    <row r="24">
      <c r="A24" s="98" t="s">
        <v>775</v>
      </c>
      <c r="B24" s="98" t="s">
        <v>608</v>
      </c>
      <c r="C24" s="98" t="s">
        <v>609</v>
      </c>
      <c r="D24" s="98" t="s">
        <v>33</v>
      </c>
      <c r="E24" s="98" t="s">
        <v>41</v>
      </c>
      <c r="F24" s="98" t="s">
        <v>736</v>
      </c>
      <c r="G24" s="99">
        <v>45777.0</v>
      </c>
      <c r="H24" s="100">
        <v>47433.87</v>
      </c>
      <c r="J24" s="101" t="s">
        <v>776</v>
      </c>
      <c r="K24" s="98" t="s">
        <v>725</v>
      </c>
    </row>
    <row r="25">
      <c r="A25" s="98" t="s">
        <v>777</v>
      </c>
      <c r="B25" s="98" t="s">
        <v>509</v>
      </c>
      <c r="C25" s="98" t="s">
        <v>510</v>
      </c>
      <c r="D25" s="98" t="s">
        <v>33</v>
      </c>
      <c r="E25" s="98" t="s">
        <v>778</v>
      </c>
      <c r="F25" s="98" t="s">
        <v>736</v>
      </c>
      <c r="G25" s="99">
        <v>45737.0</v>
      </c>
      <c r="H25" s="100">
        <v>42696.0</v>
      </c>
      <c r="J25" s="101" t="s">
        <v>779</v>
      </c>
      <c r="K25" s="98" t="s">
        <v>725</v>
      </c>
    </row>
    <row r="26">
      <c r="A26" s="98" t="s">
        <v>780</v>
      </c>
      <c r="B26" s="98" t="s">
        <v>513</v>
      </c>
      <c r="C26" s="98" t="s">
        <v>514</v>
      </c>
      <c r="D26" s="98" t="s">
        <v>33</v>
      </c>
      <c r="E26" s="98" t="s">
        <v>778</v>
      </c>
      <c r="F26" s="98" t="s">
        <v>736</v>
      </c>
      <c r="H26" s="100">
        <v>258097.11</v>
      </c>
      <c r="J26" s="101" t="s">
        <v>781</v>
      </c>
      <c r="K26" s="98" t="s">
        <v>725</v>
      </c>
    </row>
    <row r="27">
      <c r="A27" s="98" t="s">
        <v>782</v>
      </c>
      <c r="B27" s="98" t="s">
        <v>783</v>
      </c>
      <c r="C27" s="98" t="s">
        <v>407</v>
      </c>
      <c r="D27" s="98" t="s">
        <v>33</v>
      </c>
      <c r="E27" s="98" t="s">
        <v>755</v>
      </c>
      <c r="F27" s="98" t="s">
        <v>736</v>
      </c>
      <c r="G27" s="99">
        <v>45808.0</v>
      </c>
      <c r="H27" s="100">
        <v>594705.12</v>
      </c>
      <c r="J27" s="101" t="s">
        <v>784</v>
      </c>
      <c r="K27" s="98" t="s">
        <v>725</v>
      </c>
    </row>
    <row r="28">
      <c r="A28" s="98" t="s">
        <v>785</v>
      </c>
      <c r="B28" s="98" t="s">
        <v>422</v>
      </c>
      <c r="C28" s="98" t="s">
        <v>423</v>
      </c>
      <c r="D28" s="98" t="s">
        <v>33</v>
      </c>
      <c r="E28" s="98" t="s">
        <v>755</v>
      </c>
      <c r="F28" s="98" t="s">
        <v>729</v>
      </c>
      <c r="H28" s="100">
        <v>1.446477E7</v>
      </c>
      <c r="J28" s="101" t="s">
        <v>786</v>
      </c>
      <c r="K28" s="98" t="s">
        <v>725</v>
      </c>
    </row>
    <row r="29">
      <c r="A29" s="98" t="s">
        <v>787</v>
      </c>
      <c r="B29" s="98" t="s">
        <v>422</v>
      </c>
      <c r="C29" s="98" t="s">
        <v>423</v>
      </c>
      <c r="D29" s="98" t="s">
        <v>33</v>
      </c>
      <c r="E29" s="98" t="s">
        <v>755</v>
      </c>
      <c r="F29" s="98" t="s">
        <v>729</v>
      </c>
      <c r="H29" s="100">
        <v>1.446477E7</v>
      </c>
      <c r="J29" s="101" t="s">
        <v>788</v>
      </c>
      <c r="K29" s="98" t="s">
        <v>725</v>
      </c>
    </row>
    <row r="30">
      <c r="A30" s="98" t="s">
        <v>789</v>
      </c>
      <c r="B30" s="98" t="s">
        <v>426</v>
      </c>
      <c r="C30" s="98" t="s">
        <v>423</v>
      </c>
      <c r="D30" s="98" t="s">
        <v>33</v>
      </c>
      <c r="E30" s="98" t="s">
        <v>755</v>
      </c>
      <c r="F30" s="98" t="s">
        <v>729</v>
      </c>
      <c r="H30" s="100">
        <v>9671212.5</v>
      </c>
      <c r="J30" s="101" t="s">
        <v>790</v>
      </c>
      <c r="K30" s="98" t="s">
        <v>725</v>
      </c>
    </row>
    <row r="31">
      <c r="A31" s="98" t="s">
        <v>791</v>
      </c>
      <c r="B31" s="98" t="s">
        <v>426</v>
      </c>
      <c r="C31" s="98" t="s">
        <v>423</v>
      </c>
      <c r="D31" s="98" t="s">
        <v>33</v>
      </c>
      <c r="E31" s="98" t="s">
        <v>755</v>
      </c>
      <c r="F31" s="98" t="s">
        <v>729</v>
      </c>
      <c r="H31" s="100">
        <v>9671212.5</v>
      </c>
      <c r="J31" s="101" t="s">
        <v>792</v>
      </c>
      <c r="K31" s="98" t="s">
        <v>725</v>
      </c>
    </row>
    <row r="32">
      <c r="A32" s="98" t="s">
        <v>793</v>
      </c>
      <c r="B32" s="98" t="s">
        <v>429</v>
      </c>
      <c r="C32" s="98" t="s">
        <v>423</v>
      </c>
      <c r="D32" s="98" t="s">
        <v>33</v>
      </c>
      <c r="E32" s="98" t="s">
        <v>755</v>
      </c>
      <c r="F32" s="98" t="s">
        <v>729</v>
      </c>
      <c r="H32" s="100">
        <v>1.412838E7</v>
      </c>
      <c r="J32" s="101" t="s">
        <v>794</v>
      </c>
      <c r="K32" s="98" t="s">
        <v>725</v>
      </c>
    </row>
    <row r="33">
      <c r="A33" s="98" t="s">
        <v>795</v>
      </c>
      <c r="B33" s="98" t="s">
        <v>429</v>
      </c>
      <c r="C33" s="98" t="s">
        <v>423</v>
      </c>
      <c r="D33" s="98" t="s">
        <v>33</v>
      </c>
      <c r="E33" s="98" t="s">
        <v>755</v>
      </c>
      <c r="F33" s="98" t="s">
        <v>729</v>
      </c>
      <c r="H33" s="100">
        <v>1.412838E7</v>
      </c>
      <c r="J33" s="101" t="s">
        <v>796</v>
      </c>
      <c r="K33" s="98" t="s">
        <v>725</v>
      </c>
    </row>
    <row r="34">
      <c r="A34" s="98" t="s">
        <v>797</v>
      </c>
      <c r="B34" s="98" t="s">
        <v>433</v>
      </c>
      <c r="C34" s="98" t="s">
        <v>423</v>
      </c>
      <c r="D34" s="98" t="s">
        <v>33</v>
      </c>
      <c r="E34" s="98" t="s">
        <v>755</v>
      </c>
      <c r="F34" s="98" t="s">
        <v>729</v>
      </c>
      <c r="H34" s="100">
        <v>7.8210675E7</v>
      </c>
      <c r="J34" s="101" t="s">
        <v>798</v>
      </c>
      <c r="K34" s="98" t="s">
        <v>725</v>
      </c>
    </row>
    <row r="35">
      <c r="A35" s="98" t="s">
        <v>799</v>
      </c>
      <c r="B35" s="98" t="s">
        <v>433</v>
      </c>
      <c r="C35" s="98" t="s">
        <v>423</v>
      </c>
      <c r="D35" s="98" t="s">
        <v>33</v>
      </c>
      <c r="E35" s="98" t="s">
        <v>755</v>
      </c>
      <c r="F35" s="98" t="s">
        <v>729</v>
      </c>
      <c r="H35" s="100">
        <v>7.8210675E7</v>
      </c>
      <c r="J35" s="101" t="s">
        <v>800</v>
      </c>
      <c r="K35" s="98" t="s">
        <v>725</v>
      </c>
    </row>
    <row r="36">
      <c r="A36" s="98" t="s">
        <v>801</v>
      </c>
      <c r="B36" s="98" t="s">
        <v>436</v>
      </c>
      <c r="C36" s="98" t="s">
        <v>423</v>
      </c>
      <c r="D36" s="98" t="s">
        <v>33</v>
      </c>
      <c r="E36" s="98" t="s">
        <v>755</v>
      </c>
      <c r="F36" s="98" t="s">
        <v>729</v>
      </c>
      <c r="H36" s="100">
        <v>9082530.0</v>
      </c>
      <c r="J36" s="101" t="s">
        <v>802</v>
      </c>
      <c r="K36" s="98" t="s">
        <v>725</v>
      </c>
    </row>
    <row r="37">
      <c r="A37" s="98" t="s">
        <v>803</v>
      </c>
      <c r="B37" s="98" t="s">
        <v>436</v>
      </c>
      <c r="C37" s="98" t="s">
        <v>423</v>
      </c>
      <c r="D37" s="98" t="s">
        <v>33</v>
      </c>
      <c r="E37" s="98" t="s">
        <v>755</v>
      </c>
      <c r="F37" s="98" t="s">
        <v>729</v>
      </c>
      <c r="H37" s="100">
        <v>9082530.0</v>
      </c>
      <c r="J37" s="101" t="s">
        <v>804</v>
      </c>
      <c r="K37" s="98" t="s">
        <v>725</v>
      </c>
    </row>
    <row r="38">
      <c r="A38" s="98" t="s">
        <v>805</v>
      </c>
      <c r="B38" s="98" t="s">
        <v>465</v>
      </c>
      <c r="C38" s="98" t="s">
        <v>466</v>
      </c>
      <c r="D38" s="98" t="s">
        <v>33</v>
      </c>
      <c r="E38" s="98" t="s">
        <v>755</v>
      </c>
      <c r="F38" s="98" t="s">
        <v>736</v>
      </c>
      <c r="G38" s="99">
        <v>45779.0</v>
      </c>
      <c r="H38" s="100">
        <v>299880.59</v>
      </c>
      <c r="J38" s="101" t="s">
        <v>806</v>
      </c>
      <c r="K38" s="98" t="s">
        <v>725</v>
      </c>
    </row>
    <row r="39">
      <c r="A39" s="98" t="s">
        <v>807</v>
      </c>
      <c r="B39" s="98" t="s">
        <v>633</v>
      </c>
      <c r="C39" s="98" t="s">
        <v>634</v>
      </c>
      <c r="D39" s="98" t="s">
        <v>33</v>
      </c>
      <c r="E39" s="98" t="s">
        <v>755</v>
      </c>
      <c r="F39" s="98" t="s">
        <v>736</v>
      </c>
      <c r="G39" s="103">
        <v>45791.0</v>
      </c>
      <c r="H39" s="104"/>
      <c r="I39" s="98" t="s">
        <v>808</v>
      </c>
      <c r="J39" s="101" t="s">
        <v>809</v>
      </c>
      <c r="K39" s="98" t="s">
        <v>725</v>
      </c>
    </row>
    <row r="40">
      <c r="A40" s="98" t="s">
        <v>810</v>
      </c>
      <c r="B40" s="98" t="s">
        <v>633</v>
      </c>
      <c r="C40" s="98" t="s">
        <v>634</v>
      </c>
      <c r="D40" s="98" t="s">
        <v>33</v>
      </c>
      <c r="E40" s="98" t="s">
        <v>755</v>
      </c>
      <c r="F40" s="98" t="s">
        <v>736</v>
      </c>
      <c r="G40" s="99">
        <v>45942.0</v>
      </c>
      <c r="H40" s="104"/>
      <c r="I40" s="98" t="s">
        <v>808</v>
      </c>
      <c r="J40" s="101" t="s">
        <v>811</v>
      </c>
      <c r="K40" s="98" t="s">
        <v>725</v>
      </c>
    </row>
    <row r="41">
      <c r="A41" s="98" t="s">
        <v>812</v>
      </c>
      <c r="B41" s="98" t="s">
        <v>390</v>
      </c>
      <c r="C41" s="98" t="s">
        <v>391</v>
      </c>
      <c r="D41" s="98" t="s">
        <v>40</v>
      </c>
      <c r="E41" s="98" t="s">
        <v>325</v>
      </c>
      <c r="F41" s="98" t="s">
        <v>729</v>
      </c>
      <c r="G41" s="103">
        <v>45977.0</v>
      </c>
      <c r="H41" s="100">
        <v>1599909.36</v>
      </c>
      <c r="J41" s="101" t="s">
        <v>813</v>
      </c>
      <c r="K41" s="98" t="s">
        <v>725</v>
      </c>
    </row>
    <row r="42">
      <c r="A42" s="98" t="s">
        <v>814</v>
      </c>
      <c r="B42" s="98" t="s">
        <v>668</v>
      </c>
      <c r="C42" s="98" t="s">
        <v>669</v>
      </c>
      <c r="D42" s="98" t="s">
        <v>40</v>
      </c>
      <c r="E42" s="98" t="s">
        <v>325</v>
      </c>
      <c r="F42" s="98" t="s">
        <v>736</v>
      </c>
      <c r="G42" s="99">
        <v>45932.0</v>
      </c>
      <c r="H42" s="100">
        <v>1633416.1</v>
      </c>
      <c r="J42" s="101" t="s">
        <v>815</v>
      </c>
      <c r="K42" s="98" t="s">
        <v>725</v>
      </c>
    </row>
    <row r="43">
      <c r="A43" s="98" t="s">
        <v>816</v>
      </c>
      <c r="B43" s="98" t="s">
        <v>72</v>
      </c>
      <c r="C43" s="98" t="s">
        <v>73</v>
      </c>
      <c r="D43" s="98" t="s">
        <v>33</v>
      </c>
      <c r="E43" s="98" t="s">
        <v>27</v>
      </c>
      <c r="F43" s="98" t="s">
        <v>736</v>
      </c>
      <c r="H43" s="100">
        <v>337758.76</v>
      </c>
      <c r="J43" s="101" t="s">
        <v>817</v>
      </c>
      <c r="K43" s="98" t="s">
        <v>725</v>
      </c>
    </row>
    <row r="44">
      <c r="A44" s="98" t="s">
        <v>818</v>
      </c>
      <c r="B44" s="98" t="s">
        <v>111</v>
      </c>
      <c r="C44" s="98" t="s">
        <v>112</v>
      </c>
      <c r="D44" s="98" t="s">
        <v>33</v>
      </c>
      <c r="E44" s="98" t="s">
        <v>27</v>
      </c>
      <c r="F44" s="98" t="s">
        <v>736</v>
      </c>
      <c r="G44" s="99">
        <v>45867.0</v>
      </c>
      <c r="H44" s="104"/>
      <c r="I44" s="98" t="s">
        <v>819</v>
      </c>
      <c r="J44" s="101" t="s">
        <v>820</v>
      </c>
      <c r="K44" s="98" t="s">
        <v>725</v>
      </c>
    </row>
    <row r="45">
      <c r="A45" s="98" t="s">
        <v>821</v>
      </c>
      <c r="B45" s="98" t="s">
        <v>328</v>
      </c>
      <c r="C45" s="98" t="s">
        <v>329</v>
      </c>
      <c r="D45" s="98" t="s">
        <v>40</v>
      </c>
      <c r="E45" s="98" t="s">
        <v>27</v>
      </c>
      <c r="F45" s="98" t="s">
        <v>736</v>
      </c>
      <c r="G45" s="103">
        <v>46021.0</v>
      </c>
      <c r="H45" s="100">
        <v>1120713.72</v>
      </c>
      <c r="J45" s="101" t="s">
        <v>822</v>
      </c>
      <c r="K45" s="98" t="s">
        <v>725</v>
      </c>
    </row>
    <row r="46">
      <c r="A46" s="98" t="s">
        <v>823</v>
      </c>
      <c r="B46" s="98" t="s">
        <v>332</v>
      </c>
      <c r="C46" s="98" t="s">
        <v>329</v>
      </c>
      <c r="D46" s="98" t="s">
        <v>40</v>
      </c>
      <c r="E46" s="98" t="s">
        <v>27</v>
      </c>
      <c r="F46" s="98" t="s">
        <v>736</v>
      </c>
      <c r="G46" s="103">
        <v>46021.0</v>
      </c>
      <c r="H46" s="100">
        <v>1120713.72</v>
      </c>
      <c r="J46" s="101" t="s">
        <v>824</v>
      </c>
      <c r="K46" s="98" t="s">
        <v>725</v>
      </c>
    </row>
    <row r="47">
      <c r="A47" s="98" t="s">
        <v>825</v>
      </c>
      <c r="B47" s="98" t="s">
        <v>411</v>
      </c>
      <c r="C47" s="98" t="s">
        <v>412</v>
      </c>
      <c r="D47" s="98" t="s">
        <v>33</v>
      </c>
      <c r="E47" s="98" t="s">
        <v>27</v>
      </c>
      <c r="F47" s="98" t="s">
        <v>736</v>
      </c>
      <c r="G47" s="99">
        <v>46061.0</v>
      </c>
      <c r="H47" s="104"/>
      <c r="I47" s="98" t="s">
        <v>826</v>
      </c>
      <c r="J47" s="101" t="s">
        <v>827</v>
      </c>
      <c r="K47" s="98" t="s">
        <v>725</v>
      </c>
    </row>
    <row r="48">
      <c r="A48" s="98" t="s">
        <v>828</v>
      </c>
      <c r="B48" s="98" t="s">
        <v>414</v>
      </c>
      <c r="C48" s="105">
        <v>45231.0</v>
      </c>
      <c r="D48" s="98" t="s">
        <v>33</v>
      </c>
      <c r="E48" s="98" t="s">
        <v>27</v>
      </c>
      <c r="F48" s="98" t="s">
        <v>736</v>
      </c>
      <c r="G48" s="99">
        <v>46061.0</v>
      </c>
      <c r="H48" s="104"/>
      <c r="I48" s="98" t="s">
        <v>829</v>
      </c>
      <c r="J48" s="101" t="s">
        <v>830</v>
      </c>
      <c r="K48" s="98" t="s">
        <v>725</v>
      </c>
    </row>
    <row r="49">
      <c r="A49" s="98" t="s">
        <v>831</v>
      </c>
      <c r="B49" s="98" t="s">
        <v>417</v>
      </c>
      <c r="C49" s="98" t="s">
        <v>418</v>
      </c>
      <c r="D49" s="98" t="s">
        <v>33</v>
      </c>
      <c r="E49" s="98" t="s">
        <v>27</v>
      </c>
      <c r="F49" s="98" t="s">
        <v>736</v>
      </c>
      <c r="G49" s="99">
        <v>45757.0</v>
      </c>
      <c r="H49" s="104"/>
      <c r="J49" s="101" t="s">
        <v>832</v>
      </c>
      <c r="K49" s="98" t="s">
        <v>725</v>
      </c>
    </row>
    <row r="50">
      <c r="A50" s="98" t="s">
        <v>833</v>
      </c>
      <c r="B50" s="98" t="s">
        <v>355</v>
      </c>
      <c r="C50" s="98" t="s">
        <v>503</v>
      </c>
      <c r="D50" s="98" t="s">
        <v>24</v>
      </c>
      <c r="E50" s="98" t="s">
        <v>27</v>
      </c>
      <c r="F50" s="98" t="s">
        <v>729</v>
      </c>
      <c r="G50" s="99">
        <v>45700.0</v>
      </c>
      <c r="H50" s="100">
        <v>523875.79</v>
      </c>
      <c r="J50" s="101" t="s">
        <v>834</v>
      </c>
      <c r="K50" s="98" t="s">
        <v>725</v>
      </c>
    </row>
    <row r="51">
      <c r="A51" s="98" t="s">
        <v>835</v>
      </c>
      <c r="B51" s="98" t="s">
        <v>507</v>
      </c>
      <c r="C51" s="102">
        <v>44562.0</v>
      </c>
      <c r="D51" s="98" t="s">
        <v>33</v>
      </c>
      <c r="E51" s="98" t="s">
        <v>27</v>
      </c>
      <c r="F51" s="98" t="s">
        <v>736</v>
      </c>
      <c r="G51" s="99">
        <v>45662.0</v>
      </c>
      <c r="H51" s="100">
        <v>1.032833256E7</v>
      </c>
      <c r="J51" s="101" t="s">
        <v>836</v>
      </c>
      <c r="K51" s="98" t="s">
        <v>725</v>
      </c>
    </row>
    <row r="52">
      <c r="A52" s="98" t="s">
        <v>837</v>
      </c>
      <c r="B52" s="98" t="s">
        <v>679</v>
      </c>
      <c r="C52" s="98" t="s">
        <v>680</v>
      </c>
      <c r="D52" s="98" t="s">
        <v>40</v>
      </c>
      <c r="E52" s="98" t="s">
        <v>27</v>
      </c>
      <c r="F52" s="98" t="s">
        <v>736</v>
      </c>
      <c r="G52" s="99">
        <v>45848.0</v>
      </c>
      <c r="H52" s="100">
        <v>106054.17</v>
      </c>
      <c r="J52" s="101" t="s">
        <v>838</v>
      </c>
      <c r="K52" s="98" t="s">
        <v>725</v>
      </c>
    </row>
    <row r="53">
      <c r="A53" s="98" t="s">
        <v>839</v>
      </c>
      <c r="B53" s="98" t="s">
        <v>600</v>
      </c>
      <c r="C53" s="98" t="s">
        <v>601</v>
      </c>
      <c r="D53" s="98" t="s">
        <v>33</v>
      </c>
      <c r="E53" s="98" t="s">
        <v>41</v>
      </c>
      <c r="F53" s="98" t="s">
        <v>736</v>
      </c>
      <c r="G53" s="99">
        <v>45779.0</v>
      </c>
      <c r="H53" s="100">
        <v>13662.05</v>
      </c>
      <c r="J53" s="101" t="s">
        <v>840</v>
      </c>
      <c r="K53" s="98" t="s">
        <v>725</v>
      </c>
    </row>
    <row r="54">
      <c r="A54" s="98" t="s">
        <v>841</v>
      </c>
      <c r="B54" s="98" t="s">
        <v>336</v>
      </c>
      <c r="C54" s="98" t="s">
        <v>337</v>
      </c>
      <c r="D54" s="98" t="s">
        <v>40</v>
      </c>
      <c r="E54" s="98" t="s">
        <v>41</v>
      </c>
      <c r="F54" s="98" t="s">
        <v>736</v>
      </c>
      <c r="G54" s="99">
        <v>45908.0</v>
      </c>
      <c r="H54" s="100">
        <v>51276.9</v>
      </c>
      <c r="J54" s="101" t="s">
        <v>842</v>
      </c>
      <c r="K54" s="98" t="s">
        <v>725</v>
      </c>
    </row>
    <row r="55">
      <c r="A55" s="98" t="s">
        <v>843</v>
      </c>
      <c r="B55" s="98" t="s">
        <v>604</v>
      </c>
      <c r="C55" s="98" t="s">
        <v>605</v>
      </c>
      <c r="D55" s="98" t="s">
        <v>33</v>
      </c>
      <c r="E55" s="98" t="s">
        <v>41</v>
      </c>
      <c r="F55" s="98" t="s">
        <v>736</v>
      </c>
      <c r="G55" s="99">
        <v>45779.0</v>
      </c>
      <c r="H55" s="104"/>
      <c r="J55" s="101" t="s">
        <v>844</v>
      </c>
      <c r="K55" s="98" t="s">
        <v>725</v>
      </c>
    </row>
    <row r="56">
      <c r="A56" s="98" t="s">
        <v>845</v>
      </c>
      <c r="B56" s="98" t="s">
        <v>422</v>
      </c>
      <c r="C56" s="98" t="s">
        <v>423</v>
      </c>
      <c r="D56" s="98" t="s">
        <v>33</v>
      </c>
      <c r="E56" s="98" t="s">
        <v>755</v>
      </c>
      <c r="F56" s="98" t="s">
        <v>729</v>
      </c>
      <c r="G56" s="99">
        <v>45747.0</v>
      </c>
      <c r="H56" s="100">
        <v>1.446477E7</v>
      </c>
      <c r="J56" s="106"/>
      <c r="K56" s="98" t="s">
        <v>725</v>
      </c>
    </row>
    <row r="57">
      <c r="A57" s="98" t="s">
        <v>846</v>
      </c>
      <c r="B57" s="98" t="s">
        <v>426</v>
      </c>
      <c r="C57" s="98" t="s">
        <v>423</v>
      </c>
      <c r="D57" s="98" t="s">
        <v>33</v>
      </c>
      <c r="E57" s="98" t="s">
        <v>755</v>
      </c>
      <c r="F57" s="98" t="s">
        <v>729</v>
      </c>
      <c r="G57" s="99">
        <v>45808.0</v>
      </c>
      <c r="H57" s="100">
        <v>9.61712125E7</v>
      </c>
      <c r="J57" s="106"/>
      <c r="K57" s="98" t="s">
        <v>725</v>
      </c>
    </row>
    <row r="58">
      <c r="A58" s="98" t="s">
        <v>847</v>
      </c>
      <c r="B58" s="98" t="s">
        <v>429</v>
      </c>
      <c r="C58" s="98" t="s">
        <v>423</v>
      </c>
      <c r="D58" s="98" t="s">
        <v>33</v>
      </c>
      <c r="E58" s="98" t="s">
        <v>755</v>
      </c>
      <c r="F58" s="98" t="s">
        <v>729</v>
      </c>
      <c r="G58" s="99">
        <v>45746.0</v>
      </c>
      <c r="H58" s="100">
        <v>1.412838E7</v>
      </c>
      <c r="J58" s="106"/>
      <c r="K58" s="98" t="s">
        <v>725</v>
      </c>
    </row>
    <row r="59">
      <c r="H59" s="104"/>
      <c r="J59" s="106"/>
    </row>
    <row r="60">
      <c r="H60" s="104"/>
      <c r="J60" s="106"/>
    </row>
    <row r="61">
      <c r="H61" s="104"/>
      <c r="J61" s="106"/>
    </row>
    <row r="62">
      <c r="H62" s="104"/>
      <c r="J62" s="106"/>
    </row>
    <row r="63">
      <c r="H63" s="104"/>
      <c r="J63" s="106"/>
    </row>
    <row r="64">
      <c r="H64" s="104"/>
      <c r="J64" s="106"/>
    </row>
    <row r="65">
      <c r="H65" s="104"/>
      <c r="J65" s="106"/>
    </row>
    <row r="66">
      <c r="H66" s="104"/>
      <c r="J66" s="106"/>
    </row>
    <row r="67">
      <c r="H67" s="104"/>
      <c r="J67" s="106"/>
    </row>
    <row r="68">
      <c r="H68" s="104"/>
      <c r="J68" s="106"/>
    </row>
    <row r="69">
      <c r="H69" s="104"/>
      <c r="J69" s="106"/>
    </row>
    <row r="70">
      <c r="H70" s="104"/>
      <c r="J70" s="106"/>
    </row>
    <row r="71">
      <c r="H71" s="104"/>
      <c r="J71" s="106"/>
    </row>
    <row r="72">
      <c r="H72" s="104"/>
      <c r="J72" s="106"/>
    </row>
    <row r="73">
      <c r="H73" s="104"/>
      <c r="J73" s="106"/>
    </row>
    <row r="74">
      <c r="H74" s="104"/>
      <c r="J74" s="106"/>
    </row>
    <row r="75">
      <c r="H75" s="104"/>
      <c r="J75" s="106"/>
    </row>
    <row r="76">
      <c r="H76" s="104"/>
      <c r="J76" s="106"/>
    </row>
    <row r="77">
      <c r="H77" s="104"/>
      <c r="J77" s="106"/>
    </row>
    <row r="78">
      <c r="H78" s="104"/>
      <c r="J78" s="106"/>
    </row>
    <row r="79">
      <c r="H79" s="104"/>
      <c r="J79" s="106"/>
    </row>
    <row r="80">
      <c r="H80" s="104"/>
      <c r="J80" s="106"/>
    </row>
    <row r="81">
      <c r="H81" s="104"/>
      <c r="J81" s="106"/>
    </row>
    <row r="82">
      <c r="H82" s="104"/>
      <c r="J82" s="106"/>
    </row>
    <row r="83">
      <c r="H83" s="104"/>
      <c r="J83" s="106"/>
    </row>
    <row r="84">
      <c r="H84" s="104"/>
      <c r="J84" s="106"/>
    </row>
    <row r="85">
      <c r="H85" s="104"/>
      <c r="J85" s="106"/>
    </row>
    <row r="86">
      <c r="H86" s="104"/>
      <c r="J86" s="106"/>
    </row>
    <row r="87">
      <c r="H87" s="104"/>
      <c r="J87" s="106"/>
    </row>
    <row r="88">
      <c r="H88" s="104"/>
      <c r="J88" s="106"/>
    </row>
    <row r="89">
      <c r="H89" s="104"/>
      <c r="J89" s="106"/>
    </row>
    <row r="90">
      <c r="H90" s="104"/>
      <c r="J90" s="106"/>
    </row>
    <row r="91">
      <c r="H91" s="104"/>
      <c r="J91" s="106"/>
    </row>
    <row r="92">
      <c r="H92" s="104"/>
      <c r="J92" s="106"/>
    </row>
    <row r="93">
      <c r="H93" s="104"/>
      <c r="J93" s="106"/>
    </row>
    <row r="94">
      <c r="H94" s="104"/>
      <c r="J94" s="106"/>
    </row>
    <row r="95">
      <c r="H95" s="104"/>
      <c r="J95" s="106"/>
    </row>
    <row r="96">
      <c r="H96" s="104"/>
      <c r="J96" s="106"/>
    </row>
    <row r="97">
      <c r="H97" s="104"/>
      <c r="J97" s="106"/>
    </row>
    <row r="98">
      <c r="H98" s="104"/>
      <c r="J98" s="106"/>
    </row>
    <row r="99">
      <c r="H99" s="104"/>
      <c r="J99" s="106"/>
    </row>
    <row r="100">
      <c r="H100" s="104"/>
      <c r="J100" s="106"/>
    </row>
    <row r="101">
      <c r="H101" s="104"/>
      <c r="J101" s="106"/>
    </row>
    <row r="102">
      <c r="H102" s="104"/>
      <c r="J102" s="106"/>
    </row>
    <row r="103">
      <c r="H103" s="104"/>
      <c r="J103" s="106"/>
    </row>
    <row r="104">
      <c r="H104" s="104"/>
      <c r="J104" s="106"/>
    </row>
    <row r="105">
      <c r="H105" s="104"/>
      <c r="J105" s="106"/>
    </row>
    <row r="106">
      <c r="H106" s="104"/>
      <c r="J106" s="106"/>
    </row>
    <row r="107">
      <c r="H107" s="104"/>
      <c r="J107" s="106"/>
    </row>
    <row r="108">
      <c r="H108" s="104"/>
      <c r="J108" s="106"/>
    </row>
    <row r="109">
      <c r="H109" s="104"/>
      <c r="J109" s="106"/>
    </row>
    <row r="110">
      <c r="H110" s="104"/>
      <c r="J110" s="106"/>
    </row>
    <row r="111">
      <c r="H111" s="104"/>
      <c r="J111" s="106"/>
    </row>
    <row r="112">
      <c r="H112" s="104"/>
      <c r="J112" s="106"/>
    </row>
    <row r="113">
      <c r="H113" s="104"/>
      <c r="J113" s="106"/>
    </row>
    <row r="114">
      <c r="H114" s="104"/>
      <c r="J114" s="106"/>
    </row>
    <row r="115">
      <c r="H115" s="104"/>
      <c r="J115" s="106"/>
    </row>
    <row r="116">
      <c r="H116" s="104"/>
      <c r="J116" s="106"/>
    </row>
    <row r="117">
      <c r="H117" s="104"/>
      <c r="J117" s="106"/>
    </row>
    <row r="118">
      <c r="H118" s="104"/>
      <c r="J118" s="106"/>
    </row>
    <row r="119">
      <c r="H119" s="104"/>
      <c r="J119" s="106"/>
    </row>
    <row r="120">
      <c r="H120" s="104"/>
      <c r="J120" s="106"/>
    </row>
    <row r="121">
      <c r="H121" s="104"/>
      <c r="J121" s="106"/>
    </row>
    <row r="122">
      <c r="H122" s="104"/>
      <c r="J122" s="106"/>
    </row>
    <row r="123">
      <c r="H123" s="104"/>
      <c r="J123" s="106"/>
    </row>
    <row r="124">
      <c r="H124" s="104"/>
      <c r="J124" s="106"/>
    </row>
    <row r="125">
      <c r="H125" s="104"/>
      <c r="J125" s="106"/>
    </row>
    <row r="126">
      <c r="H126" s="104"/>
      <c r="J126" s="106"/>
    </row>
    <row r="127">
      <c r="H127" s="104"/>
      <c r="J127" s="106"/>
    </row>
    <row r="128">
      <c r="H128" s="104"/>
      <c r="J128" s="106"/>
    </row>
    <row r="129">
      <c r="H129" s="104"/>
      <c r="J129" s="106"/>
    </row>
    <row r="130">
      <c r="H130" s="104"/>
      <c r="J130" s="106"/>
    </row>
    <row r="131">
      <c r="H131" s="104"/>
      <c r="J131" s="106"/>
    </row>
    <row r="132">
      <c r="H132" s="104"/>
      <c r="J132" s="106"/>
    </row>
    <row r="133">
      <c r="H133" s="104"/>
      <c r="J133" s="106"/>
    </row>
    <row r="134">
      <c r="H134" s="104"/>
      <c r="J134" s="106"/>
    </row>
    <row r="135">
      <c r="H135" s="104"/>
      <c r="J135" s="106"/>
    </row>
    <row r="136">
      <c r="H136" s="104"/>
      <c r="J136" s="106"/>
    </row>
    <row r="137">
      <c r="H137" s="104"/>
      <c r="J137" s="106"/>
    </row>
    <row r="138">
      <c r="H138" s="104"/>
      <c r="J138" s="106"/>
    </row>
    <row r="139">
      <c r="H139" s="104"/>
      <c r="J139" s="106"/>
    </row>
    <row r="140">
      <c r="H140" s="104"/>
      <c r="J140" s="106"/>
    </row>
    <row r="141">
      <c r="H141" s="104"/>
      <c r="J141" s="106"/>
    </row>
    <row r="142">
      <c r="H142" s="104"/>
      <c r="J142" s="106"/>
    </row>
    <row r="143">
      <c r="H143" s="104"/>
      <c r="J143" s="106"/>
    </row>
    <row r="144">
      <c r="H144" s="104"/>
      <c r="J144" s="106"/>
    </row>
    <row r="145">
      <c r="H145" s="104"/>
      <c r="J145" s="106"/>
    </row>
    <row r="146">
      <c r="H146" s="104"/>
      <c r="J146" s="106"/>
    </row>
    <row r="147">
      <c r="H147" s="104"/>
      <c r="J147" s="106"/>
    </row>
    <row r="148">
      <c r="H148" s="104"/>
      <c r="J148" s="106"/>
    </row>
    <row r="149">
      <c r="H149" s="104"/>
      <c r="J149" s="106"/>
    </row>
    <row r="150">
      <c r="H150" s="104"/>
      <c r="J150" s="106"/>
    </row>
    <row r="151">
      <c r="H151" s="104"/>
      <c r="J151" s="106"/>
    </row>
    <row r="152">
      <c r="H152" s="104"/>
      <c r="J152" s="106"/>
    </row>
    <row r="153">
      <c r="H153" s="104"/>
      <c r="J153" s="106"/>
    </row>
    <row r="154">
      <c r="H154" s="104"/>
      <c r="J154" s="106"/>
    </row>
    <row r="155">
      <c r="H155" s="104"/>
      <c r="J155" s="106"/>
    </row>
    <row r="156">
      <c r="H156" s="104"/>
      <c r="J156" s="106"/>
    </row>
    <row r="157">
      <c r="H157" s="104"/>
      <c r="J157" s="106"/>
    </row>
    <row r="158">
      <c r="H158" s="104"/>
      <c r="J158" s="106"/>
    </row>
    <row r="159">
      <c r="H159" s="104"/>
      <c r="J159" s="106"/>
    </row>
    <row r="160">
      <c r="H160" s="104"/>
      <c r="J160" s="106"/>
    </row>
    <row r="161">
      <c r="H161" s="104"/>
      <c r="J161" s="106"/>
    </row>
    <row r="162">
      <c r="H162" s="104"/>
      <c r="J162" s="106"/>
    </row>
    <row r="163">
      <c r="H163" s="104"/>
      <c r="J163" s="106"/>
    </row>
    <row r="164">
      <c r="H164" s="104"/>
      <c r="J164" s="106"/>
    </row>
    <row r="165">
      <c r="H165" s="104"/>
      <c r="J165" s="106"/>
    </row>
    <row r="166">
      <c r="H166" s="104"/>
      <c r="J166" s="106"/>
    </row>
    <row r="167">
      <c r="H167" s="104"/>
      <c r="J167" s="106"/>
    </row>
    <row r="168">
      <c r="H168" s="104"/>
      <c r="J168" s="106"/>
    </row>
    <row r="169">
      <c r="H169" s="104"/>
      <c r="J169" s="106"/>
    </row>
    <row r="170">
      <c r="H170" s="104"/>
      <c r="J170" s="106"/>
    </row>
    <row r="171">
      <c r="H171" s="104"/>
      <c r="J171" s="106"/>
    </row>
    <row r="172">
      <c r="H172" s="104"/>
      <c r="J172" s="106"/>
    </row>
    <row r="173">
      <c r="H173" s="104"/>
      <c r="J173" s="106"/>
    </row>
    <row r="174">
      <c r="H174" s="104"/>
      <c r="J174" s="106"/>
    </row>
    <row r="175">
      <c r="H175" s="104"/>
      <c r="J175" s="106"/>
    </row>
    <row r="176">
      <c r="H176" s="104"/>
      <c r="J176" s="106"/>
    </row>
    <row r="177">
      <c r="H177" s="104"/>
      <c r="J177" s="106"/>
    </row>
    <row r="178">
      <c r="H178" s="104"/>
      <c r="J178" s="106"/>
    </row>
    <row r="179">
      <c r="H179" s="104"/>
      <c r="J179" s="106"/>
    </row>
    <row r="180">
      <c r="H180" s="104"/>
      <c r="J180" s="106"/>
    </row>
    <row r="181">
      <c r="H181" s="104"/>
      <c r="J181" s="106"/>
    </row>
    <row r="182">
      <c r="H182" s="104"/>
      <c r="J182" s="106"/>
    </row>
    <row r="183">
      <c r="H183" s="104"/>
      <c r="J183" s="106"/>
    </row>
    <row r="184">
      <c r="H184" s="104"/>
      <c r="J184" s="106"/>
    </row>
    <row r="185">
      <c r="H185" s="104"/>
      <c r="J185" s="106"/>
    </row>
    <row r="186">
      <c r="H186" s="104"/>
      <c r="J186" s="106"/>
    </row>
    <row r="187">
      <c r="H187" s="104"/>
      <c r="J187" s="106"/>
    </row>
    <row r="188">
      <c r="H188" s="104"/>
      <c r="J188" s="106"/>
    </row>
    <row r="189">
      <c r="H189" s="104"/>
      <c r="J189" s="106"/>
    </row>
    <row r="190">
      <c r="H190" s="104"/>
      <c r="J190" s="106"/>
    </row>
    <row r="191">
      <c r="H191" s="104"/>
      <c r="J191" s="106"/>
    </row>
    <row r="192">
      <c r="H192" s="104"/>
      <c r="J192" s="106"/>
    </row>
    <row r="193">
      <c r="H193" s="104"/>
      <c r="J193" s="106"/>
    </row>
    <row r="194">
      <c r="H194" s="104"/>
      <c r="J194" s="106"/>
    </row>
    <row r="195">
      <c r="H195" s="104"/>
      <c r="J195" s="106"/>
    </row>
    <row r="196">
      <c r="H196" s="104"/>
      <c r="J196" s="106"/>
    </row>
    <row r="197">
      <c r="H197" s="104"/>
      <c r="J197" s="106"/>
    </row>
    <row r="198">
      <c r="H198" s="104"/>
      <c r="J198" s="106"/>
    </row>
    <row r="199">
      <c r="H199" s="104"/>
      <c r="J199" s="106"/>
    </row>
    <row r="200">
      <c r="H200" s="104"/>
      <c r="J200" s="106"/>
    </row>
    <row r="201">
      <c r="H201" s="104"/>
      <c r="J201" s="106"/>
    </row>
    <row r="202">
      <c r="H202" s="104"/>
      <c r="J202" s="106"/>
    </row>
    <row r="203">
      <c r="H203" s="104"/>
      <c r="J203" s="106"/>
    </row>
    <row r="204">
      <c r="H204" s="104"/>
      <c r="J204" s="106"/>
    </row>
    <row r="205">
      <c r="H205" s="104"/>
      <c r="J205" s="106"/>
    </row>
    <row r="206">
      <c r="H206" s="104"/>
      <c r="J206" s="106"/>
    </row>
    <row r="207">
      <c r="H207" s="104"/>
      <c r="J207" s="106"/>
    </row>
    <row r="208">
      <c r="H208" s="104"/>
      <c r="J208" s="106"/>
    </row>
    <row r="209">
      <c r="H209" s="104"/>
      <c r="J209" s="106"/>
    </row>
    <row r="210">
      <c r="H210" s="104"/>
      <c r="J210" s="106"/>
    </row>
    <row r="211">
      <c r="H211" s="104"/>
      <c r="J211" s="106"/>
    </row>
    <row r="212">
      <c r="H212" s="104"/>
      <c r="J212" s="106"/>
    </row>
    <row r="213">
      <c r="H213" s="104"/>
      <c r="J213" s="106"/>
    </row>
    <row r="214">
      <c r="H214" s="104"/>
      <c r="J214" s="106"/>
    </row>
    <row r="215">
      <c r="H215" s="104"/>
      <c r="J215" s="106"/>
    </row>
    <row r="216">
      <c r="H216" s="104"/>
      <c r="J216" s="106"/>
    </row>
    <row r="217">
      <c r="H217" s="104"/>
      <c r="J217" s="106"/>
    </row>
    <row r="218">
      <c r="H218" s="104"/>
      <c r="J218" s="106"/>
    </row>
    <row r="219">
      <c r="H219" s="104"/>
      <c r="J219" s="106"/>
    </row>
    <row r="220">
      <c r="H220" s="104"/>
      <c r="J220" s="106"/>
    </row>
    <row r="221">
      <c r="H221" s="104"/>
      <c r="J221" s="106"/>
    </row>
    <row r="222">
      <c r="H222" s="104"/>
      <c r="J222" s="106"/>
    </row>
    <row r="223">
      <c r="H223" s="104"/>
      <c r="J223" s="106"/>
    </row>
    <row r="224">
      <c r="H224" s="104"/>
      <c r="J224" s="106"/>
    </row>
    <row r="225">
      <c r="H225" s="104"/>
      <c r="J225" s="106"/>
    </row>
    <row r="226">
      <c r="H226" s="104"/>
      <c r="J226" s="106"/>
    </row>
    <row r="227">
      <c r="H227" s="104"/>
      <c r="J227" s="106"/>
    </row>
    <row r="228">
      <c r="H228" s="104"/>
      <c r="J228" s="106"/>
    </row>
    <row r="229">
      <c r="H229" s="104"/>
      <c r="J229" s="106"/>
    </row>
    <row r="230">
      <c r="H230" s="104"/>
      <c r="J230" s="106"/>
    </row>
    <row r="231">
      <c r="H231" s="104"/>
      <c r="J231" s="106"/>
    </row>
    <row r="232">
      <c r="H232" s="104"/>
      <c r="J232" s="106"/>
    </row>
    <row r="233">
      <c r="H233" s="104"/>
      <c r="J233" s="106"/>
    </row>
    <row r="234">
      <c r="H234" s="104"/>
      <c r="J234" s="106"/>
    </row>
    <row r="235">
      <c r="H235" s="104"/>
      <c r="J235" s="106"/>
    </row>
    <row r="236">
      <c r="H236" s="104"/>
      <c r="J236" s="106"/>
    </row>
    <row r="237">
      <c r="H237" s="104"/>
      <c r="J237" s="106"/>
    </row>
    <row r="238">
      <c r="H238" s="104"/>
      <c r="J238" s="106"/>
    </row>
    <row r="239">
      <c r="H239" s="104"/>
      <c r="J239" s="106"/>
    </row>
    <row r="240">
      <c r="H240" s="104"/>
      <c r="J240" s="106"/>
    </row>
    <row r="241">
      <c r="H241" s="104"/>
      <c r="J241" s="106"/>
    </row>
    <row r="242">
      <c r="H242" s="104"/>
      <c r="J242" s="106"/>
    </row>
    <row r="243">
      <c r="H243" s="104"/>
      <c r="J243" s="106"/>
    </row>
    <row r="244">
      <c r="H244" s="104"/>
      <c r="J244" s="106"/>
    </row>
    <row r="245">
      <c r="H245" s="104"/>
      <c r="J245" s="106"/>
    </row>
    <row r="246">
      <c r="H246" s="104"/>
      <c r="J246" s="106"/>
    </row>
    <row r="247">
      <c r="H247" s="104"/>
      <c r="J247" s="106"/>
    </row>
    <row r="248">
      <c r="H248" s="104"/>
      <c r="J248" s="106"/>
    </row>
    <row r="249">
      <c r="H249" s="104"/>
      <c r="J249" s="106"/>
    </row>
    <row r="250">
      <c r="H250" s="104"/>
      <c r="J250" s="106"/>
    </row>
    <row r="251">
      <c r="H251" s="104"/>
      <c r="J251" s="106"/>
    </row>
    <row r="252">
      <c r="H252" s="104"/>
      <c r="J252" s="106"/>
    </row>
    <row r="253">
      <c r="H253" s="104"/>
      <c r="J253" s="106"/>
    </row>
    <row r="254">
      <c r="H254" s="104"/>
      <c r="J254" s="106"/>
    </row>
    <row r="255">
      <c r="H255" s="104"/>
      <c r="J255" s="106"/>
    </row>
    <row r="256">
      <c r="H256" s="104"/>
      <c r="J256" s="106"/>
    </row>
    <row r="257">
      <c r="H257" s="104"/>
      <c r="J257" s="106"/>
    </row>
    <row r="258">
      <c r="H258" s="104"/>
      <c r="J258" s="106"/>
    </row>
    <row r="259">
      <c r="H259" s="104"/>
      <c r="J259" s="106"/>
    </row>
    <row r="260">
      <c r="H260" s="104"/>
      <c r="J260" s="106"/>
    </row>
    <row r="261">
      <c r="H261" s="104"/>
      <c r="J261" s="106"/>
    </row>
    <row r="262">
      <c r="H262" s="104"/>
      <c r="J262" s="106"/>
    </row>
    <row r="263">
      <c r="H263" s="104"/>
      <c r="J263" s="106"/>
    </row>
    <row r="264">
      <c r="H264" s="104"/>
      <c r="J264" s="106"/>
    </row>
    <row r="265">
      <c r="H265" s="104"/>
      <c r="J265" s="106"/>
    </row>
    <row r="266">
      <c r="H266" s="104"/>
      <c r="J266" s="106"/>
    </row>
    <row r="267">
      <c r="H267" s="104"/>
      <c r="J267" s="106"/>
    </row>
    <row r="268">
      <c r="H268" s="104"/>
      <c r="J268" s="106"/>
    </row>
    <row r="269">
      <c r="H269" s="104"/>
      <c r="J269" s="106"/>
    </row>
    <row r="270">
      <c r="H270" s="104"/>
      <c r="J270" s="106"/>
    </row>
    <row r="271">
      <c r="H271" s="104"/>
      <c r="J271" s="106"/>
    </row>
    <row r="272">
      <c r="H272" s="104"/>
      <c r="J272" s="106"/>
    </row>
    <row r="273">
      <c r="H273" s="104"/>
      <c r="J273" s="106"/>
    </row>
    <row r="274">
      <c r="H274" s="104"/>
      <c r="J274" s="106"/>
    </row>
    <row r="275">
      <c r="H275" s="104"/>
      <c r="J275" s="106"/>
    </row>
    <row r="276">
      <c r="H276" s="104"/>
      <c r="J276" s="106"/>
    </row>
    <row r="277">
      <c r="H277" s="104"/>
      <c r="J277" s="106"/>
    </row>
    <row r="278">
      <c r="H278" s="104"/>
      <c r="J278" s="106"/>
    </row>
    <row r="279">
      <c r="H279" s="104"/>
      <c r="J279" s="106"/>
    </row>
    <row r="280">
      <c r="H280" s="104"/>
      <c r="J280" s="106"/>
    </row>
    <row r="281">
      <c r="H281" s="104"/>
      <c r="J281" s="106"/>
    </row>
    <row r="282">
      <c r="H282" s="104"/>
      <c r="J282" s="106"/>
    </row>
    <row r="283">
      <c r="H283" s="104"/>
      <c r="J283" s="106"/>
    </row>
    <row r="284">
      <c r="H284" s="104"/>
      <c r="J284" s="106"/>
    </row>
    <row r="285">
      <c r="H285" s="104"/>
      <c r="J285" s="106"/>
    </row>
    <row r="286">
      <c r="H286" s="104"/>
      <c r="J286" s="106"/>
    </row>
    <row r="287">
      <c r="H287" s="104"/>
      <c r="J287" s="106"/>
    </row>
    <row r="288">
      <c r="H288" s="104"/>
      <c r="J288" s="106"/>
    </row>
    <row r="289">
      <c r="H289" s="104"/>
      <c r="J289" s="106"/>
    </row>
    <row r="290">
      <c r="H290" s="104"/>
      <c r="J290" s="106"/>
    </row>
    <row r="291">
      <c r="H291" s="104"/>
      <c r="J291" s="106"/>
    </row>
    <row r="292">
      <c r="H292" s="104"/>
      <c r="J292" s="106"/>
    </row>
    <row r="293">
      <c r="H293" s="104"/>
      <c r="J293" s="106"/>
    </row>
    <row r="294">
      <c r="H294" s="104"/>
      <c r="J294" s="106"/>
    </row>
    <row r="295">
      <c r="H295" s="104"/>
      <c r="J295" s="106"/>
    </row>
    <row r="296">
      <c r="H296" s="104"/>
      <c r="J296" s="106"/>
    </row>
    <row r="297">
      <c r="H297" s="104"/>
      <c r="J297" s="106"/>
    </row>
    <row r="298">
      <c r="H298" s="104"/>
      <c r="J298" s="106"/>
    </row>
    <row r="299">
      <c r="H299" s="104"/>
      <c r="J299" s="106"/>
    </row>
    <row r="300">
      <c r="H300" s="104"/>
      <c r="J300" s="106"/>
    </row>
    <row r="301">
      <c r="H301" s="104"/>
      <c r="J301" s="106"/>
    </row>
    <row r="302">
      <c r="H302" s="104"/>
      <c r="J302" s="106"/>
    </row>
    <row r="303">
      <c r="H303" s="104"/>
      <c r="J303" s="106"/>
    </row>
    <row r="304">
      <c r="H304" s="104"/>
      <c r="J304" s="106"/>
    </row>
    <row r="305">
      <c r="H305" s="104"/>
      <c r="J305" s="106"/>
    </row>
    <row r="306">
      <c r="H306" s="104"/>
      <c r="J306" s="106"/>
    </row>
    <row r="307">
      <c r="H307" s="104"/>
      <c r="J307" s="106"/>
    </row>
    <row r="308">
      <c r="H308" s="104"/>
      <c r="J308" s="106"/>
    </row>
    <row r="309">
      <c r="H309" s="104"/>
      <c r="J309" s="106"/>
    </row>
    <row r="310">
      <c r="H310" s="104"/>
      <c r="J310" s="106"/>
    </row>
    <row r="311">
      <c r="H311" s="104"/>
      <c r="J311" s="106"/>
    </row>
    <row r="312">
      <c r="H312" s="104"/>
      <c r="J312" s="106"/>
    </row>
    <row r="313">
      <c r="H313" s="104"/>
      <c r="J313" s="106"/>
    </row>
    <row r="314">
      <c r="H314" s="104"/>
      <c r="J314" s="106"/>
    </row>
    <row r="315">
      <c r="H315" s="104"/>
      <c r="J315" s="106"/>
    </row>
    <row r="316">
      <c r="H316" s="104"/>
      <c r="J316" s="106"/>
    </row>
    <row r="317">
      <c r="H317" s="104"/>
      <c r="J317" s="106"/>
    </row>
    <row r="318">
      <c r="H318" s="104"/>
      <c r="J318" s="106"/>
    </row>
    <row r="319">
      <c r="H319" s="104"/>
      <c r="J319" s="106"/>
    </row>
    <row r="320">
      <c r="H320" s="104"/>
      <c r="J320" s="106"/>
    </row>
    <row r="321">
      <c r="H321" s="104"/>
      <c r="J321" s="106"/>
    </row>
    <row r="322">
      <c r="H322" s="104"/>
      <c r="J322" s="106"/>
    </row>
    <row r="323">
      <c r="H323" s="104"/>
      <c r="J323" s="106"/>
    </row>
    <row r="324">
      <c r="H324" s="104"/>
      <c r="J324" s="106"/>
    </row>
    <row r="325">
      <c r="H325" s="104"/>
      <c r="J325" s="106"/>
    </row>
    <row r="326">
      <c r="H326" s="104"/>
      <c r="J326" s="106"/>
    </row>
    <row r="327">
      <c r="H327" s="104"/>
      <c r="J327" s="106"/>
    </row>
    <row r="328">
      <c r="H328" s="104"/>
      <c r="J328" s="106"/>
    </row>
    <row r="329">
      <c r="H329" s="104"/>
      <c r="J329" s="106"/>
    </row>
    <row r="330">
      <c r="H330" s="104"/>
      <c r="J330" s="106"/>
    </row>
    <row r="331">
      <c r="H331" s="104"/>
      <c r="J331" s="106"/>
    </row>
    <row r="332">
      <c r="H332" s="104"/>
      <c r="J332" s="106"/>
    </row>
    <row r="333">
      <c r="H333" s="104"/>
      <c r="J333" s="106"/>
    </row>
    <row r="334">
      <c r="H334" s="104"/>
      <c r="J334" s="106"/>
    </row>
    <row r="335">
      <c r="H335" s="104"/>
      <c r="J335" s="106"/>
    </row>
    <row r="336">
      <c r="H336" s="104"/>
      <c r="J336" s="106"/>
    </row>
    <row r="337">
      <c r="H337" s="104"/>
      <c r="J337" s="106"/>
    </row>
    <row r="338">
      <c r="H338" s="104"/>
      <c r="J338" s="106"/>
    </row>
    <row r="339">
      <c r="H339" s="104"/>
      <c r="J339" s="106"/>
    </row>
    <row r="340">
      <c r="H340" s="104"/>
      <c r="J340" s="106"/>
    </row>
    <row r="341">
      <c r="H341" s="104"/>
      <c r="J341" s="106"/>
    </row>
    <row r="342">
      <c r="H342" s="104"/>
      <c r="J342" s="106"/>
    </row>
    <row r="343">
      <c r="H343" s="104"/>
      <c r="J343" s="106"/>
    </row>
    <row r="344">
      <c r="H344" s="104"/>
      <c r="J344" s="106"/>
    </row>
    <row r="345">
      <c r="H345" s="104"/>
      <c r="J345" s="106"/>
    </row>
    <row r="346">
      <c r="H346" s="104"/>
      <c r="J346" s="106"/>
    </row>
    <row r="347">
      <c r="H347" s="104"/>
      <c r="J347" s="106"/>
    </row>
    <row r="348">
      <c r="H348" s="104"/>
      <c r="J348" s="106"/>
    </row>
    <row r="349">
      <c r="H349" s="104"/>
      <c r="J349" s="106"/>
    </row>
    <row r="350">
      <c r="H350" s="104"/>
      <c r="J350" s="106"/>
    </row>
    <row r="351">
      <c r="H351" s="104"/>
      <c r="J351" s="106"/>
    </row>
    <row r="352">
      <c r="H352" s="104"/>
      <c r="J352" s="106"/>
    </row>
    <row r="353">
      <c r="H353" s="104"/>
      <c r="J353" s="106"/>
    </row>
    <row r="354">
      <c r="H354" s="104"/>
      <c r="J354" s="106"/>
    </row>
    <row r="355">
      <c r="H355" s="104"/>
      <c r="J355" s="106"/>
    </row>
    <row r="356">
      <c r="H356" s="104"/>
      <c r="J356" s="106"/>
    </row>
    <row r="357">
      <c r="H357" s="104"/>
      <c r="J357" s="106"/>
    </row>
    <row r="358">
      <c r="H358" s="104"/>
      <c r="J358" s="106"/>
    </row>
    <row r="359">
      <c r="H359" s="104"/>
      <c r="J359" s="106"/>
    </row>
    <row r="360">
      <c r="H360" s="104"/>
      <c r="J360" s="106"/>
    </row>
    <row r="361">
      <c r="H361" s="104"/>
      <c r="J361" s="106"/>
    </row>
    <row r="362">
      <c r="H362" s="104"/>
      <c r="J362" s="106"/>
    </row>
    <row r="363">
      <c r="H363" s="104"/>
      <c r="J363" s="106"/>
    </row>
    <row r="364">
      <c r="H364" s="104"/>
      <c r="J364" s="106"/>
    </row>
    <row r="365">
      <c r="H365" s="104"/>
      <c r="J365" s="106"/>
    </row>
    <row r="366">
      <c r="H366" s="104"/>
      <c r="J366" s="106"/>
    </row>
    <row r="367">
      <c r="H367" s="104"/>
      <c r="J367" s="106"/>
    </row>
    <row r="368">
      <c r="H368" s="104"/>
      <c r="J368" s="106"/>
    </row>
    <row r="369">
      <c r="H369" s="104"/>
      <c r="J369" s="106"/>
    </row>
    <row r="370">
      <c r="H370" s="104"/>
      <c r="J370" s="106"/>
    </row>
    <row r="371">
      <c r="H371" s="104"/>
      <c r="J371" s="106"/>
    </row>
    <row r="372">
      <c r="H372" s="104"/>
      <c r="J372" s="106"/>
    </row>
    <row r="373">
      <c r="H373" s="104"/>
      <c r="J373" s="106"/>
    </row>
    <row r="374">
      <c r="H374" s="104"/>
      <c r="J374" s="106"/>
    </row>
    <row r="375">
      <c r="H375" s="104"/>
      <c r="J375" s="106"/>
    </row>
    <row r="376">
      <c r="H376" s="104"/>
      <c r="J376" s="106"/>
    </row>
    <row r="377">
      <c r="H377" s="104"/>
      <c r="J377" s="106"/>
    </row>
    <row r="378">
      <c r="H378" s="104"/>
      <c r="J378" s="106"/>
    </row>
    <row r="379">
      <c r="H379" s="104"/>
      <c r="J379" s="106"/>
    </row>
    <row r="380">
      <c r="H380" s="104"/>
      <c r="J380" s="106"/>
    </row>
    <row r="381">
      <c r="H381" s="104"/>
      <c r="J381" s="106"/>
    </row>
    <row r="382">
      <c r="H382" s="104"/>
      <c r="J382" s="106"/>
    </row>
    <row r="383">
      <c r="H383" s="104"/>
      <c r="J383" s="106"/>
    </row>
    <row r="384">
      <c r="H384" s="104"/>
      <c r="J384" s="106"/>
    </row>
    <row r="385">
      <c r="H385" s="104"/>
      <c r="J385" s="106"/>
    </row>
    <row r="386">
      <c r="H386" s="104"/>
      <c r="J386" s="106"/>
    </row>
    <row r="387">
      <c r="H387" s="104"/>
      <c r="J387" s="106"/>
    </row>
    <row r="388">
      <c r="H388" s="104"/>
      <c r="J388" s="106"/>
    </row>
    <row r="389">
      <c r="H389" s="104"/>
      <c r="J389" s="106"/>
    </row>
    <row r="390">
      <c r="H390" s="104"/>
      <c r="J390" s="106"/>
    </row>
    <row r="391">
      <c r="H391" s="104"/>
      <c r="J391" s="106"/>
    </row>
    <row r="392">
      <c r="H392" s="104"/>
      <c r="J392" s="106"/>
    </row>
    <row r="393">
      <c r="H393" s="104"/>
      <c r="J393" s="106"/>
    </row>
    <row r="394">
      <c r="H394" s="104"/>
      <c r="J394" s="106"/>
    </row>
    <row r="395">
      <c r="H395" s="104"/>
      <c r="J395" s="106"/>
    </row>
    <row r="396">
      <c r="H396" s="104"/>
      <c r="J396" s="106"/>
    </row>
    <row r="397">
      <c r="H397" s="104"/>
      <c r="J397" s="106"/>
    </row>
    <row r="398">
      <c r="H398" s="104"/>
      <c r="J398" s="106"/>
    </row>
    <row r="399">
      <c r="H399" s="104"/>
      <c r="J399" s="106"/>
    </row>
    <row r="400">
      <c r="H400" s="104"/>
      <c r="J400" s="106"/>
    </row>
    <row r="401">
      <c r="H401" s="104"/>
      <c r="J401" s="106"/>
    </row>
    <row r="402">
      <c r="H402" s="104"/>
      <c r="J402" s="106"/>
    </row>
    <row r="403">
      <c r="H403" s="104"/>
      <c r="J403" s="106"/>
    </row>
    <row r="404">
      <c r="H404" s="104"/>
      <c r="J404" s="106"/>
    </row>
    <row r="405">
      <c r="H405" s="104"/>
      <c r="J405" s="106"/>
    </row>
    <row r="406">
      <c r="H406" s="104"/>
      <c r="J406" s="106"/>
    </row>
    <row r="407">
      <c r="H407" s="104"/>
      <c r="J407" s="106"/>
    </row>
    <row r="408">
      <c r="H408" s="104"/>
      <c r="J408" s="106"/>
    </row>
    <row r="409">
      <c r="H409" s="104"/>
      <c r="J409" s="106"/>
    </row>
    <row r="410">
      <c r="H410" s="104"/>
      <c r="J410" s="106"/>
    </row>
    <row r="411">
      <c r="H411" s="104"/>
      <c r="J411" s="106"/>
    </row>
    <row r="412">
      <c r="H412" s="104"/>
      <c r="J412" s="106"/>
    </row>
    <row r="413">
      <c r="H413" s="104"/>
      <c r="J413" s="106"/>
    </row>
    <row r="414">
      <c r="H414" s="104"/>
      <c r="J414" s="106"/>
    </row>
    <row r="415">
      <c r="H415" s="104"/>
      <c r="J415" s="106"/>
    </row>
    <row r="416">
      <c r="H416" s="104"/>
      <c r="J416" s="106"/>
    </row>
    <row r="417">
      <c r="H417" s="104"/>
      <c r="J417" s="106"/>
    </row>
    <row r="418">
      <c r="H418" s="104"/>
      <c r="J418" s="106"/>
    </row>
    <row r="419">
      <c r="H419" s="104"/>
      <c r="J419" s="106"/>
    </row>
    <row r="420">
      <c r="H420" s="104"/>
      <c r="J420" s="106"/>
    </row>
    <row r="421">
      <c r="H421" s="104"/>
      <c r="J421" s="106"/>
    </row>
    <row r="422">
      <c r="H422" s="104"/>
      <c r="J422" s="106"/>
    </row>
    <row r="423">
      <c r="H423" s="104"/>
      <c r="J423" s="106"/>
    </row>
    <row r="424">
      <c r="H424" s="104"/>
      <c r="J424" s="106"/>
    </row>
    <row r="425">
      <c r="H425" s="104"/>
      <c r="J425" s="106"/>
    </row>
    <row r="426">
      <c r="H426" s="104"/>
      <c r="J426" s="106"/>
    </row>
    <row r="427">
      <c r="H427" s="104"/>
      <c r="J427" s="106"/>
    </row>
    <row r="428">
      <c r="H428" s="104"/>
      <c r="J428" s="106"/>
    </row>
    <row r="429">
      <c r="H429" s="104"/>
      <c r="J429" s="106"/>
    </row>
    <row r="430">
      <c r="H430" s="104"/>
      <c r="J430" s="106"/>
    </row>
    <row r="431">
      <c r="H431" s="104"/>
      <c r="J431" s="106"/>
    </row>
    <row r="432">
      <c r="H432" s="104"/>
      <c r="J432" s="106"/>
    </row>
    <row r="433">
      <c r="H433" s="104"/>
      <c r="J433" s="106"/>
    </row>
    <row r="434">
      <c r="H434" s="104"/>
      <c r="J434" s="106"/>
    </row>
    <row r="435">
      <c r="H435" s="104"/>
      <c r="J435" s="106"/>
    </row>
    <row r="436">
      <c r="H436" s="104"/>
      <c r="J436" s="106"/>
    </row>
    <row r="437">
      <c r="H437" s="104"/>
      <c r="J437" s="106"/>
    </row>
    <row r="438">
      <c r="H438" s="104"/>
      <c r="J438" s="106"/>
    </row>
    <row r="439">
      <c r="H439" s="104"/>
      <c r="J439" s="106"/>
    </row>
    <row r="440">
      <c r="H440" s="104"/>
      <c r="J440" s="106"/>
    </row>
    <row r="441">
      <c r="H441" s="104"/>
      <c r="J441" s="106"/>
    </row>
    <row r="442">
      <c r="H442" s="104"/>
      <c r="J442" s="106"/>
    </row>
    <row r="443">
      <c r="H443" s="104"/>
      <c r="J443" s="106"/>
    </row>
    <row r="444">
      <c r="H444" s="104"/>
      <c r="J444" s="106"/>
    </row>
    <row r="445">
      <c r="H445" s="104"/>
      <c r="J445" s="106"/>
    </row>
    <row r="446">
      <c r="H446" s="104"/>
      <c r="J446" s="106"/>
    </row>
    <row r="447">
      <c r="H447" s="104"/>
      <c r="J447" s="106"/>
    </row>
    <row r="448">
      <c r="H448" s="104"/>
      <c r="J448" s="106"/>
    </row>
    <row r="449">
      <c r="H449" s="104"/>
      <c r="J449" s="106"/>
    </row>
    <row r="450">
      <c r="H450" s="104"/>
      <c r="J450" s="106"/>
    </row>
    <row r="451">
      <c r="H451" s="104"/>
      <c r="J451" s="106"/>
    </row>
    <row r="452">
      <c r="H452" s="104"/>
      <c r="J452" s="106"/>
    </row>
    <row r="453">
      <c r="H453" s="104"/>
      <c r="J453" s="106"/>
    </row>
    <row r="454">
      <c r="H454" s="104"/>
      <c r="J454" s="106"/>
    </row>
    <row r="455">
      <c r="H455" s="104"/>
      <c r="J455" s="106"/>
    </row>
    <row r="456">
      <c r="H456" s="104"/>
      <c r="J456" s="106"/>
    </row>
    <row r="457">
      <c r="H457" s="104"/>
      <c r="J457" s="106"/>
    </row>
    <row r="458">
      <c r="H458" s="104"/>
      <c r="J458" s="106"/>
    </row>
    <row r="459">
      <c r="H459" s="104"/>
      <c r="J459" s="106"/>
    </row>
    <row r="460">
      <c r="H460" s="104"/>
      <c r="J460" s="106"/>
    </row>
    <row r="461">
      <c r="H461" s="104"/>
      <c r="J461" s="106"/>
    </row>
    <row r="462">
      <c r="H462" s="104"/>
      <c r="J462" s="106"/>
    </row>
    <row r="463">
      <c r="H463" s="104"/>
      <c r="J463" s="106"/>
    </row>
    <row r="464">
      <c r="H464" s="104"/>
      <c r="J464" s="106"/>
    </row>
    <row r="465">
      <c r="H465" s="104"/>
      <c r="J465" s="106"/>
    </row>
    <row r="466">
      <c r="H466" s="104"/>
      <c r="J466" s="106"/>
    </row>
    <row r="467">
      <c r="H467" s="104"/>
      <c r="J467" s="106"/>
    </row>
    <row r="468">
      <c r="H468" s="104"/>
      <c r="J468" s="106"/>
    </row>
    <row r="469">
      <c r="H469" s="104"/>
      <c r="J469" s="106"/>
    </row>
    <row r="470">
      <c r="H470" s="104"/>
      <c r="J470" s="106"/>
    </row>
    <row r="471">
      <c r="H471" s="104"/>
      <c r="J471" s="106"/>
    </row>
    <row r="472">
      <c r="H472" s="104"/>
      <c r="J472" s="106"/>
    </row>
    <row r="473">
      <c r="H473" s="104"/>
      <c r="J473" s="106"/>
    </row>
    <row r="474">
      <c r="H474" s="104"/>
      <c r="J474" s="106"/>
    </row>
    <row r="475">
      <c r="H475" s="104"/>
      <c r="J475" s="106"/>
    </row>
    <row r="476">
      <c r="H476" s="104"/>
      <c r="J476" s="106"/>
    </row>
    <row r="477">
      <c r="H477" s="104"/>
      <c r="J477" s="106"/>
    </row>
    <row r="478">
      <c r="H478" s="104"/>
      <c r="J478" s="106"/>
    </row>
    <row r="479">
      <c r="H479" s="104"/>
      <c r="J479" s="106"/>
    </row>
    <row r="480">
      <c r="H480" s="104"/>
      <c r="J480" s="106"/>
    </row>
    <row r="481">
      <c r="H481" s="104"/>
      <c r="J481" s="106"/>
    </row>
    <row r="482">
      <c r="H482" s="104"/>
      <c r="J482" s="106"/>
    </row>
    <row r="483">
      <c r="H483" s="104"/>
      <c r="J483" s="106"/>
    </row>
    <row r="484">
      <c r="H484" s="104"/>
      <c r="J484" s="106"/>
    </row>
    <row r="485">
      <c r="H485" s="104"/>
      <c r="J485" s="106"/>
    </row>
    <row r="486">
      <c r="H486" s="104"/>
      <c r="J486" s="106"/>
    </row>
    <row r="487">
      <c r="H487" s="104"/>
      <c r="J487" s="106"/>
    </row>
    <row r="488">
      <c r="H488" s="104"/>
      <c r="J488" s="106"/>
    </row>
    <row r="489">
      <c r="H489" s="104"/>
      <c r="J489" s="106"/>
    </row>
    <row r="490">
      <c r="H490" s="104"/>
      <c r="J490" s="106"/>
    </row>
    <row r="491">
      <c r="H491" s="104"/>
      <c r="J491" s="106"/>
    </row>
    <row r="492">
      <c r="H492" s="104"/>
      <c r="J492" s="106"/>
    </row>
    <row r="493">
      <c r="H493" s="104"/>
      <c r="J493" s="106"/>
    </row>
    <row r="494">
      <c r="H494" s="104"/>
      <c r="J494" s="106"/>
    </row>
    <row r="495">
      <c r="H495" s="104"/>
      <c r="J495" s="106"/>
    </row>
    <row r="496">
      <c r="H496" s="104"/>
      <c r="J496" s="106"/>
    </row>
    <row r="497">
      <c r="H497" s="104"/>
      <c r="J497" s="106"/>
    </row>
    <row r="498">
      <c r="H498" s="104"/>
      <c r="J498" s="106"/>
    </row>
    <row r="499">
      <c r="H499" s="104"/>
      <c r="J499" s="106"/>
    </row>
    <row r="500">
      <c r="H500" s="104"/>
      <c r="J500" s="106"/>
    </row>
    <row r="501">
      <c r="H501" s="104"/>
      <c r="J501" s="106"/>
    </row>
    <row r="502">
      <c r="H502" s="104"/>
      <c r="J502" s="106"/>
    </row>
    <row r="503">
      <c r="H503" s="104"/>
      <c r="J503" s="106"/>
    </row>
    <row r="504">
      <c r="H504" s="104"/>
      <c r="J504" s="106"/>
    </row>
    <row r="505">
      <c r="H505" s="104"/>
      <c r="J505" s="106"/>
    </row>
    <row r="506">
      <c r="H506" s="104"/>
      <c r="J506" s="106"/>
    </row>
    <row r="507">
      <c r="H507" s="104"/>
      <c r="J507" s="106"/>
    </row>
    <row r="508">
      <c r="H508" s="104"/>
      <c r="J508" s="106"/>
    </row>
    <row r="509">
      <c r="H509" s="104"/>
      <c r="J509" s="106"/>
    </row>
    <row r="510">
      <c r="H510" s="104"/>
      <c r="J510" s="106"/>
    </row>
    <row r="511">
      <c r="H511" s="104"/>
      <c r="J511" s="106"/>
    </row>
    <row r="512">
      <c r="H512" s="104"/>
      <c r="J512" s="106"/>
    </row>
    <row r="513">
      <c r="H513" s="104"/>
      <c r="J513" s="106"/>
    </row>
    <row r="514">
      <c r="H514" s="104"/>
      <c r="J514" s="106"/>
    </row>
    <row r="515">
      <c r="H515" s="104"/>
      <c r="J515" s="106"/>
    </row>
    <row r="516">
      <c r="H516" s="104"/>
      <c r="J516" s="106"/>
    </row>
    <row r="517">
      <c r="H517" s="104"/>
      <c r="J517" s="106"/>
    </row>
    <row r="518">
      <c r="H518" s="104"/>
      <c r="J518" s="106"/>
    </row>
    <row r="519">
      <c r="H519" s="104"/>
      <c r="J519" s="106"/>
    </row>
    <row r="520">
      <c r="H520" s="104"/>
      <c r="J520" s="106"/>
    </row>
    <row r="521">
      <c r="H521" s="104"/>
      <c r="J521" s="106"/>
    </row>
    <row r="522">
      <c r="H522" s="104"/>
      <c r="J522" s="106"/>
    </row>
    <row r="523">
      <c r="H523" s="104"/>
      <c r="J523" s="106"/>
    </row>
    <row r="524">
      <c r="H524" s="104"/>
      <c r="J524" s="106"/>
    </row>
    <row r="525">
      <c r="H525" s="104"/>
      <c r="J525" s="106"/>
    </row>
    <row r="526">
      <c r="H526" s="104"/>
      <c r="J526" s="106"/>
    </row>
    <row r="527">
      <c r="H527" s="104"/>
      <c r="J527" s="106"/>
    </row>
    <row r="528">
      <c r="H528" s="104"/>
      <c r="J528" s="106"/>
    </row>
    <row r="529">
      <c r="H529" s="104"/>
      <c r="J529" s="106"/>
    </row>
    <row r="530">
      <c r="H530" s="104"/>
      <c r="J530" s="106"/>
    </row>
    <row r="531">
      <c r="H531" s="104"/>
      <c r="J531" s="106"/>
    </row>
    <row r="532">
      <c r="H532" s="104"/>
      <c r="J532" s="106"/>
    </row>
    <row r="533">
      <c r="H533" s="104"/>
      <c r="J533" s="106"/>
    </row>
    <row r="534">
      <c r="H534" s="104"/>
      <c r="J534" s="106"/>
    </row>
    <row r="535">
      <c r="H535" s="104"/>
      <c r="J535" s="106"/>
    </row>
    <row r="536">
      <c r="H536" s="104"/>
      <c r="J536" s="106"/>
    </row>
    <row r="537">
      <c r="H537" s="104"/>
      <c r="J537" s="106"/>
    </row>
    <row r="538">
      <c r="H538" s="104"/>
      <c r="J538" s="106"/>
    </row>
    <row r="539">
      <c r="H539" s="104"/>
      <c r="J539" s="106"/>
    </row>
    <row r="540">
      <c r="H540" s="104"/>
      <c r="J540" s="106"/>
    </row>
    <row r="541">
      <c r="H541" s="104"/>
      <c r="J541" s="106"/>
    </row>
    <row r="542">
      <c r="H542" s="104"/>
      <c r="J542" s="106"/>
    </row>
    <row r="543">
      <c r="H543" s="104"/>
      <c r="J543" s="106"/>
    </row>
    <row r="544">
      <c r="H544" s="104"/>
      <c r="J544" s="106"/>
    </row>
    <row r="545">
      <c r="H545" s="104"/>
      <c r="J545" s="106"/>
    </row>
    <row r="546">
      <c r="H546" s="104"/>
      <c r="J546" s="106"/>
    </row>
    <row r="547">
      <c r="H547" s="104"/>
      <c r="J547" s="106"/>
    </row>
    <row r="548">
      <c r="H548" s="104"/>
      <c r="J548" s="106"/>
    </row>
    <row r="549">
      <c r="H549" s="104"/>
      <c r="J549" s="106"/>
    </row>
    <row r="550">
      <c r="H550" s="104"/>
      <c r="J550" s="106"/>
    </row>
    <row r="551">
      <c r="H551" s="104"/>
      <c r="J551" s="106"/>
    </row>
    <row r="552">
      <c r="H552" s="104"/>
      <c r="J552" s="106"/>
    </row>
    <row r="553">
      <c r="H553" s="104"/>
      <c r="J553" s="106"/>
    </row>
    <row r="554">
      <c r="H554" s="104"/>
      <c r="J554" s="106"/>
    </row>
    <row r="555">
      <c r="H555" s="104"/>
      <c r="J555" s="106"/>
    </row>
    <row r="556">
      <c r="H556" s="104"/>
      <c r="J556" s="106"/>
    </row>
    <row r="557">
      <c r="H557" s="104"/>
      <c r="J557" s="106"/>
    </row>
    <row r="558">
      <c r="H558" s="104"/>
      <c r="J558" s="106"/>
    </row>
    <row r="559">
      <c r="H559" s="104"/>
      <c r="J559" s="106"/>
    </row>
    <row r="560">
      <c r="H560" s="104"/>
      <c r="J560" s="106"/>
    </row>
    <row r="561">
      <c r="H561" s="104"/>
      <c r="J561" s="106"/>
    </row>
    <row r="562">
      <c r="H562" s="104"/>
      <c r="J562" s="106"/>
    </row>
    <row r="563">
      <c r="H563" s="104"/>
      <c r="J563" s="106"/>
    </row>
    <row r="564">
      <c r="H564" s="104"/>
      <c r="J564" s="106"/>
    </row>
    <row r="565">
      <c r="H565" s="104"/>
      <c r="J565" s="106"/>
    </row>
    <row r="566">
      <c r="H566" s="104"/>
      <c r="J566" s="106"/>
    </row>
    <row r="567">
      <c r="H567" s="104"/>
      <c r="J567" s="106"/>
    </row>
    <row r="568">
      <c r="H568" s="104"/>
      <c r="J568" s="106"/>
    </row>
    <row r="569">
      <c r="H569" s="104"/>
      <c r="J569" s="106"/>
    </row>
    <row r="570">
      <c r="H570" s="104"/>
      <c r="J570" s="106"/>
    </row>
    <row r="571">
      <c r="H571" s="104"/>
      <c r="J571" s="106"/>
    </row>
    <row r="572">
      <c r="H572" s="104"/>
      <c r="J572" s="106"/>
    </row>
    <row r="573">
      <c r="H573" s="104"/>
      <c r="J573" s="106"/>
    </row>
    <row r="574">
      <c r="H574" s="104"/>
      <c r="J574" s="106"/>
    </row>
    <row r="575">
      <c r="H575" s="104"/>
      <c r="J575" s="106"/>
    </row>
    <row r="576">
      <c r="H576" s="104"/>
      <c r="J576" s="106"/>
    </row>
    <row r="577">
      <c r="H577" s="104"/>
      <c r="J577" s="106"/>
    </row>
    <row r="578">
      <c r="H578" s="104"/>
      <c r="J578" s="106"/>
    </row>
    <row r="579">
      <c r="H579" s="104"/>
      <c r="J579" s="106"/>
    </row>
    <row r="580">
      <c r="H580" s="104"/>
      <c r="J580" s="106"/>
    </row>
    <row r="581">
      <c r="H581" s="104"/>
      <c r="J581" s="106"/>
    </row>
    <row r="582">
      <c r="H582" s="104"/>
      <c r="J582" s="106"/>
    </row>
    <row r="583">
      <c r="H583" s="104"/>
      <c r="J583" s="106"/>
    </row>
    <row r="584">
      <c r="H584" s="104"/>
      <c r="J584" s="106"/>
    </row>
    <row r="585">
      <c r="H585" s="104"/>
      <c r="J585" s="106"/>
    </row>
    <row r="586">
      <c r="H586" s="104"/>
      <c r="J586" s="106"/>
    </row>
    <row r="587">
      <c r="H587" s="104"/>
      <c r="J587" s="106"/>
    </row>
    <row r="588">
      <c r="H588" s="104"/>
      <c r="J588" s="106"/>
    </row>
    <row r="589">
      <c r="H589" s="104"/>
      <c r="J589" s="106"/>
    </row>
    <row r="590">
      <c r="H590" s="104"/>
      <c r="J590" s="106"/>
    </row>
    <row r="591">
      <c r="H591" s="104"/>
      <c r="J591" s="106"/>
    </row>
    <row r="592">
      <c r="H592" s="104"/>
      <c r="J592" s="106"/>
    </row>
    <row r="593">
      <c r="H593" s="104"/>
      <c r="J593" s="106"/>
    </row>
    <row r="594">
      <c r="H594" s="104"/>
      <c r="J594" s="106"/>
    </row>
    <row r="595">
      <c r="H595" s="104"/>
      <c r="J595" s="106"/>
    </row>
    <row r="596">
      <c r="H596" s="104"/>
      <c r="J596" s="106"/>
    </row>
    <row r="597">
      <c r="H597" s="104"/>
      <c r="J597" s="106"/>
    </row>
    <row r="598">
      <c r="H598" s="104"/>
      <c r="J598" s="106"/>
    </row>
    <row r="599">
      <c r="H599" s="104"/>
      <c r="J599" s="106"/>
    </row>
    <row r="600">
      <c r="H600" s="104"/>
      <c r="J600" s="106"/>
    </row>
    <row r="601">
      <c r="H601" s="104"/>
      <c r="J601" s="106"/>
    </row>
    <row r="602">
      <c r="H602" s="104"/>
      <c r="J602" s="106"/>
    </row>
    <row r="603">
      <c r="H603" s="104"/>
      <c r="J603" s="106"/>
    </row>
    <row r="604">
      <c r="H604" s="104"/>
      <c r="J604" s="106"/>
    </row>
    <row r="605">
      <c r="H605" s="104"/>
      <c r="J605" s="106"/>
    </row>
    <row r="606">
      <c r="H606" s="104"/>
      <c r="J606" s="106"/>
    </row>
    <row r="607">
      <c r="H607" s="104"/>
      <c r="J607" s="106"/>
    </row>
    <row r="608">
      <c r="H608" s="104"/>
      <c r="J608" s="106"/>
    </row>
    <row r="609">
      <c r="H609" s="104"/>
      <c r="J609" s="106"/>
    </row>
    <row r="610">
      <c r="H610" s="104"/>
      <c r="J610" s="106"/>
    </row>
    <row r="611">
      <c r="H611" s="104"/>
      <c r="J611" s="106"/>
    </row>
    <row r="612">
      <c r="H612" s="104"/>
      <c r="J612" s="106"/>
    </row>
    <row r="613">
      <c r="H613" s="104"/>
      <c r="J613" s="106"/>
    </row>
    <row r="614">
      <c r="H614" s="104"/>
      <c r="J614" s="106"/>
    </row>
    <row r="615">
      <c r="H615" s="104"/>
      <c r="J615" s="106"/>
    </row>
    <row r="616">
      <c r="H616" s="104"/>
      <c r="J616" s="106"/>
    </row>
    <row r="617">
      <c r="H617" s="104"/>
      <c r="J617" s="106"/>
    </row>
    <row r="618">
      <c r="H618" s="104"/>
      <c r="J618" s="106"/>
    </row>
    <row r="619">
      <c r="H619" s="104"/>
      <c r="J619" s="106"/>
    </row>
    <row r="620">
      <c r="H620" s="104"/>
      <c r="J620" s="106"/>
    </row>
    <row r="621">
      <c r="H621" s="104"/>
      <c r="J621" s="106"/>
    </row>
    <row r="622">
      <c r="H622" s="104"/>
      <c r="J622" s="106"/>
    </row>
    <row r="623">
      <c r="H623" s="104"/>
      <c r="J623" s="106"/>
    </row>
    <row r="624">
      <c r="H624" s="104"/>
      <c r="J624" s="106"/>
    </row>
    <row r="625">
      <c r="H625" s="104"/>
      <c r="J625" s="106"/>
    </row>
    <row r="626">
      <c r="H626" s="104"/>
      <c r="J626" s="106"/>
    </row>
    <row r="627">
      <c r="H627" s="104"/>
      <c r="J627" s="106"/>
    </row>
    <row r="628">
      <c r="H628" s="104"/>
      <c r="J628" s="106"/>
    </row>
    <row r="629">
      <c r="H629" s="104"/>
      <c r="J629" s="106"/>
    </row>
    <row r="630">
      <c r="H630" s="104"/>
      <c r="J630" s="106"/>
    </row>
    <row r="631">
      <c r="H631" s="104"/>
      <c r="J631" s="106"/>
    </row>
    <row r="632">
      <c r="H632" s="104"/>
      <c r="J632" s="106"/>
    </row>
    <row r="633">
      <c r="H633" s="104"/>
      <c r="J633" s="106"/>
    </row>
    <row r="634">
      <c r="H634" s="104"/>
      <c r="J634" s="106"/>
    </row>
    <row r="635">
      <c r="H635" s="104"/>
      <c r="J635" s="106"/>
    </row>
    <row r="636">
      <c r="H636" s="104"/>
      <c r="J636" s="106"/>
    </row>
    <row r="637">
      <c r="H637" s="104"/>
      <c r="J637" s="106"/>
    </row>
    <row r="638">
      <c r="H638" s="104"/>
      <c r="J638" s="106"/>
    </row>
    <row r="639">
      <c r="H639" s="104"/>
      <c r="J639" s="106"/>
    </row>
    <row r="640">
      <c r="H640" s="104"/>
      <c r="J640" s="106"/>
    </row>
    <row r="641">
      <c r="H641" s="104"/>
      <c r="J641" s="106"/>
    </row>
    <row r="642">
      <c r="H642" s="104"/>
      <c r="J642" s="106"/>
    </row>
    <row r="643">
      <c r="H643" s="104"/>
      <c r="J643" s="106"/>
    </row>
    <row r="644">
      <c r="H644" s="104"/>
      <c r="J644" s="106"/>
    </row>
    <row r="645">
      <c r="H645" s="104"/>
      <c r="J645" s="106"/>
    </row>
    <row r="646">
      <c r="H646" s="104"/>
      <c r="J646" s="106"/>
    </row>
    <row r="647">
      <c r="H647" s="104"/>
      <c r="J647" s="106"/>
    </row>
    <row r="648">
      <c r="H648" s="104"/>
      <c r="J648" s="106"/>
    </row>
    <row r="649">
      <c r="H649" s="104"/>
      <c r="J649" s="106"/>
    </row>
    <row r="650">
      <c r="H650" s="104"/>
      <c r="J650" s="106"/>
    </row>
    <row r="651">
      <c r="H651" s="104"/>
      <c r="J651" s="106"/>
    </row>
    <row r="652">
      <c r="H652" s="104"/>
      <c r="J652" s="106"/>
    </row>
    <row r="653">
      <c r="H653" s="104"/>
      <c r="J653" s="106"/>
    </row>
    <row r="654">
      <c r="H654" s="104"/>
      <c r="J654" s="106"/>
    </row>
    <row r="655">
      <c r="H655" s="104"/>
      <c r="J655" s="106"/>
    </row>
    <row r="656">
      <c r="H656" s="104"/>
      <c r="J656" s="106"/>
    </row>
    <row r="657">
      <c r="H657" s="104"/>
      <c r="J657" s="106"/>
    </row>
    <row r="658">
      <c r="H658" s="104"/>
      <c r="J658" s="106"/>
    </row>
    <row r="659">
      <c r="H659" s="104"/>
      <c r="J659" s="106"/>
    </row>
    <row r="660">
      <c r="H660" s="104"/>
      <c r="J660" s="106"/>
    </row>
    <row r="661">
      <c r="H661" s="104"/>
      <c r="J661" s="106"/>
    </row>
    <row r="662">
      <c r="H662" s="104"/>
      <c r="J662" s="106"/>
    </row>
    <row r="663">
      <c r="H663" s="104"/>
      <c r="J663" s="106"/>
    </row>
    <row r="664">
      <c r="H664" s="104"/>
      <c r="J664" s="106"/>
    </row>
    <row r="665">
      <c r="H665" s="104"/>
      <c r="J665" s="106"/>
    </row>
    <row r="666">
      <c r="H666" s="104"/>
      <c r="J666" s="106"/>
    </row>
    <row r="667">
      <c r="H667" s="104"/>
      <c r="J667" s="106"/>
    </row>
    <row r="668">
      <c r="H668" s="104"/>
      <c r="J668" s="106"/>
    </row>
    <row r="669">
      <c r="H669" s="104"/>
      <c r="J669" s="106"/>
    </row>
    <row r="670">
      <c r="H670" s="104"/>
      <c r="J670" s="106"/>
    </row>
    <row r="671">
      <c r="H671" s="104"/>
      <c r="J671" s="106"/>
    </row>
    <row r="672">
      <c r="H672" s="104"/>
      <c r="J672" s="106"/>
    </row>
    <row r="673">
      <c r="H673" s="104"/>
      <c r="J673" s="106"/>
    </row>
    <row r="674">
      <c r="H674" s="104"/>
      <c r="J674" s="106"/>
    </row>
    <row r="675">
      <c r="H675" s="104"/>
      <c r="J675" s="106"/>
    </row>
    <row r="676">
      <c r="H676" s="104"/>
      <c r="J676" s="106"/>
    </row>
    <row r="677">
      <c r="H677" s="104"/>
      <c r="J677" s="106"/>
    </row>
    <row r="678">
      <c r="H678" s="104"/>
      <c r="J678" s="106"/>
    </row>
    <row r="679">
      <c r="H679" s="104"/>
      <c r="J679" s="106"/>
    </row>
    <row r="680">
      <c r="H680" s="104"/>
      <c r="J680" s="106"/>
    </row>
    <row r="681">
      <c r="H681" s="104"/>
      <c r="J681" s="106"/>
    </row>
    <row r="682">
      <c r="H682" s="104"/>
      <c r="J682" s="106"/>
    </row>
    <row r="683">
      <c r="H683" s="104"/>
      <c r="J683" s="106"/>
    </row>
    <row r="684">
      <c r="H684" s="104"/>
      <c r="J684" s="106"/>
    </row>
    <row r="685">
      <c r="H685" s="104"/>
      <c r="J685" s="106"/>
    </row>
    <row r="686">
      <c r="H686" s="104"/>
      <c r="J686" s="106"/>
    </row>
    <row r="687">
      <c r="H687" s="104"/>
      <c r="J687" s="106"/>
    </row>
    <row r="688">
      <c r="H688" s="104"/>
      <c r="J688" s="106"/>
    </row>
    <row r="689">
      <c r="H689" s="104"/>
      <c r="J689" s="106"/>
    </row>
    <row r="690">
      <c r="H690" s="104"/>
      <c r="J690" s="106"/>
    </row>
    <row r="691">
      <c r="H691" s="104"/>
      <c r="J691" s="106"/>
    </row>
    <row r="692">
      <c r="H692" s="104"/>
      <c r="J692" s="106"/>
    </row>
    <row r="693">
      <c r="H693" s="104"/>
      <c r="J693" s="106"/>
    </row>
    <row r="694">
      <c r="H694" s="104"/>
      <c r="J694" s="106"/>
    </row>
    <row r="695">
      <c r="H695" s="104"/>
      <c r="J695" s="106"/>
    </row>
    <row r="696">
      <c r="H696" s="104"/>
      <c r="J696" s="106"/>
    </row>
    <row r="697">
      <c r="H697" s="104"/>
      <c r="J697" s="106"/>
    </row>
    <row r="698">
      <c r="H698" s="104"/>
      <c r="J698" s="106"/>
    </row>
    <row r="699">
      <c r="H699" s="104"/>
      <c r="J699" s="106"/>
    </row>
    <row r="700">
      <c r="H700" s="104"/>
      <c r="J700" s="106"/>
    </row>
    <row r="701">
      <c r="H701" s="104"/>
      <c r="J701" s="106"/>
    </row>
    <row r="702">
      <c r="H702" s="104"/>
      <c r="J702" s="106"/>
    </row>
    <row r="703">
      <c r="H703" s="104"/>
      <c r="J703" s="106"/>
    </row>
    <row r="704">
      <c r="H704" s="104"/>
      <c r="J704" s="106"/>
    </row>
    <row r="705">
      <c r="H705" s="104"/>
      <c r="J705" s="106"/>
    </row>
    <row r="706">
      <c r="H706" s="104"/>
      <c r="J706" s="106"/>
    </row>
    <row r="707">
      <c r="H707" s="104"/>
      <c r="J707" s="106"/>
    </row>
    <row r="708">
      <c r="H708" s="104"/>
      <c r="J708" s="106"/>
    </row>
    <row r="709">
      <c r="H709" s="104"/>
      <c r="J709" s="106"/>
    </row>
    <row r="710">
      <c r="H710" s="104"/>
      <c r="J710" s="106"/>
    </row>
    <row r="711">
      <c r="H711" s="104"/>
      <c r="J711" s="106"/>
    </row>
    <row r="712">
      <c r="H712" s="104"/>
      <c r="J712" s="106"/>
    </row>
    <row r="713">
      <c r="H713" s="104"/>
      <c r="J713" s="106"/>
    </row>
    <row r="714">
      <c r="H714" s="104"/>
      <c r="J714" s="106"/>
    </row>
    <row r="715">
      <c r="H715" s="104"/>
      <c r="J715" s="106"/>
    </row>
    <row r="716">
      <c r="H716" s="104"/>
      <c r="J716" s="106"/>
    </row>
    <row r="717">
      <c r="H717" s="104"/>
      <c r="J717" s="106"/>
    </row>
    <row r="718">
      <c r="H718" s="104"/>
      <c r="J718" s="106"/>
    </row>
    <row r="719">
      <c r="H719" s="104"/>
      <c r="J719" s="106"/>
    </row>
    <row r="720">
      <c r="H720" s="104"/>
      <c r="J720" s="106"/>
    </row>
    <row r="721">
      <c r="H721" s="104"/>
      <c r="J721" s="106"/>
    </row>
    <row r="722">
      <c r="H722" s="104"/>
      <c r="J722" s="106"/>
    </row>
    <row r="723">
      <c r="H723" s="104"/>
      <c r="J723" s="106"/>
    </row>
    <row r="724">
      <c r="H724" s="104"/>
      <c r="J724" s="106"/>
    </row>
    <row r="725">
      <c r="H725" s="104"/>
      <c r="J725" s="106"/>
    </row>
    <row r="726">
      <c r="H726" s="104"/>
      <c r="J726" s="106"/>
    </row>
    <row r="727">
      <c r="H727" s="104"/>
      <c r="J727" s="106"/>
    </row>
    <row r="728">
      <c r="H728" s="104"/>
      <c r="J728" s="106"/>
    </row>
    <row r="729">
      <c r="H729" s="104"/>
      <c r="J729" s="106"/>
    </row>
    <row r="730">
      <c r="H730" s="104"/>
      <c r="J730" s="106"/>
    </row>
    <row r="731">
      <c r="H731" s="104"/>
      <c r="J731" s="106"/>
    </row>
    <row r="732">
      <c r="H732" s="104"/>
      <c r="J732" s="106"/>
    </row>
    <row r="733">
      <c r="H733" s="104"/>
      <c r="J733" s="106"/>
    </row>
    <row r="734">
      <c r="H734" s="104"/>
      <c r="J734" s="106"/>
    </row>
    <row r="735">
      <c r="H735" s="104"/>
      <c r="J735" s="106"/>
    </row>
    <row r="736">
      <c r="H736" s="104"/>
      <c r="J736" s="106"/>
    </row>
    <row r="737">
      <c r="H737" s="104"/>
      <c r="J737" s="106"/>
    </row>
    <row r="738">
      <c r="H738" s="104"/>
      <c r="J738" s="106"/>
    </row>
    <row r="739">
      <c r="H739" s="104"/>
      <c r="J739" s="106"/>
    </row>
    <row r="740">
      <c r="H740" s="104"/>
      <c r="J740" s="106"/>
    </row>
    <row r="741">
      <c r="H741" s="104"/>
      <c r="J741" s="106"/>
    </row>
    <row r="742">
      <c r="H742" s="104"/>
      <c r="J742" s="106"/>
    </row>
    <row r="743">
      <c r="H743" s="104"/>
      <c r="J743" s="106"/>
    </row>
    <row r="744">
      <c r="H744" s="104"/>
      <c r="J744" s="106"/>
    </row>
    <row r="745">
      <c r="H745" s="104"/>
      <c r="J745" s="106"/>
    </row>
    <row r="746">
      <c r="H746" s="104"/>
      <c r="J746" s="106"/>
    </row>
    <row r="747">
      <c r="H747" s="104"/>
      <c r="J747" s="106"/>
    </row>
    <row r="748">
      <c r="H748" s="104"/>
      <c r="J748" s="106"/>
    </row>
    <row r="749">
      <c r="H749" s="104"/>
      <c r="J749" s="106"/>
    </row>
    <row r="750">
      <c r="H750" s="104"/>
      <c r="J750" s="106"/>
    </row>
    <row r="751">
      <c r="H751" s="104"/>
      <c r="J751" s="106"/>
    </row>
    <row r="752">
      <c r="H752" s="104"/>
      <c r="J752" s="106"/>
    </row>
    <row r="753">
      <c r="H753" s="104"/>
      <c r="J753" s="106"/>
    </row>
    <row r="754">
      <c r="H754" s="104"/>
      <c r="J754" s="106"/>
    </row>
    <row r="755">
      <c r="H755" s="104"/>
      <c r="J755" s="106"/>
    </row>
    <row r="756">
      <c r="H756" s="104"/>
      <c r="J756" s="106"/>
    </row>
    <row r="757">
      <c r="H757" s="104"/>
      <c r="J757" s="106"/>
    </row>
    <row r="758">
      <c r="H758" s="104"/>
      <c r="J758" s="106"/>
    </row>
    <row r="759">
      <c r="H759" s="104"/>
      <c r="J759" s="106"/>
    </row>
    <row r="760">
      <c r="H760" s="104"/>
      <c r="J760" s="106"/>
    </row>
    <row r="761">
      <c r="H761" s="104"/>
      <c r="J761" s="106"/>
    </row>
    <row r="762">
      <c r="H762" s="104"/>
      <c r="J762" s="106"/>
    </row>
    <row r="763">
      <c r="H763" s="104"/>
      <c r="J763" s="106"/>
    </row>
    <row r="764">
      <c r="H764" s="104"/>
      <c r="J764" s="106"/>
    </row>
    <row r="765">
      <c r="H765" s="104"/>
      <c r="J765" s="106"/>
    </row>
    <row r="766">
      <c r="H766" s="104"/>
      <c r="J766" s="106"/>
    </row>
    <row r="767">
      <c r="H767" s="104"/>
      <c r="J767" s="106"/>
    </row>
    <row r="768">
      <c r="H768" s="104"/>
      <c r="J768" s="106"/>
    </row>
    <row r="769">
      <c r="H769" s="104"/>
      <c r="J769" s="106"/>
    </row>
    <row r="770">
      <c r="H770" s="104"/>
      <c r="J770" s="106"/>
    </row>
    <row r="771">
      <c r="H771" s="104"/>
      <c r="J771" s="106"/>
    </row>
    <row r="772">
      <c r="H772" s="104"/>
      <c r="J772" s="106"/>
    </row>
    <row r="773">
      <c r="H773" s="104"/>
      <c r="J773" s="106"/>
    </row>
    <row r="774">
      <c r="H774" s="104"/>
      <c r="J774" s="106"/>
    </row>
    <row r="775">
      <c r="H775" s="104"/>
      <c r="J775" s="106"/>
    </row>
    <row r="776">
      <c r="H776" s="104"/>
      <c r="J776" s="106"/>
    </row>
    <row r="777">
      <c r="H777" s="104"/>
      <c r="J777" s="106"/>
    </row>
    <row r="778">
      <c r="H778" s="104"/>
      <c r="J778" s="106"/>
    </row>
    <row r="779">
      <c r="H779" s="104"/>
      <c r="J779" s="106"/>
    </row>
    <row r="780">
      <c r="H780" s="104"/>
      <c r="J780" s="106"/>
    </row>
    <row r="781">
      <c r="H781" s="104"/>
      <c r="J781" s="106"/>
    </row>
    <row r="782">
      <c r="H782" s="104"/>
      <c r="J782" s="106"/>
    </row>
    <row r="783">
      <c r="H783" s="104"/>
      <c r="J783" s="106"/>
    </row>
    <row r="784">
      <c r="H784" s="104"/>
      <c r="J784" s="106"/>
    </row>
    <row r="785">
      <c r="H785" s="104"/>
      <c r="J785" s="106"/>
    </row>
    <row r="786">
      <c r="H786" s="104"/>
      <c r="J786" s="106"/>
    </row>
    <row r="787">
      <c r="H787" s="104"/>
      <c r="J787" s="106"/>
    </row>
    <row r="788">
      <c r="H788" s="104"/>
      <c r="J788" s="106"/>
    </row>
    <row r="789">
      <c r="H789" s="104"/>
      <c r="J789" s="106"/>
    </row>
    <row r="790">
      <c r="H790" s="104"/>
      <c r="J790" s="106"/>
    </row>
    <row r="791">
      <c r="H791" s="104"/>
      <c r="J791" s="106"/>
    </row>
    <row r="792">
      <c r="H792" s="104"/>
      <c r="J792" s="106"/>
    </row>
    <row r="793">
      <c r="H793" s="104"/>
      <c r="J793" s="106"/>
    </row>
    <row r="794">
      <c r="H794" s="104"/>
      <c r="J794" s="106"/>
    </row>
    <row r="795">
      <c r="H795" s="104"/>
      <c r="J795" s="106"/>
    </row>
    <row r="796">
      <c r="H796" s="104"/>
      <c r="J796" s="106"/>
    </row>
    <row r="797">
      <c r="H797" s="104"/>
      <c r="J797" s="106"/>
    </row>
    <row r="798">
      <c r="H798" s="104"/>
      <c r="J798" s="106"/>
    </row>
    <row r="799">
      <c r="H799" s="104"/>
      <c r="J799" s="106"/>
    </row>
    <row r="800">
      <c r="H800" s="104"/>
      <c r="J800" s="106"/>
    </row>
    <row r="801">
      <c r="H801" s="104"/>
      <c r="J801" s="106"/>
    </row>
    <row r="802">
      <c r="H802" s="104"/>
      <c r="J802" s="106"/>
    </row>
    <row r="803">
      <c r="H803" s="104"/>
      <c r="J803" s="106"/>
    </row>
    <row r="804">
      <c r="H804" s="104"/>
      <c r="J804" s="106"/>
    </row>
    <row r="805">
      <c r="H805" s="104"/>
      <c r="J805" s="106"/>
    </row>
    <row r="806">
      <c r="H806" s="104"/>
      <c r="J806" s="106"/>
    </row>
    <row r="807">
      <c r="H807" s="104"/>
      <c r="J807" s="106"/>
    </row>
    <row r="808">
      <c r="H808" s="104"/>
      <c r="J808" s="106"/>
    </row>
    <row r="809">
      <c r="H809" s="104"/>
      <c r="J809" s="106"/>
    </row>
    <row r="810">
      <c r="H810" s="104"/>
      <c r="J810" s="106"/>
    </row>
    <row r="811">
      <c r="H811" s="104"/>
      <c r="J811" s="106"/>
    </row>
    <row r="812">
      <c r="H812" s="104"/>
      <c r="J812" s="106"/>
    </row>
    <row r="813">
      <c r="H813" s="104"/>
      <c r="J813" s="106"/>
    </row>
    <row r="814">
      <c r="H814" s="104"/>
      <c r="J814" s="106"/>
    </row>
    <row r="815">
      <c r="H815" s="104"/>
      <c r="J815" s="106"/>
    </row>
    <row r="816">
      <c r="H816" s="104"/>
      <c r="J816" s="106"/>
    </row>
    <row r="817">
      <c r="H817" s="104"/>
      <c r="J817" s="106"/>
    </row>
    <row r="818">
      <c r="H818" s="104"/>
      <c r="J818" s="106"/>
    </row>
    <row r="819">
      <c r="H819" s="104"/>
      <c r="J819" s="106"/>
    </row>
    <row r="820">
      <c r="H820" s="104"/>
      <c r="J820" s="106"/>
    </row>
    <row r="821">
      <c r="H821" s="104"/>
      <c r="J821" s="106"/>
    </row>
    <row r="822">
      <c r="H822" s="104"/>
      <c r="J822" s="106"/>
    </row>
    <row r="823">
      <c r="H823" s="104"/>
      <c r="J823" s="106"/>
    </row>
    <row r="824">
      <c r="H824" s="104"/>
      <c r="J824" s="106"/>
    </row>
    <row r="825">
      <c r="H825" s="104"/>
      <c r="J825" s="106"/>
    </row>
    <row r="826">
      <c r="H826" s="104"/>
      <c r="J826" s="106"/>
    </row>
    <row r="827">
      <c r="H827" s="104"/>
      <c r="J827" s="106"/>
    </row>
    <row r="828">
      <c r="H828" s="104"/>
      <c r="J828" s="106"/>
    </row>
    <row r="829">
      <c r="H829" s="104"/>
      <c r="J829" s="106"/>
    </row>
    <row r="830">
      <c r="H830" s="104"/>
      <c r="J830" s="106"/>
    </row>
    <row r="831">
      <c r="H831" s="104"/>
      <c r="J831" s="106"/>
    </row>
    <row r="832">
      <c r="H832" s="104"/>
      <c r="J832" s="106"/>
    </row>
    <row r="833">
      <c r="H833" s="104"/>
      <c r="J833" s="106"/>
    </row>
    <row r="834">
      <c r="H834" s="104"/>
      <c r="J834" s="106"/>
    </row>
    <row r="835">
      <c r="H835" s="104"/>
      <c r="J835" s="106"/>
    </row>
    <row r="836">
      <c r="H836" s="104"/>
      <c r="J836" s="106"/>
    </row>
    <row r="837">
      <c r="H837" s="104"/>
      <c r="J837" s="106"/>
    </row>
    <row r="838">
      <c r="H838" s="104"/>
      <c r="J838" s="106"/>
    </row>
    <row r="839">
      <c r="H839" s="104"/>
      <c r="J839" s="106"/>
    </row>
    <row r="840">
      <c r="H840" s="104"/>
      <c r="J840" s="106"/>
    </row>
    <row r="841">
      <c r="H841" s="104"/>
      <c r="J841" s="106"/>
    </row>
    <row r="842">
      <c r="H842" s="104"/>
      <c r="J842" s="106"/>
    </row>
    <row r="843">
      <c r="H843" s="104"/>
      <c r="J843" s="106"/>
    </row>
    <row r="844">
      <c r="H844" s="104"/>
      <c r="J844" s="106"/>
    </row>
    <row r="845">
      <c r="H845" s="104"/>
      <c r="J845" s="106"/>
    </row>
    <row r="846">
      <c r="H846" s="104"/>
      <c r="J846" s="106"/>
    </row>
    <row r="847">
      <c r="H847" s="104"/>
      <c r="J847" s="106"/>
    </row>
    <row r="848">
      <c r="H848" s="104"/>
      <c r="J848" s="106"/>
    </row>
    <row r="849">
      <c r="H849" s="104"/>
      <c r="J849" s="106"/>
    </row>
    <row r="850">
      <c r="H850" s="104"/>
      <c r="J850" s="106"/>
    </row>
    <row r="851">
      <c r="H851" s="104"/>
      <c r="J851" s="106"/>
    </row>
    <row r="852">
      <c r="H852" s="104"/>
      <c r="J852" s="106"/>
    </row>
    <row r="853">
      <c r="H853" s="104"/>
      <c r="J853" s="106"/>
    </row>
    <row r="854">
      <c r="H854" s="104"/>
      <c r="J854" s="106"/>
    </row>
    <row r="855">
      <c r="H855" s="104"/>
      <c r="J855" s="106"/>
    </row>
    <row r="856">
      <c r="H856" s="104"/>
      <c r="J856" s="106"/>
    </row>
    <row r="857">
      <c r="H857" s="104"/>
      <c r="J857" s="106"/>
    </row>
    <row r="858">
      <c r="H858" s="104"/>
      <c r="J858" s="106"/>
    </row>
    <row r="859">
      <c r="H859" s="104"/>
      <c r="J859" s="106"/>
    </row>
    <row r="860">
      <c r="H860" s="104"/>
      <c r="J860" s="106"/>
    </row>
    <row r="861">
      <c r="H861" s="104"/>
      <c r="J861" s="106"/>
    </row>
    <row r="862">
      <c r="H862" s="104"/>
      <c r="J862" s="106"/>
    </row>
    <row r="863">
      <c r="H863" s="104"/>
      <c r="J863" s="106"/>
    </row>
    <row r="864">
      <c r="H864" s="104"/>
      <c r="J864" s="106"/>
    </row>
    <row r="865">
      <c r="H865" s="104"/>
      <c r="J865" s="106"/>
    </row>
    <row r="866">
      <c r="H866" s="104"/>
      <c r="J866" s="106"/>
    </row>
    <row r="867">
      <c r="H867" s="104"/>
      <c r="J867" s="106"/>
    </row>
    <row r="868">
      <c r="H868" s="104"/>
      <c r="J868" s="106"/>
    </row>
    <row r="869">
      <c r="H869" s="104"/>
      <c r="J869" s="106"/>
    </row>
    <row r="870">
      <c r="H870" s="104"/>
      <c r="J870" s="106"/>
    </row>
    <row r="871">
      <c r="H871" s="104"/>
      <c r="J871" s="106"/>
    </row>
    <row r="872">
      <c r="H872" s="104"/>
      <c r="J872" s="106"/>
    </row>
    <row r="873">
      <c r="H873" s="104"/>
      <c r="J873" s="106"/>
    </row>
    <row r="874">
      <c r="H874" s="104"/>
      <c r="J874" s="106"/>
    </row>
    <row r="875">
      <c r="H875" s="104"/>
      <c r="J875" s="106"/>
    </row>
    <row r="876">
      <c r="H876" s="104"/>
      <c r="J876" s="106"/>
    </row>
    <row r="877">
      <c r="H877" s="104"/>
      <c r="J877" s="106"/>
    </row>
    <row r="878">
      <c r="H878" s="104"/>
      <c r="J878" s="106"/>
    </row>
    <row r="879">
      <c r="H879" s="104"/>
      <c r="J879" s="106"/>
    </row>
    <row r="880">
      <c r="H880" s="104"/>
      <c r="J880" s="106"/>
    </row>
    <row r="881">
      <c r="H881" s="104"/>
      <c r="J881" s="106"/>
    </row>
    <row r="882">
      <c r="H882" s="104"/>
      <c r="J882" s="106"/>
    </row>
    <row r="883">
      <c r="H883" s="104"/>
      <c r="J883" s="106"/>
    </row>
    <row r="884">
      <c r="H884" s="104"/>
      <c r="J884" s="106"/>
    </row>
    <row r="885">
      <c r="H885" s="104"/>
      <c r="J885" s="106"/>
    </row>
    <row r="886">
      <c r="H886" s="104"/>
      <c r="J886" s="106"/>
    </row>
    <row r="887">
      <c r="H887" s="104"/>
      <c r="J887" s="106"/>
    </row>
    <row r="888">
      <c r="H888" s="104"/>
      <c r="J888" s="106"/>
    </row>
    <row r="889">
      <c r="H889" s="104"/>
      <c r="J889" s="106"/>
    </row>
    <row r="890">
      <c r="H890" s="104"/>
      <c r="J890" s="106"/>
    </row>
    <row r="891">
      <c r="H891" s="104"/>
      <c r="J891" s="106"/>
    </row>
    <row r="892">
      <c r="H892" s="104"/>
      <c r="J892" s="106"/>
    </row>
    <row r="893">
      <c r="H893" s="104"/>
      <c r="J893" s="106"/>
    </row>
    <row r="894">
      <c r="H894" s="104"/>
      <c r="J894" s="106"/>
    </row>
    <row r="895">
      <c r="H895" s="104"/>
      <c r="J895" s="106"/>
    </row>
    <row r="896">
      <c r="H896" s="104"/>
      <c r="J896" s="106"/>
    </row>
    <row r="897">
      <c r="H897" s="104"/>
      <c r="J897" s="106"/>
    </row>
    <row r="898">
      <c r="H898" s="104"/>
      <c r="J898" s="106"/>
    </row>
    <row r="899">
      <c r="H899" s="104"/>
      <c r="J899" s="106"/>
    </row>
    <row r="900">
      <c r="H900" s="104"/>
      <c r="J900" s="106"/>
    </row>
    <row r="901">
      <c r="H901" s="104"/>
      <c r="J901" s="106"/>
    </row>
    <row r="902">
      <c r="H902" s="104"/>
      <c r="J902" s="106"/>
    </row>
    <row r="903">
      <c r="H903" s="104"/>
      <c r="J903" s="106"/>
    </row>
    <row r="904">
      <c r="H904" s="104"/>
      <c r="J904" s="106"/>
    </row>
    <row r="905">
      <c r="H905" s="104"/>
      <c r="J905" s="106"/>
    </row>
    <row r="906">
      <c r="H906" s="104"/>
      <c r="J906" s="106"/>
    </row>
    <row r="907">
      <c r="H907" s="104"/>
      <c r="J907" s="106"/>
    </row>
    <row r="908">
      <c r="H908" s="104"/>
      <c r="J908" s="106"/>
    </row>
    <row r="909">
      <c r="H909" s="104"/>
      <c r="J909" s="106"/>
    </row>
    <row r="910">
      <c r="H910" s="104"/>
      <c r="J910" s="106"/>
    </row>
    <row r="911">
      <c r="H911" s="104"/>
      <c r="J911" s="106"/>
    </row>
    <row r="912">
      <c r="H912" s="104"/>
      <c r="J912" s="106"/>
    </row>
    <row r="913">
      <c r="H913" s="104"/>
      <c r="J913" s="106"/>
    </row>
    <row r="914">
      <c r="H914" s="104"/>
      <c r="J914" s="106"/>
    </row>
    <row r="915">
      <c r="H915" s="104"/>
      <c r="J915" s="106"/>
    </row>
    <row r="916">
      <c r="H916" s="104"/>
      <c r="J916" s="106"/>
    </row>
    <row r="917">
      <c r="H917" s="104"/>
      <c r="J917" s="106"/>
    </row>
    <row r="918">
      <c r="H918" s="104"/>
      <c r="J918" s="106"/>
    </row>
    <row r="919">
      <c r="H919" s="104"/>
      <c r="J919" s="106"/>
    </row>
    <row r="920">
      <c r="H920" s="104"/>
      <c r="J920" s="106"/>
    </row>
    <row r="921">
      <c r="H921" s="104"/>
      <c r="J921" s="106"/>
    </row>
    <row r="922">
      <c r="H922" s="104"/>
      <c r="J922" s="106"/>
    </row>
    <row r="923">
      <c r="H923" s="104"/>
      <c r="J923" s="106"/>
    </row>
    <row r="924">
      <c r="H924" s="104"/>
      <c r="J924" s="106"/>
    </row>
    <row r="925">
      <c r="H925" s="104"/>
      <c r="J925" s="106"/>
    </row>
    <row r="926">
      <c r="H926" s="104"/>
      <c r="J926" s="106"/>
    </row>
    <row r="927">
      <c r="H927" s="104"/>
      <c r="J927" s="106"/>
    </row>
    <row r="928">
      <c r="H928" s="104"/>
      <c r="J928" s="106"/>
    </row>
    <row r="929">
      <c r="H929" s="104"/>
      <c r="J929" s="106"/>
    </row>
    <row r="930">
      <c r="H930" s="104"/>
      <c r="J930" s="106"/>
    </row>
    <row r="931">
      <c r="H931" s="104"/>
      <c r="J931" s="106"/>
    </row>
    <row r="932">
      <c r="H932" s="104"/>
      <c r="J932" s="106"/>
    </row>
    <row r="933">
      <c r="H933" s="104"/>
      <c r="J933" s="106"/>
    </row>
    <row r="934">
      <c r="H934" s="104"/>
      <c r="J934" s="106"/>
    </row>
    <row r="935">
      <c r="H935" s="104"/>
      <c r="J935" s="106"/>
    </row>
    <row r="936">
      <c r="H936" s="104"/>
      <c r="J936" s="106"/>
    </row>
    <row r="937">
      <c r="H937" s="104"/>
      <c r="J937" s="106"/>
    </row>
    <row r="938">
      <c r="H938" s="104"/>
      <c r="J938" s="106"/>
    </row>
    <row r="939">
      <c r="H939" s="104"/>
      <c r="J939" s="106"/>
    </row>
    <row r="940">
      <c r="H940" s="104"/>
      <c r="J940" s="106"/>
    </row>
    <row r="941">
      <c r="H941" s="104"/>
      <c r="J941" s="106"/>
    </row>
    <row r="942">
      <c r="H942" s="104"/>
      <c r="J942" s="106"/>
    </row>
    <row r="943">
      <c r="H943" s="104"/>
      <c r="J943" s="106"/>
    </row>
    <row r="944">
      <c r="H944" s="104"/>
      <c r="J944" s="106"/>
    </row>
    <row r="945">
      <c r="H945" s="104"/>
      <c r="J945" s="106"/>
    </row>
    <row r="946">
      <c r="H946" s="104"/>
      <c r="J946" s="106"/>
    </row>
    <row r="947">
      <c r="H947" s="104"/>
      <c r="J947" s="106"/>
    </row>
    <row r="948">
      <c r="H948" s="104"/>
      <c r="J948" s="106"/>
    </row>
    <row r="949">
      <c r="H949" s="104"/>
      <c r="J949" s="106"/>
    </row>
    <row r="950">
      <c r="H950" s="104"/>
      <c r="J950" s="106"/>
    </row>
    <row r="951">
      <c r="H951" s="104"/>
      <c r="J951" s="106"/>
    </row>
    <row r="952">
      <c r="H952" s="104"/>
      <c r="J952" s="106"/>
    </row>
    <row r="953">
      <c r="H953" s="104"/>
      <c r="J953" s="106"/>
    </row>
    <row r="954">
      <c r="H954" s="104"/>
      <c r="J954" s="106"/>
    </row>
    <row r="955">
      <c r="H955" s="104"/>
      <c r="J955" s="106"/>
    </row>
    <row r="956">
      <c r="H956" s="104"/>
      <c r="J956" s="106"/>
    </row>
    <row r="957">
      <c r="H957" s="104"/>
      <c r="J957" s="106"/>
    </row>
    <row r="958">
      <c r="H958" s="104"/>
      <c r="J958" s="106"/>
    </row>
    <row r="959">
      <c r="H959" s="104"/>
      <c r="J959" s="106"/>
    </row>
    <row r="960">
      <c r="H960" s="104"/>
      <c r="J960" s="106"/>
    </row>
    <row r="961">
      <c r="H961" s="104"/>
      <c r="J961" s="106"/>
    </row>
    <row r="962">
      <c r="H962" s="104"/>
      <c r="J962" s="106"/>
    </row>
    <row r="963">
      <c r="H963" s="104"/>
      <c r="J963" s="106"/>
    </row>
    <row r="964">
      <c r="H964" s="104"/>
      <c r="J964" s="106"/>
    </row>
    <row r="965">
      <c r="H965" s="104"/>
      <c r="J965" s="106"/>
    </row>
    <row r="966">
      <c r="H966" s="104"/>
      <c r="J966" s="106"/>
    </row>
    <row r="967">
      <c r="H967" s="104"/>
      <c r="J967" s="106"/>
    </row>
    <row r="968">
      <c r="H968" s="104"/>
      <c r="J968" s="106"/>
    </row>
    <row r="969">
      <c r="H969" s="104"/>
      <c r="J969" s="106"/>
    </row>
    <row r="970">
      <c r="H970" s="104"/>
      <c r="J970" s="106"/>
    </row>
    <row r="971">
      <c r="H971" s="104"/>
      <c r="J971" s="106"/>
    </row>
    <row r="972">
      <c r="H972" s="104"/>
      <c r="J972" s="106"/>
    </row>
    <row r="973">
      <c r="H973" s="104"/>
      <c r="J973" s="106"/>
    </row>
    <row r="974">
      <c r="H974" s="104"/>
      <c r="J974" s="106"/>
    </row>
    <row r="975">
      <c r="H975" s="104"/>
      <c r="J975" s="106"/>
    </row>
    <row r="976">
      <c r="H976" s="104"/>
      <c r="J976" s="106"/>
    </row>
    <row r="977">
      <c r="H977" s="104"/>
      <c r="J977" s="106"/>
    </row>
    <row r="978">
      <c r="H978" s="104"/>
      <c r="J978" s="106"/>
    </row>
    <row r="979">
      <c r="H979" s="104"/>
      <c r="J979" s="106"/>
    </row>
    <row r="980">
      <c r="H980" s="104"/>
      <c r="J980" s="106"/>
    </row>
    <row r="981">
      <c r="H981" s="104"/>
      <c r="J981" s="106"/>
    </row>
    <row r="982">
      <c r="H982" s="104"/>
      <c r="J982" s="106"/>
    </row>
    <row r="983">
      <c r="H983" s="104"/>
      <c r="J983" s="106"/>
    </row>
    <row r="984">
      <c r="H984" s="104"/>
      <c r="J984" s="106"/>
    </row>
    <row r="985">
      <c r="H985" s="104"/>
      <c r="J985" s="106"/>
    </row>
    <row r="986">
      <c r="H986" s="104"/>
      <c r="J986" s="106"/>
    </row>
    <row r="987">
      <c r="H987" s="104"/>
      <c r="J987" s="106"/>
    </row>
    <row r="988">
      <c r="H988" s="104"/>
      <c r="J988" s="106"/>
    </row>
    <row r="989">
      <c r="H989" s="104"/>
      <c r="J989" s="106"/>
    </row>
    <row r="990">
      <c r="H990" s="104"/>
      <c r="J990" s="106"/>
    </row>
    <row r="991">
      <c r="H991" s="104"/>
      <c r="J991" s="106"/>
    </row>
    <row r="992">
      <c r="H992" s="104"/>
      <c r="J992" s="106"/>
    </row>
    <row r="993">
      <c r="H993" s="104"/>
      <c r="J993" s="106"/>
    </row>
    <row r="994">
      <c r="H994" s="104"/>
      <c r="J994" s="106"/>
    </row>
    <row r="995">
      <c r="H995" s="104"/>
      <c r="J995" s="106"/>
    </row>
    <row r="996">
      <c r="H996" s="104"/>
      <c r="J996" s="106"/>
    </row>
    <row r="997">
      <c r="H997" s="104"/>
      <c r="J997" s="106"/>
    </row>
    <row r="998">
      <c r="H998" s="104"/>
      <c r="J998" s="10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63"/>
    <col customWidth="1" min="2" max="2" width="43.5"/>
    <col customWidth="1" min="3" max="3" width="18.63"/>
    <col customWidth="1" min="4" max="4" width="19.25"/>
    <col customWidth="1" min="5" max="5" width="12.0"/>
    <col customWidth="1" min="6" max="6" width="13.13"/>
    <col customWidth="1" min="7" max="7" width="16.63"/>
    <col customWidth="1" min="8" max="8" width="29.75"/>
    <col customWidth="1" min="9" max="9" width="27.25"/>
    <col customWidth="1" min="10" max="11" width="20.88"/>
    <col customWidth="1" min="12" max="12" width="25.5"/>
    <col customWidth="1" min="13" max="13" width="14.63"/>
    <col customWidth="1" min="14" max="19" width="20.88"/>
  </cols>
  <sheetData>
    <row r="1">
      <c r="A1" s="107" t="s">
        <v>0</v>
      </c>
      <c r="B1" s="107" t="s">
        <v>2</v>
      </c>
      <c r="C1" s="107" t="s">
        <v>3</v>
      </c>
      <c r="D1" s="108" t="s">
        <v>8</v>
      </c>
      <c r="E1" s="108" t="s">
        <v>848</v>
      </c>
      <c r="F1" s="107" t="s">
        <v>5</v>
      </c>
      <c r="G1" s="107" t="s">
        <v>849</v>
      </c>
      <c r="H1" s="107" t="s">
        <v>850</v>
      </c>
      <c r="I1" s="107" t="s">
        <v>851</v>
      </c>
      <c r="J1" s="107" t="s">
        <v>852</v>
      </c>
      <c r="K1" s="108" t="s">
        <v>853</v>
      </c>
      <c r="L1" s="109" t="s">
        <v>6</v>
      </c>
      <c r="M1" s="109" t="s">
        <v>854</v>
      </c>
      <c r="N1" s="109" t="s">
        <v>721</v>
      </c>
      <c r="O1" s="110" t="s">
        <v>855</v>
      </c>
      <c r="P1" s="110" t="s">
        <v>856</v>
      </c>
      <c r="Q1" s="111" t="s">
        <v>857</v>
      </c>
      <c r="R1" s="111" t="s">
        <v>858</v>
      </c>
      <c r="S1" s="112" t="s">
        <v>859</v>
      </c>
    </row>
    <row r="2">
      <c r="A2" s="113" t="s">
        <v>860</v>
      </c>
      <c r="B2" s="114" t="s">
        <v>45</v>
      </c>
      <c r="C2" s="113" t="s">
        <v>46</v>
      </c>
      <c r="D2" s="113" t="s">
        <v>41</v>
      </c>
      <c r="E2" s="115"/>
      <c r="F2" s="113" t="s">
        <v>40</v>
      </c>
      <c r="G2" s="113">
        <v>357.0</v>
      </c>
      <c r="H2" s="116">
        <v>29929.79</v>
      </c>
      <c r="I2" s="117">
        <v>45183.0</v>
      </c>
      <c r="J2" s="113" t="s">
        <v>861</v>
      </c>
      <c r="K2" s="113">
        <v>2023.0</v>
      </c>
      <c r="L2" s="113" t="s">
        <v>862</v>
      </c>
      <c r="M2" s="115"/>
      <c r="N2" s="113" t="s">
        <v>725</v>
      </c>
      <c r="O2" s="118" t="s">
        <v>863</v>
      </c>
      <c r="P2" s="118"/>
      <c r="Q2" s="119"/>
      <c r="R2" s="119"/>
      <c r="S2" s="120"/>
    </row>
    <row r="3">
      <c r="A3" s="113" t="s">
        <v>864</v>
      </c>
      <c r="B3" s="114" t="s">
        <v>45</v>
      </c>
      <c r="C3" s="113" t="s">
        <v>46</v>
      </c>
      <c r="D3" s="113" t="s">
        <v>41</v>
      </c>
      <c r="E3" s="115"/>
      <c r="F3" s="113" t="s">
        <v>40</v>
      </c>
      <c r="G3" s="113">
        <v>487.0</v>
      </c>
      <c r="H3" s="116">
        <v>39685.03</v>
      </c>
      <c r="I3" s="117">
        <v>45229.0</v>
      </c>
      <c r="J3" s="113" t="s">
        <v>865</v>
      </c>
      <c r="K3" s="113">
        <v>2023.0</v>
      </c>
      <c r="L3" s="113" t="s">
        <v>862</v>
      </c>
      <c r="M3" s="115"/>
      <c r="N3" s="113" t="s">
        <v>725</v>
      </c>
      <c r="O3" s="121" t="s">
        <v>863</v>
      </c>
      <c r="P3" s="121"/>
      <c r="Q3" s="122"/>
      <c r="R3" s="122"/>
      <c r="S3" s="123"/>
    </row>
    <row r="4">
      <c r="A4" s="113" t="s">
        <v>866</v>
      </c>
      <c r="B4" s="114" t="s">
        <v>45</v>
      </c>
      <c r="C4" s="113" t="s">
        <v>46</v>
      </c>
      <c r="D4" s="113" t="s">
        <v>41</v>
      </c>
      <c r="E4" s="115"/>
      <c r="F4" s="113" t="s">
        <v>40</v>
      </c>
      <c r="G4" s="113">
        <v>572.0</v>
      </c>
      <c r="H4" s="116">
        <v>104093.73</v>
      </c>
      <c r="I4" s="117">
        <v>45244.0</v>
      </c>
      <c r="J4" s="113" t="s">
        <v>867</v>
      </c>
      <c r="K4" s="113">
        <v>2023.0</v>
      </c>
      <c r="L4" s="113" t="s">
        <v>862</v>
      </c>
      <c r="M4" s="115"/>
      <c r="N4" s="113" t="s">
        <v>725</v>
      </c>
      <c r="O4" s="118" t="s">
        <v>863</v>
      </c>
      <c r="P4" s="118"/>
      <c r="Q4" s="119"/>
      <c r="R4" s="119"/>
      <c r="S4" s="120"/>
    </row>
    <row r="5">
      <c r="A5" s="113" t="s">
        <v>868</v>
      </c>
      <c r="B5" s="114" t="s">
        <v>45</v>
      </c>
      <c r="C5" s="113" t="s">
        <v>46</v>
      </c>
      <c r="D5" s="113" t="s">
        <v>41</v>
      </c>
      <c r="E5" s="115"/>
      <c r="F5" s="113" t="s">
        <v>40</v>
      </c>
      <c r="G5" s="113">
        <v>643.0</v>
      </c>
      <c r="H5" s="116">
        <v>175342.52</v>
      </c>
      <c r="I5" s="117">
        <v>45275.0</v>
      </c>
      <c r="J5" s="113" t="s">
        <v>869</v>
      </c>
      <c r="K5" s="113">
        <v>2023.0</v>
      </c>
      <c r="L5" s="113" t="s">
        <v>862</v>
      </c>
      <c r="M5" s="115"/>
      <c r="N5" s="113" t="s">
        <v>725</v>
      </c>
      <c r="O5" s="121" t="s">
        <v>863</v>
      </c>
      <c r="P5" s="121"/>
      <c r="Q5" s="124"/>
      <c r="R5" s="124"/>
      <c r="S5" s="125"/>
    </row>
    <row r="6">
      <c r="A6" s="113" t="s">
        <v>870</v>
      </c>
      <c r="B6" s="114" t="s">
        <v>45</v>
      </c>
      <c r="C6" s="113" t="s">
        <v>46</v>
      </c>
      <c r="D6" s="113" t="s">
        <v>41</v>
      </c>
      <c r="E6" s="115"/>
      <c r="F6" s="113" t="s">
        <v>40</v>
      </c>
      <c r="G6" s="113">
        <v>837.0</v>
      </c>
      <c r="H6" s="116">
        <v>113939.33</v>
      </c>
      <c r="I6" s="117">
        <v>45320.0</v>
      </c>
      <c r="J6" s="113" t="s">
        <v>871</v>
      </c>
      <c r="K6" s="113">
        <v>2024.0</v>
      </c>
      <c r="L6" s="113" t="s">
        <v>862</v>
      </c>
      <c r="M6" s="115"/>
      <c r="N6" s="113" t="s">
        <v>725</v>
      </c>
      <c r="O6" s="118" t="s">
        <v>863</v>
      </c>
      <c r="P6" s="118"/>
      <c r="Q6" s="126"/>
      <c r="R6" s="126"/>
      <c r="S6" s="127"/>
    </row>
    <row r="7">
      <c r="A7" s="113" t="s">
        <v>872</v>
      </c>
      <c r="B7" s="114" t="s">
        <v>45</v>
      </c>
      <c r="C7" s="113" t="s">
        <v>46</v>
      </c>
      <c r="D7" s="113" t="s">
        <v>41</v>
      </c>
      <c r="E7" s="115"/>
      <c r="F7" s="113" t="s">
        <v>40</v>
      </c>
      <c r="G7" s="113">
        <v>880.0</v>
      </c>
      <c r="H7" s="116">
        <v>92137.61</v>
      </c>
      <c r="I7" s="117">
        <v>45341.0</v>
      </c>
      <c r="J7" s="113" t="s">
        <v>873</v>
      </c>
      <c r="K7" s="113">
        <v>2023.0</v>
      </c>
      <c r="L7" s="113" t="s">
        <v>862</v>
      </c>
      <c r="M7" s="115"/>
      <c r="N7" s="113" t="s">
        <v>725</v>
      </c>
      <c r="O7" s="121" t="s">
        <v>863</v>
      </c>
      <c r="P7" s="121"/>
      <c r="Q7" s="122"/>
      <c r="R7" s="122"/>
      <c r="S7" s="123"/>
    </row>
    <row r="8">
      <c r="A8" s="113" t="s">
        <v>874</v>
      </c>
      <c r="B8" s="114" t="s">
        <v>45</v>
      </c>
      <c r="C8" s="113" t="s">
        <v>46</v>
      </c>
      <c r="D8" s="113" t="s">
        <v>41</v>
      </c>
      <c r="E8" s="115"/>
      <c r="F8" s="113" t="s">
        <v>40</v>
      </c>
      <c r="G8" s="113">
        <v>1229.0</v>
      </c>
      <c r="H8" s="116">
        <v>179272.76</v>
      </c>
      <c r="I8" s="117">
        <v>45420.0</v>
      </c>
      <c r="J8" s="113" t="s">
        <v>875</v>
      </c>
      <c r="K8" s="113">
        <v>2024.0</v>
      </c>
      <c r="L8" s="113" t="s">
        <v>862</v>
      </c>
      <c r="M8" s="115"/>
      <c r="N8" s="113" t="s">
        <v>725</v>
      </c>
      <c r="O8" s="118" t="s">
        <v>863</v>
      </c>
      <c r="P8" s="118"/>
      <c r="Q8" s="119"/>
      <c r="R8" s="119"/>
      <c r="S8" s="120"/>
    </row>
    <row r="9">
      <c r="A9" s="113" t="s">
        <v>876</v>
      </c>
      <c r="B9" s="114" t="s">
        <v>45</v>
      </c>
      <c r="C9" s="113" t="s">
        <v>46</v>
      </c>
      <c r="D9" s="113" t="s">
        <v>41</v>
      </c>
      <c r="E9" s="115"/>
      <c r="F9" s="113" t="s">
        <v>40</v>
      </c>
      <c r="G9" s="113">
        <v>1230.0</v>
      </c>
      <c r="H9" s="116">
        <v>115779.74</v>
      </c>
      <c r="I9" s="117">
        <v>45420.0</v>
      </c>
      <c r="J9" s="113" t="s">
        <v>877</v>
      </c>
      <c r="K9" s="113">
        <v>2024.0</v>
      </c>
      <c r="L9" s="113" t="s">
        <v>862</v>
      </c>
      <c r="M9" s="115"/>
      <c r="N9" s="113" t="s">
        <v>725</v>
      </c>
      <c r="O9" s="121" t="s">
        <v>863</v>
      </c>
      <c r="P9" s="121"/>
      <c r="Q9" s="122"/>
      <c r="R9" s="122"/>
      <c r="S9" s="123"/>
    </row>
    <row r="10">
      <c r="A10" s="113" t="s">
        <v>878</v>
      </c>
      <c r="B10" s="114" t="s">
        <v>45</v>
      </c>
      <c r="C10" s="113" t="s">
        <v>46</v>
      </c>
      <c r="D10" s="113" t="s">
        <v>41</v>
      </c>
      <c r="E10" s="115"/>
      <c r="F10" s="113" t="s">
        <v>40</v>
      </c>
      <c r="G10" s="113">
        <v>1228.0</v>
      </c>
      <c r="H10" s="116">
        <v>231045.03</v>
      </c>
      <c r="I10" s="117">
        <v>45420.0</v>
      </c>
      <c r="J10" s="113" t="s">
        <v>879</v>
      </c>
      <c r="K10" s="113">
        <v>2024.0</v>
      </c>
      <c r="L10" s="113" t="s">
        <v>862</v>
      </c>
      <c r="M10" s="115"/>
      <c r="N10" s="113" t="s">
        <v>725</v>
      </c>
      <c r="O10" s="118" t="s">
        <v>863</v>
      </c>
      <c r="P10" s="118"/>
      <c r="Q10" s="128"/>
      <c r="R10" s="128"/>
      <c r="S10" s="129"/>
    </row>
    <row r="11">
      <c r="A11" s="113" t="s">
        <v>880</v>
      </c>
      <c r="B11" s="114" t="s">
        <v>45</v>
      </c>
      <c r="C11" s="113" t="s">
        <v>46</v>
      </c>
      <c r="D11" s="113" t="s">
        <v>41</v>
      </c>
      <c r="E11" s="115"/>
      <c r="F11" s="113" t="s">
        <v>40</v>
      </c>
      <c r="G11" s="113">
        <v>1337.0</v>
      </c>
      <c r="H11" s="116">
        <v>503991.76</v>
      </c>
      <c r="I11" s="117">
        <v>45435.0</v>
      </c>
      <c r="J11" s="113" t="s">
        <v>881</v>
      </c>
      <c r="K11" s="113">
        <v>2024.0</v>
      </c>
      <c r="L11" s="113" t="s">
        <v>862</v>
      </c>
      <c r="M11" s="115"/>
      <c r="N11" s="113" t="s">
        <v>725</v>
      </c>
      <c r="O11" s="121" t="s">
        <v>863</v>
      </c>
      <c r="P11" s="121"/>
      <c r="Q11" s="122"/>
      <c r="R11" s="122"/>
      <c r="S11" s="123"/>
    </row>
    <row r="12">
      <c r="A12" s="113" t="s">
        <v>882</v>
      </c>
      <c r="B12" s="114" t="s">
        <v>38</v>
      </c>
      <c r="C12" s="113" t="s">
        <v>39</v>
      </c>
      <c r="D12" s="113" t="s">
        <v>41</v>
      </c>
      <c r="E12" s="115"/>
      <c r="F12" s="113" t="s">
        <v>40</v>
      </c>
      <c r="G12" s="113">
        <v>982.0</v>
      </c>
      <c r="H12" s="116">
        <v>350907.75</v>
      </c>
      <c r="I12" s="117">
        <v>45366.0</v>
      </c>
      <c r="J12" s="113" t="s">
        <v>875</v>
      </c>
      <c r="K12" s="113">
        <v>2024.0</v>
      </c>
      <c r="L12" s="113" t="s">
        <v>862</v>
      </c>
      <c r="M12" s="113" t="s">
        <v>883</v>
      </c>
      <c r="N12" s="113" t="s">
        <v>725</v>
      </c>
      <c r="O12" s="118" t="s">
        <v>863</v>
      </c>
      <c r="P12" s="118"/>
      <c r="Q12" s="119"/>
      <c r="R12" s="119"/>
      <c r="S12" s="120"/>
    </row>
    <row r="13">
      <c r="A13" s="113" t="s">
        <v>884</v>
      </c>
      <c r="B13" s="114" t="s">
        <v>45</v>
      </c>
      <c r="C13" s="113" t="s">
        <v>46</v>
      </c>
      <c r="D13" s="113" t="s">
        <v>41</v>
      </c>
      <c r="E13" s="115"/>
      <c r="F13" s="113" t="s">
        <v>40</v>
      </c>
      <c r="G13" s="113">
        <v>1578.0</v>
      </c>
      <c r="H13" s="116">
        <v>659755.08</v>
      </c>
      <c r="I13" s="117">
        <v>45505.0</v>
      </c>
      <c r="J13" s="113" t="s">
        <v>885</v>
      </c>
      <c r="K13" s="113">
        <v>2024.0</v>
      </c>
      <c r="L13" s="113" t="s">
        <v>862</v>
      </c>
      <c r="M13" s="115"/>
      <c r="N13" s="113" t="s">
        <v>725</v>
      </c>
      <c r="O13" s="121" t="s">
        <v>863</v>
      </c>
      <c r="P13" s="121"/>
      <c r="Q13" s="124"/>
      <c r="R13" s="124"/>
      <c r="S13" s="125"/>
    </row>
    <row r="14">
      <c r="A14" s="113" t="s">
        <v>886</v>
      </c>
      <c r="B14" s="114" t="s">
        <v>45</v>
      </c>
      <c r="C14" s="113" t="s">
        <v>46</v>
      </c>
      <c r="D14" s="113" t="s">
        <v>41</v>
      </c>
      <c r="E14" s="115"/>
      <c r="F14" s="113" t="s">
        <v>40</v>
      </c>
      <c r="G14" s="113">
        <v>1858.0</v>
      </c>
      <c r="H14" s="116">
        <v>1126497.05</v>
      </c>
      <c r="I14" s="117">
        <v>45580.0</v>
      </c>
      <c r="J14" s="113" t="s">
        <v>867</v>
      </c>
      <c r="K14" s="113">
        <v>2024.0</v>
      </c>
      <c r="L14" s="113" t="s">
        <v>862</v>
      </c>
      <c r="M14" s="115"/>
      <c r="N14" s="113" t="s">
        <v>725</v>
      </c>
      <c r="O14" s="118" t="s">
        <v>863</v>
      </c>
      <c r="P14" s="118"/>
      <c r="Q14" s="119"/>
      <c r="R14" s="119"/>
      <c r="S14" s="120"/>
    </row>
    <row r="15">
      <c r="A15" s="113" t="s">
        <v>887</v>
      </c>
      <c r="B15" s="114" t="s">
        <v>45</v>
      </c>
      <c r="C15" s="113" t="s">
        <v>46</v>
      </c>
      <c r="D15" s="113" t="s">
        <v>41</v>
      </c>
      <c r="E15" s="115"/>
      <c r="F15" s="113" t="s">
        <v>40</v>
      </c>
      <c r="G15" s="113">
        <v>1857.0</v>
      </c>
      <c r="H15" s="116">
        <v>627362.12</v>
      </c>
      <c r="I15" s="117">
        <v>45576.0</v>
      </c>
      <c r="J15" s="113" t="s">
        <v>865</v>
      </c>
      <c r="K15" s="113">
        <v>2024.0</v>
      </c>
      <c r="L15" s="113" t="s">
        <v>862</v>
      </c>
      <c r="M15" s="115"/>
      <c r="N15" s="113" t="s">
        <v>725</v>
      </c>
      <c r="O15" s="121" t="s">
        <v>863</v>
      </c>
      <c r="P15" s="121"/>
      <c r="Q15" s="122"/>
      <c r="R15" s="122"/>
      <c r="S15" s="123"/>
    </row>
    <row r="16">
      <c r="A16" s="113" t="s">
        <v>888</v>
      </c>
      <c r="B16" s="114" t="s">
        <v>45</v>
      </c>
      <c r="C16" s="113" t="s">
        <v>46</v>
      </c>
      <c r="D16" s="113" t="s">
        <v>41</v>
      </c>
      <c r="E16" s="115"/>
      <c r="F16" s="113" t="s">
        <v>40</v>
      </c>
      <c r="G16" s="113">
        <v>1678.0</v>
      </c>
      <c r="H16" s="116">
        <v>660000.0</v>
      </c>
      <c r="I16" s="117">
        <v>45527.0</v>
      </c>
      <c r="J16" s="113" t="s">
        <v>861</v>
      </c>
      <c r="K16" s="113">
        <v>2024.0</v>
      </c>
      <c r="L16" s="113" t="s">
        <v>862</v>
      </c>
      <c r="M16" s="115"/>
      <c r="N16" s="113" t="s">
        <v>725</v>
      </c>
      <c r="O16" s="118" t="s">
        <v>863</v>
      </c>
      <c r="P16" s="118"/>
      <c r="Q16" s="119"/>
      <c r="R16" s="119"/>
      <c r="S16" s="120"/>
    </row>
    <row r="17">
      <c r="A17" s="113" t="s">
        <v>889</v>
      </c>
      <c r="B17" s="114" t="s">
        <v>45</v>
      </c>
      <c r="C17" s="113" t="s">
        <v>46</v>
      </c>
      <c r="D17" s="113" t="s">
        <v>41</v>
      </c>
      <c r="E17" s="115"/>
      <c r="F17" s="113" t="s">
        <v>40</v>
      </c>
      <c r="G17" s="113">
        <v>1853.0</v>
      </c>
      <c r="H17" s="116">
        <v>74401.09</v>
      </c>
      <c r="I17" s="117">
        <v>45574.0</v>
      </c>
      <c r="J17" s="113" t="s">
        <v>861</v>
      </c>
      <c r="K17" s="113">
        <v>2024.0</v>
      </c>
      <c r="L17" s="113" t="s">
        <v>862</v>
      </c>
      <c r="M17" s="115"/>
      <c r="N17" s="113" t="s">
        <v>725</v>
      </c>
      <c r="O17" s="121" t="s">
        <v>863</v>
      </c>
      <c r="P17" s="121"/>
      <c r="Q17" s="122"/>
      <c r="R17" s="122"/>
      <c r="S17" s="123"/>
    </row>
    <row r="18">
      <c r="A18" s="113" t="s">
        <v>890</v>
      </c>
      <c r="B18" s="114" t="s">
        <v>45</v>
      </c>
      <c r="C18" s="113" t="s">
        <v>46</v>
      </c>
      <c r="D18" s="113" t="s">
        <v>41</v>
      </c>
      <c r="E18" s="115"/>
      <c r="F18" s="113" t="s">
        <v>40</v>
      </c>
      <c r="G18" s="113">
        <v>2072.0</v>
      </c>
      <c r="H18" s="116">
        <v>896577.82</v>
      </c>
      <c r="I18" s="117">
        <v>45650.0</v>
      </c>
      <c r="J18" s="113" t="s">
        <v>869</v>
      </c>
      <c r="K18" s="113">
        <v>2024.0</v>
      </c>
      <c r="L18" s="113" t="s">
        <v>862</v>
      </c>
      <c r="M18" s="115"/>
      <c r="N18" s="113" t="s">
        <v>725</v>
      </c>
      <c r="O18" s="118" t="s">
        <v>863</v>
      </c>
      <c r="P18" s="118"/>
      <c r="Q18" s="119"/>
      <c r="R18" s="119"/>
      <c r="S18" s="120"/>
    </row>
    <row r="19">
      <c r="A19" s="113" t="s">
        <v>891</v>
      </c>
      <c r="B19" s="114" t="s">
        <v>45</v>
      </c>
      <c r="C19" s="113" t="s">
        <v>46</v>
      </c>
      <c r="D19" s="113" t="s">
        <v>41</v>
      </c>
      <c r="E19" s="115"/>
      <c r="F19" s="113" t="s">
        <v>40</v>
      </c>
      <c r="G19" s="113">
        <v>2155.0</v>
      </c>
      <c r="H19" s="116">
        <v>799519.42</v>
      </c>
      <c r="I19" s="117">
        <v>45678.0</v>
      </c>
      <c r="J19" s="113" t="s">
        <v>871</v>
      </c>
      <c r="K19" s="113">
        <v>2024.0</v>
      </c>
      <c r="L19" s="113" t="s">
        <v>862</v>
      </c>
      <c r="M19" s="115"/>
      <c r="N19" s="113" t="s">
        <v>725</v>
      </c>
      <c r="O19" s="121" t="s">
        <v>863</v>
      </c>
      <c r="P19" s="121"/>
      <c r="Q19" s="122"/>
      <c r="R19" s="122"/>
      <c r="S19" s="123"/>
    </row>
    <row r="20">
      <c r="A20" s="113" t="s">
        <v>892</v>
      </c>
      <c r="B20" s="114" t="s">
        <v>38</v>
      </c>
      <c r="C20" s="113" t="s">
        <v>39</v>
      </c>
      <c r="D20" s="113" t="s">
        <v>41</v>
      </c>
      <c r="E20" s="115"/>
      <c r="F20" s="113" t="s">
        <v>40</v>
      </c>
      <c r="G20" s="113">
        <v>352.0</v>
      </c>
      <c r="H20" s="116">
        <v>4182.9</v>
      </c>
      <c r="I20" s="130">
        <v>45183.0</v>
      </c>
      <c r="J20" s="113" t="s">
        <v>861</v>
      </c>
      <c r="K20" s="113">
        <v>2023.0</v>
      </c>
      <c r="L20" s="113" t="s">
        <v>862</v>
      </c>
      <c r="M20" s="115"/>
      <c r="N20" s="113" t="s">
        <v>725</v>
      </c>
      <c r="O20" s="118" t="s">
        <v>863</v>
      </c>
      <c r="P20" s="118"/>
      <c r="Q20" s="119"/>
      <c r="R20" s="119"/>
      <c r="S20" s="120"/>
    </row>
    <row r="21">
      <c r="A21" s="113" t="s">
        <v>893</v>
      </c>
      <c r="B21" s="114" t="s">
        <v>38</v>
      </c>
      <c r="C21" s="113" t="s">
        <v>39</v>
      </c>
      <c r="D21" s="113" t="s">
        <v>41</v>
      </c>
      <c r="E21" s="115"/>
      <c r="F21" s="113" t="s">
        <v>40</v>
      </c>
      <c r="G21" s="113">
        <v>501.0</v>
      </c>
      <c r="H21" s="116">
        <v>221966.7</v>
      </c>
      <c r="I21" s="130">
        <v>45231.0</v>
      </c>
      <c r="J21" s="113" t="s">
        <v>865</v>
      </c>
      <c r="K21" s="113">
        <v>2023.0</v>
      </c>
      <c r="L21" s="113" t="s">
        <v>862</v>
      </c>
      <c r="M21" s="115"/>
      <c r="N21" s="113" t="s">
        <v>725</v>
      </c>
      <c r="O21" s="121" t="s">
        <v>863</v>
      </c>
      <c r="P21" s="121"/>
      <c r="Q21" s="122"/>
      <c r="R21" s="122"/>
      <c r="S21" s="123"/>
    </row>
    <row r="22">
      <c r="A22" s="113" t="s">
        <v>894</v>
      </c>
      <c r="B22" s="114" t="s">
        <v>38</v>
      </c>
      <c r="C22" s="113" t="s">
        <v>39</v>
      </c>
      <c r="D22" s="113" t="s">
        <v>41</v>
      </c>
      <c r="E22" s="115"/>
      <c r="F22" s="113" t="s">
        <v>40</v>
      </c>
      <c r="G22" s="113">
        <v>554.0</v>
      </c>
      <c r="H22" s="116">
        <v>146530.35</v>
      </c>
      <c r="I22" s="130">
        <v>45231.0</v>
      </c>
      <c r="J22" s="113" t="s">
        <v>867</v>
      </c>
      <c r="K22" s="113">
        <v>2023.0</v>
      </c>
      <c r="L22" s="113" t="s">
        <v>862</v>
      </c>
      <c r="M22" s="115"/>
      <c r="N22" s="113" t="s">
        <v>725</v>
      </c>
      <c r="O22" s="118" t="s">
        <v>863</v>
      </c>
      <c r="P22" s="118"/>
      <c r="Q22" s="119"/>
      <c r="R22" s="119"/>
      <c r="S22" s="120"/>
    </row>
    <row r="23">
      <c r="A23" s="113" t="s">
        <v>895</v>
      </c>
      <c r="B23" s="114" t="s">
        <v>38</v>
      </c>
      <c r="C23" s="113" t="s">
        <v>39</v>
      </c>
      <c r="D23" s="113" t="s">
        <v>41</v>
      </c>
      <c r="E23" s="113" t="s">
        <v>896</v>
      </c>
      <c r="F23" s="113" t="s">
        <v>40</v>
      </c>
      <c r="G23" s="113">
        <v>761.0</v>
      </c>
      <c r="H23" s="116">
        <v>234573.24</v>
      </c>
      <c r="I23" s="130">
        <v>45296.0</v>
      </c>
      <c r="J23" s="113" t="s">
        <v>871</v>
      </c>
      <c r="K23" s="113">
        <v>2023.0</v>
      </c>
      <c r="L23" s="113" t="s">
        <v>862</v>
      </c>
      <c r="M23" s="115"/>
      <c r="N23" s="113" t="s">
        <v>725</v>
      </c>
      <c r="O23" s="121" t="s">
        <v>863</v>
      </c>
      <c r="P23" s="121"/>
      <c r="Q23" s="122"/>
      <c r="R23" s="122"/>
      <c r="S23" s="123"/>
    </row>
    <row r="24">
      <c r="A24" s="113" t="s">
        <v>897</v>
      </c>
      <c r="B24" s="114" t="s">
        <v>38</v>
      </c>
      <c r="C24" s="113" t="s">
        <v>39</v>
      </c>
      <c r="D24" s="113" t="s">
        <v>41</v>
      </c>
      <c r="E24" s="113" t="s">
        <v>896</v>
      </c>
      <c r="F24" s="113" t="s">
        <v>40</v>
      </c>
      <c r="G24" s="113">
        <v>2500.0</v>
      </c>
      <c r="H24" s="116">
        <v>198801.83</v>
      </c>
      <c r="I24" s="130">
        <v>45296.0</v>
      </c>
      <c r="J24" s="113" t="s">
        <v>871</v>
      </c>
      <c r="K24" s="113">
        <v>2023.0</v>
      </c>
      <c r="L24" s="113" t="s">
        <v>862</v>
      </c>
      <c r="M24" s="113" t="s">
        <v>898</v>
      </c>
      <c r="N24" s="113" t="s">
        <v>725</v>
      </c>
      <c r="O24" s="118" t="s">
        <v>863</v>
      </c>
      <c r="P24" s="118"/>
      <c r="Q24" s="126"/>
      <c r="R24" s="126"/>
      <c r="S24" s="127"/>
    </row>
    <row r="25">
      <c r="A25" s="113" t="s">
        <v>899</v>
      </c>
      <c r="B25" s="114" t="s">
        <v>38</v>
      </c>
      <c r="C25" s="113" t="s">
        <v>39</v>
      </c>
      <c r="D25" s="113" t="s">
        <v>41</v>
      </c>
      <c r="E25" s="115"/>
      <c r="F25" s="113" t="s">
        <v>40</v>
      </c>
      <c r="G25" s="113">
        <v>661.0</v>
      </c>
      <c r="H25" s="116">
        <v>346679.83</v>
      </c>
      <c r="I25" s="130">
        <v>45299.0</v>
      </c>
      <c r="J25" s="113" t="s">
        <v>869</v>
      </c>
      <c r="K25" s="113">
        <v>2023.0</v>
      </c>
      <c r="L25" s="113" t="s">
        <v>862</v>
      </c>
      <c r="M25" s="113" t="s">
        <v>900</v>
      </c>
      <c r="N25" s="113" t="s">
        <v>725</v>
      </c>
      <c r="O25" s="121" t="s">
        <v>863</v>
      </c>
      <c r="P25" s="121"/>
      <c r="Q25" s="122"/>
      <c r="R25" s="122"/>
      <c r="S25" s="123"/>
    </row>
    <row r="26">
      <c r="A26" s="113" t="s">
        <v>901</v>
      </c>
      <c r="B26" s="114" t="s">
        <v>38</v>
      </c>
      <c r="C26" s="113" t="s">
        <v>39</v>
      </c>
      <c r="D26" s="113" t="s">
        <v>41</v>
      </c>
      <c r="E26" s="115"/>
      <c r="F26" s="113" t="s">
        <v>40</v>
      </c>
      <c r="G26" s="113">
        <v>662.0</v>
      </c>
      <c r="H26" s="116">
        <v>7511.65</v>
      </c>
      <c r="I26" s="130">
        <v>45280.0</v>
      </c>
      <c r="J26" s="113" t="s">
        <v>869</v>
      </c>
      <c r="K26" s="113">
        <v>2023.0</v>
      </c>
      <c r="L26" s="113" t="s">
        <v>862</v>
      </c>
      <c r="M26" s="113" t="s">
        <v>902</v>
      </c>
      <c r="N26" s="113" t="s">
        <v>725</v>
      </c>
      <c r="O26" s="118" t="s">
        <v>863</v>
      </c>
      <c r="P26" s="118"/>
      <c r="Q26" s="119"/>
      <c r="R26" s="119"/>
      <c r="S26" s="120"/>
    </row>
    <row r="27">
      <c r="A27" s="113" t="s">
        <v>903</v>
      </c>
      <c r="B27" s="114" t="s">
        <v>38</v>
      </c>
      <c r="C27" s="113" t="s">
        <v>39</v>
      </c>
      <c r="D27" s="113" t="s">
        <v>41</v>
      </c>
      <c r="E27" s="115"/>
      <c r="F27" s="113" t="s">
        <v>40</v>
      </c>
      <c r="G27" s="113">
        <v>835.0</v>
      </c>
      <c r="H27" s="116">
        <v>201322.14</v>
      </c>
      <c r="I27" s="130">
        <v>45294.0</v>
      </c>
      <c r="J27" s="113" t="s">
        <v>871</v>
      </c>
      <c r="K27" s="113">
        <v>2023.0</v>
      </c>
      <c r="L27" s="113" t="s">
        <v>862</v>
      </c>
      <c r="M27" s="115"/>
      <c r="N27" s="113" t="s">
        <v>725</v>
      </c>
      <c r="O27" s="121" t="s">
        <v>863</v>
      </c>
      <c r="P27" s="121"/>
      <c r="Q27" s="124"/>
      <c r="R27" s="124"/>
      <c r="S27" s="125"/>
    </row>
    <row r="28">
      <c r="A28" s="113" t="s">
        <v>904</v>
      </c>
      <c r="B28" s="114" t="s">
        <v>38</v>
      </c>
      <c r="C28" s="113" t="s">
        <v>39</v>
      </c>
      <c r="D28" s="113" t="s">
        <v>41</v>
      </c>
      <c r="E28" s="115"/>
      <c r="F28" s="113" t="s">
        <v>40</v>
      </c>
      <c r="G28" s="113">
        <v>836.0</v>
      </c>
      <c r="H28" s="116">
        <v>7133.43</v>
      </c>
      <c r="I28" s="130">
        <v>45294.0</v>
      </c>
      <c r="J28" s="113" t="s">
        <v>871</v>
      </c>
      <c r="K28" s="113">
        <v>2023.0</v>
      </c>
      <c r="L28" s="113" t="s">
        <v>862</v>
      </c>
      <c r="M28" s="115"/>
      <c r="N28" s="113" t="s">
        <v>725</v>
      </c>
      <c r="O28" s="118" t="s">
        <v>863</v>
      </c>
      <c r="P28" s="118"/>
      <c r="Q28" s="126"/>
      <c r="R28" s="126"/>
      <c r="S28" s="127"/>
    </row>
    <row r="29">
      <c r="A29" s="113" t="s">
        <v>905</v>
      </c>
      <c r="B29" s="114" t="s">
        <v>38</v>
      </c>
      <c r="C29" s="113" t="s">
        <v>39</v>
      </c>
      <c r="D29" s="113" t="s">
        <v>41</v>
      </c>
      <c r="E29" s="115"/>
      <c r="F29" s="113" t="s">
        <v>40</v>
      </c>
      <c r="G29" s="113">
        <v>881.0</v>
      </c>
      <c r="H29" s="116">
        <v>496302.24</v>
      </c>
      <c r="I29" s="130">
        <v>45337.0</v>
      </c>
      <c r="J29" s="113" t="s">
        <v>873</v>
      </c>
      <c r="K29" s="113">
        <v>2023.0</v>
      </c>
      <c r="L29" s="113" t="s">
        <v>862</v>
      </c>
      <c r="M29" s="115"/>
      <c r="N29" s="113" t="s">
        <v>725</v>
      </c>
      <c r="O29" s="121" t="s">
        <v>863</v>
      </c>
      <c r="P29" s="121"/>
      <c r="Q29" s="124"/>
      <c r="R29" s="124"/>
      <c r="S29" s="125"/>
    </row>
    <row r="30">
      <c r="A30" s="113" t="s">
        <v>906</v>
      </c>
      <c r="B30" s="114" t="s">
        <v>38</v>
      </c>
      <c r="C30" s="113" t="s">
        <v>39</v>
      </c>
      <c r="D30" s="113" t="s">
        <v>41</v>
      </c>
      <c r="E30" s="115"/>
      <c r="F30" s="113" t="s">
        <v>40</v>
      </c>
      <c r="G30" s="113">
        <v>882.0</v>
      </c>
      <c r="H30" s="116">
        <v>36262.89</v>
      </c>
      <c r="I30" s="130">
        <v>45337.0</v>
      </c>
      <c r="J30" s="113" t="s">
        <v>873</v>
      </c>
      <c r="K30" s="113">
        <v>2023.0</v>
      </c>
      <c r="L30" s="113" t="s">
        <v>862</v>
      </c>
      <c r="M30" s="115"/>
      <c r="N30" s="113" t="s">
        <v>725</v>
      </c>
      <c r="O30" s="118" t="s">
        <v>863</v>
      </c>
      <c r="P30" s="118"/>
      <c r="Q30" s="126"/>
      <c r="R30" s="126"/>
      <c r="S30" s="127"/>
    </row>
    <row r="31">
      <c r="A31" s="113" t="s">
        <v>907</v>
      </c>
      <c r="B31" s="114" t="s">
        <v>38</v>
      </c>
      <c r="C31" s="113" t="s">
        <v>39</v>
      </c>
      <c r="D31" s="113" t="s">
        <v>41</v>
      </c>
      <c r="E31" s="115"/>
      <c r="F31" s="113" t="s">
        <v>40</v>
      </c>
      <c r="G31" s="113">
        <v>983.0</v>
      </c>
      <c r="H31" s="116">
        <v>36578.65</v>
      </c>
      <c r="I31" s="130">
        <v>45366.0</v>
      </c>
      <c r="J31" s="113" t="s">
        <v>875</v>
      </c>
      <c r="K31" s="113">
        <v>2024.0</v>
      </c>
      <c r="L31" s="113" t="s">
        <v>862</v>
      </c>
      <c r="M31" s="115"/>
      <c r="N31" s="113" t="s">
        <v>725</v>
      </c>
      <c r="O31" s="121" t="s">
        <v>863</v>
      </c>
      <c r="P31" s="121"/>
      <c r="Q31" s="124"/>
      <c r="R31" s="124"/>
      <c r="S31" s="125"/>
    </row>
    <row r="32">
      <c r="A32" s="113" t="s">
        <v>908</v>
      </c>
      <c r="B32" s="114" t="s">
        <v>45</v>
      </c>
      <c r="C32" s="113" t="s">
        <v>46</v>
      </c>
      <c r="D32" s="113" t="s">
        <v>41</v>
      </c>
      <c r="E32" s="115"/>
      <c r="F32" s="113" t="s">
        <v>40</v>
      </c>
      <c r="G32" s="113">
        <v>982.0</v>
      </c>
      <c r="H32" s="116">
        <v>349407.04</v>
      </c>
      <c r="I32" s="130">
        <v>45366.0</v>
      </c>
      <c r="J32" s="113" t="s">
        <v>877</v>
      </c>
      <c r="K32" s="113">
        <v>2024.0</v>
      </c>
      <c r="L32" s="113" t="s">
        <v>862</v>
      </c>
      <c r="M32" s="113" t="s">
        <v>909</v>
      </c>
      <c r="N32" s="113" t="s">
        <v>725</v>
      </c>
      <c r="O32" s="118" t="s">
        <v>863</v>
      </c>
      <c r="P32" s="118"/>
      <c r="Q32" s="126"/>
      <c r="R32" s="126"/>
      <c r="S32" s="127"/>
    </row>
    <row r="33">
      <c r="A33" s="113" t="s">
        <v>910</v>
      </c>
      <c r="B33" s="114" t="s">
        <v>38</v>
      </c>
      <c r="C33" s="113" t="s">
        <v>39</v>
      </c>
      <c r="D33" s="113" t="s">
        <v>41</v>
      </c>
      <c r="E33" s="115"/>
      <c r="F33" s="113" t="s">
        <v>40</v>
      </c>
      <c r="G33" s="113">
        <v>1120.0</v>
      </c>
      <c r="H33" s="116">
        <v>40352.37</v>
      </c>
      <c r="I33" s="130">
        <v>45397.0</v>
      </c>
      <c r="J33" s="113" t="s">
        <v>911</v>
      </c>
      <c r="K33" s="113">
        <v>2024.0</v>
      </c>
      <c r="L33" s="113" t="s">
        <v>862</v>
      </c>
      <c r="M33" s="115"/>
      <c r="N33" s="113" t="s">
        <v>725</v>
      </c>
      <c r="O33" s="121" t="s">
        <v>863</v>
      </c>
      <c r="P33" s="121"/>
      <c r="Q33" s="124"/>
      <c r="R33" s="124"/>
      <c r="S33" s="125"/>
    </row>
    <row r="34">
      <c r="A34" s="113" t="s">
        <v>912</v>
      </c>
      <c r="B34" s="114" t="s">
        <v>38</v>
      </c>
      <c r="C34" s="113" t="s">
        <v>39</v>
      </c>
      <c r="D34" s="113" t="s">
        <v>41</v>
      </c>
      <c r="E34" s="115"/>
      <c r="F34" s="113" t="s">
        <v>40</v>
      </c>
      <c r="G34" s="113">
        <v>1121.0</v>
      </c>
      <c r="H34" s="116">
        <v>401556.62</v>
      </c>
      <c r="I34" s="130">
        <v>45397.0</v>
      </c>
      <c r="J34" s="113" t="s">
        <v>911</v>
      </c>
      <c r="K34" s="113">
        <v>2024.0</v>
      </c>
      <c r="L34" s="113" t="s">
        <v>862</v>
      </c>
      <c r="M34" s="115"/>
      <c r="N34" s="113" t="s">
        <v>725</v>
      </c>
      <c r="O34" s="118" t="s">
        <v>863</v>
      </c>
      <c r="P34" s="118"/>
      <c r="Q34" s="126"/>
      <c r="R34" s="126"/>
      <c r="S34" s="127"/>
    </row>
    <row r="35">
      <c r="A35" s="113" t="s">
        <v>913</v>
      </c>
      <c r="B35" s="114" t="s">
        <v>38</v>
      </c>
      <c r="C35" s="113" t="s">
        <v>39</v>
      </c>
      <c r="D35" s="113" t="s">
        <v>41</v>
      </c>
      <c r="E35" s="115"/>
      <c r="F35" s="113" t="s">
        <v>40</v>
      </c>
      <c r="G35" s="113">
        <v>1231.0</v>
      </c>
      <c r="H35" s="116">
        <v>14842.83</v>
      </c>
      <c r="I35" s="130">
        <v>45420.0</v>
      </c>
      <c r="J35" s="113" t="s">
        <v>879</v>
      </c>
      <c r="K35" s="113">
        <v>2024.0</v>
      </c>
      <c r="L35" s="113" t="s">
        <v>862</v>
      </c>
      <c r="M35" s="113" t="s">
        <v>914</v>
      </c>
      <c r="N35" s="113" t="s">
        <v>725</v>
      </c>
      <c r="O35" s="121" t="s">
        <v>863</v>
      </c>
      <c r="P35" s="121"/>
      <c r="Q35" s="124"/>
      <c r="R35" s="124"/>
      <c r="S35" s="125"/>
    </row>
    <row r="36">
      <c r="A36" s="113" t="s">
        <v>915</v>
      </c>
      <c r="B36" s="114" t="s">
        <v>38</v>
      </c>
      <c r="C36" s="113" t="s">
        <v>39</v>
      </c>
      <c r="D36" s="113" t="s">
        <v>41</v>
      </c>
      <c r="E36" s="115"/>
      <c r="F36" s="113" t="s">
        <v>40</v>
      </c>
      <c r="G36" s="113">
        <v>1232.0</v>
      </c>
      <c r="H36" s="116">
        <v>488265.56</v>
      </c>
      <c r="I36" s="130">
        <v>45420.0</v>
      </c>
      <c r="J36" s="113" t="s">
        <v>879</v>
      </c>
      <c r="K36" s="113">
        <v>2024.0</v>
      </c>
      <c r="L36" s="113" t="s">
        <v>862</v>
      </c>
      <c r="M36" s="113" t="s">
        <v>916</v>
      </c>
      <c r="N36" s="113" t="s">
        <v>725</v>
      </c>
      <c r="O36" s="118" t="s">
        <v>863</v>
      </c>
      <c r="P36" s="118"/>
      <c r="Q36" s="126"/>
      <c r="R36" s="126"/>
      <c r="S36" s="127"/>
    </row>
    <row r="37">
      <c r="A37" s="113" t="s">
        <v>917</v>
      </c>
      <c r="B37" s="114" t="s">
        <v>38</v>
      </c>
      <c r="C37" s="113" t="s">
        <v>39</v>
      </c>
      <c r="D37" s="113" t="s">
        <v>41</v>
      </c>
      <c r="E37" s="115"/>
      <c r="F37" s="113" t="s">
        <v>40</v>
      </c>
      <c r="G37" s="113">
        <v>1312.0</v>
      </c>
      <c r="H37" s="116">
        <v>227153.12</v>
      </c>
      <c r="I37" s="130">
        <v>45435.0</v>
      </c>
      <c r="J37" s="113" t="s">
        <v>881</v>
      </c>
      <c r="K37" s="113">
        <v>2024.0</v>
      </c>
      <c r="L37" s="113" t="s">
        <v>862</v>
      </c>
      <c r="M37" s="113" t="s">
        <v>918</v>
      </c>
      <c r="N37" s="113" t="s">
        <v>725</v>
      </c>
      <c r="O37" s="121" t="s">
        <v>863</v>
      </c>
      <c r="P37" s="121"/>
      <c r="Q37" s="124"/>
      <c r="R37" s="124"/>
      <c r="S37" s="125"/>
    </row>
    <row r="38">
      <c r="A38" s="113" t="s">
        <v>919</v>
      </c>
      <c r="B38" s="114" t="s">
        <v>38</v>
      </c>
      <c r="C38" s="113" t="s">
        <v>39</v>
      </c>
      <c r="D38" s="113" t="s">
        <v>41</v>
      </c>
      <c r="E38" s="115"/>
      <c r="F38" s="113" t="s">
        <v>40</v>
      </c>
      <c r="G38" s="113">
        <v>1314.0</v>
      </c>
      <c r="H38" s="116">
        <v>45554.07</v>
      </c>
      <c r="I38" s="130">
        <v>45435.0</v>
      </c>
      <c r="J38" s="113" t="s">
        <v>881</v>
      </c>
      <c r="K38" s="113">
        <v>2024.0</v>
      </c>
      <c r="L38" s="113" t="s">
        <v>862</v>
      </c>
      <c r="M38" s="113" t="s">
        <v>920</v>
      </c>
      <c r="N38" s="113" t="s">
        <v>725</v>
      </c>
      <c r="O38" s="118" t="s">
        <v>863</v>
      </c>
      <c r="P38" s="118"/>
      <c r="Q38" s="126"/>
      <c r="R38" s="126"/>
      <c r="S38" s="127"/>
    </row>
    <row r="39">
      <c r="A39" s="113" t="s">
        <v>921</v>
      </c>
      <c r="B39" s="114" t="s">
        <v>38</v>
      </c>
      <c r="C39" s="113" t="s">
        <v>39</v>
      </c>
      <c r="D39" s="113" t="s">
        <v>41</v>
      </c>
      <c r="E39" s="115"/>
      <c r="F39" s="113" t="s">
        <v>40</v>
      </c>
      <c r="G39" s="113">
        <v>1425.0</v>
      </c>
      <c r="H39" s="116">
        <v>132117.88</v>
      </c>
      <c r="I39" s="130">
        <v>45469.0</v>
      </c>
      <c r="J39" s="113" t="s">
        <v>877</v>
      </c>
      <c r="K39" s="113">
        <v>2024.0</v>
      </c>
      <c r="L39" s="113" t="s">
        <v>862</v>
      </c>
      <c r="M39" s="115"/>
      <c r="N39" s="113" t="s">
        <v>725</v>
      </c>
      <c r="O39" s="121" t="s">
        <v>863</v>
      </c>
      <c r="P39" s="121"/>
      <c r="Q39" s="124"/>
      <c r="R39" s="124"/>
      <c r="S39" s="125"/>
    </row>
    <row r="40">
      <c r="A40" s="113" t="s">
        <v>922</v>
      </c>
      <c r="B40" s="114" t="s">
        <v>38</v>
      </c>
      <c r="C40" s="113" t="s">
        <v>39</v>
      </c>
      <c r="D40" s="113" t="s">
        <v>41</v>
      </c>
      <c r="E40" s="115"/>
      <c r="F40" s="113" t="s">
        <v>40</v>
      </c>
      <c r="G40" s="113">
        <v>1426.0</v>
      </c>
      <c r="H40" s="116">
        <v>279252.26</v>
      </c>
      <c r="I40" s="130">
        <v>45469.0</v>
      </c>
      <c r="J40" s="113" t="s">
        <v>877</v>
      </c>
      <c r="K40" s="113">
        <v>2024.0</v>
      </c>
      <c r="L40" s="113" t="s">
        <v>862</v>
      </c>
      <c r="M40" s="115"/>
      <c r="N40" s="113" t="s">
        <v>725</v>
      </c>
      <c r="O40" s="118" t="s">
        <v>863</v>
      </c>
      <c r="P40" s="118"/>
      <c r="Q40" s="126"/>
      <c r="R40" s="126"/>
      <c r="S40" s="127"/>
    </row>
    <row r="41">
      <c r="A41" s="113" t="s">
        <v>923</v>
      </c>
      <c r="B41" s="114" t="s">
        <v>38</v>
      </c>
      <c r="C41" s="113" t="s">
        <v>39</v>
      </c>
      <c r="D41" s="113" t="s">
        <v>41</v>
      </c>
      <c r="E41" s="115"/>
      <c r="F41" s="113" t="s">
        <v>40</v>
      </c>
      <c r="G41" s="113">
        <v>1567.0</v>
      </c>
      <c r="H41" s="116">
        <v>500520.05</v>
      </c>
      <c r="I41" s="130">
        <v>45505.0</v>
      </c>
      <c r="J41" s="113" t="s">
        <v>885</v>
      </c>
      <c r="K41" s="113">
        <v>2024.0</v>
      </c>
      <c r="L41" s="113" t="s">
        <v>862</v>
      </c>
      <c r="M41" s="115"/>
      <c r="N41" s="113" t="s">
        <v>725</v>
      </c>
      <c r="O41" s="121" t="s">
        <v>863</v>
      </c>
      <c r="P41" s="121"/>
      <c r="Q41" s="124"/>
      <c r="R41" s="124"/>
      <c r="S41" s="125"/>
    </row>
    <row r="42">
      <c r="A42" s="113" t="s">
        <v>924</v>
      </c>
      <c r="B42" s="114" t="s">
        <v>38</v>
      </c>
      <c r="C42" s="113" t="s">
        <v>39</v>
      </c>
      <c r="D42" s="113" t="s">
        <v>41</v>
      </c>
      <c r="E42" s="115"/>
      <c r="F42" s="113" t="s">
        <v>40</v>
      </c>
      <c r="G42" s="113">
        <v>1568.0</v>
      </c>
      <c r="H42" s="116">
        <v>44645.95</v>
      </c>
      <c r="I42" s="130">
        <v>45505.0</v>
      </c>
      <c r="J42" s="113" t="s">
        <v>885</v>
      </c>
      <c r="K42" s="113">
        <v>2024.0</v>
      </c>
      <c r="L42" s="113" t="s">
        <v>862</v>
      </c>
      <c r="M42" s="115"/>
      <c r="N42" s="113" t="s">
        <v>725</v>
      </c>
      <c r="O42" s="118" t="s">
        <v>863</v>
      </c>
      <c r="P42" s="118"/>
      <c r="Q42" s="126"/>
      <c r="R42" s="126"/>
      <c r="S42" s="127"/>
    </row>
    <row r="43">
      <c r="A43" s="113" t="s">
        <v>925</v>
      </c>
      <c r="B43" s="114" t="s">
        <v>38</v>
      </c>
      <c r="C43" s="113" t="s">
        <v>39</v>
      </c>
      <c r="D43" s="113" t="s">
        <v>41</v>
      </c>
      <c r="E43" s="115"/>
      <c r="F43" s="113" t="s">
        <v>40</v>
      </c>
      <c r="G43" s="113">
        <v>1799.0</v>
      </c>
      <c r="H43" s="116">
        <v>8163.83</v>
      </c>
      <c r="I43" s="130">
        <v>45560.0</v>
      </c>
      <c r="J43" s="113" t="s">
        <v>865</v>
      </c>
      <c r="K43" s="113">
        <v>2024.0</v>
      </c>
      <c r="L43" s="113" t="s">
        <v>862</v>
      </c>
      <c r="M43" s="115"/>
      <c r="N43" s="113" t="s">
        <v>725</v>
      </c>
      <c r="O43" s="121" t="s">
        <v>863</v>
      </c>
      <c r="P43" s="121"/>
      <c r="Q43" s="124"/>
      <c r="R43" s="124"/>
      <c r="S43" s="125"/>
    </row>
    <row r="44">
      <c r="A44" s="113" t="s">
        <v>926</v>
      </c>
      <c r="B44" s="114" t="s">
        <v>38</v>
      </c>
      <c r="C44" s="113" t="s">
        <v>39</v>
      </c>
      <c r="D44" s="113" t="s">
        <v>41</v>
      </c>
      <c r="E44" s="115"/>
      <c r="F44" s="113" t="s">
        <v>40</v>
      </c>
      <c r="G44" s="113">
        <v>1801.0</v>
      </c>
      <c r="H44" s="116">
        <v>752654.89</v>
      </c>
      <c r="I44" s="130">
        <v>45560.0</v>
      </c>
      <c r="J44" s="113" t="s">
        <v>865</v>
      </c>
      <c r="K44" s="113">
        <v>2024.0</v>
      </c>
      <c r="L44" s="113" t="s">
        <v>862</v>
      </c>
      <c r="M44" s="115"/>
      <c r="N44" s="113" t="s">
        <v>725</v>
      </c>
      <c r="O44" s="118" t="s">
        <v>863</v>
      </c>
      <c r="P44" s="118"/>
      <c r="Q44" s="126"/>
      <c r="R44" s="126"/>
      <c r="S44" s="127"/>
    </row>
    <row r="45">
      <c r="A45" s="113" t="s">
        <v>927</v>
      </c>
      <c r="B45" s="114" t="s">
        <v>38</v>
      </c>
      <c r="C45" s="113" t="s">
        <v>39</v>
      </c>
      <c r="D45" s="113" t="s">
        <v>41</v>
      </c>
      <c r="E45" s="115"/>
      <c r="F45" s="113" t="s">
        <v>40</v>
      </c>
      <c r="G45" s="113">
        <v>1613.0</v>
      </c>
      <c r="H45" s="116">
        <v>686078.47</v>
      </c>
      <c r="I45" s="130">
        <v>45520.0</v>
      </c>
      <c r="J45" s="113" t="s">
        <v>861</v>
      </c>
      <c r="K45" s="113">
        <v>2024.0</v>
      </c>
      <c r="L45" s="113" t="s">
        <v>862</v>
      </c>
      <c r="M45" s="113" t="s">
        <v>928</v>
      </c>
      <c r="N45" s="113" t="s">
        <v>725</v>
      </c>
      <c r="O45" s="121" t="s">
        <v>863</v>
      </c>
      <c r="P45" s="121"/>
      <c r="Q45" s="124"/>
      <c r="R45" s="124"/>
      <c r="S45" s="125"/>
    </row>
    <row r="46">
      <c r="A46" s="113" t="s">
        <v>929</v>
      </c>
      <c r="B46" s="114" t="s">
        <v>38</v>
      </c>
      <c r="C46" s="113" t="s">
        <v>39</v>
      </c>
      <c r="D46" s="113" t="s">
        <v>41</v>
      </c>
      <c r="E46" s="115"/>
      <c r="F46" s="113" t="s">
        <v>40</v>
      </c>
      <c r="G46" s="113">
        <v>1615.0</v>
      </c>
      <c r="H46" s="116">
        <v>19466.55</v>
      </c>
      <c r="I46" s="130">
        <v>45520.0</v>
      </c>
      <c r="J46" s="113" t="s">
        <v>861</v>
      </c>
      <c r="K46" s="113">
        <v>2024.0</v>
      </c>
      <c r="L46" s="113" t="s">
        <v>862</v>
      </c>
      <c r="M46" s="113" t="s">
        <v>930</v>
      </c>
      <c r="N46" s="113" t="s">
        <v>725</v>
      </c>
      <c r="O46" s="118" t="s">
        <v>863</v>
      </c>
      <c r="P46" s="118"/>
      <c r="Q46" s="126"/>
      <c r="R46" s="126"/>
      <c r="S46" s="127"/>
    </row>
    <row r="47">
      <c r="A47" s="113" t="s">
        <v>931</v>
      </c>
      <c r="B47" s="114" t="s">
        <v>38</v>
      </c>
      <c r="C47" s="113" t="s">
        <v>39</v>
      </c>
      <c r="D47" s="113" t="s">
        <v>41</v>
      </c>
      <c r="E47" s="115"/>
      <c r="F47" s="113" t="s">
        <v>40</v>
      </c>
      <c r="G47" s="113">
        <v>1913.0</v>
      </c>
      <c r="H47" s="116">
        <v>719723.48</v>
      </c>
      <c r="I47" s="130">
        <v>45590.0</v>
      </c>
      <c r="J47" s="113" t="s">
        <v>867</v>
      </c>
      <c r="K47" s="113">
        <v>2024.0</v>
      </c>
      <c r="L47" s="113" t="s">
        <v>862</v>
      </c>
      <c r="M47" s="115"/>
      <c r="N47" s="113" t="s">
        <v>725</v>
      </c>
      <c r="O47" s="121" t="s">
        <v>863</v>
      </c>
      <c r="P47" s="121"/>
      <c r="Q47" s="124"/>
      <c r="R47" s="124"/>
      <c r="S47" s="125"/>
    </row>
    <row r="48">
      <c r="A48" s="113" t="s">
        <v>932</v>
      </c>
      <c r="B48" s="114" t="s">
        <v>38</v>
      </c>
      <c r="C48" s="113" t="s">
        <v>39</v>
      </c>
      <c r="D48" s="113" t="s">
        <v>41</v>
      </c>
      <c r="E48" s="115"/>
      <c r="F48" s="113" t="s">
        <v>40</v>
      </c>
      <c r="G48" s="113">
        <v>1914.0</v>
      </c>
      <c r="H48" s="116">
        <v>1112.81</v>
      </c>
      <c r="I48" s="130">
        <v>45590.0</v>
      </c>
      <c r="J48" s="113" t="s">
        <v>867</v>
      </c>
      <c r="K48" s="113">
        <v>2024.0</v>
      </c>
      <c r="L48" s="113" t="s">
        <v>862</v>
      </c>
      <c r="M48" s="115"/>
      <c r="N48" s="113" t="s">
        <v>725</v>
      </c>
      <c r="O48" s="118" t="s">
        <v>863</v>
      </c>
      <c r="P48" s="118"/>
      <c r="Q48" s="126"/>
      <c r="R48" s="126"/>
      <c r="S48" s="127"/>
    </row>
    <row r="49">
      <c r="A49" s="113" t="s">
        <v>933</v>
      </c>
      <c r="B49" s="114" t="s">
        <v>38</v>
      </c>
      <c r="C49" s="113" t="s">
        <v>39</v>
      </c>
      <c r="D49" s="113" t="s">
        <v>41</v>
      </c>
      <c r="E49" s="115"/>
      <c r="F49" s="113" t="s">
        <v>40</v>
      </c>
      <c r="G49" s="113">
        <v>2070.0</v>
      </c>
      <c r="H49" s="116">
        <v>669106.43</v>
      </c>
      <c r="I49" s="130">
        <v>45650.0</v>
      </c>
      <c r="J49" s="113" t="s">
        <v>871</v>
      </c>
      <c r="K49" s="113">
        <v>2024.0</v>
      </c>
      <c r="L49" s="113" t="s">
        <v>862</v>
      </c>
      <c r="M49" s="115"/>
      <c r="N49" s="113" t="s">
        <v>725</v>
      </c>
      <c r="O49" s="121" t="s">
        <v>863</v>
      </c>
      <c r="P49" s="121"/>
      <c r="Q49" s="124"/>
      <c r="R49" s="124"/>
      <c r="S49" s="125"/>
    </row>
    <row r="50">
      <c r="A50" s="113" t="s">
        <v>934</v>
      </c>
      <c r="B50" s="114" t="s">
        <v>38</v>
      </c>
      <c r="C50" s="113" t="s">
        <v>39</v>
      </c>
      <c r="D50" s="113" t="s">
        <v>41</v>
      </c>
      <c r="E50" s="115"/>
      <c r="F50" s="113" t="s">
        <v>40</v>
      </c>
      <c r="G50" s="113">
        <v>2071.0</v>
      </c>
      <c r="H50" s="116">
        <v>39665.66</v>
      </c>
      <c r="I50" s="130">
        <v>45650.0</v>
      </c>
      <c r="J50" s="113" t="s">
        <v>873</v>
      </c>
      <c r="K50" s="113">
        <v>2024.0</v>
      </c>
      <c r="L50" s="113" t="s">
        <v>862</v>
      </c>
      <c r="M50" s="115"/>
      <c r="N50" s="113" t="s">
        <v>725</v>
      </c>
      <c r="O50" s="118" t="s">
        <v>863</v>
      </c>
      <c r="P50" s="118"/>
      <c r="Q50" s="126"/>
      <c r="R50" s="126"/>
      <c r="S50" s="127"/>
    </row>
    <row r="51">
      <c r="A51" s="113" t="s">
        <v>935</v>
      </c>
      <c r="B51" s="114" t="s">
        <v>38</v>
      </c>
      <c r="C51" s="113" t="s">
        <v>39</v>
      </c>
      <c r="D51" s="113" t="s">
        <v>41</v>
      </c>
      <c r="E51" s="115"/>
      <c r="F51" s="113" t="s">
        <v>40</v>
      </c>
      <c r="G51" s="113">
        <v>2138.0</v>
      </c>
      <c r="H51" s="116">
        <v>298816.7</v>
      </c>
      <c r="I51" s="130">
        <v>45671.0</v>
      </c>
      <c r="J51" s="113" t="s">
        <v>873</v>
      </c>
      <c r="K51" s="113">
        <v>2024.0</v>
      </c>
      <c r="L51" s="113" t="s">
        <v>862</v>
      </c>
      <c r="M51" s="115"/>
      <c r="N51" s="113" t="s">
        <v>725</v>
      </c>
      <c r="O51" s="121" t="s">
        <v>863</v>
      </c>
      <c r="P51" s="121"/>
      <c r="Q51" s="124"/>
      <c r="R51" s="124"/>
      <c r="S51" s="125"/>
    </row>
    <row r="52">
      <c r="A52" s="113" t="s">
        <v>936</v>
      </c>
      <c r="B52" s="114" t="s">
        <v>38</v>
      </c>
      <c r="C52" s="113" t="s">
        <v>39</v>
      </c>
      <c r="D52" s="113" t="s">
        <v>41</v>
      </c>
      <c r="E52" s="115"/>
      <c r="F52" s="113" t="s">
        <v>40</v>
      </c>
      <c r="G52" s="113">
        <v>2139.0</v>
      </c>
      <c r="H52" s="116">
        <v>18245.63</v>
      </c>
      <c r="I52" s="130">
        <v>45671.0</v>
      </c>
      <c r="J52" s="113" t="s">
        <v>873</v>
      </c>
      <c r="K52" s="113">
        <v>2024.0</v>
      </c>
      <c r="L52" s="113" t="s">
        <v>862</v>
      </c>
      <c r="M52" s="115"/>
      <c r="N52" s="113" t="s">
        <v>725</v>
      </c>
      <c r="O52" s="118" t="s">
        <v>863</v>
      </c>
      <c r="P52" s="118"/>
      <c r="Q52" s="126"/>
      <c r="R52" s="126"/>
      <c r="S52" s="127"/>
    </row>
    <row r="53">
      <c r="A53" s="113" t="s">
        <v>937</v>
      </c>
      <c r="B53" s="113" t="s">
        <v>369</v>
      </c>
      <c r="C53" s="113" t="s">
        <v>370</v>
      </c>
      <c r="D53" s="113" t="s">
        <v>41</v>
      </c>
      <c r="E53" s="115"/>
      <c r="F53" s="113" t="s">
        <v>33</v>
      </c>
      <c r="G53" s="113">
        <v>3244.0</v>
      </c>
      <c r="H53" s="116">
        <v>90859.88</v>
      </c>
      <c r="I53" s="131"/>
      <c r="J53" s="113" t="s">
        <v>871</v>
      </c>
      <c r="K53" s="113">
        <v>2024.0</v>
      </c>
      <c r="L53" s="113" t="s">
        <v>862</v>
      </c>
      <c r="M53" s="113" t="s">
        <v>938</v>
      </c>
      <c r="N53" s="113" t="s">
        <v>725</v>
      </c>
      <c r="O53" s="121" t="s">
        <v>939</v>
      </c>
      <c r="P53" s="121"/>
      <c r="Q53" s="124"/>
      <c r="R53" s="124"/>
      <c r="S53" s="125"/>
    </row>
    <row r="54">
      <c r="A54" s="113" t="s">
        <v>940</v>
      </c>
      <c r="B54" s="113" t="s">
        <v>89</v>
      </c>
      <c r="C54" s="113" t="s">
        <v>90</v>
      </c>
      <c r="D54" s="113" t="s">
        <v>41</v>
      </c>
      <c r="E54" s="115"/>
      <c r="F54" s="113" t="s">
        <v>40</v>
      </c>
      <c r="G54" s="113">
        <v>809.0</v>
      </c>
      <c r="H54" s="116">
        <v>31211.67</v>
      </c>
      <c r="I54" s="131"/>
      <c r="J54" s="115"/>
      <c r="K54" s="113">
        <v>2021.0</v>
      </c>
      <c r="L54" s="113" t="s">
        <v>862</v>
      </c>
      <c r="M54" s="115"/>
      <c r="N54" s="113" t="s">
        <v>725</v>
      </c>
      <c r="O54" s="118" t="s">
        <v>863</v>
      </c>
      <c r="P54" s="118"/>
      <c r="Q54" s="126"/>
      <c r="R54" s="126"/>
      <c r="S54" s="127"/>
    </row>
    <row r="55">
      <c r="A55" s="113" t="s">
        <v>941</v>
      </c>
      <c r="B55" s="113" t="s">
        <v>89</v>
      </c>
      <c r="C55" s="113" t="s">
        <v>90</v>
      </c>
      <c r="D55" s="113" t="s">
        <v>41</v>
      </c>
      <c r="E55" s="115"/>
      <c r="F55" s="113" t="s">
        <v>40</v>
      </c>
      <c r="G55" s="132">
        <v>810.0</v>
      </c>
      <c r="H55" s="116">
        <v>31168.14</v>
      </c>
      <c r="I55" s="131"/>
      <c r="J55" s="115"/>
      <c r="K55" s="113">
        <v>2021.0</v>
      </c>
      <c r="L55" s="113" t="s">
        <v>862</v>
      </c>
      <c r="M55" s="115"/>
      <c r="N55" s="113" t="s">
        <v>725</v>
      </c>
      <c r="O55" s="121" t="s">
        <v>863</v>
      </c>
      <c r="P55" s="121"/>
      <c r="Q55" s="124"/>
      <c r="R55" s="124"/>
      <c r="S55" s="125"/>
    </row>
    <row r="56">
      <c r="A56" s="113" t="s">
        <v>942</v>
      </c>
      <c r="B56" s="113" t="s">
        <v>89</v>
      </c>
      <c r="C56" s="113" t="s">
        <v>90</v>
      </c>
      <c r="D56" s="113" t="s">
        <v>41</v>
      </c>
      <c r="E56" s="115"/>
      <c r="F56" s="113" t="s">
        <v>40</v>
      </c>
      <c r="G56" s="132">
        <v>811.0</v>
      </c>
      <c r="H56" s="116">
        <v>20886.87</v>
      </c>
      <c r="I56" s="131"/>
      <c r="J56" s="115"/>
      <c r="K56" s="113">
        <v>2021.0</v>
      </c>
      <c r="L56" s="113" t="s">
        <v>862</v>
      </c>
      <c r="M56" s="115"/>
      <c r="N56" s="113" t="s">
        <v>725</v>
      </c>
      <c r="O56" s="118" t="s">
        <v>863</v>
      </c>
      <c r="P56" s="118"/>
      <c r="Q56" s="126"/>
      <c r="R56" s="126"/>
      <c r="S56" s="127"/>
    </row>
    <row r="57">
      <c r="A57" s="113" t="s">
        <v>943</v>
      </c>
      <c r="B57" s="113" t="s">
        <v>89</v>
      </c>
      <c r="C57" s="113" t="s">
        <v>90</v>
      </c>
      <c r="D57" s="113" t="s">
        <v>41</v>
      </c>
      <c r="E57" s="115"/>
      <c r="F57" s="113" t="s">
        <v>40</v>
      </c>
      <c r="G57" s="132">
        <v>963.0</v>
      </c>
      <c r="H57" s="116">
        <v>35996.71</v>
      </c>
      <c r="I57" s="131"/>
      <c r="J57" s="115"/>
      <c r="K57" s="113">
        <v>2021.0</v>
      </c>
      <c r="L57" s="113" t="s">
        <v>862</v>
      </c>
      <c r="M57" s="115"/>
      <c r="N57" s="113" t="s">
        <v>725</v>
      </c>
      <c r="O57" s="121" t="s">
        <v>863</v>
      </c>
      <c r="P57" s="121"/>
      <c r="Q57" s="124"/>
      <c r="R57" s="124"/>
      <c r="S57" s="125"/>
    </row>
    <row r="58">
      <c r="A58" s="113" t="s">
        <v>944</v>
      </c>
      <c r="B58" s="113" t="s">
        <v>89</v>
      </c>
      <c r="C58" s="113" t="s">
        <v>90</v>
      </c>
      <c r="D58" s="113" t="s">
        <v>41</v>
      </c>
      <c r="E58" s="115"/>
      <c r="F58" s="113" t="s">
        <v>40</v>
      </c>
      <c r="G58" s="132">
        <v>964.0</v>
      </c>
      <c r="H58" s="116">
        <v>27916.01</v>
      </c>
      <c r="I58" s="131"/>
      <c r="J58" s="115"/>
      <c r="K58" s="113">
        <v>2021.0</v>
      </c>
      <c r="L58" s="113" t="s">
        <v>862</v>
      </c>
      <c r="M58" s="115"/>
      <c r="N58" s="113" t="s">
        <v>725</v>
      </c>
      <c r="O58" s="118" t="s">
        <v>863</v>
      </c>
      <c r="P58" s="118"/>
      <c r="Q58" s="126"/>
      <c r="R58" s="126"/>
      <c r="S58" s="127"/>
    </row>
    <row r="59">
      <c r="A59" s="113" t="s">
        <v>945</v>
      </c>
      <c r="B59" s="113" t="s">
        <v>89</v>
      </c>
      <c r="C59" s="113" t="s">
        <v>90</v>
      </c>
      <c r="D59" s="113" t="s">
        <v>41</v>
      </c>
      <c r="E59" s="115"/>
      <c r="F59" s="113" t="s">
        <v>40</v>
      </c>
      <c r="G59" s="132">
        <v>966.0</v>
      </c>
      <c r="H59" s="116">
        <v>38456.57</v>
      </c>
      <c r="I59" s="131"/>
      <c r="J59" s="115"/>
      <c r="K59" s="113">
        <v>2021.0</v>
      </c>
      <c r="L59" s="113" t="s">
        <v>862</v>
      </c>
      <c r="M59" s="115"/>
      <c r="N59" s="113" t="s">
        <v>725</v>
      </c>
      <c r="O59" s="121" t="s">
        <v>863</v>
      </c>
      <c r="P59" s="121"/>
      <c r="Q59" s="124"/>
      <c r="R59" s="124"/>
      <c r="S59" s="125"/>
    </row>
    <row r="60">
      <c r="A60" s="113" t="s">
        <v>946</v>
      </c>
      <c r="B60" s="113" t="s">
        <v>89</v>
      </c>
      <c r="C60" s="113" t="s">
        <v>90</v>
      </c>
      <c r="D60" s="113" t="s">
        <v>41</v>
      </c>
      <c r="E60" s="115"/>
      <c r="F60" s="113" t="s">
        <v>40</v>
      </c>
      <c r="G60" s="132">
        <v>1060.0</v>
      </c>
      <c r="H60" s="116">
        <v>59462.15</v>
      </c>
      <c r="I60" s="131"/>
      <c r="J60" s="115"/>
      <c r="K60" s="113">
        <v>2021.0</v>
      </c>
      <c r="L60" s="113" t="s">
        <v>862</v>
      </c>
      <c r="M60" s="115"/>
      <c r="N60" s="113" t="s">
        <v>725</v>
      </c>
      <c r="O60" s="118" t="s">
        <v>863</v>
      </c>
      <c r="P60" s="118"/>
      <c r="Q60" s="126"/>
      <c r="R60" s="126"/>
      <c r="S60" s="127"/>
    </row>
    <row r="61">
      <c r="A61" s="113" t="s">
        <v>947</v>
      </c>
      <c r="B61" s="113" t="s">
        <v>89</v>
      </c>
      <c r="C61" s="113" t="s">
        <v>90</v>
      </c>
      <c r="D61" s="113" t="s">
        <v>41</v>
      </c>
      <c r="E61" s="115"/>
      <c r="F61" s="113" t="s">
        <v>40</v>
      </c>
      <c r="G61" s="132">
        <v>1061.0</v>
      </c>
      <c r="H61" s="116">
        <v>420.99</v>
      </c>
      <c r="I61" s="131"/>
      <c r="J61" s="115"/>
      <c r="K61" s="113">
        <v>2021.0</v>
      </c>
      <c r="L61" s="113" t="s">
        <v>862</v>
      </c>
      <c r="M61" s="115"/>
      <c r="N61" s="113" t="s">
        <v>725</v>
      </c>
      <c r="O61" s="121" t="s">
        <v>863</v>
      </c>
      <c r="P61" s="121"/>
      <c r="Q61" s="124"/>
      <c r="R61" s="124"/>
      <c r="S61" s="125"/>
    </row>
    <row r="62">
      <c r="A62" s="113" t="s">
        <v>948</v>
      </c>
      <c r="B62" s="113" t="s">
        <v>89</v>
      </c>
      <c r="C62" s="113" t="s">
        <v>90</v>
      </c>
      <c r="D62" s="113" t="s">
        <v>41</v>
      </c>
      <c r="E62" s="115"/>
      <c r="F62" s="113" t="s">
        <v>40</v>
      </c>
      <c r="G62" s="132">
        <v>1062.0</v>
      </c>
      <c r="H62" s="116">
        <v>28578.21</v>
      </c>
      <c r="I62" s="131"/>
      <c r="J62" s="115"/>
      <c r="K62" s="113">
        <v>2021.0</v>
      </c>
      <c r="L62" s="113" t="s">
        <v>862</v>
      </c>
      <c r="M62" s="115"/>
      <c r="N62" s="113" t="s">
        <v>725</v>
      </c>
      <c r="O62" s="118" t="s">
        <v>863</v>
      </c>
      <c r="P62" s="118"/>
      <c r="Q62" s="126"/>
      <c r="R62" s="126"/>
      <c r="S62" s="127"/>
    </row>
    <row r="63">
      <c r="A63" s="113" t="s">
        <v>949</v>
      </c>
      <c r="B63" s="113" t="s">
        <v>89</v>
      </c>
      <c r="C63" s="113" t="s">
        <v>90</v>
      </c>
      <c r="D63" s="113" t="s">
        <v>41</v>
      </c>
      <c r="E63" s="115"/>
      <c r="F63" s="113" t="s">
        <v>40</v>
      </c>
      <c r="G63" s="132">
        <v>1063.0</v>
      </c>
      <c r="H63" s="116">
        <v>51463.82</v>
      </c>
      <c r="I63" s="131"/>
      <c r="J63" s="115"/>
      <c r="K63" s="113">
        <v>2021.0</v>
      </c>
      <c r="L63" s="113" t="s">
        <v>862</v>
      </c>
      <c r="M63" s="115"/>
      <c r="N63" s="113" t="s">
        <v>725</v>
      </c>
      <c r="O63" s="121" t="s">
        <v>863</v>
      </c>
      <c r="P63" s="121"/>
      <c r="Q63" s="124"/>
      <c r="R63" s="124"/>
      <c r="S63" s="125"/>
    </row>
    <row r="64">
      <c r="A64" s="113" t="s">
        <v>950</v>
      </c>
      <c r="B64" s="113" t="s">
        <v>89</v>
      </c>
      <c r="C64" s="113" t="s">
        <v>90</v>
      </c>
      <c r="D64" s="113" t="s">
        <v>41</v>
      </c>
      <c r="E64" s="115"/>
      <c r="F64" s="113" t="s">
        <v>40</v>
      </c>
      <c r="G64" s="132">
        <v>1083.0</v>
      </c>
      <c r="H64" s="116">
        <v>21631.67</v>
      </c>
      <c r="I64" s="131"/>
      <c r="J64" s="115"/>
      <c r="K64" s="113">
        <v>2021.0</v>
      </c>
      <c r="L64" s="113" t="s">
        <v>862</v>
      </c>
      <c r="M64" s="115"/>
      <c r="N64" s="113" t="s">
        <v>725</v>
      </c>
      <c r="O64" s="118" t="s">
        <v>863</v>
      </c>
      <c r="P64" s="118"/>
      <c r="Q64" s="126"/>
      <c r="R64" s="126"/>
      <c r="S64" s="127"/>
    </row>
    <row r="65">
      <c r="A65" s="113" t="s">
        <v>951</v>
      </c>
      <c r="B65" s="113" t="s">
        <v>89</v>
      </c>
      <c r="C65" s="113" t="s">
        <v>90</v>
      </c>
      <c r="D65" s="113" t="s">
        <v>41</v>
      </c>
      <c r="E65" s="115"/>
      <c r="F65" s="113" t="s">
        <v>40</v>
      </c>
      <c r="G65" s="132">
        <v>1166.0</v>
      </c>
      <c r="H65" s="116">
        <v>33887.67</v>
      </c>
      <c r="I65" s="131"/>
      <c r="J65" s="115"/>
      <c r="K65" s="113">
        <v>2021.0</v>
      </c>
      <c r="L65" s="113" t="s">
        <v>862</v>
      </c>
      <c r="M65" s="115"/>
      <c r="N65" s="113" t="s">
        <v>725</v>
      </c>
      <c r="O65" s="121" t="s">
        <v>863</v>
      </c>
      <c r="P65" s="121"/>
      <c r="Q65" s="122"/>
      <c r="R65" s="122"/>
      <c r="S65" s="123"/>
    </row>
    <row r="66">
      <c r="A66" s="113" t="s">
        <v>952</v>
      </c>
      <c r="B66" s="113" t="s">
        <v>89</v>
      </c>
      <c r="C66" s="113" t="s">
        <v>90</v>
      </c>
      <c r="D66" s="113" t="s">
        <v>41</v>
      </c>
      <c r="E66" s="115"/>
      <c r="F66" s="113" t="s">
        <v>40</v>
      </c>
      <c r="G66" s="132">
        <v>1191.0</v>
      </c>
      <c r="H66" s="116">
        <v>21749.77</v>
      </c>
      <c r="I66" s="131"/>
      <c r="J66" s="115"/>
      <c r="K66" s="113">
        <v>2021.0</v>
      </c>
      <c r="L66" s="113" t="s">
        <v>862</v>
      </c>
      <c r="M66" s="115"/>
      <c r="N66" s="113" t="s">
        <v>725</v>
      </c>
      <c r="O66" s="118" t="s">
        <v>863</v>
      </c>
      <c r="P66" s="118"/>
      <c r="Q66" s="119"/>
      <c r="R66" s="119"/>
      <c r="S66" s="120"/>
    </row>
    <row r="67">
      <c r="A67" s="113" t="s">
        <v>953</v>
      </c>
      <c r="B67" s="113" t="s">
        <v>89</v>
      </c>
      <c r="C67" s="113" t="s">
        <v>90</v>
      </c>
      <c r="D67" s="113" t="s">
        <v>41</v>
      </c>
      <c r="E67" s="115"/>
      <c r="F67" s="113" t="s">
        <v>40</v>
      </c>
      <c r="G67" s="132">
        <v>1195.0</v>
      </c>
      <c r="H67" s="116">
        <v>41592.03</v>
      </c>
      <c r="I67" s="131"/>
      <c r="J67" s="115"/>
      <c r="K67" s="113">
        <v>2021.0</v>
      </c>
      <c r="L67" s="113" t="s">
        <v>862</v>
      </c>
      <c r="M67" s="115"/>
      <c r="N67" s="113" t="s">
        <v>725</v>
      </c>
      <c r="O67" s="121" t="s">
        <v>863</v>
      </c>
      <c r="P67" s="121"/>
      <c r="Q67" s="122"/>
      <c r="R67" s="122"/>
      <c r="S67" s="123"/>
    </row>
    <row r="68">
      <c r="A68" s="113" t="s">
        <v>954</v>
      </c>
      <c r="B68" s="113" t="s">
        <v>89</v>
      </c>
      <c r="C68" s="113" t="s">
        <v>90</v>
      </c>
      <c r="D68" s="113" t="s">
        <v>41</v>
      </c>
      <c r="E68" s="115"/>
      <c r="F68" s="113" t="s">
        <v>40</v>
      </c>
      <c r="G68" s="132">
        <v>1259.0</v>
      </c>
      <c r="H68" s="116">
        <v>44790.14</v>
      </c>
      <c r="I68" s="131"/>
      <c r="J68" s="115"/>
      <c r="K68" s="113">
        <v>2021.0</v>
      </c>
      <c r="L68" s="113" t="s">
        <v>862</v>
      </c>
      <c r="M68" s="115"/>
      <c r="N68" s="113" t="s">
        <v>725</v>
      </c>
      <c r="O68" s="118" t="s">
        <v>863</v>
      </c>
      <c r="P68" s="118"/>
      <c r="Q68" s="119"/>
      <c r="R68" s="119"/>
      <c r="S68" s="120"/>
    </row>
    <row r="69">
      <c r="A69" s="113" t="s">
        <v>955</v>
      </c>
      <c r="B69" s="113" t="s">
        <v>89</v>
      </c>
      <c r="C69" s="113" t="s">
        <v>90</v>
      </c>
      <c r="D69" s="113" t="s">
        <v>41</v>
      </c>
      <c r="E69" s="115"/>
      <c r="F69" s="113" t="s">
        <v>40</v>
      </c>
      <c r="G69" s="132">
        <v>1264.0</v>
      </c>
      <c r="H69" s="116">
        <v>8628.34</v>
      </c>
      <c r="I69" s="131"/>
      <c r="J69" s="115"/>
      <c r="K69" s="113">
        <v>2021.0</v>
      </c>
      <c r="L69" s="113" t="s">
        <v>862</v>
      </c>
      <c r="M69" s="115"/>
      <c r="N69" s="113" t="s">
        <v>725</v>
      </c>
      <c r="O69" s="121" t="s">
        <v>863</v>
      </c>
      <c r="P69" s="121"/>
      <c r="Q69" s="122"/>
      <c r="R69" s="122"/>
      <c r="S69" s="123"/>
    </row>
    <row r="70">
      <c r="A70" s="113" t="s">
        <v>956</v>
      </c>
      <c r="B70" s="113" t="s">
        <v>89</v>
      </c>
      <c r="C70" s="113" t="s">
        <v>90</v>
      </c>
      <c r="D70" s="113" t="s">
        <v>41</v>
      </c>
      <c r="E70" s="115"/>
      <c r="F70" s="113" t="s">
        <v>40</v>
      </c>
      <c r="G70" s="132">
        <v>1265.0</v>
      </c>
      <c r="H70" s="116">
        <v>26555.44</v>
      </c>
      <c r="I70" s="131"/>
      <c r="J70" s="115"/>
      <c r="K70" s="113">
        <v>2021.0</v>
      </c>
      <c r="L70" s="113" t="s">
        <v>862</v>
      </c>
      <c r="M70" s="115"/>
      <c r="N70" s="113" t="s">
        <v>725</v>
      </c>
      <c r="O70" s="118" t="s">
        <v>863</v>
      </c>
      <c r="P70" s="118"/>
      <c r="Q70" s="119"/>
      <c r="R70" s="119"/>
      <c r="S70" s="120"/>
    </row>
    <row r="71">
      <c r="A71" s="113" t="s">
        <v>957</v>
      </c>
      <c r="B71" s="113" t="s">
        <v>89</v>
      </c>
      <c r="C71" s="113" t="s">
        <v>90</v>
      </c>
      <c r="D71" s="113" t="s">
        <v>41</v>
      </c>
      <c r="E71" s="115"/>
      <c r="F71" s="113" t="s">
        <v>40</v>
      </c>
      <c r="G71" s="132">
        <v>1322.0</v>
      </c>
      <c r="H71" s="116">
        <v>18621.68</v>
      </c>
      <c r="I71" s="131"/>
      <c r="J71" s="115"/>
      <c r="K71" s="113">
        <v>2021.0</v>
      </c>
      <c r="L71" s="113" t="s">
        <v>862</v>
      </c>
      <c r="M71" s="115"/>
      <c r="N71" s="113" t="s">
        <v>725</v>
      </c>
      <c r="O71" s="121" t="s">
        <v>863</v>
      </c>
      <c r="P71" s="121"/>
      <c r="Q71" s="122"/>
      <c r="R71" s="122"/>
      <c r="S71" s="123"/>
    </row>
    <row r="72">
      <c r="A72" s="113" t="s">
        <v>958</v>
      </c>
      <c r="B72" s="113" t="s">
        <v>89</v>
      </c>
      <c r="C72" s="113" t="s">
        <v>90</v>
      </c>
      <c r="D72" s="113" t="s">
        <v>41</v>
      </c>
      <c r="E72" s="115"/>
      <c r="F72" s="113" t="s">
        <v>40</v>
      </c>
      <c r="G72" s="132">
        <v>1323.0</v>
      </c>
      <c r="H72" s="116">
        <v>32459.21</v>
      </c>
      <c r="I72" s="131"/>
      <c r="J72" s="115"/>
      <c r="K72" s="113">
        <v>2021.0</v>
      </c>
      <c r="L72" s="113" t="s">
        <v>862</v>
      </c>
      <c r="M72" s="115"/>
      <c r="N72" s="113" t="s">
        <v>725</v>
      </c>
      <c r="O72" s="118" t="s">
        <v>863</v>
      </c>
      <c r="P72" s="118"/>
      <c r="Q72" s="119"/>
      <c r="R72" s="119"/>
      <c r="S72" s="120"/>
    </row>
    <row r="73">
      <c r="A73" s="113" t="s">
        <v>959</v>
      </c>
      <c r="B73" s="113" t="s">
        <v>89</v>
      </c>
      <c r="C73" s="113" t="s">
        <v>90</v>
      </c>
      <c r="D73" s="113" t="s">
        <v>41</v>
      </c>
      <c r="E73" s="115"/>
      <c r="F73" s="113" t="s">
        <v>40</v>
      </c>
      <c r="G73" s="132">
        <v>1324.0</v>
      </c>
      <c r="H73" s="116">
        <v>17683.72</v>
      </c>
      <c r="I73" s="131"/>
      <c r="J73" s="115"/>
      <c r="K73" s="113">
        <v>2021.0</v>
      </c>
      <c r="L73" s="113" t="s">
        <v>862</v>
      </c>
      <c r="M73" s="115"/>
      <c r="N73" s="113" t="s">
        <v>725</v>
      </c>
      <c r="O73" s="121" t="s">
        <v>863</v>
      </c>
      <c r="P73" s="121"/>
      <c r="Q73" s="122"/>
      <c r="R73" s="122"/>
      <c r="S73" s="123"/>
    </row>
    <row r="74">
      <c r="A74" s="113" t="s">
        <v>960</v>
      </c>
      <c r="B74" s="113" t="s">
        <v>89</v>
      </c>
      <c r="C74" s="113" t="s">
        <v>90</v>
      </c>
      <c r="D74" s="113" t="s">
        <v>41</v>
      </c>
      <c r="E74" s="115"/>
      <c r="F74" s="113" t="s">
        <v>40</v>
      </c>
      <c r="G74" s="132">
        <v>1325.0</v>
      </c>
      <c r="H74" s="116">
        <v>17927.62</v>
      </c>
      <c r="I74" s="131"/>
      <c r="J74" s="115"/>
      <c r="K74" s="113">
        <v>2021.0</v>
      </c>
      <c r="L74" s="113" t="s">
        <v>862</v>
      </c>
      <c r="M74" s="115"/>
      <c r="N74" s="113" t="s">
        <v>725</v>
      </c>
      <c r="O74" s="118" t="s">
        <v>863</v>
      </c>
      <c r="P74" s="118"/>
      <c r="Q74" s="133"/>
      <c r="R74" s="133"/>
      <c r="S74" s="134"/>
    </row>
    <row r="75">
      <c r="A75" s="113" t="s">
        <v>961</v>
      </c>
      <c r="B75" s="113" t="s">
        <v>89</v>
      </c>
      <c r="C75" s="113" t="s">
        <v>90</v>
      </c>
      <c r="D75" s="113" t="s">
        <v>41</v>
      </c>
      <c r="E75" s="115"/>
      <c r="F75" s="113" t="s">
        <v>40</v>
      </c>
      <c r="G75" s="132">
        <v>1425.0</v>
      </c>
      <c r="H75" s="116">
        <v>32403.11</v>
      </c>
      <c r="I75" s="131"/>
      <c r="J75" s="115"/>
      <c r="K75" s="113">
        <v>2021.0</v>
      </c>
      <c r="L75" s="113" t="s">
        <v>862</v>
      </c>
      <c r="M75" s="115"/>
      <c r="N75" s="113" t="s">
        <v>725</v>
      </c>
      <c r="O75" s="121" t="s">
        <v>863</v>
      </c>
      <c r="P75" s="121"/>
      <c r="Q75" s="135"/>
      <c r="R75" s="135"/>
      <c r="S75" s="136"/>
    </row>
    <row r="76">
      <c r="A76" s="113" t="s">
        <v>962</v>
      </c>
      <c r="B76" s="113" t="s">
        <v>89</v>
      </c>
      <c r="C76" s="113" t="s">
        <v>90</v>
      </c>
      <c r="D76" s="113" t="s">
        <v>41</v>
      </c>
      <c r="E76" s="115"/>
      <c r="F76" s="113" t="s">
        <v>40</v>
      </c>
      <c r="G76" s="132">
        <v>1426.0</v>
      </c>
      <c r="H76" s="116">
        <v>21983.05</v>
      </c>
      <c r="I76" s="131"/>
      <c r="J76" s="115"/>
      <c r="K76" s="113">
        <v>2021.0</v>
      </c>
      <c r="L76" s="113" t="s">
        <v>862</v>
      </c>
      <c r="M76" s="115"/>
      <c r="N76" s="113" t="s">
        <v>725</v>
      </c>
      <c r="O76" s="118" t="s">
        <v>863</v>
      </c>
      <c r="P76" s="118"/>
      <c r="Q76" s="126"/>
      <c r="R76" s="126"/>
      <c r="S76" s="127"/>
    </row>
    <row r="77">
      <c r="A77" s="113" t="s">
        <v>963</v>
      </c>
      <c r="B77" s="113" t="s">
        <v>89</v>
      </c>
      <c r="C77" s="113" t="s">
        <v>90</v>
      </c>
      <c r="D77" s="113" t="s">
        <v>41</v>
      </c>
      <c r="E77" s="115"/>
      <c r="F77" s="113" t="s">
        <v>40</v>
      </c>
      <c r="G77" s="132">
        <v>1427.0</v>
      </c>
      <c r="H77" s="116">
        <v>35456.48</v>
      </c>
      <c r="I77" s="131"/>
      <c r="J77" s="115"/>
      <c r="K77" s="113">
        <v>2021.0</v>
      </c>
      <c r="L77" s="113" t="s">
        <v>862</v>
      </c>
      <c r="M77" s="115"/>
      <c r="N77" s="113" t="s">
        <v>725</v>
      </c>
      <c r="O77" s="121" t="s">
        <v>863</v>
      </c>
      <c r="P77" s="121"/>
      <c r="Q77" s="124"/>
      <c r="R77" s="124"/>
      <c r="S77" s="125"/>
    </row>
    <row r="78">
      <c r="A78" s="113" t="s">
        <v>964</v>
      </c>
      <c r="B78" s="113" t="s">
        <v>89</v>
      </c>
      <c r="C78" s="113" t="s">
        <v>90</v>
      </c>
      <c r="D78" s="113" t="s">
        <v>41</v>
      </c>
      <c r="E78" s="115"/>
      <c r="F78" s="113" t="s">
        <v>40</v>
      </c>
      <c r="G78" s="132">
        <v>1428.0</v>
      </c>
      <c r="H78" s="116">
        <v>19547.8</v>
      </c>
      <c r="I78" s="131"/>
      <c r="J78" s="115"/>
      <c r="K78" s="113">
        <v>2021.0</v>
      </c>
      <c r="L78" s="113" t="s">
        <v>862</v>
      </c>
      <c r="M78" s="115"/>
      <c r="N78" s="113" t="s">
        <v>725</v>
      </c>
      <c r="O78" s="118" t="s">
        <v>863</v>
      </c>
      <c r="P78" s="118"/>
      <c r="Q78" s="126"/>
      <c r="R78" s="126"/>
      <c r="S78" s="127"/>
    </row>
    <row r="79">
      <c r="A79" s="113" t="s">
        <v>965</v>
      </c>
      <c r="B79" s="113" t="s">
        <v>89</v>
      </c>
      <c r="C79" s="113" t="s">
        <v>90</v>
      </c>
      <c r="D79" s="113" t="s">
        <v>41</v>
      </c>
      <c r="E79" s="115"/>
      <c r="F79" s="113" t="s">
        <v>40</v>
      </c>
      <c r="G79" s="132">
        <v>1527.0</v>
      </c>
      <c r="H79" s="116">
        <v>20921.83</v>
      </c>
      <c r="I79" s="131"/>
      <c r="J79" s="115"/>
      <c r="K79" s="113">
        <v>2021.0</v>
      </c>
      <c r="L79" s="113" t="s">
        <v>862</v>
      </c>
      <c r="M79" s="115"/>
      <c r="N79" s="113" t="s">
        <v>725</v>
      </c>
      <c r="O79" s="121" t="s">
        <v>863</v>
      </c>
      <c r="P79" s="121"/>
      <c r="Q79" s="135"/>
      <c r="R79" s="135"/>
      <c r="S79" s="136"/>
    </row>
    <row r="80">
      <c r="A80" s="113" t="s">
        <v>966</v>
      </c>
      <c r="B80" s="113" t="s">
        <v>89</v>
      </c>
      <c r="C80" s="113" t="s">
        <v>90</v>
      </c>
      <c r="D80" s="113" t="s">
        <v>41</v>
      </c>
      <c r="E80" s="115"/>
      <c r="F80" s="113" t="s">
        <v>40</v>
      </c>
      <c r="G80" s="132">
        <v>1528.0</v>
      </c>
      <c r="H80" s="116">
        <v>20388.54</v>
      </c>
      <c r="I80" s="131"/>
      <c r="J80" s="115"/>
      <c r="K80" s="113">
        <v>2021.0</v>
      </c>
      <c r="L80" s="113" t="s">
        <v>862</v>
      </c>
      <c r="M80" s="115"/>
      <c r="N80" s="113" t="s">
        <v>725</v>
      </c>
      <c r="O80" s="118" t="s">
        <v>863</v>
      </c>
      <c r="P80" s="118"/>
      <c r="Q80" s="119"/>
      <c r="R80" s="119"/>
      <c r="S80" s="120"/>
    </row>
    <row r="81">
      <c r="A81" s="113" t="s">
        <v>967</v>
      </c>
      <c r="B81" s="113" t="s">
        <v>89</v>
      </c>
      <c r="C81" s="113" t="s">
        <v>90</v>
      </c>
      <c r="D81" s="113" t="s">
        <v>41</v>
      </c>
      <c r="E81" s="115"/>
      <c r="F81" s="113" t="s">
        <v>40</v>
      </c>
      <c r="G81" s="132">
        <v>1529.0</v>
      </c>
      <c r="H81" s="116">
        <v>17667.37</v>
      </c>
      <c r="I81" s="131"/>
      <c r="J81" s="115"/>
      <c r="K81" s="113">
        <v>2021.0</v>
      </c>
      <c r="L81" s="113" t="s">
        <v>862</v>
      </c>
      <c r="M81" s="115"/>
      <c r="N81" s="113" t="s">
        <v>725</v>
      </c>
      <c r="O81" s="121" t="s">
        <v>863</v>
      </c>
      <c r="P81" s="121"/>
      <c r="Q81" s="122"/>
      <c r="R81" s="122"/>
      <c r="S81" s="123"/>
    </row>
    <row r="82">
      <c r="A82" s="113" t="s">
        <v>968</v>
      </c>
      <c r="B82" s="113" t="s">
        <v>89</v>
      </c>
      <c r="C82" s="113" t="s">
        <v>90</v>
      </c>
      <c r="D82" s="113" t="s">
        <v>41</v>
      </c>
      <c r="E82" s="115"/>
      <c r="F82" s="113" t="s">
        <v>40</v>
      </c>
      <c r="G82" s="132">
        <v>1530.0</v>
      </c>
      <c r="H82" s="116">
        <v>40407.55</v>
      </c>
      <c r="I82" s="131"/>
      <c r="J82" s="115"/>
      <c r="K82" s="113">
        <v>2021.0</v>
      </c>
      <c r="L82" s="113" t="s">
        <v>862</v>
      </c>
      <c r="M82" s="115"/>
      <c r="N82" s="113" t="s">
        <v>725</v>
      </c>
      <c r="O82" s="118" t="s">
        <v>863</v>
      </c>
      <c r="P82" s="118"/>
      <c r="Q82" s="119"/>
      <c r="R82" s="119"/>
      <c r="S82" s="120"/>
    </row>
    <row r="83">
      <c r="A83" s="113" t="s">
        <v>969</v>
      </c>
      <c r="B83" s="113" t="s">
        <v>89</v>
      </c>
      <c r="C83" s="113" t="s">
        <v>90</v>
      </c>
      <c r="D83" s="113" t="s">
        <v>41</v>
      </c>
      <c r="E83" s="115"/>
      <c r="F83" s="113" t="s">
        <v>40</v>
      </c>
      <c r="G83" s="132">
        <v>1565.0</v>
      </c>
      <c r="H83" s="116">
        <v>27168.32</v>
      </c>
      <c r="I83" s="131"/>
      <c r="J83" s="115"/>
      <c r="K83" s="113">
        <v>2022.0</v>
      </c>
      <c r="L83" s="113" t="s">
        <v>862</v>
      </c>
      <c r="M83" s="115"/>
      <c r="N83" s="113" t="s">
        <v>725</v>
      </c>
      <c r="O83" s="121" t="s">
        <v>863</v>
      </c>
      <c r="P83" s="121"/>
      <c r="Q83" s="122"/>
      <c r="R83" s="122"/>
      <c r="S83" s="123"/>
    </row>
    <row r="84">
      <c r="A84" s="113" t="s">
        <v>970</v>
      </c>
      <c r="B84" s="113" t="s">
        <v>89</v>
      </c>
      <c r="C84" s="113" t="s">
        <v>90</v>
      </c>
      <c r="D84" s="113" t="s">
        <v>41</v>
      </c>
      <c r="E84" s="115"/>
      <c r="F84" s="113" t="s">
        <v>40</v>
      </c>
      <c r="G84" s="132">
        <v>1566.0</v>
      </c>
      <c r="H84" s="116">
        <v>17657.8</v>
      </c>
      <c r="I84" s="131"/>
      <c r="J84" s="115"/>
      <c r="K84" s="113">
        <v>2022.0</v>
      </c>
      <c r="L84" s="113" t="s">
        <v>862</v>
      </c>
      <c r="M84" s="115"/>
      <c r="N84" s="113" t="s">
        <v>725</v>
      </c>
      <c r="O84" s="118" t="s">
        <v>863</v>
      </c>
      <c r="P84" s="118"/>
      <c r="Q84" s="119"/>
      <c r="R84" s="119"/>
      <c r="S84" s="120"/>
    </row>
    <row r="85">
      <c r="A85" s="113" t="s">
        <v>971</v>
      </c>
      <c r="B85" s="113" t="s">
        <v>89</v>
      </c>
      <c r="C85" s="113" t="s">
        <v>90</v>
      </c>
      <c r="D85" s="113" t="s">
        <v>41</v>
      </c>
      <c r="E85" s="115"/>
      <c r="F85" s="113" t="s">
        <v>40</v>
      </c>
      <c r="G85" s="132">
        <v>1567.0</v>
      </c>
      <c r="H85" s="116">
        <v>14459.89</v>
      </c>
      <c r="I85" s="131"/>
      <c r="J85" s="115"/>
      <c r="K85" s="113">
        <v>2022.0</v>
      </c>
      <c r="L85" s="113" t="s">
        <v>862</v>
      </c>
      <c r="M85" s="115"/>
      <c r="N85" s="113" t="s">
        <v>725</v>
      </c>
      <c r="O85" s="121" t="s">
        <v>863</v>
      </c>
      <c r="P85" s="121"/>
      <c r="Q85" s="124"/>
      <c r="R85" s="124"/>
      <c r="S85" s="125"/>
    </row>
    <row r="86">
      <c r="A86" s="113" t="s">
        <v>972</v>
      </c>
      <c r="B86" s="113" t="s">
        <v>89</v>
      </c>
      <c r="C86" s="113" t="s">
        <v>90</v>
      </c>
      <c r="D86" s="113" t="s">
        <v>41</v>
      </c>
      <c r="E86" s="115"/>
      <c r="F86" s="113" t="s">
        <v>40</v>
      </c>
      <c r="G86" s="132">
        <v>1637.0</v>
      </c>
      <c r="H86" s="116">
        <v>28107.81</v>
      </c>
      <c r="I86" s="131"/>
      <c r="J86" s="115"/>
      <c r="K86" s="113">
        <v>2022.0</v>
      </c>
      <c r="L86" s="113" t="s">
        <v>862</v>
      </c>
      <c r="M86" s="115"/>
      <c r="N86" s="113" t="s">
        <v>725</v>
      </c>
      <c r="O86" s="118" t="s">
        <v>863</v>
      </c>
      <c r="P86" s="118"/>
      <c r="Q86" s="126"/>
      <c r="R86" s="126"/>
      <c r="S86" s="127"/>
    </row>
    <row r="87">
      <c r="A87" s="113" t="s">
        <v>973</v>
      </c>
      <c r="B87" s="113" t="s">
        <v>89</v>
      </c>
      <c r="C87" s="113" t="s">
        <v>90</v>
      </c>
      <c r="D87" s="113" t="s">
        <v>41</v>
      </c>
      <c r="E87" s="115"/>
      <c r="F87" s="113" t="s">
        <v>40</v>
      </c>
      <c r="G87" s="132">
        <v>1644.0</v>
      </c>
      <c r="H87" s="116">
        <v>6807.66</v>
      </c>
      <c r="I87" s="131"/>
      <c r="J87" s="115"/>
      <c r="K87" s="113">
        <v>2022.0</v>
      </c>
      <c r="L87" s="113" t="s">
        <v>862</v>
      </c>
      <c r="M87" s="115"/>
      <c r="N87" s="113" t="s">
        <v>725</v>
      </c>
      <c r="O87" s="121" t="s">
        <v>863</v>
      </c>
      <c r="P87" s="121"/>
      <c r="Q87" s="122"/>
      <c r="R87" s="122"/>
      <c r="S87" s="123"/>
    </row>
    <row r="88">
      <c r="A88" s="113" t="s">
        <v>974</v>
      </c>
      <c r="B88" s="113" t="s">
        <v>89</v>
      </c>
      <c r="C88" s="113" t="s">
        <v>90</v>
      </c>
      <c r="D88" s="113" t="s">
        <v>41</v>
      </c>
      <c r="E88" s="115"/>
      <c r="F88" s="113" t="s">
        <v>40</v>
      </c>
      <c r="G88" s="132">
        <v>1647.0</v>
      </c>
      <c r="H88" s="116">
        <v>21385.09</v>
      </c>
      <c r="I88" s="131"/>
      <c r="J88" s="115"/>
      <c r="K88" s="113">
        <v>2022.0</v>
      </c>
      <c r="L88" s="113" t="s">
        <v>862</v>
      </c>
      <c r="M88" s="115"/>
      <c r="N88" s="113" t="s">
        <v>725</v>
      </c>
      <c r="O88" s="118" t="s">
        <v>863</v>
      </c>
      <c r="P88" s="118"/>
      <c r="Q88" s="119"/>
      <c r="R88" s="119"/>
      <c r="S88" s="120"/>
    </row>
    <row r="89">
      <c r="A89" s="113" t="s">
        <v>975</v>
      </c>
      <c r="B89" s="113" t="s">
        <v>89</v>
      </c>
      <c r="C89" s="113" t="s">
        <v>90</v>
      </c>
      <c r="D89" s="113" t="s">
        <v>41</v>
      </c>
      <c r="E89" s="115"/>
      <c r="F89" s="113" t="s">
        <v>40</v>
      </c>
      <c r="G89" s="132">
        <v>1648.0</v>
      </c>
      <c r="H89" s="116">
        <v>21721.69</v>
      </c>
      <c r="I89" s="131"/>
      <c r="J89" s="115"/>
      <c r="K89" s="113">
        <v>2022.0</v>
      </c>
      <c r="L89" s="113" t="s">
        <v>862</v>
      </c>
      <c r="M89" s="115"/>
      <c r="N89" s="113" t="s">
        <v>725</v>
      </c>
      <c r="O89" s="121" t="s">
        <v>863</v>
      </c>
      <c r="P89" s="121"/>
      <c r="Q89" s="135"/>
      <c r="R89" s="135"/>
      <c r="S89" s="136"/>
    </row>
    <row r="90">
      <c r="A90" s="113" t="s">
        <v>976</v>
      </c>
      <c r="B90" s="113" t="s">
        <v>89</v>
      </c>
      <c r="C90" s="113" t="s">
        <v>90</v>
      </c>
      <c r="D90" s="113" t="s">
        <v>41</v>
      </c>
      <c r="E90" s="115"/>
      <c r="F90" s="113" t="s">
        <v>40</v>
      </c>
      <c r="G90" s="132">
        <v>1649.0</v>
      </c>
      <c r="H90" s="116">
        <v>14166.14</v>
      </c>
      <c r="I90" s="131"/>
      <c r="J90" s="115"/>
      <c r="K90" s="113">
        <v>2022.0</v>
      </c>
      <c r="L90" s="113" t="s">
        <v>862</v>
      </c>
      <c r="M90" s="115"/>
      <c r="N90" s="113" t="s">
        <v>725</v>
      </c>
      <c r="O90" s="118" t="s">
        <v>863</v>
      </c>
      <c r="P90" s="118"/>
      <c r="Q90" s="119"/>
      <c r="R90" s="119"/>
      <c r="S90" s="120"/>
    </row>
    <row r="91">
      <c r="A91" s="113" t="s">
        <v>977</v>
      </c>
      <c r="B91" s="113" t="s">
        <v>89</v>
      </c>
      <c r="C91" s="113" t="s">
        <v>90</v>
      </c>
      <c r="D91" s="113" t="s">
        <v>41</v>
      </c>
      <c r="E91" s="115"/>
      <c r="F91" s="113" t="s">
        <v>40</v>
      </c>
      <c r="G91" s="132">
        <v>1650.0</v>
      </c>
      <c r="H91" s="116">
        <v>15879.75</v>
      </c>
      <c r="I91" s="131"/>
      <c r="J91" s="115"/>
      <c r="K91" s="113">
        <v>2022.0</v>
      </c>
      <c r="L91" s="113" t="s">
        <v>862</v>
      </c>
      <c r="M91" s="115"/>
      <c r="N91" s="113" t="s">
        <v>725</v>
      </c>
      <c r="O91" s="121" t="s">
        <v>863</v>
      </c>
      <c r="P91" s="121"/>
      <c r="Q91" s="122"/>
      <c r="R91" s="122"/>
      <c r="S91" s="123"/>
    </row>
    <row r="92">
      <c r="A92" s="113" t="s">
        <v>978</v>
      </c>
      <c r="B92" s="113" t="s">
        <v>89</v>
      </c>
      <c r="C92" s="113" t="s">
        <v>90</v>
      </c>
      <c r="D92" s="113" t="s">
        <v>41</v>
      </c>
      <c r="E92" s="115"/>
      <c r="F92" s="113" t="s">
        <v>40</v>
      </c>
      <c r="G92" s="132">
        <v>1788.0</v>
      </c>
      <c r="H92" s="116">
        <v>79816.84</v>
      </c>
      <c r="I92" s="131"/>
      <c r="J92" s="115"/>
      <c r="K92" s="113">
        <v>2022.0</v>
      </c>
      <c r="L92" s="113" t="s">
        <v>862</v>
      </c>
      <c r="M92" s="115"/>
      <c r="N92" s="113" t="s">
        <v>725</v>
      </c>
      <c r="O92" s="118" t="s">
        <v>863</v>
      </c>
      <c r="P92" s="118"/>
      <c r="Q92" s="119"/>
      <c r="R92" s="119"/>
      <c r="S92" s="120"/>
    </row>
    <row r="93">
      <c r="A93" s="113" t="s">
        <v>979</v>
      </c>
      <c r="B93" s="113" t="s">
        <v>89</v>
      </c>
      <c r="C93" s="113" t="s">
        <v>90</v>
      </c>
      <c r="D93" s="113" t="s">
        <v>41</v>
      </c>
      <c r="E93" s="115"/>
      <c r="F93" s="113" t="s">
        <v>40</v>
      </c>
      <c r="G93" s="132">
        <v>1847.0</v>
      </c>
      <c r="H93" s="116">
        <v>76630.23</v>
      </c>
      <c r="I93" s="131"/>
      <c r="J93" s="115"/>
      <c r="K93" s="113">
        <v>2022.0</v>
      </c>
      <c r="L93" s="113" t="s">
        <v>862</v>
      </c>
      <c r="M93" s="115"/>
      <c r="N93" s="113" t="s">
        <v>725</v>
      </c>
      <c r="O93" s="121" t="s">
        <v>863</v>
      </c>
      <c r="P93" s="121"/>
      <c r="Q93" s="135"/>
      <c r="R93" s="135"/>
      <c r="S93" s="136"/>
    </row>
    <row r="94">
      <c r="A94" s="113" t="s">
        <v>980</v>
      </c>
      <c r="B94" s="113" t="s">
        <v>89</v>
      </c>
      <c r="C94" s="113" t="s">
        <v>90</v>
      </c>
      <c r="D94" s="113" t="s">
        <v>41</v>
      </c>
      <c r="E94" s="115"/>
      <c r="F94" s="113" t="s">
        <v>40</v>
      </c>
      <c r="G94" s="132">
        <v>1926.0</v>
      </c>
      <c r="H94" s="116">
        <v>141411.2</v>
      </c>
      <c r="I94" s="117">
        <v>44740.0</v>
      </c>
      <c r="J94" s="115"/>
      <c r="K94" s="113">
        <v>2022.0</v>
      </c>
      <c r="L94" s="113" t="s">
        <v>862</v>
      </c>
      <c r="M94" s="115"/>
      <c r="N94" s="113" t="s">
        <v>725</v>
      </c>
      <c r="O94" s="118" t="s">
        <v>863</v>
      </c>
      <c r="P94" s="118"/>
      <c r="Q94" s="119"/>
      <c r="R94" s="119"/>
      <c r="S94" s="120"/>
    </row>
    <row r="95">
      <c r="A95" s="113" t="s">
        <v>981</v>
      </c>
      <c r="B95" s="113" t="s">
        <v>89</v>
      </c>
      <c r="C95" s="113" t="s">
        <v>90</v>
      </c>
      <c r="D95" s="113" t="s">
        <v>41</v>
      </c>
      <c r="E95" s="115"/>
      <c r="F95" s="113" t="s">
        <v>40</v>
      </c>
      <c r="G95" s="132">
        <v>1973.0</v>
      </c>
      <c r="H95" s="116">
        <v>100121.08</v>
      </c>
      <c r="I95" s="117">
        <v>44770.0</v>
      </c>
      <c r="J95" s="115"/>
      <c r="K95" s="113">
        <v>2022.0</v>
      </c>
      <c r="L95" s="113" t="s">
        <v>862</v>
      </c>
      <c r="M95" s="115"/>
      <c r="N95" s="113" t="s">
        <v>725</v>
      </c>
      <c r="O95" s="121" t="s">
        <v>863</v>
      </c>
      <c r="P95" s="121"/>
      <c r="Q95" s="122"/>
      <c r="R95" s="122"/>
      <c r="S95" s="123"/>
    </row>
    <row r="96">
      <c r="A96" s="113" t="s">
        <v>982</v>
      </c>
      <c r="B96" s="113" t="s">
        <v>89</v>
      </c>
      <c r="C96" s="113" t="s">
        <v>90</v>
      </c>
      <c r="D96" s="113" t="s">
        <v>41</v>
      </c>
      <c r="E96" s="115"/>
      <c r="F96" s="113" t="s">
        <v>40</v>
      </c>
      <c r="G96" s="132">
        <v>2002.0</v>
      </c>
      <c r="H96" s="116">
        <v>45653.8</v>
      </c>
      <c r="I96" s="117">
        <v>44801.0</v>
      </c>
      <c r="J96" s="115"/>
      <c r="K96" s="113">
        <v>2022.0</v>
      </c>
      <c r="L96" s="113" t="s">
        <v>862</v>
      </c>
      <c r="M96" s="115"/>
      <c r="N96" s="113" t="s">
        <v>725</v>
      </c>
      <c r="O96" s="118" t="s">
        <v>863</v>
      </c>
      <c r="P96" s="118"/>
      <c r="Q96" s="119"/>
      <c r="R96" s="119"/>
      <c r="S96" s="120"/>
    </row>
    <row r="97">
      <c r="A97" s="113" t="s">
        <v>983</v>
      </c>
      <c r="B97" s="113" t="s">
        <v>89</v>
      </c>
      <c r="C97" s="113" t="s">
        <v>90</v>
      </c>
      <c r="D97" s="113" t="s">
        <v>41</v>
      </c>
      <c r="E97" s="115"/>
      <c r="F97" s="113" t="s">
        <v>40</v>
      </c>
      <c r="G97" s="132">
        <v>2057.0</v>
      </c>
      <c r="H97" s="116">
        <v>88590.39</v>
      </c>
      <c r="I97" s="117">
        <v>44801.0</v>
      </c>
      <c r="J97" s="115"/>
      <c r="K97" s="113">
        <v>2022.0</v>
      </c>
      <c r="L97" s="113" t="s">
        <v>862</v>
      </c>
      <c r="M97" s="115"/>
      <c r="N97" s="113" t="s">
        <v>725</v>
      </c>
      <c r="O97" s="121" t="s">
        <v>863</v>
      </c>
      <c r="P97" s="121"/>
      <c r="Q97" s="124"/>
      <c r="R97" s="124"/>
      <c r="S97" s="125"/>
    </row>
    <row r="98">
      <c r="A98" s="113" t="s">
        <v>984</v>
      </c>
      <c r="B98" s="113" t="s">
        <v>89</v>
      </c>
      <c r="C98" s="113" t="s">
        <v>90</v>
      </c>
      <c r="D98" s="113" t="s">
        <v>41</v>
      </c>
      <c r="E98" s="115"/>
      <c r="F98" s="113" t="s">
        <v>40</v>
      </c>
      <c r="G98" s="132">
        <v>2168.0</v>
      </c>
      <c r="H98" s="116">
        <v>81131.94</v>
      </c>
      <c r="I98" s="117">
        <v>44820.0</v>
      </c>
      <c r="J98" s="115"/>
      <c r="K98" s="113">
        <v>2022.0</v>
      </c>
      <c r="L98" s="113" t="s">
        <v>862</v>
      </c>
      <c r="M98" s="115"/>
      <c r="N98" s="113" t="s">
        <v>725</v>
      </c>
      <c r="O98" s="118" t="s">
        <v>863</v>
      </c>
      <c r="P98" s="118"/>
      <c r="Q98" s="119"/>
      <c r="R98" s="119"/>
      <c r="S98" s="120"/>
    </row>
    <row r="99">
      <c r="A99" s="113" t="s">
        <v>985</v>
      </c>
      <c r="B99" s="113" t="s">
        <v>89</v>
      </c>
      <c r="C99" s="113" t="s">
        <v>90</v>
      </c>
      <c r="D99" s="113" t="s">
        <v>41</v>
      </c>
      <c r="E99" s="115"/>
      <c r="F99" s="113" t="s">
        <v>40</v>
      </c>
      <c r="G99" s="132">
        <v>2209.0</v>
      </c>
      <c r="H99" s="116">
        <v>4657.19</v>
      </c>
      <c r="I99" s="117">
        <v>44832.0</v>
      </c>
      <c r="J99" s="115"/>
      <c r="K99" s="113">
        <v>2022.0</v>
      </c>
      <c r="L99" s="113" t="s">
        <v>862</v>
      </c>
      <c r="M99" s="115"/>
      <c r="N99" s="113" t="s">
        <v>725</v>
      </c>
      <c r="O99" s="121" t="s">
        <v>863</v>
      </c>
      <c r="P99" s="121"/>
      <c r="Q99" s="122"/>
      <c r="R99" s="122"/>
      <c r="S99" s="123"/>
    </row>
    <row r="100">
      <c r="A100" s="113" t="s">
        <v>986</v>
      </c>
      <c r="B100" s="113" t="s">
        <v>89</v>
      </c>
      <c r="C100" s="113" t="s">
        <v>90</v>
      </c>
      <c r="D100" s="113" t="s">
        <v>41</v>
      </c>
      <c r="E100" s="115"/>
      <c r="F100" s="113" t="s">
        <v>40</v>
      </c>
      <c r="G100" s="132">
        <v>2303.0</v>
      </c>
      <c r="H100" s="116">
        <v>95873.78</v>
      </c>
      <c r="I100" s="117">
        <v>44862.0</v>
      </c>
      <c r="J100" s="115"/>
      <c r="K100" s="113">
        <v>2022.0</v>
      </c>
      <c r="L100" s="113" t="s">
        <v>862</v>
      </c>
      <c r="M100" s="115"/>
      <c r="N100" s="113" t="s">
        <v>725</v>
      </c>
      <c r="O100" s="118" t="s">
        <v>863</v>
      </c>
      <c r="P100" s="118"/>
      <c r="Q100" s="119"/>
      <c r="R100" s="119"/>
      <c r="S100" s="120"/>
    </row>
    <row r="101">
      <c r="A101" s="113" t="s">
        <v>987</v>
      </c>
      <c r="B101" s="113" t="s">
        <v>89</v>
      </c>
      <c r="C101" s="113" t="s">
        <v>90</v>
      </c>
      <c r="D101" s="113" t="s">
        <v>41</v>
      </c>
      <c r="E101" s="115"/>
      <c r="F101" s="113" t="s">
        <v>40</v>
      </c>
      <c r="G101" s="132">
        <v>2368.0</v>
      </c>
      <c r="H101" s="116">
        <v>96989.97</v>
      </c>
      <c r="I101" s="117">
        <v>44893.0</v>
      </c>
      <c r="J101" s="115"/>
      <c r="K101" s="113">
        <v>2022.0</v>
      </c>
      <c r="L101" s="113" t="s">
        <v>862</v>
      </c>
      <c r="M101" s="115"/>
      <c r="N101" s="113" t="s">
        <v>725</v>
      </c>
      <c r="O101" s="121" t="s">
        <v>863</v>
      </c>
      <c r="P101" s="121"/>
      <c r="Q101" s="122"/>
      <c r="R101" s="122"/>
      <c r="S101" s="123"/>
    </row>
    <row r="102">
      <c r="A102" s="113" t="s">
        <v>988</v>
      </c>
      <c r="B102" s="113" t="s">
        <v>89</v>
      </c>
      <c r="C102" s="113" t="s">
        <v>90</v>
      </c>
      <c r="D102" s="113" t="s">
        <v>41</v>
      </c>
      <c r="E102" s="115"/>
      <c r="F102" s="113" t="s">
        <v>40</v>
      </c>
      <c r="G102" s="132">
        <v>2402.0</v>
      </c>
      <c r="H102" s="116">
        <v>104156.76</v>
      </c>
      <c r="I102" s="117">
        <v>44911.0</v>
      </c>
      <c r="J102" s="115"/>
      <c r="K102" s="113">
        <v>2022.0</v>
      </c>
      <c r="L102" s="113" t="s">
        <v>862</v>
      </c>
      <c r="M102" s="115"/>
      <c r="N102" s="113" t="s">
        <v>725</v>
      </c>
      <c r="O102" s="118" t="s">
        <v>863</v>
      </c>
      <c r="P102" s="118"/>
      <c r="Q102" s="133"/>
      <c r="R102" s="133"/>
      <c r="S102" s="134"/>
    </row>
    <row r="103">
      <c r="A103" s="113" t="s">
        <v>989</v>
      </c>
      <c r="B103" s="113" t="s">
        <v>89</v>
      </c>
      <c r="C103" s="113" t="s">
        <v>90</v>
      </c>
      <c r="D103" s="113" t="s">
        <v>41</v>
      </c>
      <c r="E103" s="115"/>
      <c r="F103" s="113" t="s">
        <v>40</v>
      </c>
      <c r="G103" s="132">
        <v>2409.0</v>
      </c>
      <c r="H103" s="116">
        <v>7040.54</v>
      </c>
      <c r="I103" s="117">
        <v>44923.0</v>
      </c>
      <c r="J103" s="115"/>
      <c r="K103" s="113">
        <v>2022.0</v>
      </c>
      <c r="L103" s="113" t="s">
        <v>862</v>
      </c>
      <c r="M103" s="115"/>
      <c r="N103" s="113" t="s">
        <v>725</v>
      </c>
      <c r="O103" s="121" t="s">
        <v>863</v>
      </c>
      <c r="P103" s="121"/>
      <c r="Q103" s="135"/>
      <c r="R103" s="135"/>
      <c r="S103" s="136"/>
    </row>
    <row r="104">
      <c r="A104" s="113" t="s">
        <v>990</v>
      </c>
      <c r="B104" s="113" t="s">
        <v>89</v>
      </c>
      <c r="C104" s="113" t="s">
        <v>90</v>
      </c>
      <c r="D104" s="113" t="s">
        <v>41</v>
      </c>
      <c r="E104" s="115"/>
      <c r="F104" s="113" t="s">
        <v>40</v>
      </c>
      <c r="G104" s="132">
        <v>2443.0</v>
      </c>
      <c r="H104" s="116">
        <v>109795.48</v>
      </c>
      <c r="I104" s="117">
        <v>44956.0</v>
      </c>
      <c r="J104" s="115"/>
      <c r="K104" s="113">
        <v>2022.0</v>
      </c>
      <c r="L104" s="113" t="s">
        <v>862</v>
      </c>
      <c r="M104" s="115"/>
      <c r="N104" s="113" t="s">
        <v>725</v>
      </c>
      <c r="O104" s="118" t="s">
        <v>863</v>
      </c>
      <c r="P104" s="118"/>
      <c r="Q104" s="133"/>
      <c r="R104" s="133"/>
      <c r="S104" s="134"/>
    </row>
    <row r="105">
      <c r="A105" s="113" t="s">
        <v>991</v>
      </c>
      <c r="B105" s="113" t="s">
        <v>89</v>
      </c>
      <c r="C105" s="113" t="s">
        <v>90</v>
      </c>
      <c r="D105" s="113" t="s">
        <v>41</v>
      </c>
      <c r="E105" s="115"/>
      <c r="F105" s="113" t="s">
        <v>40</v>
      </c>
      <c r="G105" s="132">
        <v>48.0</v>
      </c>
      <c r="H105" s="116">
        <v>77536.56</v>
      </c>
      <c r="I105" s="117">
        <v>45001.0</v>
      </c>
      <c r="J105" s="115"/>
      <c r="K105" s="113">
        <v>2023.0</v>
      </c>
      <c r="L105" s="113" t="s">
        <v>862</v>
      </c>
      <c r="M105" s="115"/>
      <c r="N105" s="113" t="s">
        <v>725</v>
      </c>
      <c r="O105" s="121" t="s">
        <v>863</v>
      </c>
      <c r="P105" s="121"/>
      <c r="Q105" s="135"/>
      <c r="R105" s="135"/>
      <c r="S105" s="136"/>
    </row>
    <row r="106">
      <c r="A106" s="113" t="s">
        <v>992</v>
      </c>
      <c r="B106" s="113" t="s">
        <v>89</v>
      </c>
      <c r="C106" s="113" t="s">
        <v>90</v>
      </c>
      <c r="D106" s="113" t="s">
        <v>41</v>
      </c>
      <c r="E106" s="115"/>
      <c r="F106" s="113" t="s">
        <v>40</v>
      </c>
      <c r="G106" s="132">
        <v>68.0</v>
      </c>
      <c r="H106" s="116">
        <v>66657.8</v>
      </c>
      <c r="I106" s="117">
        <v>45013.0</v>
      </c>
      <c r="J106" s="115"/>
      <c r="K106" s="113">
        <v>2023.0</v>
      </c>
      <c r="L106" s="113" t="s">
        <v>862</v>
      </c>
      <c r="M106" s="115"/>
      <c r="N106" s="113" t="s">
        <v>725</v>
      </c>
      <c r="O106" s="118" t="s">
        <v>863</v>
      </c>
      <c r="P106" s="118"/>
      <c r="Q106" s="133"/>
      <c r="R106" s="133"/>
      <c r="S106" s="134"/>
    </row>
    <row r="107">
      <c r="A107" s="113" t="s">
        <v>993</v>
      </c>
      <c r="B107" s="113" t="s">
        <v>89</v>
      </c>
      <c r="C107" s="113" t="s">
        <v>90</v>
      </c>
      <c r="D107" s="113" t="s">
        <v>41</v>
      </c>
      <c r="E107" s="115"/>
      <c r="F107" s="113" t="s">
        <v>40</v>
      </c>
      <c r="G107" s="132">
        <v>93.0</v>
      </c>
      <c r="H107" s="116">
        <v>46660.259999999995</v>
      </c>
      <c r="I107" s="117">
        <v>45044.0</v>
      </c>
      <c r="J107" s="115"/>
      <c r="K107" s="113">
        <v>2023.0</v>
      </c>
      <c r="L107" s="113" t="s">
        <v>862</v>
      </c>
      <c r="M107" s="115"/>
      <c r="N107" s="113" t="s">
        <v>725</v>
      </c>
      <c r="O107" s="121" t="s">
        <v>863</v>
      </c>
      <c r="P107" s="121"/>
      <c r="Q107" s="122"/>
      <c r="R107" s="122"/>
      <c r="S107" s="123"/>
    </row>
    <row r="108">
      <c r="A108" s="113" t="s">
        <v>994</v>
      </c>
      <c r="B108" s="113" t="s">
        <v>89</v>
      </c>
      <c r="C108" s="113" t="s">
        <v>90</v>
      </c>
      <c r="D108" s="113" t="s">
        <v>41</v>
      </c>
      <c r="E108" s="115"/>
      <c r="F108" s="113" t="s">
        <v>40</v>
      </c>
      <c r="G108" s="132">
        <v>149.0</v>
      </c>
      <c r="H108" s="116">
        <v>15978.71</v>
      </c>
      <c r="I108" s="131"/>
      <c r="J108" s="115"/>
      <c r="K108" s="113">
        <v>2023.0</v>
      </c>
      <c r="L108" s="113" t="s">
        <v>862</v>
      </c>
      <c r="M108" s="115"/>
      <c r="N108" s="113" t="s">
        <v>725</v>
      </c>
      <c r="O108" s="118" t="s">
        <v>863</v>
      </c>
      <c r="P108" s="118"/>
      <c r="Q108" s="119"/>
      <c r="R108" s="119"/>
      <c r="S108" s="120"/>
    </row>
    <row r="109">
      <c r="A109" s="113" t="s">
        <v>995</v>
      </c>
      <c r="B109" s="113" t="s">
        <v>89</v>
      </c>
      <c r="C109" s="113" t="s">
        <v>90</v>
      </c>
      <c r="D109" s="113" t="s">
        <v>41</v>
      </c>
      <c r="E109" s="115"/>
      <c r="F109" s="113" t="s">
        <v>40</v>
      </c>
      <c r="G109" s="132">
        <v>160.0</v>
      </c>
      <c r="H109" s="116">
        <v>59662.74</v>
      </c>
      <c r="I109" s="131"/>
      <c r="J109" s="115"/>
      <c r="K109" s="113">
        <v>2023.0</v>
      </c>
      <c r="L109" s="113" t="s">
        <v>862</v>
      </c>
      <c r="M109" s="115"/>
      <c r="N109" s="113" t="s">
        <v>725</v>
      </c>
      <c r="O109" s="121" t="s">
        <v>863</v>
      </c>
      <c r="P109" s="121"/>
      <c r="Q109" s="122"/>
      <c r="R109" s="122"/>
      <c r="S109" s="123"/>
    </row>
    <row r="110">
      <c r="A110" s="113" t="s">
        <v>996</v>
      </c>
      <c r="B110" s="113" t="s">
        <v>89</v>
      </c>
      <c r="C110" s="113" t="s">
        <v>90</v>
      </c>
      <c r="D110" s="113" t="s">
        <v>41</v>
      </c>
      <c r="E110" s="115"/>
      <c r="F110" s="113" t="s">
        <v>40</v>
      </c>
      <c r="G110" s="132">
        <v>162.0</v>
      </c>
      <c r="H110" s="116">
        <v>2814.35</v>
      </c>
      <c r="I110" s="117">
        <v>45093.0</v>
      </c>
      <c r="J110" s="115"/>
      <c r="K110" s="113">
        <v>2023.0</v>
      </c>
      <c r="L110" s="113" t="s">
        <v>862</v>
      </c>
      <c r="M110" s="115"/>
      <c r="N110" s="113" t="s">
        <v>725</v>
      </c>
      <c r="O110" s="118" t="s">
        <v>863</v>
      </c>
      <c r="P110" s="118"/>
      <c r="Q110" s="119"/>
      <c r="R110" s="119"/>
      <c r="S110" s="120"/>
    </row>
    <row r="111">
      <c r="A111" s="113" t="s">
        <v>997</v>
      </c>
      <c r="B111" s="137" t="s">
        <v>89</v>
      </c>
      <c r="C111" s="137" t="s">
        <v>90</v>
      </c>
      <c r="D111" s="137" t="s">
        <v>41</v>
      </c>
      <c r="E111" s="115"/>
      <c r="F111" s="113" t="s">
        <v>40</v>
      </c>
      <c r="G111" s="132">
        <v>163.0</v>
      </c>
      <c r="H111" s="116">
        <v>97754.62</v>
      </c>
      <c r="I111" s="117">
        <v>45093.0</v>
      </c>
      <c r="J111" s="115"/>
      <c r="K111" s="113">
        <v>2023.0</v>
      </c>
      <c r="L111" s="113" t="s">
        <v>862</v>
      </c>
      <c r="M111" s="115"/>
      <c r="N111" s="113" t="s">
        <v>725</v>
      </c>
      <c r="O111" s="121" t="s">
        <v>863</v>
      </c>
      <c r="P111" s="121"/>
      <c r="Q111" s="124"/>
      <c r="R111" s="124"/>
      <c r="S111" s="125"/>
    </row>
    <row r="112">
      <c r="A112" s="113" t="s">
        <v>998</v>
      </c>
      <c r="B112" s="137" t="s">
        <v>89</v>
      </c>
      <c r="C112" s="137" t="s">
        <v>90</v>
      </c>
      <c r="D112" s="137" t="s">
        <v>41</v>
      </c>
      <c r="E112" s="115"/>
      <c r="F112" s="113" t="s">
        <v>40</v>
      </c>
      <c r="G112" s="132">
        <v>237.0</v>
      </c>
      <c r="H112" s="116">
        <v>38456.619999999995</v>
      </c>
      <c r="I112" s="117">
        <v>45142.0</v>
      </c>
      <c r="J112" s="115"/>
      <c r="K112" s="113">
        <v>2023.0</v>
      </c>
      <c r="L112" s="113" t="s">
        <v>862</v>
      </c>
      <c r="M112" s="115"/>
      <c r="N112" s="113" t="s">
        <v>725</v>
      </c>
      <c r="O112" s="118" t="s">
        <v>863</v>
      </c>
      <c r="P112" s="118"/>
      <c r="Q112" s="119"/>
      <c r="R112" s="119"/>
      <c r="S112" s="120"/>
    </row>
    <row r="113">
      <c r="A113" s="113" t="s">
        <v>999</v>
      </c>
      <c r="B113" s="113" t="s">
        <v>699</v>
      </c>
      <c r="C113" s="113" t="s">
        <v>700</v>
      </c>
      <c r="D113" s="113" t="s">
        <v>41</v>
      </c>
      <c r="E113" s="115"/>
      <c r="F113" s="113" t="s">
        <v>40</v>
      </c>
      <c r="G113" s="113">
        <v>785.0</v>
      </c>
      <c r="H113" s="116">
        <v>1553.47</v>
      </c>
      <c r="I113" s="131"/>
      <c r="J113" s="115"/>
      <c r="K113" s="113">
        <v>2021.0</v>
      </c>
      <c r="L113" s="113" t="s">
        <v>862</v>
      </c>
      <c r="M113" s="115"/>
      <c r="N113" s="113" t="s">
        <v>725</v>
      </c>
      <c r="O113" s="121" t="s">
        <v>863</v>
      </c>
      <c r="P113" s="121"/>
      <c r="Q113" s="122"/>
      <c r="R113" s="122"/>
      <c r="S113" s="123"/>
    </row>
    <row r="114">
      <c r="A114" s="113" t="s">
        <v>1000</v>
      </c>
      <c r="B114" s="138" t="s">
        <v>699</v>
      </c>
      <c r="C114" s="138" t="s">
        <v>700</v>
      </c>
      <c r="D114" s="138" t="s">
        <v>41</v>
      </c>
      <c r="E114" s="139"/>
      <c r="F114" s="138" t="s">
        <v>40</v>
      </c>
      <c r="G114" s="132">
        <v>812.0</v>
      </c>
      <c r="H114" s="116">
        <v>2274.05</v>
      </c>
      <c r="I114" s="131"/>
      <c r="J114" s="115"/>
      <c r="K114" s="115"/>
      <c r="L114" s="113" t="s">
        <v>862</v>
      </c>
      <c r="M114" s="115"/>
      <c r="N114" s="113" t="s">
        <v>725</v>
      </c>
      <c r="O114" s="118" t="s">
        <v>863</v>
      </c>
      <c r="P114" s="118"/>
      <c r="Q114" s="119"/>
      <c r="R114" s="119"/>
      <c r="S114" s="120"/>
    </row>
    <row r="115">
      <c r="A115" s="113" t="s">
        <v>1001</v>
      </c>
      <c r="B115" s="138" t="s">
        <v>699</v>
      </c>
      <c r="C115" s="138" t="s">
        <v>700</v>
      </c>
      <c r="D115" s="138" t="s">
        <v>41</v>
      </c>
      <c r="E115" s="139"/>
      <c r="F115" s="138" t="s">
        <v>40</v>
      </c>
      <c r="G115" s="132">
        <v>813.0</v>
      </c>
      <c r="H115" s="116">
        <v>392.98</v>
      </c>
      <c r="I115" s="131"/>
      <c r="J115" s="115"/>
      <c r="K115" s="115"/>
      <c r="L115" s="113" t="s">
        <v>862</v>
      </c>
      <c r="M115" s="115"/>
      <c r="N115" s="113" t="s">
        <v>725</v>
      </c>
      <c r="O115" s="121" t="s">
        <v>863</v>
      </c>
      <c r="P115" s="121"/>
      <c r="Q115" s="122"/>
      <c r="R115" s="122"/>
      <c r="S115" s="123"/>
    </row>
    <row r="116">
      <c r="A116" s="113" t="s">
        <v>1002</v>
      </c>
      <c r="B116" s="138" t="s">
        <v>699</v>
      </c>
      <c r="C116" s="138" t="s">
        <v>700</v>
      </c>
      <c r="D116" s="138" t="s">
        <v>41</v>
      </c>
      <c r="E116" s="139"/>
      <c r="F116" s="138" t="s">
        <v>40</v>
      </c>
      <c r="G116" s="132">
        <v>814.0</v>
      </c>
      <c r="H116" s="116">
        <v>2941.63</v>
      </c>
      <c r="I116" s="131"/>
      <c r="J116" s="115"/>
      <c r="K116" s="115"/>
      <c r="L116" s="113" t="s">
        <v>862</v>
      </c>
      <c r="M116" s="115"/>
      <c r="N116" s="113" t="s">
        <v>725</v>
      </c>
      <c r="O116" s="118" t="s">
        <v>863</v>
      </c>
      <c r="P116" s="118"/>
      <c r="Q116" s="126"/>
      <c r="R116" s="126"/>
      <c r="S116" s="127"/>
    </row>
    <row r="117">
      <c r="A117" s="113" t="s">
        <v>1003</v>
      </c>
      <c r="B117" s="138" t="s">
        <v>699</v>
      </c>
      <c r="C117" s="138" t="s">
        <v>700</v>
      </c>
      <c r="D117" s="138" t="s">
        <v>41</v>
      </c>
      <c r="E117" s="139"/>
      <c r="F117" s="138" t="s">
        <v>40</v>
      </c>
      <c r="G117" s="132">
        <v>816.0</v>
      </c>
      <c r="H117" s="116">
        <v>4842.58</v>
      </c>
      <c r="I117" s="131"/>
      <c r="J117" s="115"/>
      <c r="K117" s="115"/>
      <c r="L117" s="113" t="s">
        <v>862</v>
      </c>
      <c r="M117" s="115"/>
      <c r="N117" s="113" t="s">
        <v>725</v>
      </c>
      <c r="O117" s="121" t="s">
        <v>863</v>
      </c>
      <c r="P117" s="121"/>
      <c r="Q117" s="122"/>
      <c r="R117" s="122"/>
      <c r="S117" s="123"/>
    </row>
    <row r="118">
      <c r="A118" s="113" t="s">
        <v>1004</v>
      </c>
      <c r="B118" s="138" t="s">
        <v>699</v>
      </c>
      <c r="C118" s="138" t="s">
        <v>700</v>
      </c>
      <c r="D118" s="138" t="s">
        <v>41</v>
      </c>
      <c r="E118" s="139"/>
      <c r="F118" s="138" t="s">
        <v>40</v>
      </c>
      <c r="G118" s="132">
        <v>817.0</v>
      </c>
      <c r="H118" s="116">
        <v>2962.04</v>
      </c>
      <c r="I118" s="131"/>
      <c r="J118" s="115"/>
      <c r="K118" s="115"/>
      <c r="L118" s="113" t="s">
        <v>862</v>
      </c>
      <c r="M118" s="115"/>
      <c r="N118" s="113" t="s">
        <v>725</v>
      </c>
      <c r="O118" s="118" t="s">
        <v>863</v>
      </c>
      <c r="P118" s="118"/>
      <c r="Q118" s="119"/>
      <c r="R118" s="119"/>
      <c r="S118" s="120"/>
    </row>
    <row r="119">
      <c r="A119" s="113" t="s">
        <v>1005</v>
      </c>
      <c r="B119" s="138" t="s">
        <v>699</v>
      </c>
      <c r="C119" s="138" t="s">
        <v>700</v>
      </c>
      <c r="D119" s="138" t="s">
        <v>41</v>
      </c>
      <c r="E119" s="139"/>
      <c r="F119" s="138" t="s">
        <v>40</v>
      </c>
      <c r="G119" s="132">
        <v>818.0</v>
      </c>
      <c r="H119" s="116">
        <v>2810.46</v>
      </c>
      <c r="I119" s="131"/>
      <c r="J119" s="115"/>
      <c r="K119" s="115"/>
      <c r="L119" s="113" t="s">
        <v>862</v>
      </c>
      <c r="M119" s="115"/>
      <c r="N119" s="113" t="s">
        <v>725</v>
      </c>
      <c r="O119" s="121" t="s">
        <v>863</v>
      </c>
      <c r="P119" s="121"/>
      <c r="Q119" s="122"/>
      <c r="R119" s="122"/>
      <c r="S119" s="123"/>
    </row>
    <row r="120">
      <c r="A120" s="113" t="s">
        <v>1006</v>
      </c>
      <c r="B120" s="138" t="s">
        <v>699</v>
      </c>
      <c r="C120" s="138" t="s">
        <v>700</v>
      </c>
      <c r="D120" s="138" t="s">
        <v>41</v>
      </c>
      <c r="E120" s="139"/>
      <c r="F120" s="138" t="s">
        <v>40</v>
      </c>
      <c r="G120" s="132">
        <v>819.0</v>
      </c>
      <c r="H120" s="116">
        <v>442.79</v>
      </c>
      <c r="I120" s="131"/>
      <c r="J120" s="115"/>
      <c r="K120" s="115"/>
      <c r="L120" s="113" t="s">
        <v>862</v>
      </c>
      <c r="M120" s="115"/>
      <c r="N120" s="113" t="s">
        <v>725</v>
      </c>
      <c r="O120" s="118" t="s">
        <v>863</v>
      </c>
      <c r="P120" s="118"/>
      <c r="Q120" s="119"/>
      <c r="R120" s="119"/>
      <c r="S120" s="120"/>
    </row>
    <row r="121">
      <c r="A121" s="113" t="s">
        <v>1007</v>
      </c>
      <c r="B121" s="138" t="s">
        <v>699</v>
      </c>
      <c r="C121" s="138" t="s">
        <v>700</v>
      </c>
      <c r="D121" s="138" t="s">
        <v>41</v>
      </c>
      <c r="E121" s="139"/>
      <c r="F121" s="138" t="s">
        <v>40</v>
      </c>
      <c r="G121" s="132">
        <v>820.0</v>
      </c>
      <c r="H121" s="116">
        <v>2605.02</v>
      </c>
      <c r="I121" s="131"/>
      <c r="J121" s="115"/>
      <c r="K121" s="115"/>
      <c r="L121" s="113" t="s">
        <v>862</v>
      </c>
      <c r="M121" s="115"/>
      <c r="N121" s="113" t="s">
        <v>725</v>
      </c>
      <c r="O121" s="121" t="s">
        <v>863</v>
      </c>
      <c r="P121" s="121"/>
      <c r="Q121" s="122"/>
      <c r="R121" s="122"/>
      <c r="S121" s="123"/>
    </row>
    <row r="122">
      <c r="A122" s="113" t="s">
        <v>1008</v>
      </c>
      <c r="B122" s="138" t="s">
        <v>699</v>
      </c>
      <c r="C122" s="138" t="s">
        <v>700</v>
      </c>
      <c r="D122" s="138" t="s">
        <v>41</v>
      </c>
      <c r="E122" s="139"/>
      <c r="F122" s="138" t="s">
        <v>40</v>
      </c>
      <c r="G122" s="132">
        <v>821.0</v>
      </c>
      <c r="H122" s="116">
        <v>1370.39</v>
      </c>
      <c r="I122" s="131"/>
      <c r="J122" s="115"/>
      <c r="K122" s="115"/>
      <c r="L122" s="113" t="s">
        <v>862</v>
      </c>
      <c r="M122" s="115"/>
      <c r="N122" s="113" t="s">
        <v>725</v>
      </c>
      <c r="O122" s="118" t="s">
        <v>863</v>
      </c>
      <c r="P122" s="118"/>
      <c r="Q122" s="119"/>
      <c r="R122" s="119"/>
      <c r="S122" s="120"/>
    </row>
    <row r="123">
      <c r="A123" s="113" t="s">
        <v>1009</v>
      </c>
      <c r="B123" s="138" t="s">
        <v>699</v>
      </c>
      <c r="C123" s="138" t="s">
        <v>700</v>
      </c>
      <c r="D123" s="138" t="s">
        <v>41</v>
      </c>
      <c r="E123" s="139"/>
      <c r="F123" s="138" t="s">
        <v>40</v>
      </c>
      <c r="G123" s="132">
        <v>822.0</v>
      </c>
      <c r="H123" s="116">
        <v>4194.95</v>
      </c>
      <c r="I123" s="131"/>
      <c r="J123" s="115"/>
      <c r="K123" s="115"/>
      <c r="L123" s="113" t="s">
        <v>862</v>
      </c>
      <c r="M123" s="115"/>
      <c r="N123" s="113" t="s">
        <v>725</v>
      </c>
      <c r="O123" s="121" t="s">
        <v>863</v>
      </c>
      <c r="P123" s="121"/>
      <c r="Q123" s="122"/>
      <c r="R123" s="122"/>
      <c r="S123" s="123"/>
    </row>
    <row r="124">
      <c r="A124" s="113" t="s">
        <v>1010</v>
      </c>
      <c r="B124" s="138" t="s">
        <v>699</v>
      </c>
      <c r="C124" s="138" t="s">
        <v>700</v>
      </c>
      <c r="D124" s="138" t="s">
        <v>41</v>
      </c>
      <c r="E124" s="139"/>
      <c r="F124" s="138" t="s">
        <v>40</v>
      </c>
      <c r="G124" s="132">
        <v>823.0</v>
      </c>
      <c r="H124" s="116">
        <v>3080.78</v>
      </c>
      <c r="I124" s="131"/>
      <c r="J124" s="115"/>
      <c r="K124" s="115"/>
      <c r="L124" s="113" t="s">
        <v>862</v>
      </c>
      <c r="M124" s="115"/>
      <c r="N124" s="113" t="s">
        <v>725</v>
      </c>
      <c r="O124" s="118" t="s">
        <v>863</v>
      </c>
      <c r="P124" s="118"/>
      <c r="Q124" s="119"/>
      <c r="R124" s="119"/>
      <c r="S124" s="120"/>
    </row>
    <row r="125">
      <c r="A125" s="113" t="s">
        <v>1011</v>
      </c>
      <c r="B125" s="138" t="s">
        <v>699</v>
      </c>
      <c r="C125" s="138" t="s">
        <v>700</v>
      </c>
      <c r="D125" s="138" t="s">
        <v>41</v>
      </c>
      <c r="E125" s="139"/>
      <c r="F125" s="138" t="s">
        <v>40</v>
      </c>
      <c r="G125" s="132">
        <v>824.0</v>
      </c>
      <c r="H125" s="116">
        <v>2004.21</v>
      </c>
      <c r="I125" s="131"/>
      <c r="J125" s="115"/>
      <c r="K125" s="115"/>
      <c r="L125" s="113" t="s">
        <v>862</v>
      </c>
      <c r="M125" s="115"/>
      <c r="N125" s="113" t="s">
        <v>725</v>
      </c>
      <c r="O125" s="121" t="s">
        <v>863</v>
      </c>
      <c r="P125" s="121"/>
      <c r="Q125" s="122"/>
      <c r="R125" s="122"/>
      <c r="S125" s="123"/>
    </row>
    <row r="126">
      <c r="A126" s="113" t="s">
        <v>1012</v>
      </c>
      <c r="B126" s="138" t="s">
        <v>699</v>
      </c>
      <c r="C126" s="138" t="s">
        <v>700</v>
      </c>
      <c r="D126" s="138" t="s">
        <v>41</v>
      </c>
      <c r="E126" s="139"/>
      <c r="F126" s="138" t="s">
        <v>40</v>
      </c>
      <c r="G126" s="132">
        <v>825.0</v>
      </c>
      <c r="H126" s="116">
        <v>896.11</v>
      </c>
      <c r="I126" s="131"/>
      <c r="J126" s="115"/>
      <c r="K126" s="115"/>
      <c r="L126" s="113" t="s">
        <v>862</v>
      </c>
      <c r="M126" s="115"/>
      <c r="N126" s="113" t="s">
        <v>725</v>
      </c>
      <c r="O126" s="118" t="s">
        <v>863</v>
      </c>
      <c r="P126" s="118"/>
      <c r="Q126" s="119"/>
      <c r="R126" s="119"/>
      <c r="S126" s="120"/>
    </row>
    <row r="127">
      <c r="A127" s="113" t="s">
        <v>1013</v>
      </c>
      <c r="B127" s="138" t="s">
        <v>699</v>
      </c>
      <c r="C127" s="138" t="s">
        <v>700</v>
      </c>
      <c r="D127" s="138" t="s">
        <v>41</v>
      </c>
      <c r="E127" s="139"/>
      <c r="F127" s="138" t="s">
        <v>40</v>
      </c>
      <c r="G127" s="132">
        <v>826.0</v>
      </c>
      <c r="H127" s="116">
        <v>5002.68</v>
      </c>
      <c r="I127" s="131"/>
      <c r="J127" s="115"/>
      <c r="K127" s="115"/>
      <c r="L127" s="113" t="s">
        <v>862</v>
      </c>
      <c r="M127" s="115"/>
      <c r="N127" s="113" t="s">
        <v>725</v>
      </c>
      <c r="O127" s="121" t="s">
        <v>863</v>
      </c>
      <c r="P127" s="121"/>
      <c r="Q127" s="124"/>
      <c r="R127" s="124"/>
      <c r="S127" s="125"/>
    </row>
    <row r="128">
      <c r="A128" s="113" t="s">
        <v>1014</v>
      </c>
      <c r="B128" s="138" t="s">
        <v>699</v>
      </c>
      <c r="C128" s="138" t="s">
        <v>700</v>
      </c>
      <c r="D128" s="138" t="s">
        <v>41</v>
      </c>
      <c r="E128" s="139"/>
      <c r="F128" s="138" t="s">
        <v>40</v>
      </c>
      <c r="G128" s="132">
        <v>827.0</v>
      </c>
      <c r="H128" s="116">
        <v>473.05</v>
      </c>
      <c r="I128" s="131"/>
      <c r="J128" s="115"/>
      <c r="K128" s="115"/>
      <c r="L128" s="113" t="s">
        <v>862</v>
      </c>
      <c r="M128" s="115"/>
      <c r="N128" s="113" t="s">
        <v>725</v>
      </c>
      <c r="O128" s="118" t="s">
        <v>863</v>
      </c>
      <c r="P128" s="118"/>
      <c r="Q128" s="126"/>
      <c r="R128" s="126"/>
      <c r="S128" s="127"/>
    </row>
    <row r="129">
      <c r="A129" s="113" t="s">
        <v>1015</v>
      </c>
      <c r="B129" s="138" t="s">
        <v>699</v>
      </c>
      <c r="C129" s="138" t="s">
        <v>700</v>
      </c>
      <c r="D129" s="138" t="s">
        <v>41</v>
      </c>
      <c r="E129" s="139"/>
      <c r="F129" s="138" t="s">
        <v>40</v>
      </c>
      <c r="G129" s="132">
        <v>828.0</v>
      </c>
      <c r="H129" s="116">
        <v>1719.61</v>
      </c>
      <c r="I129" s="131"/>
      <c r="J129" s="115"/>
      <c r="K129" s="115"/>
      <c r="L129" s="113" t="s">
        <v>862</v>
      </c>
      <c r="M129" s="115"/>
      <c r="N129" s="113" t="s">
        <v>725</v>
      </c>
      <c r="O129" s="121" t="s">
        <v>863</v>
      </c>
      <c r="P129" s="121"/>
      <c r="Q129" s="124"/>
      <c r="R129" s="124"/>
      <c r="S129" s="125"/>
    </row>
    <row r="130">
      <c r="A130" s="113" t="s">
        <v>1016</v>
      </c>
      <c r="B130" s="138" t="s">
        <v>699</v>
      </c>
      <c r="C130" s="138" t="s">
        <v>700</v>
      </c>
      <c r="D130" s="138" t="s">
        <v>41</v>
      </c>
      <c r="E130" s="139"/>
      <c r="F130" s="138" t="s">
        <v>40</v>
      </c>
      <c r="G130" s="132">
        <v>829.0</v>
      </c>
      <c r="H130" s="116">
        <v>484.66</v>
      </c>
      <c r="I130" s="131"/>
      <c r="J130" s="115"/>
      <c r="K130" s="115"/>
      <c r="L130" s="113" t="s">
        <v>862</v>
      </c>
      <c r="M130" s="115"/>
      <c r="N130" s="113" t="s">
        <v>725</v>
      </c>
      <c r="O130" s="118" t="s">
        <v>863</v>
      </c>
      <c r="P130" s="118"/>
      <c r="Q130" s="126"/>
      <c r="R130" s="126"/>
      <c r="S130" s="127"/>
    </row>
    <row r="131">
      <c r="A131" s="113" t="s">
        <v>1017</v>
      </c>
      <c r="B131" s="138" t="s">
        <v>699</v>
      </c>
      <c r="C131" s="138" t="s">
        <v>700</v>
      </c>
      <c r="D131" s="138" t="s">
        <v>41</v>
      </c>
      <c r="E131" s="139"/>
      <c r="F131" s="138" t="s">
        <v>40</v>
      </c>
      <c r="G131" s="132">
        <v>830.0</v>
      </c>
      <c r="H131" s="116">
        <v>4582.55</v>
      </c>
      <c r="I131" s="131"/>
      <c r="J131" s="115"/>
      <c r="K131" s="115"/>
      <c r="L131" s="113" t="s">
        <v>862</v>
      </c>
      <c r="M131" s="115"/>
      <c r="N131" s="113" t="s">
        <v>725</v>
      </c>
      <c r="O131" s="121" t="s">
        <v>863</v>
      </c>
      <c r="P131" s="121"/>
      <c r="Q131" s="124"/>
      <c r="R131" s="124"/>
      <c r="S131" s="125"/>
    </row>
    <row r="132">
      <c r="A132" s="113" t="s">
        <v>1018</v>
      </c>
      <c r="B132" s="138" t="s">
        <v>699</v>
      </c>
      <c r="C132" s="138" t="s">
        <v>700</v>
      </c>
      <c r="D132" s="138" t="s">
        <v>41</v>
      </c>
      <c r="E132" s="139"/>
      <c r="F132" s="138" t="s">
        <v>40</v>
      </c>
      <c r="G132" s="132">
        <v>831.0</v>
      </c>
      <c r="H132" s="116">
        <v>517.95</v>
      </c>
      <c r="I132" s="131"/>
      <c r="J132" s="115"/>
      <c r="K132" s="115"/>
      <c r="L132" s="113" t="s">
        <v>862</v>
      </c>
      <c r="M132" s="115"/>
      <c r="N132" s="113" t="s">
        <v>725</v>
      </c>
      <c r="O132" s="118" t="s">
        <v>863</v>
      </c>
      <c r="P132" s="118"/>
      <c r="Q132" s="126"/>
      <c r="R132" s="126"/>
      <c r="S132" s="127"/>
    </row>
    <row r="133">
      <c r="A133" s="113" t="s">
        <v>1019</v>
      </c>
      <c r="B133" s="138" t="s">
        <v>699</v>
      </c>
      <c r="C133" s="138" t="s">
        <v>700</v>
      </c>
      <c r="D133" s="138" t="s">
        <v>41</v>
      </c>
      <c r="E133" s="139"/>
      <c r="F133" s="138" t="s">
        <v>40</v>
      </c>
      <c r="G133" s="132">
        <v>832.0</v>
      </c>
      <c r="H133" s="116">
        <v>7122.93</v>
      </c>
      <c r="I133" s="131"/>
      <c r="J133" s="115"/>
      <c r="K133" s="115"/>
      <c r="L133" s="113" t="s">
        <v>862</v>
      </c>
      <c r="M133" s="115"/>
      <c r="N133" s="113" t="s">
        <v>725</v>
      </c>
      <c r="O133" s="121" t="s">
        <v>863</v>
      </c>
      <c r="P133" s="121"/>
      <c r="Q133" s="124"/>
      <c r="R133" s="124"/>
      <c r="S133" s="125"/>
    </row>
    <row r="134">
      <c r="A134" s="113" t="s">
        <v>1020</v>
      </c>
      <c r="B134" s="138" t="s">
        <v>699</v>
      </c>
      <c r="C134" s="138" t="s">
        <v>700</v>
      </c>
      <c r="D134" s="138" t="s">
        <v>41</v>
      </c>
      <c r="E134" s="139"/>
      <c r="F134" s="138" t="s">
        <v>40</v>
      </c>
      <c r="G134" s="132">
        <v>833.0</v>
      </c>
      <c r="H134" s="116">
        <v>800.04</v>
      </c>
      <c r="I134" s="131"/>
      <c r="J134" s="115"/>
      <c r="K134" s="115"/>
      <c r="L134" s="113" t="s">
        <v>862</v>
      </c>
      <c r="M134" s="115"/>
      <c r="N134" s="113" t="s">
        <v>725</v>
      </c>
      <c r="O134" s="118" t="s">
        <v>863</v>
      </c>
      <c r="P134" s="118"/>
      <c r="Q134" s="126"/>
      <c r="R134" s="126"/>
      <c r="S134" s="127"/>
    </row>
    <row r="135">
      <c r="A135" s="113" t="s">
        <v>1021</v>
      </c>
      <c r="B135" s="138" t="s">
        <v>699</v>
      </c>
      <c r="C135" s="138" t="s">
        <v>700</v>
      </c>
      <c r="D135" s="138" t="s">
        <v>41</v>
      </c>
      <c r="E135" s="139"/>
      <c r="F135" s="138" t="s">
        <v>40</v>
      </c>
      <c r="G135" s="132">
        <v>834.0</v>
      </c>
      <c r="H135" s="116">
        <v>364.83</v>
      </c>
      <c r="I135" s="131"/>
      <c r="J135" s="115"/>
      <c r="K135" s="115"/>
      <c r="L135" s="113" t="s">
        <v>862</v>
      </c>
      <c r="M135" s="115"/>
      <c r="N135" s="113" t="s">
        <v>725</v>
      </c>
      <c r="O135" s="121" t="s">
        <v>863</v>
      </c>
      <c r="P135" s="121"/>
      <c r="Q135" s="124"/>
      <c r="R135" s="124"/>
      <c r="S135" s="125"/>
    </row>
    <row r="136">
      <c r="A136" s="113" t="s">
        <v>1022</v>
      </c>
      <c r="B136" s="138" t="s">
        <v>699</v>
      </c>
      <c r="C136" s="138" t="s">
        <v>700</v>
      </c>
      <c r="D136" s="138" t="s">
        <v>41</v>
      </c>
      <c r="E136" s="139"/>
      <c r="F136" s="138" t="s">
        <v>40</v>
      </c>
      <c r="G136" s="132">
        <v>835.0</v>
      </c>
      <c r="H136" s="116">
        <v>13723.3</v>
      </c>
      <c r="I136" s="131"/>
      <c r="J136" s="115"/>
      <c r="K136" s="115"/>
      <c r="L136" s="113" t="s">
        <v>862</v>
      </c>
      <c r="M136" s="115"/>
      <c r="N136" s="113" t="s">
        <v>725</v>
      </c>
      <c r="O136" s="118" t="s">
        <v>863</v>
      </c>
      <c r="P136" s="118"/>
      <c r="Q136" s="126"/>
      <c r="R136" s="126"/>
      <c r="S136" s="127"/>
    </row>
    <row r="137">
      <c r="A137" s="113" t="s">
        <v>1023</v>
      </c>
      <c r="B137" s="138" t="s">
        <v>699</v>
      </c>
      <c r="C137" s="138" t="s">
        <v>700</v>
      </c>
      <c r="D137" s="138" t="s">
        <v>41</v>
      </c>
      <c r="E137" s="139"/>
      <c r="F137" s="138" t="s">
        <v>40</v>
      </c>
      <c r="G137" s="132">
        <v>836.0</v>
      </c>
      <c r="H137" s="116">
        <v>440.46</v>
      </c>
      <c r="I137" s="131"/>
      <c r="J137" s="115"/>
      <c r="K137" s="115"/>
      <c r="L137" s="113" t="s">
        <v>862</v>
      </c>
      <c r="M137" s="115"/>
      <c r="N137" s="113" t="s">
        <v>725</v>
      </c>
      <c r="O137" s="121" t="s">
        <v>863</v>
      </c>
      <c r="P137" s="121"/>
      <c r="Q137" s="124"/>
      <c r="R137" s="124"/>
      <c r="S137" s="125"/>
    </row>
    <row r="138">
      <c r="A138" s="113" t="s">
        <v>1024</v>
      </c>
      <c r="B138" s="138" t="s">
        <v>699</v>
      </c>
      <c r="C138" s="138" t="s">
        <v>700</v>
      </c>
      <c r="D138" s="138" t="s">
        <v>41</v>
      </c>
      <c r="E138" s="139"/>
      <c r="F138" s="138" t="s">
        <v>40</v>
      </c>
      <c r="G138" s="132">
        <v>837.0</v>
      </c>
      <c r="H138" s="116">
        <v>1415.8</v>
      </c>
      <c r="I138" s="131"/>
      <c r="J138" s="115"/>
      <c r="K138" s="115"/>
      <c r="L138" s="113" t="s">
        <v>862</v>
      </c>
      <c r="M138" s="115"/>
      <c r="N138" s="113" t="s">
        <v>725</v>
      </c>
      <c r="O138" s="118" t="s">
        <v>863</v>
      </c>
      <c r="P138" s="118"/>
      <c r="Q138" s="126"/>
      <c r="R138" s="126"/>
      <c r="S138" s="127"/>
    </row>
    <row r="139">
      <c r="A139" s="113" t="s">
        <v>1025</v>
      </c>
      <c r="B139" s="138" t="s">
        <v>699</v>
      </c>
      <c r="C139" s="138" t="s">
        <v>700</v>
      </c>
      <c r="D139" s="138" t="s">
        <v>41</v>
      </c>
      <c r="E139" s="139"/>
      <c r="F139" s="138" t="s">
        <v>40</v>
      </c>
      <c r="G139" s="132">
        <v>838.0</v>
      </c>
      <c r="H139" s="116">
        <v>898.77</v>
      </c>
      <c r="I139" s="131"/>
      <c r="J139" s="115"/>
      <c r="K139" s="115"/>
      <c r="L139" s="113" t="s">
        <v>862</v>
      </c>
      <c r="M139" s="115"/>
      <c r="N139" s="113" t="s">
        <v>725</v>
      </c>
      <c r="O139" s="121" t="s">
        <v>863</v>
      </c>
      <c r="P139" s="121"/>
      <c r="Q139" s="122"/>
      <c r="R139" s="122"/>
      <c r="S139" s="123"/>
    </row>
    <row r="140">
      <c r="A140" s="113" t="s">
        <v>1026</v>
      </c>
      <c r="B140" s="138" t="s">
        <v>699</v>
      </c>
      <c r="C140" s="138" t="s">
        <v>700</v>
      </c>
      <c r="D140" s="138" t="s">
        <v>41</v>
      </c>
      <c r="E140" s="139"/>
      <c r="F140" s="138" t="s">
        <v>40</v>
      </c>
      <c r="G140" s="132">
        <v>839.0</v>
      </c>
      <c r="H140" s="116">
        <v>842.54</v>
      </c>
      <c r="I140" s="131"/>
      <c r="J140" s="115"/>
      <c r="K140" s="115"/>
      <c r="L140" s="113" t="s">
        <v>862</v>
      </c>
      <c r="M140" s="115"/>
      <c r="N140" s="113" t="s">
        <v>725</v>
      </c>
      <c r="O140" s="118" t="s">
        <v>863</v>
      </c>
      <c r="P140" s="118"/>
      <c r="Q140" s="126"/>
      <c r="R140" s="126"/>
      <c r="S140" s="127"/>
    </row>
    <row r="141">
      <c r="A141" s="113" t="s">
        <v>1027</v>
      </c>
      <c r="B141" s="138" t="s">
        <v>699</v>
      </c>
      <c r="C141" s="138" t="s">
        <v>700</v>
      </c>
      <c r="D141" s="138" t="s">
        <v>41</v>
      </c>
      <c r="E141" s="139"/>
      <c r="F141" s="138" t="s">
        <v>40</v>
      </c>
      <c r="G141" s="132">
        <v>840.0</v>
      </c>
      <c r="H141" s="116">
        <v>2927.9</v>
      </c>
      <c r="I141" s="131"/>
      <c r="J141" s="115"/>
      <c r="K141" s="115"/>
      <c r="L141" s="113" t="s">
        <v>862</v>
      </c>
      <c r="M141" s="115"/>
      <c r="N141" s="113" t="s">
        <v>725</v>
      </c>
      <c r="O141" s="121" t="s">
        <v>863</v>
      </c>
      <c r="P141" s="121"/>
      <c r="Q141" s="124"/>
      <c r="R141" s="124"/>
      <c r="S141" s="125"/>
    </row>
    <row r="142">
      <c r="A142" s="113" t="s">
        <v>1028</v>
      </c>
      <c r="B142" s="138" t="s">
        <v>699</v>
      </c>
      <c r="C142" s="138" t="s">
        <v>700</v>
      </c>
      <c r="D142" s="138" t="s">
        <v>41</v>
      </c>
      <c r="E142" s="139"/>
      <c r="F142" s="138" t="s">
        <v>40</v>
      </c>
      <c r="G142" s="132">
        <v>841.0</v>
      </c>
      <c r="H142" s="116">
        <v>6767.17</v>
      </c>
      <c r="I142" s="131"/>
      <c r="J142" s="115"/>
      <c r="K142" s="115"/>
      <c r="L142" s="113" t="s">
        <v>862</v>
      </c>
      <c r="M142" s="115"/>
      <c r="N142" s="113" t="s">
        <v>725</v>
      </c>
      <c r="O142" s="118" t="s">
        <v>863</v>
      </c>
      <c r="P142" s="118"/>
      <c r="Q142" s="126"/>
      <c r="R142" s="126"/>
      <c r="S142" s="127"/>
    </row>
    <row r="143">
      <c r="A143" s="113" t="s">
        <v>1029</v>
      </c>
      <c r="B143" s="138" t="s">
        <v>699</v>
      </c>
      <c r="C143" s="138" t="s">
        <v>700</v>
      </c>
      <c r="D143" s="138" t="s">
        <v>41</v>
      </c>
      <c r="E143" s="139"/>
      <c r="F143" s="138" t="s">
        <v>40</v>
      </c>
      <c r="G143" s="132">
        <v>842.0</v>
      </c>
      <c r="H143" s="116">
        <v>1706.89</v>
      </c>
      <c r="I143" s="131"/>
      <c r="J143" s="115"/>
      <c r="K143" s="115"/>
      <c r="L143" s="113" t="s">
        <v>862</v>
      </c>
      <c r="M143" s="115"/>
      <c r="N143" s="113" t="s">
        <v>725</v>
      </c>
      <c r="O143" s="121" t="s">
        <v>863</v>
      </c>
      <c r="P143" s="121"/>
      <c r="Q143" s="124"/>
      <c r="R143" s="124"/>
      <c r="S143" s="125"/>
    </row>
    <row r="144">
      <c r="A144" s="113" t="s">
        <v>1030</v>
      </c>
      <c r="B144" s="138" t="s">
        <v>699</v>
      </c>
      <c r="C144" s="138" t="s">
        <v>700</v>
      </c>
      <c r="D144" s="138" t="s">
        <v>41</v>
      </c>
      <c r="E144" s="139"/>
      <c r="F144" s="138" t="s">
        <v>40</v>
      </c>
      <c r="G144" s="132">
        <v>843.0</v>
      </c>
      <c r="H144" s="116">
        <v>488.53</v>
      </c>
      <c r="I144" s="131"/>
      <c r="J144" s="115"/>
      <c r="K144" s="115"/>
      <c r="L144" s="113" t="s">
        <v>862</v>
      </c>
      <c r="M144" s="115"/>
      <c r="N144" s="113" t="s">
        <v>725</v>
      </c>
      <c r="O144" s="118" t="s">
        <v>863</v>
      </c>
      <c r="P144" s="118"/>
      <c r="Q144" s="126"/>
      <c r="R144" s="126"/>
      <c r="S144" s="127"/>
    </row>
    <row r="145">
      <c r="A145" s="113" t="s">
        <v>1031</v>
      </c>
      <c r="B145" s="138" t="s">
        <v>699</v>
      </c>
      <c r="C145" s="138" t="s">
        <v>700</v>
      </c>
      <c r="D145" s="138" t="s">
        <v>41</v>
      </c>
      <c r="E145" s="139"/>
      <c r="F145" s="138" t="s">
        <v>40</v>
      </c>
      <c r="G145" s="132">
        <v>844.0</v>
      </c>
      <c r="H145" s="116">
        <v>3089.26</v>
      </c>
      <c r="I145" s="131"/>
      <c r="J145" s="115"/>
      <c r="K145" s="115"/>
      <c r="L145" s="113" t="s">
        <v>862</v>
      </c>
      <c r="M145" s="115"/>
      <c r="N145" s="113" t="s">
        <v>725</v>
      </c>
      <c r="O145" s="121" t="s">
        <v>863</v>
      </c>
      <c r="P145" s="121"/>
      <c r="Q145" s="124"/>
      <c r="R145" s="124"/>
      <c r="S145" s="125"/>
    </row>
    <row r="146">
      <c r="A146" s="113" t="s">
        <v>1032</v>
      </c>
      <c r="B146" s="138" t="s">
        <v>699</v>
      </c>
      <c r="C146" s="138" t="s">
        <v>700</v>
      </c>
      <c r="D146" s="138" t="s">
        <v>41</v>
      </c>
      <c r="E146" s="139"/>
      <c r="F146" s="138" t="s">
        <v>40</v>
      </c>
      <c r="G146" s="132">
        <v>849.0</v>
      </c>
      <c r="H146" s="116">
        <v>449.5</v>
      </c>
      <c r="I146" s="131"/>
      <c r="J146" s="115"/>
      <c r="K146" s="115"/>
      <c r="L146" s="113" t="s">
        <v>862</v>
      </c>
      <c r="M146" s="115"/>
      <c r="N146" s="113" t="s">
        <v>725</v>
      </c>
      <c r="O146" s="118" t="s">
        <v>863</v>
      </c>
      <c r="P146" s="118"/>
      <c r="Q146" s="126"/>
      <c r="R146" s="126"/>
      <c r="S146" s="127"/>
    </row>
    <row r="147">
      <c r="A147" s="113" t="s">
        <v>1033</v>
      </c>
      <c r="B147" s="138" t="s">
        <v>699</v>
      </c>
      <c r="C147" s="138" t="s">
        <v>700</v>
      </c>
      <c r="D147" s="138" t="s">
        <v>41</v>
      </c>
      <c r="E147" s="139"/>
      <c r="F147" s="138" t="s">
        <v>40</v>
      </c>
      <c r="G147" s="132">
        <v>850.0</v>
      </c>
      <c r="H147" s="116">
        <v>1999.64</v>
      </c>
      <c r="I147" s="131"/>
      <c r="J147" s="115"/>
      <c r="K147" s="115"/>
      <c r="L147" s="113" t="s">
        <v>862</v>
      </c>
      <c r="M147" s="115"/>
      <c r="N147" s="113" t="s">
        <v>725</v>
      </c>
      <c r="O147" s="121" t="s">
        <v>863</v>
      </c>
      <c r="P147" s="121"/>
      <c r="Q147" s="124"/>
      <c r="R147" s="124"/>
      <c r="S147" s="125"/>
    </row>
    <row r="148">
      <c r="A148" s="113" t="s">
        <v>1034</v>
      </c>
      <c r="B148" s="138" t="s">
        <v>699</v>
      </c>
      <c r="C148" s="138" t="s">
        <v>700</v>
      </c>
      <c r="D148" s="138" t="s">
        <v>41</v>
      </c>
      <c r="E148" s="139"/>
      <c r="F148" s="138" t="s">
        <v>40</v>
      </c>
      <c r="G148" s="132">
        <v>851.0</v>
      </c>
      <c r="H148" s="116">
        <v>1358.94</v>
      </c>
      <c r="I148" s="131"/>
      <c r="J148" s="115"/>
      <c r="K148" s="115"/>
      <c r="L148" s="113" t="s">
        <v>862</v>
      </c>
      <c r="M148" s="115"/>
      <c r="N148" s="113" t="s">
        <v>725</v>
      </c>
      <c r="O148" s="118" t="s">
        <v>863</v>
      </c>
      <c r="P148" s="118"/>
      <c r="Q148" s="119"/>
      <c r="R148" s="119"/>
      <c r="S148" s="120"/>
    </row>
    <row r="149">
      <c r="A149" s="113" t="s">
        <v>1035</v>
      </c>
      <c r="B149" s="138" t="s">
        <v>699</v>
      </c>
      <c r="C149" s="138" t="s">
        <v>700</v>
      </c>
      <c r="D149" s="138" t="s">
        <v>41</v>
      </c>
      <c r="E149" s="139"/>
      <c r="F149" s="138" t="s">
        <v>40</v>
      </c>
      <c r="G149" s="132">
        <v>868.0</v>
      </c>
      <c r="H149" s="116">
        <v>604.18</v>
      </c>
      <c r="I149" s="131"/>
      <c r="J149" s="115"/>
      <c r="K149" s="115"/>
      <c r="L149" s="113" t="s">
        <v>862</v>
      </c>
      <c r="M149" s="115"/>
      <c r="N149" s="113" t="s">
        <v>725</v>
      </c>
      <c r="O149" s="121" t="s">
        <v>863</v>
      </c>
      <c r="P149" s="121"/>
      <c r="Q149" s="122"/>
      <c r="R149" s="122"/>
      <c r="S149" s="123"/>
    </row>
    <row r="150">
      <c r="A150" s="113" t="s">
        <v>1036</v>
      </c>
      <c r="B150" s="138" t="s">
        <v>699</v>
      </c>
      <c r="C150" s="138" t="s">
        <v>700</v>
      </c>
      <c r="D150" s="138" t="s">
        <v>41</v>
      </c>
      <c r="E150" s="139"/>
      <c r="F150" s="138" t="s">
        <v>40</v>
      </c>
      <c r="G150" s="132">
        <v>869.0</v>
      </c>
      <c r="H150" s="116">
        <v>1447.08</v>
      </c>
      <c r="I150" s="131"/>
      <c r="J150" s="115"/>
      <c r="K150" s="115"/>
      <c r="L150" s="113" t="s">
        <v>862</v>
      </c>
      <c r="M150" s="115"/>
      <c r="N150" s="113" t="s">
        <v>725</v>
      </c>
      <c r="O150" s="118" t="s">
        <v>863</v>
      </c>
      <c r="P150" s="118"/>
      <c r="Q150" s="119"/>
      <c r="R150" s="119"/>
      <c r="S150" s="120"/>
    </row>
    <row r="151">
      <c r="A151" s="113" t="s">
        <v>1037</v>
      </c>
      <c r="B151" s="138" t="s">
        <v>699</v>
      </c>
      <c r="C151" s="138" t="s">
        <v>700</v>
      </c>
      <c r="D151" s="138" t="s">
        <v>41</v>
      </c>
      <c r="E151" s="139"/>
      <c r="F151" s="138" t="s">
        <v>40</v>
      </c>
      <c r="G151" s="132">
        <v>871.0</v>
      </c>
      <c r="H151" s="116">
        <v>192.89</v>
      </c>
      <c r="I151" s="131"/>
      <c r="J151" s="115"/>
      <c r="K151" s="115"/>
      <c r="L151" s="113" t="s">
        <v>862</v>
      </c>
      <c r="M151" s="115"/>
      <c r="N151" s="113" t="s">
        <v>725</v>
      </c>
      <c r="O151" s="121" t="s">
        <v>863</v>
      </c>
      <c r="P151" s="121"/>
      <c r="Q151" s="122"/>
      <c r="R151" s="122"/>
      <c r="S151" s="123"/>
    </row>
    <row r="152">
      <c r="A152" s="113" t="s">
        <v>1038</v>
      </c>
      <c r="B152" s="138" t="s">
        <v>699</v>
      </c>
      <c r="C152" s="138" t="s">
        <v>700</v>
      </c>
      <c r="D152" s="138" t="s">
        <v>41</v>
      </c>
      <c r="E152" s="139"/>
      <c r="F152" s="138" t="s">
        <v>40</v>
      </c>
      <c r="G152" s="132">
        <v>872.0</v>
      </c>
      <c r="H152" s="116">
        <v>1263.2</v>
      </c>
      <c r="I152" s="131"/>
      <c r="J152" s="115"/>
      <c r="K152" s="115"/>
      <c r="L152" s="113" t="s">
        <v>862</v>
      </c>
      <c r="M152" s="115"/>
      <c r="N152" s="113" t="s">
        <v>725</v>
      </c>
      <c r="O152" s="118" t="s">
        <v>863</v>
      </c>
      <c r="P152" s="118"/>
      <c r="Q152" s="119"/>
      <c r="R152" s="119"/>
      <c r="S152" s="120"/>
    </row>
    <row r="153">
      <c r="A153" s="113" t="s">
        <v>1039</v>
      </c>
      <c r="B153" s="138" t="s">
        <v>699</v>
      </c>
      <c r="C153" s="138" t="s">
        <v>700</v>
      </c>
      <c r="D153" s="138" t="s">
        <v>41</v>
      </c>
      <c r="E153" s="139"/>
      <c r="F153" s="138" t="s">
        <v>40</v>
      </c>
      <c r="G153" s="132">
        <v>873.0</v>
      </c>
      <c r="H153" s="116">
        <v>357.01</v>
      </c>
      <c r="I153" s="131"/>
      <c r="J153" s="115"/>
      <c r="K153" s="115"/>
      <c r="L153" s="113" t="s">
        <v>862</v>
      </c>
      <c r="M153" s="115"/>
      <c r="N153" s="113" t="s">
        <v>725</v>
      </c>
      <c r="O153" s="121" t="s">
        <v>863</v>
      </c>
      <c r="P153" s="121"/>
      <c r="Q153" s="135"/>
      <c r="R153" s="135"/>
      <c r="S153" s="136"/>
    </row>
    <row r="154">
      <c r="A154" s="113" t="s">
        <v>1040</v>
      </c>
      <c r="B154" s="138" t="s">
        <v>699</v>
      </c>
      <c r="C154" s="138" t="s">
        <v>700</v>
      </c>
      <c r="D154" s="138" t="s">
        <v>41</v>
      </c>
      <c r="E154" s="139"/>
      <c r="F154" s="138" t="s">
        <v>40</v>
      </c>
      <c r="G154" s="132">
        <v>874.0</v>
      </c>
      <c r="H154" s="116">
        <v>5784.03</v>
      </c>
      <c r="I154" s="131"/>
      <c r="J154" s="115"/>
      <c r="K154" s="115"/>
      <c r="L154" s="113" t="s">
        <v>862</v>
      </c>
      <c r="M154" s="115"/>
      <c r="N154" s="113" t="s">
        <v>725</v>
      </c>
      <c r="O154" s="118" t="s">
        <v>863</v>
      </c>
      <c r="P154" s="118"/>
      <c r="Q154" s="133"/>
      <c r="R154" s="133"/>
      <c r="S154" s="134"/>
    </row>
    <row r="155">
      <c r="A155" s="113" t="s">
        <v>1041</v>
      </c>
      <c r="B155" s="138" t="s">
        <v>699</v>
      </c>
      <c r="C155" s="138" t="s">
        <v>700</v>
      </c>
      <c r="D155" s="138" t="s">
        <v>41</v>
      </c>
      <c r="E155" s="139"/>
      <c r="F155" s="138" t="s">
        <v>40</v>
      </c>
      <c r="G155" s="132">
        <v>875.0</v>
      </c>
      <c r="H155" s="116">
        <v>627.06</v>
      </c>
      <c r="I155" s="131"/>
      <c r="J155" s="115"/>
      <c r="K155" s="115"/>
      <c r="L155" s="113" t="s">
        <v>862</v>
      </c>
      <c r="M155" s="115"/>
      <c r="N155" s="113" t="s">
        <v>725</v>
      </c>
      <c r="O155" s="121" t="s">
        <v>863</v>
      </c>
      <c r="P155" s="121"/>
      <c r="Q155" s="122"/>
      <c r="R155" s="122"/>
      <c r="S155" s="123"/>
    </row>
    <row r="156">
      <c r="A156" s="113" t="s">
        <v>1042</v>
      </c>
      <c r="B156" s="138" t="s">
        <v>699</v>
      </c>
      <c r="C156" s="138" t="s">
        <v>700</v>
      </c>
      <c r="D156" s="138" t="s">
        <v>41</v>
      </c>
      <c r="E156" s="139"/>
      <c r="F156" s="138" t="s">
        <v>40</v>
      </c>
      <c r="G156" s="132">
        <v>876.0</v>
      </c>
      <c r="H156" s="116">
        <v>17439.93</v>
      </c>
      <c r="I156" s="131"/>
      <c r="J156" s="115"/>
      <c r="K156" s="115"/>
      <c r="L156" s="113" t="s">
        <v>862</v>
      </c>
      <c r="M156" s="115"/>
      <c r="N156" s="113" t="s">
        <v>725</v>
      </c>
      <c r="O156" s="118" t="s">
        <v>863</v>
      </c>
      <c r="P156" s="118"/>
      <c r="Q156" s="119"/>
      <c r="R156" s="119"/>
      <c r="S156" s="120"/>
    </row>
    <row r="157">
      <c r="A157" s="113" t="s">
        <v>1043</v>
      </c>
      <c r="B157" s="138" t="s">
        <v>699</v>
      </c>
      <c r="C157" s="138" t="s">
        <v>700</v>
      </c>
      <c r="D157" s="138" t="s">
        <v>41</v>
      </c>
      <c r="E157" s="139"/>
      <c r="F157" s="138" t="s">
        <v>40</v>
      </c>
      <c r="G157" s="132">
        <v>877.0</v>
      </c>
      <c r="H157" s="116">
        <v>851.84</v>
      </c>
      <c r="I157" s="131"/>
      <c r="J157" s="115"/>
      <c r="K157" s="115"/>
      <c r="L157" s="113" t="s">
        <v>862</v>
      </c>
      <c r="M157" s="115"/>
      <c r="N157" s="113" t="s">
        <v>725</v>
      </c>
      <c r="O157" s="121" t="s">
        <v>863</v>
      </c>
      <c r="P157" s="121"/>
      <c r="Q157" s="122"/>
      <c r="R157" s="122"/>
      <c r="S157" s="123"/>
    </row>
    <row r="158">
      <c r="A158" s="113" t="s">
        <v>1044</v>
      </c>
      <c r="B158" s="138" t="s">
        <v>699</v>
      </c>
      <c r="C158" s="138" t="s">
        <v>700</v>
      </c>
      <c r="D158" s="138" t="s">
        <v>41</v>
      </c>
      <c r="E158" s="139"/>
      <c r="F158" s="138" t="s">
        <v>40</v>
      </c>
      <c r="G158" s="132">
        <v>878.0</v>
      </c>
      <c r="H158" s="116">
        <v>1669.8</v>
      </c>
      <c r="I158" s="131"/>
      <c r="J158" s="115"/>
      <c r="K158" s="115"/>
      <c r="L158" s="113" t="s">
        <v>862</v>
      </c>
      <c r="M158" s="115"/>
      <c r="N158" s="113" t="s">
        <v>725</v>
      </c>
      <c r="O158" s="118" t="s">
        <v>863</v>
      </c>
      <c r="P158" s="118"/>
      <c r="Q158" s="119"/>
      <c r="R158" s="119"/>
      <c r="S158" s="120"/>
    </row>
    <row r="159">
      <c r="A159" s="113" t="s">
        <v>1045</v>
      </c>
      <c r="B159" s="138" t="s">
        <v>699</v>
      </c>
      <c r="C159" s="138" t="s">
        <v>700</v>
      </c>
      <c r="D159" s="138" t="s">
        <v>41</v>
      </c>
      <c r="E159" s="139"/>
      <c r="F159" s="138" t="s">
        <v>40</v>
      </c>
      <c r="G159" s="132">
        <v>879.0</v>
      </c>
      <c r="H159" s="116">
        <v>1216.31</v>
      </c>
      <c r="I159" s="131"/>
      <c r="J159" s="115"/>
      <c r="K159" s="115"/>
      <c r="L159" s="113" t="s">
        <v>862</v>
      </c>
      <c r="M159" s="115"/>
      <c r="N159" s="113" t="s">
        <v>725</v>
      </c>
      <c r="O159" s="121" t="s">
        <v>863</v>
      </c>
      <c r="P159" s="121"/>
      <c r="Q159" s="122"/>
      <c r="R159" s="122"/>
      <c r="S159" s="123"/>
    </row>
    <row r="160">
      <c r="A160" s="113" t="s">
        <v>1046</v>
      </c>
      <c r="B160" s="138" t="s">
        <v>699</v>
      </c>
      <c r="C160" s="138" t="s">
        <v>700</v>
      </c>
      <c r="D160" s="138" t="s">
        <v>41</v>
      </c>
      <c r="E160" s="139"/>
      <c r="F160" s="138" t="s">
        <v>40</v>
      </c>
      <c r="G160" s="132">
        <v>880.0</v>
      </c>
      <c r="H160" s="116">
        <v>817.61</v>
      </c>
      <c r="I160" s="131"/>
      <c r="J160" s="115"/>
      <c r="K160" s="115"/>
      <c r="L160" s="113" t="s">
        <v>862</v>
      </c>
      <c r="M160" s="115"/>
      <c r="N160" s="113" t="s">
        <v>725</v>
      </c>
      <c r="O160" s="118" t="s">
        <v>863</v>
      </c>
      <c r="P160" s="118"/>
      <c r="Q160" s="119"/>
      <c r="R160" s="119"/>
      <c r="S160" s="120"/>
    </row>
    <row r="161">
      <c r="A161" s="113" t="s">
        <v>1047</v>
      </c>
      <c r="B161" s="138" t="s">
        <v>699</v>
      </c>
      <c r="C161" s="138" t="s">
        <v>700</v>
      </c>
      <c r="D161" s="138" t="s">
        <v>41</v>
      </c>
      <c r="E161" s="139"/>
      <c r="F161" s="138" t="s">
        <v>40</v>
      </c>
      <c r="G161" s="132">
        <v>881.0</v>
      </c>
      <c r="H161" s="116">
        <v>4359.96</v>
      </c>
      <c r="I161" s="131"/>
      <c r="J161" s="115"/>
      <c r="K161" s="115"/>
      <c r="L161" s="113" t="s">
        <v>862</v>
      </c>
      <c r="M161" s="115"/>
      <c r="N161" s="113" t="s">
        <v>725</v>
      </c>
      <c r="O161" s="121" t="s">
        <v>863</v>
      </c>
      <c r="P161" s="121"/>
      <c r="Q161" s="122"/>
      <c r="R161" s="122"/>
      <c r="S161" s="123"/>
    </row>
    <row r="162">
      <c r="A162" s="113" t="s">
        <v>1048</v>
      </c>
      <c r="B162" s="138" t="s">
        <v>699</v>
      </c>
      <c r="C162" s="138" t="s">
        <v>700</v>
      </c>
      <c r="D162" s="138" t="s">
        <v>41</v>
      </c>
      <c r="E162" s="139"/>
      <c r="F162" s="138" t="s">
        <v>40</v>
      </c>
      <c r="G162" s="132">
        <v>882.0</v>
      </c>
      <c r="H162" s="116">
        <v>241.28</v>
      </c>
      <c r="I162" s="131"/>
      <c r="J162" s="115"/>
      <c r="K162" s="115"/>
      <c r="L162" s="113" t="s">
        <v>862</v>
      </c>
      <c r="M162" s="115"/>
      <c r="N162" s="113" t="s">
        <v>725</v>
      </c>
      <c r="O162" s="118" t="s">
        <v>863</v>
      </c>
      <c r="P162" s="118"/>
      <c r="Q162" s="119"/>
      <c r="R162" s="119"/>
      <c r="S162" s="120"/>
    </row>
    <row r="163">
      <c r="A163" s="113" t="s">
        <v>1049</v>
      </c>
      <c r="B163" s="138" t="s">
        <v>699</v>
      </c>
      <c r="C163" s="138" t="s">
        <v>700</v>
      </c>
      <c r="D163" s="138" t="s">
        <v>41</v>
      </c>
      <c r="E163" s="139"/>
      <c r="F163" s="138" t="s">
        <v>40</v>
      </c>
      <c r="G163" s="132">
        <v>883.0</v>
      </c>
      <c r="H163" s="116">
        <v>643.17</v>
      </c>
      <c r="I163" s="131"/>
      <c r="J163" s="115"/>
      <c r="K163" s="115"/>
      <c r="L163" s="113" t="s">
        <v>862</v>
      </c>
      <c r="M163" s="115"/>
      <c r="N163" s="113" t="s">
        <v>725</v>
      </c>
      <c r="O163" s="121" t="s">
        <v>863</v>
      </c>
      <c r="P163" s="121"/>
      <c r="Q163" s="122"/>
      <c r="R163" s="122"/>
      <c r="S163" s="123"/>
    </row>
    <row r="164">
      <c r="A164" s="113" t="s">
        <v>1050</v>
      </c>
      <c r="B164" s="138" t="s">
        <v>699</v>
      </c>
      <c r="C164" s="138" t="s">
        <v>700</v>
      </c>
      <c r="D164" s="138" t="s">
        <v>41</v>
      </c>
      <c r="E164" s="139"/>
      <c r="F164" s="138" t="s">
        <v>40</v>
      </c>
      <c r="G164" s="132">
        <v>884.0</v>
      </c>
      <c r="H164" s="116">
        <v>1098.49</v>
      </c>
      <c r="I164" s="131"/>
      <c r="J164" s="115"/>
      <c r="K164" s="115"/>
      <c r="L164" s="113" t="s">
        <v>862</v>
      </c>
      <c r="M164" s="115"/>
      <c r="N164" s="113" t="s">
        <v>725</v>
      </c>
      <c r="O164" s="118" t="s">
        <v>863</v>
      </c>
      <c r="P164" s="118"/>
      <c r="Q164" s="119"/>
      <c r="R164" s="119"/>
      <c r="S164" s="120"/>
    </row>
    <row r="165">
      <c r="A165" s="113" t="s">
        <v>1051</v>
      </c>
      <c r="B165" s="138" t="s">
        <v>699</v>
      </c>
      <c r="C165" s="138" t="s">
        <v>700</v>
      </c>
      <c r="D165" s="138" t="s">
        <v>41</v>
      </c>
      <c r="E165" s="139"/>
      <c r="F165" s="138" t="s">
        <v>40</v>
      </c>
      <c r="G165" s="132">
        <v>885.0</v>
      </c>
      <c r="H165" s="116">
        <v>924.89</v>
      </c>
      <c r="I165" s="131"/>
      <c r="J165" s="115"/>
      <c r="K165" s="115"/>
      <c r="L165" s="113" t="s">
        <v>862</v>
      </c>
      <c r="M165" s="115"/>
      <c r="N165" s="113" t="s">
        <v>725</v>
      </c>
      <c r="O165" s="121" t="s">
        <v>863</v>
      </c>
      <c r="P165" s="121"/>
      <c r="Q165" s="122"/>
      <c r="R165" s="122"/>
      <c r="S165" s="123"/>
    </row>
    <row r="166">
      <c r="A166" s="113" t="s">
        <v>1052</v>
      </c>
      <c r="B166" s="138" t="s">
        <v>699</v>
      </c>
      <c r="C166" s="138" t="s">
        <v>700</v>
      </c>
      <c r="D166" s="138" t="s">
        <v>41</v>
      </c>
      <c r="E166" s="139"/>
      <c r="F166" s="138" t="s">
        <v>40</v>
      </c>
      <c r="G166" s="132">
        <v>886.0</v>
      </c>
      <c r="H166" s="116">
        <v>2280.72</v>
      </c>
      <c r="I166" s="131"/>
      <c r="J166" s="115"/>
      <c r="K166" s="115"/>
      <c r="L166" s="113" t="s">
        <v>862</v>
      </c>
      <c r="M166" s="115"/>
      <c r="N166" s="113" t="s">
        <v>725</v>
      </c>
      <c r="O166" s="118" t="s">
        <v>863</v>
      </c>
      <c r="P166" s="118"/>
      <c r="Q166" s="119"/>
      <c r="R166" s="119"/>
      <c r="S166" s="120"/>
    </row>
    <row r="167">
      <c r="A167" s="113" t="s">
        <v>1053</v>
      </c>
      <c r="B167" s="138" t="s">
        <v>699</v>
      </c>
      <c r="C167" s="138" t="s">
        <v>700</v>
      </c>
      <c r="D167" s="138" t="s">
        <v>41</v>
      </c>
      <c r="E167" s="139"/>
      <c r="F167" s="138" t="s">
        <v>40</v>
      </c>
      <c r="G167" s="132">
        <v>887.0</v>
      </c>
      <c r="H167" s="116">
        <v>1324.12</v>
      </c>
      <c r="I167" s="131"/>
      <c r="J167" s="115"/>
      <c r="K167" s="115"/>
      <c r="L167" s="113" t="s">
        <v>862</v>
      </c>
      <c r="M167" s="115"/>
      <c r="N167" s="113" t="s">
        <v>725</v>
      </c>
      <c r="O167" s="121" t="s">
        <v>863</v>
      </c>
      <c r="P167" s="121"/>
      <c r="Q167" s="122"/>
      <c r="R167" s="122"/>
      <c r="S167" s="123"/>
    </row>
    <row r="168">
      <c r="A168" s="113" t="s">
        <v>1054</v>
      </c>
      <c r="B168" s="138" t="s">
        <v>699</v>
      </c>
      <c r="C168" s="138" t="s">
        <v>700</v>
      </c>
      <c r="D168" s="138" t="s">
        <v>41</v>
      </c>
      <c r="E168" s="139"/>
      <c r="F168" s="138" t="s">
        <v>40</v>
      </c>
      <c r="G168" s="132">
        <v>888.0</v>
      </c>
      <c r="H168" s="116">
        <v>936.06</v>
      </c>
      <c r="I168" s="131"/>
      <c r="J168" s="115"/>
      <c r="K168" s="115"/>
      <c r="L168" s="113" t="s">
        <v>862</v>
      </c>
      <c r="M168" s="115"/>
      <c r="N168" s="113" t="s">
        <v>725</v>
      </c>
      <c r="O168" s="118" t="s">
        <v>863</v>
      </c>
      <c r="P168" s="118"/>
      <c r="Q168" s="119"/>
      <c r="R168" s="119"/>
      <c r="S168" s="120"/>
    </row>
    <row r="169">
      <c r="A169" s="113" t="s">
        <v>1055</v>
      </c>
      <c r="B169" s="138" t="s">
        <v>699</v>
      </c>
      <c r="C169" s="138" t="s">
        <v>700</v>
      </c>
      <c r="D169" s="138" t="s">
        <v>41</v>
      </c>
      <c r="E169" s="139"/>
      <c r="F169" s="138" t="s">
        <v>40</v>
      </c>
      <c r="G169" s="132">
        <v>889.0</v>
      </c>
      <c r="H169" s="116">
        <v>1501.64</v>
      </c>
      <c r="I169" s="131"/>
      <c r="J169" s="115"/>
      <c r="K169" s="115"/>
      <c r="L169" s="113" t="s">
        <v>862</v>
      </c>
      <c r="M169" s="115"/>
      <c r="N169" s="113" t="s">
        <v>725</v>
      </c>
      <c r="O169" s="121" t="s">
        <v>863</v>
      </c>
      <c r="P169" s="121"/>
      <c r="Q169" s="122"/>
      <c r="R169" s="122"/>
      <c r="S169" s="123"/>
    </row>
    <row r="170">
      <c r="A170" s="113" t="s">
        <v>1056</v>
      </c>
      <c r="B170" s="138" t="s">
        <v>699</v>
      </c>
      <c r="C170" s="138" t="s">
        <v>700</v>
      </c>
      <c r="D170" s="138" t="s">
        <v>41</v>
      </c>
      <c r="E170" s="139"/>
      <c r="F170" s="138" t="s">
        <v>40</v>
      </c>
      <c r="G170" s="132">
        <v>890.0</v>
      </c>
      <c r="H170" s="116">
        <v>842.06</v>
      </c>
      <c r="I170" s="131"/>
      <c r="J170" s="115"/>
      <c r="K170" s="115"/>
      <c r="L170" s="113" t="s">
        <v>862</v>
      </c>
      <c r="M170" s="115"/>
      <c r="N170" s="113" t="s">
        <v>725</v>
      </c>
      <c r="O170" s="118" t="s">
        <v>863</v>
      </c>
      <c r="P170" s="118"/>
      <c r="Q170" s="126"/>
      <c r="R170" s="126"/>
      <c r="S170" s="127"/>
    </row>
    <row r="171">
      <c r="A171" s="113" t="s">
        <v>1057</v>
      </c>
      <c r="B171" s="138" t="s">
        <v>699</v>
      </c>
      <c r="C171" s="138" t="s">
        <v>700</v>
      </c>
      <c r="D171" s="138" t="s">
        <v>41</v>
      </c>
      <c r="E171" s="139"/>
      <c r="F171" s="138" t="s">
        <v>40</v>
      </c>
      <c r="G171" s="132">
        <v>891.0</v>
      </c>
      <c r="H171" s="116">
        <v>1332.41</v>
      </c>
      <c r="I171" s="131"/>
      <c r="J171" s="115"/>
      <c r="K171" s="115"/>
      <c r="L171" s="113" t="s">
        <v>862</v>
      </c>
      <c r="M171" s="115"/>
      <c r="N171" s="113" t="s">
        <v>725</v>
      </c>
      <c r="O171" s="121" t="s">
        <v>863</v>
      </c>
      <c r="P171" s="121"/>
      <c r="Q171" s="124"/>
      <c r="R171" s="124"/>
      <c r="S171" s="125"/>
    </row>
    <row r="172">
      <c r="A172" s="113" t="s">
        <v>1058</v>
      </c>
      <c r="B172" s="138" t="s">
        <v>699</v>
      </c>
      <c r="C172" s="138" t="s">
        <v>700</v>
      </c>
      <c r="D172" s="138" t="s">
        <v>41</v>
      </c>
      <c r="E172" s="139"/>
      <c r="F172" s="138" t="s">
        <v>40</v>
      </c>
      <c r="G172" s="132">
        <v>892.0</v>
      </c>
      <c r="H172" s="116">
        <v>293.12</v>
      </c>
      <c r="I172" s="131"/>
      <c r="J172" s="115"/>
      <c r="K172" s="115"/>
      <c r="L172" s="113" t="s">
        <v>862</v>
      </c>
      <c r="M172" s="115"/>
      <c r="N172" s="113" t="s">
        <v>725</v>
      </c>
      <c r="O172" s="118" t="s">
        <v>863</v>
      </c>
      <c r="P172" s="118"/>
      <c r="Q172" s="126"/>
      <c r="R172" s="126"/>
      <c r="S172" s="127"/>
    </row>
    <row r="173">
      <c r="A173" s="113" t="s">
        <v>1059</v>
      </c>
      <c r="B173" s="138" t="s">
        <v>699</v>
      </c>
      <c r="C173" s="138" t="s">
        <v>700</v>
      </c>
      <c r="D173" s="138" t="s">
        <v>41</v>
      </c>
      <c r="E173" s="139"/>
      <c r="F173" s="138" t="s">
        <v>40</v>
      </c>
      <c r="G173" s="132">
        <v>893.0</v>
      </c>
      <c r="H173" s="116">
        <v>996.44</v>
      </c>
      <c r="I173" s="131"/>
      <c r="J173" s="115"/>
      <c r="K173" s="115"/>
      <c r="L173" s="113" t="s">
        <v>862</v>
      </c>
      <c r="M173" s="115"/>
      <c r="N173" s="113" t="s">
        <v>725</v>
      </c>
      <c r="O173" s="121" t="s">
        <v>863</v>
      </c>
      <c r="P173" s="121"/>
      <c r="Q173" s="124"/>
      <c r="R173" s="124"/>
      <c r="S173" s="125"/>
    </row>
    <row r="174">
      <c r="A174" s="113" t="s">
        <v>1060</v>
      </c>
      <c r="B174" s="138" t="s">
        <v>699</v>
      </c>
      <c r="C174" s="138" t="s">
        <v>700</v>
      </c>
      <c r="D174" s="138" t="s">
        <v>41</v>
      </c>
      <c r="E174" s="139"/>
      <c r="F174" s="138" t="s">
        <v>40</v>
      </c>
      <c r="G174" s="132">
        <v>894.0</v>
      </c>
      <c r="H174" s="116">
        <v>4881.91</v>
      </c>
      <c r="I174" s="131"/>
      <c r="J174" s="115"/>
      <c r="K174" s="115"/>
      <c r="L174" s="113" t="s">
        <v>862</v>
      </c>
      <c r="M174" s="115"/>
      <c r="N174" s="113" t="s">
        <v>725</v>
      </c>
      <c r="O174" s="118" t="s">
        <v>863</v>
      </c>
      <c r="P174" s="118"/>
      <c r="Q174" s="126"/>
      <c r="R174" s="126"/>
      <c r="S174" s="127"/>
    </row>
    <row r="175">
      <c r="A175" s="113" t="s">
        <v>1061</v>
      </c>
      <c r="B175" s="138" t="s">
        <v>699</v>
      </c>
      <c r="C175" s="138" t="s">
        <v>700</v>
      </c>
      <c r="D175" s="138" t="s">
        <v>41</v>
      </c>
      <c r="E175" s="139"/>
      <c r="F175" s="138" t="s">
        <v>40</v>
      </c>
      <c r="G175" s="132">
        <v>924.0</v>
      </c>
      <c r="H175" s="116">
        <v>550.02</v>
      </c>
      <c r="I175" s="131"/>
      <c r="J175" s="115"/>
      <c r="K175" s="115"/>
      <c r="L175" s="113" t="s">
        <v>862</v>
      </c>
      <c r="M175" s="115"/>
      <c r="N175" s="113" t="s">
        <v>725</v>
      </c>
      <c r="O175" s="121" t="s">
        <v>863</v>
      </c>
      <c r="P175" s="121"/>
      <c r="Q175" s="124"/>
      <c r="R175" s="124"/>
      <c r="S175" s="125"/>
    </row>
    <row r="176">
      <c r="A176" s="113" t="s">
        <v>1062</v>
      </c>
      <c r="B176" s="138" t="s">
        <v>699</v>
      </c>
      <c r="C176" s="138" t="s">
        <v>700</v>
      </c>
      <c r="D176" s="138" t="s">
        <v>41</v>
      </c>
      <c r="E176" s="139"/>
      <c r="F176" s="138" t="s">
        <v>40</v>
      </c>
      <c r="G176" s="132">
        <v>925.0</v>
      </c>
      <c r="H176" s="116">
        <v>10577.75</v>
      </c>
      <c r="I176" s="131"/>
      <c r="J176" s="115"/>
      <c r="K176" s="115"/>
      <c r="L176" s="113" t="s">
        <v>862</v>
      </c>
      <c r="M176" s="115"/>
      <c r="N176" s="113" t="s">
        <v>725</v>
      </c>
      <c r="O176" s="118" t="s">
        <v>863</v>
      </c>
      <c r="P176" s="118"/>
      <c r="Q176" s="126"/>
      <c r="R176" s="126"/>
      <c r="S176" s="127"/>
    </row>
    <row r="177">
      <c r="A177" s="113" t="s">
        <v>1063</v>
      </c>
      <c r="B177" s="138" t="s">
        <v>699</v>
      </c>
      <c r="C177" s="138" t="s">
        <v>700</v>
      </c>
      <c r="D177" s="138" t="s">
        <v>41</v>
      </c>
      <c r="E177" s="139"/>
      <c r="F177" s="138" t="s">
        <v>40</v>
      </c>
      <c r="G177" s="132">
        <v>926.0</v>
      </c>
      <c r="H177" s="116">
        <v>2325.3</v>
      </c>
      <c r="I177" s="131"/>
      <c r="J177" s="115"/>
      <c r="K177" s="115"/>
      <c r="L177" s="113" t="s">
        <v>862</v>
      </c>
      <c r="M177" s="115"/>
      <c r="N177" s="113" t="s">
        <v>725</v>
      </c>
      <c r="O177" s="121" t="s">
        <v>863</v>
      </c>
      <c r="P177" s="121"/>
      <c r="Q177" s="124"/>
      <c r="R177" s="124"/>
      <c r="S177" s="125"/>
    </row>
    <row r="178">
      <c r="A178" s="113" t="s">
        <v>1064</v>
      </c>
      <c r="B178" s="138" t="s">
        <v>699</v>
      </c>
      <c r="C178" s="138" t="s">
        <v>700</v>
      </c>
      <c r="D178" s="138" t="s">
        <v>41</v>
      </c>
      <c r="E178" s="139"/>
      <c r="F178" s="138" t="s">
        <v>40</v>
      </c>
      <c r="G178" s="132">
        <v>927.0</v>
      </c>
      <c r="H178" s="116">
        <v>1418.76</v>
      </c>
      <c r="I178" s="131"/>
      <c r="J178" s="115"/>
      <c r="K178" s="115"/>
      <c r="L178" s="113" t="s">
        <v>862</v>
      </c>
      <c r="M178" s="115"/>
      <c r="N178" s="113" t="s">
        <v>725</v>
      </c>
      <c r="O178" s="118" t="s">
        <v>863</v>
      </c>
      <c r="P178" s="118"/>
      <c r="Q178" s="126"/>
      <c r="R178" s="126"/>
      <c r="S178" s="127"/>
    </row>
    <row r="179">
      <c r="A179" s="113" t="s">
        <v>1065</v>
      </c>
      <c r="B179" s="138" t="s">
        <v>699</v>
      </c>
      <c r="C179" s="138" t="s">
        <v>700</v>
      </c>
      <c r="D179" s="138" t="s">
        <v>41</v>
      </c>
      <c r="E179" s="139"/>
      <c r="F179" s="138" t="s">
        <v>40</v>
      </c>
      <c r="G179" s="132">
        <v>928.0</v>
      </c>
      <c r="H179" s="116">
        <v>580.49</v>
      </c>
      <c r="I179" s="131"/>
      <c r="J179" s="115"/>
      <c r="K179" s="115"/>
      <c r="L179" s="113" t="s">
        <v>862</v>
      </c>
      <c r="M179" s="115"/>
      <c r="N179" s="113" t="s">
        <v>725</v>
      </c>
      <c r="O179" s="121" t="s">
        <v>863</v>
      </c>
      <c r="P179" s="121"/>
      <c r="Q179" s="124"/>
      <c r="R179" s="124"/>
      <c r="S179" s="125"/>
    </row>
    <row r="180">
      <c r="A180" s="113" t="s">
        <v>1066</v>
      </c>
      <c r="B180" s="138" t="s">
        <v>699</v>
      </c>
      <c r="C180" s="138" t="s">
        <v>700</v>
      </c>
      <c r="D180" s="138" t="s">
        <v>41</v>
      </c>
      <c r="E180" s="139"/>
      <c r="F180" s="138" t="s">
        <v>40</v>
      </c>
      <c r="G180" s="132">
        <v>929.0</v>
      </c>
      <c r="H180" s="116">
        <v>2500.07</v>
      </c>
      <c r="I180" s="131"/>
      <c r="J180" s="115"/>
      <c r="K180" s="115"/>
      <c r="L180" s="113" t="s">
        <v>862</v>
      </c>
      <c r="M180" s="115"/>
      <c r="N180" s="113" t="s">
        <v>725</v>
      </c>
      <c r="O180" s="118" t="s">
        <v>863</v>
      </c>
      <c r="P180" s="118"/>
      <c r="Q180" s="126"/>
      <c r="R180" s="126"/>
      <c r="S180" s="127"/>
    </row>
    <row r="181">
      <c r="A181" s="113" t="s">
        <v>1067</v>
      </c>
      <c r="B181" s="138" t="s">
        <v>699</v>
      </c>
      <c r="C181" s="138" t="s">
        <v>700</v>
      </c>
      <c r="D181" s="138" t="s">
        <v>41</v>
      </c>
      <c r="E181" s="139"/>
      <c r="F181" s="138" t="s">
        <v>40</v>
      </c>
      <c r="G181" s="132">
        <v>930.0</v>
      </c>
      <c r="H181" s="116">
        <v>10032.83</v>
      </c>
      <c r="I181" s="131"/>
      <c r="J181" s="115"/>
      <c r="K181" s="115"/>
      <c r="L181" s="113" t="s">
        <v>862</v>
      </c>
      <c r="M181" s="115"/>
      <c r="N181" s="113" t="s">
        <v>725</v>
      </c>
      <c r="O181" s="121" t="s">
        <v>863</v>
      </c>
      <c r="P181" s="121"/>
      <c r="Q181" s="124"/>
      <c r="R181" s="124"/>
      <c r="S181" s="125"/>
    </row>
    <row r="182">
      <c r="A182" s="113" t="s">
        <v>1068</v>
      </c>
      <c r="B182" s="138" t="s">
        <v>699</v>
      </c>
      <c r="C182" s="138" t="s">
        <v>700</v>
      </c>
      <c r="D182" s="138" t="s">
        <v>41</v>
      </c>
      <c r="E182" s="139"/>
      <c r="F182" s="138" t="s">
        <v>40</v>
      </c>
      <c r="G182" s="132">
        <v>931.0</v>
      </c>
      <c r="H182" s="116">
        <v>1022.16</v>
      </c>
      <c r="I182" s="131"/>
      <c r="J182" s="115"/>
      <c r="K182" s="115"/>
      <c r="L182" s="113" t="s">
        <v>862</v>
      </c>
      <c r="M182" s="115"/>
      <c r="N182" s="113" t="s">
        <v>725</v>
      </c>
      <c r="O182" s="118" t="s">
        <v>863</v>
      </c>
      <c r="P182" s="118"/>
      <c r="Q182" s="126"/>
      <c r="R182" s="126"/>
      <c r="S182" s="127"/>
    </row>
    <row r="183">
      <c r="A183" s="113" t="s">
        <v>1069</v>
      </c>
      <c r="B183" s="138" t="s">
        <v>699</v>
      </c>
      <c r="C183" s="138" t="s">
        <v>700</v>
      </c>
      <c r="D183" s="138" t="s">
        <v>41</v>
      </c>
      <c r="E183" s="139"/>
      <c r="F183" s="138" t="s">
        <v>40</v>
      </c>
      <c r="G183" s="132">
        <v>932.0</v>
      </c>
      <c r="H183" s="116">
        <v>16484.94</v>
      </c>
      <c r="I183" s="131"/>
      <c r="J183" s="115"/>
      <c r="K183" s="115"/>
      <c r="L183" s="113" t="s">
        <v>862</v>
      </c>
      <c r="M183" s="115"/>
      <c r="N183" s="113" t="s">
        <v>725</v>
      </c>
      <c r="O183" s="121" t="s">
        <v>863</v>
      </c>
      <c r="P183" s="121"/>
      <c r="Q183" s="124"/>
      <c r="R183" s="124"/>
      <c r="S183" s="125"/>
    </row>
    <row r="184">
      <c r="A184" s="113" t="s">
        <v>1070</v>
      </c>
      <c r="B184" s="138" t="s">
        <v>699</v>
      </c>
      <c r="C184" s="138" t="s">
        <v>700</v>
      </c>
      <c r="D184" s="138" t="s">
        <v>41</v>
      </c>
      <c r="E184" s="139"/>
      <c r="F184" s="138" t="s">
        <v>40</v>
      </c>
      <c r="G184" s="132">
        <v>933.0</v>
      </c>
      <c r="H184" s="116">
        <v>797.74</v>
      </c>
      <c r="I184" s="131"/>
      <c r="J184" s="115"/>
      <c r="K184" s="115"/>
      <c r="L184" s="113" t="s">
        <v>862</v>
      </c>
      <c r="M184" s="115"/>
      <c r="N184" s="113" t="s">
        <v>725</v>
      </c>
      <c r="O184" s="118" t="s">
        <v>863</v>
      </c>
      <c r="P184" s="118"/>
      <c r="Q184" s="126"/>
      <c r="R184" s="126"/>
      <c r="S184" s="127"/>
    </row>
    <row r="185">
      <c r="A185" s="113" t="s">
        <v>1071</v>
      </c>
      <c r="B185" s="138" t="s">
        <v>699</v>
      </c>
      <c r="C185" s="138" t="s">
        <v>700</v>
      </c>
      <c r="D185" s="138" t="s">
        <v>41</v>
      </c>
      <c r="E185" s="139"/>
      <c r="F185" s="138" t="s">
        <v>40</v>
      </c>
      <c r="G185" s="132">
        <v>934.0</v>
      </c>
      <c r="H185" s="116">
        <v>549.47</v>
      </c>
      <c r="I185" s="131"/>
      <c r="J185" s="115"/>
      <c r="K185" s="115"/>
      <c r="L185" s="113" t="s">
        <v>862</v>
      </c>
      <c r="M185" s="115"/>
      <c r="N185" s="113" t="s">
        <v>725</v>
      </c>
      <c r="O185" s="121" t="s">
        <v>863</v>
      </c>
      <c r="P185" s="121"/>
      <c r="Q185" s="124"/>
      <c r="R185" s="124"/>
      <c r="S185" s="125"/>
    </row>
    <row r="186">
      <c r="A186" s="113" t="s">
        <v>1072</v>
      </c>
      <c r="B186" s="138" t="s">
        <v>699</v>
      </c>
      <c r="C186" s="138" t="s">
        <v>700</v>
      </c>
      <c r="D186" s="138" t="s">
        <v>41</v>
      </c>
      <c r="E186" s="139"/>
      <c r="F186" s="138" t="s">
        <v>40</v>
      </c>
      <c r="G186" s="132">
        <v>935.0</v>
      </c>
      <c r="H186" s="116">
        <v>1203.2</v>
      </c>
      <c r="I186" s="131"/>
      <c r="J186" s="115"/>
      <c r="K186" s="115"/>
      <c r="L186" s="113" t="s">
        <v>862</v>
      </c>
      <c r="M186" s="115"/>
      <c r="N186" s="113" t="s">
        <v>725</v>
      </c>
      <c r="O186" s="118" t="s">
        <v>863</v>
      </c>
      <c r="P186" s="118"/>
      <c r="Q186" s="126"/>
      <c r="R186" s="126"/>
      <c r="S186" s="127"/>
    </row>
    <row r="187">
      <c r="A187" s="113" t="s">
        <v>1073</v>
      </c>
      <c r="B187" s="138" t="s">
        <v>699</v>
      </c>
      <c r="C187" s="138" t="s">
        <v>700</v>
      </c>
      <c r="D187" s="138" t="s">
        <v>41</v>
      </c>
      <c r="E187" s="139"/>
      <c r="F187" s="138" t="s">
        <v>40</v>
      </c>
      <c r="G187" s="132">
        <v>936.0</v>
      </c>
      <c r="H187" s="116">
        <v>3647.3</v>
      </c>
      <c r="I187" s="131"/>
      <c r="J187" s="115"/>
      <c r="K187" s="115"/>
      <c r="L187" s="113" t="s">
        <v>862</v>
      </c>
      <c r="M187" s="115"/>
      <c r="N187" s="113" t="s">
        <v>725</v>
      </c>
      <c r="O187" s="121" t="s">
        <v>863</v>
      </c>
      <c r="P187" s="121"/>
      <c r="Q187" s="124"/>
      <c r="R187" s="124"/>
      <c r="S187" s="125"/>
    </row>
    <row r="188">
      <c r="A188" s="113" t="s">
        <v>1074</v>
      </c>
      <c r="B188" s="138" t="s">
        <v>699</v>
      </c>
      <c r="C188" s="138" t="s">
        <v>700</v>
      </c>
      <c r="D188" s="138" t="s">
        <v>41</v>
      </c>
      <c r="E188" s="139"/>
      <c r="F188" s="138" t="s">
        <v>40</v>
      </c>
      <c r="G188" s="132">
        <v>937.0</v>
      </c>
      <c r="H188" s="116">
        <v>2467.61</v>
      </c>
      <c r="I188" s="131"/>
      <c r="J188" s="115"/>
      <c r="K188" s="115"/>
      <c r="L188" s="113" t="s">
        <v>862</v>
      </c>
      <c r="M188" s="115"/>
      <c r="N188" s="113" t="s">
        <v>725</v>
      </c>
      <c r="O188" s="118" t="s">
        <v>863</v>
      </c>
      <c r="P188" s="118"/>
      <c r="Q188" s="126"/>
      <c r="R188" s="126"/>
      <c r="S188" s="127"/>
    </row>
    <row r="189">
      <c r="A189" s="113" t="s">
        <v>1075</v>
      </c>
      <c r="B189" s="138" t="s">
        <v>699</v>
      </c>
      <c r="C189" s="138" t="s">
        <v>700</v>
      </c>
      <c r="D189" s="138" t="s">
        <v>41</v>
      </c>
      <c r="E189" s="139"/>
      <c r="F189" s="138" t="s">
        <v>40</v>
      </c>
      <c r="G189" s="132">
        <v>938.0</v>
      </c>
      <c r="H189" s="116">
        <v>2173.91</v>
      </c>
      <c r="I189" s="131"/>
      <c r="J189" s="115"/>
      <c r="K189" s="115"/>
      <c r="L189" s="113" t="s">
        <v>862</v>
      </c>
      <c r="M189" s="115"/>
      <c r="N189" s="113" t="s">
        <v>725</v>
      </c>
      <c r="O189" s="121" t="s">
        <v>863</v>
      </c>
      <c r="P189" s="121"/>
      <c r="Q189" s="124"/>
      <c r="R189" s="124"/>
      <c r="S189" s="125"/>
    </row>
    <row r="190">
      <c r="A190" s="113" t="s">
        <v>1076</v>
      </c>
      <c r="B190" s="138" t="s">
        <v>699</v>
      </c>
      <c r="C190" s="138" t="s">
        <v>700</v>
      </c>
      <c r="D190" s="138" t="s">
        <v>41</v>
      </c>
      <c r="E190" s="139"/>
      <c r="F190" s="138" t="s">
        <v>40</v>
      </c>
      <c r="G190" s="132">
        <v>939.0</v>
      </c>
      <c r="H190" s="116">
        <v>663.72</v>
      </c>
      <c r="I190" s="131"/>
      <c r="J190" s="115"/>
      <c r="K190" s="115"/>
      <c r="L190" s="113" t="s">
        <v>862</v>
      </c>
      <c r="M190" s="115"/>
      <c r="N190" s="113" t="s">
        <v>725</v>
      </c>
      <c r="O190" s="118" t="s">
        <v>863</v>
      </c>
      <c r="P190" s="118"/>
      <c r="Q190" s="126"/>
      <c r="R190" s="126"/>
      <c r="S190" s="127"/>
    </row>
    <row r="191">
      <c r="A191" s="113" t="s">
        <v>1077</v>
      </c>
      <c r="B191" s="138" t="s">
        <v>699</v>
      </c>
      <c r="C191" s="138" t="s">
        <v>700</v>
      </c>
      <c r="D191" s="138" t="s">
        <v>41</v>
      </c>
      <c r="E191" s="139"/>
      <c r="F191" s="138" t="s">
        <v>40</v>
      </c>
      <c r="G191" s="132">
        <v>940.0</v>
      </c>
      <c r="H191" s="116">
        <v>5366.14</v>
      </c>
      <c r="I191" s="131"/>
      <c r="J191" s="115"/>
      <c r="K191" s="115"/>
      <c r="L191" s="113" t="s">
        <v>862</v>
      </c>
      <c r="M191" s="115"/>
      <c r="N191" s="113" t="s">
        <v>725</v>
      </c>
      <c r="O191" s="121" t="s">
        <v>863</v>
      </c>
      <c r="P191" s="121"/>
      <c r="Q191" s="124"/>
      <c r="R191" s="124"/>
      <c r="S191" s="125"/>
    </row>
    <row r="192">
      <c r="A192" s="113" t="s">
        <v>1078</v>
      </c>
      <c r="B192" s="137" t="s">
        <v>699</v>
      </c>
      <c r="C192" s="137" t="s">
        <v>700</v>
      </c>
      <c r="D192" s="137" t="s">
        <v>41</v>
      </c>
      <c r="E192" s="140"/>
      <c r="F192" s="137" t="s">
        <v>40</v>
      </c>
      <c r="G192" s="132">
        <v>942.0</v>
      </c>
      <c r="H192" s="116">
        <v>4794.53</v>
      </c>
      <c r="I192" s="131"/>
      <c r="J192" s="115"/>
      <c r="K192" s="115"/>
      <c r="L192" s="113" t="s">
        <v>862</v>
      </c>
      <c r="M192" s="115"/>
      <c r="N192" s="113" t="s">
        <v>725</v>
      </c>
      <c r="O192" s="118" t="s">
        <v>863</v>
      </c>
      <c r="P192" s="118"/>
      <c r="Q192" s="126"/>
      <c r="R192" s="126"/>
      <c r="S192" s="127"/>
    </row>
    <row r="193">
      <c r="A193" s="113" t="s">
        <v>1079</v>
      </c>
      <c r="B193" s="137" t="s">
        <v>699</v>
      </c>
      <c r="C193" s="137" t="s">
        <v>700</v>
      </c>
      <c r="D193" s="137" t="s">
        <v>41</v>
      </c>
      <c r="E193" s="140"/>
      <c r="F193" s="137" t="s">
        <v>40</v>
      </c>
      <c r="G193" s="132">
        <v>943.0</v>
      </c>
      <c r="H193" s="116">
        <v>3507.52</v>
      </c>
      <c r="I193" s="131"/>
      <c r="J193" s="115"/>
      <c r="K193" s="115"/>
      <c r="L193" s="113" t="s">
        <v>862</v>
      </c>
      <c r="M193" s="115"/>
      <c r="N193" s="113" t="s">
        <v>725</v>
      </c>
      <c r="O193" s="121" t="s">
        <v>863</v>
      </c>
      <c r="P193" s="121"/>
      <c r="Q193" s="124"/>
      <c r="R193" s="124"/>
      <c r="S193" s="125"/>
    </row>
    <row r="194">
      <c r="A194" s="113" t="s">
        <v>1080</v>
      </c>
      <c r="B194" s="137" t="s">
        <v>699</v>
      </c>
      <c r="C194" s="137" t="s">
        <v>700</v>
      </c>
      <c r="D194" s="137" t="s">
        <v>41</v>
      </c>
      <c r="E194" s="140"/>
      <c r="F194" s="137" t="s">
        <v>40</v>
      </c>
      <c r="G194" s="132">
        <v>944.0</v>
      </c>
      <c r="H194" s="116">
        <v>513.27</v>
      </c>
      <c r="I194" s="131"/>
      <c r="J194" s="115"/>
      <c r="K194" s="115"/>
      <c r="L194" s="113" t="s">
        <v>862</v>
      </c>
      <c r="M194" s="115"/>
      <c r="N194" s="113" t="s">
        <v>725</v>
      </c>
      <c r="O194" s="118" t="s">
        <v>863</v>
      </c>
      <c r="P194" s="118"/>
      <c r="Q194" s="126"/>
      <c r="R194" s="126"/>
      <c r="S194" s="127"/>
    </row>
    <row r="195">
      <c r="A195" s="113" t="s">
        <v>1081</v>
      </c>
      <c r="B195" s="137" t="s">
        <v>699</v>
      </c>
      <c r="C195" s="137" t="s">
        <v>700</v>
      </c>
      <c r="D195" s="137" t="s">
        <v>41</v>
      </c>
      <c r="E195" s="140"/>
      <c r="F195" s="137" t="s">
        <v>40</v>
      </c>
      <c r="G195" s="132">
        <v>945.0</v>
      </c>
      <c r="H195" s="116">
        <v>2023.6</v>
      </c>
      <c r="I195" s="131"/>
      <c r="J195" s="115"/>
      <c r="K195" s="115"/>
      <c r="L195" s="113" t="s">
        <v>862</v>
      </c>
      <c r="M195" s="115"/>
      <c r="N195" s="113" t="s">
        <v>725</v>
      </c>
      <c r="O195" s="121" t="s">
        <v>863</v>
      </c>
      <c r="P195" s="121"/>
      <c r="Q195" s="124"/>
      <c r="R195" s="124"/>
      <c r="S195" s="125"/>
    </row>
    <row r="196">
      <c r="A196" s="113" t="s">
        <v>1082</v>
      </c>
      <c r="B196" s="138" t="s">
        <v>699</v>
      </c>
      <c r="C196" s="138" t="s">
        <v>700</v>
      </c>
      <c r="D196" s="138" t="s">
        <v>41</v>
      </c>
      <c r="E196" s="139"/>
      <c r="F196" s="138" t="s">
        <v>40</v>
      </c>
      <c r="G196" s="132">
        <v>946.0</v>
      </c>
      <c r="H196" s="116">
        <v>14217.12</v>
      </c>
      <c r="I196" s="131"/>
      <c r="J196" s="115"/>
      <c r="K196" s="115"/>
      <c r="L196" s="113" t="s">
        <v>862</v>
      </c>
      <c r="M196" s="115"/>
      <c r="N196" s="113" t="s">
        <v>725</v>
      </c>
      <c r="O196" s="118" t="s">
        <v>863</v>
      </c>
      <c r="P196" s="118"/>
      <c r="Q196" s="126"/>
      <c r="R196" s="126"/>
      <c r="S196" s="127"/>
    </row>
    <row r="197">
      <c r="A197" s="113" t="s">
        <v>1083</v>
      </c>
      <c r="B197" s="138" t="s">
        <v>699</v>
      </c>
      <c r="C197" s="138" t="s">
        <v>700</v>
      </c>
      <c r="D197" s="138" t="s">
        <v>41</v>
      </c>
      <c r="E197" s="139"/>
      <c r="F197" s="138" t="s">
        <v>40</v>
      </c>
      <c r="G197" s="132">
        <v>947.0</v>
      </c>
      <c r="H197" s="116">
        <v>1199.51</v>
      </c>
      <c r="I197" s="131"/>
      <c r="J197" s="115"/>
      <c r="K197" s="115"/>
      <c r="L197" s="113" t="s">
        <v>862</v>
      </c>
      <c r="M197" s="115"/>
      <c r="N197" s="113" t="s">
        <v>725</v>
      </c>
      <c r="O197" s="121" t="s">
        <v>863</v>
      </c>
      <c r="P197" s="121"/>
      <c r="Q197" s="124"/>
      <c r="R197" s="124"/>
      <c r="S197" s="125"/>
    </row>
    <row r="198">
      <c r="A198" s="113" t="s">
        <v>1084</v>
      </c>
      <c r="B198" s="138" t="s">
        <v>699</v>
      </c>
      <c r="C198" s="138" t="s">
        <v>700</v>
      </c>
      <c r="D198" s="138" t="s">
        <v>41</v>
      </c>
      <c r="E198" s="139"/>
      <c r="F198" s="138" t="s">
        <v>40</v>
      </c>
      <c r="G198" s="132">
        <v>948.0</v>
      </c>
      <c r="H198" s="116">
        <v>362.87</v>
      </c>
      <c r="I198" s="131"/>
      <c r="J198" s="115"/>
      <c r="K198" s="115"/>
      <c r="L198" s="113" t="s">
        <v>862</v>
      </c>
      <c r="M198" s="115"/>
      <c r="N198" s="113" t="s">
        <v>725</v>
      </c>
      <c r="O198" s="118" t="s">
        <v>863</v>
      </c>
      <c r="P198" s="118"/>
      <c r="Q198" s="126"/>
      <c r="R198" s="126"/>
      <c r="S198" s="127"/>
    </row>
    <row r="199">
      <c r="A199" s="113" t="s">
        <v>1085</v>
      </c>
      <c r="B199" s="138" t="s">
        <v>699</v>
      </c>
      <c r="C199" s="138" t="s">
        <v>700</v>
      </c>
      <c r="D199" s="138" t="s">
        <v>41</v>
      </c>
      <c r="E199" s="139"/>
      <c r="F199" s="138" t="s">
        <v>40</v>
      </c>
      <c r="G199" s="132">
        <v>949.0</v>
      </c>
      <c r="H199" s="116">
        <v>1351.38</v>
      </c>
      <c r="I199" s="131"/>
      <c r="J199" s="115"/>
      <c r="K199" s="115"/>
      <c r="L199" s="113" t="s">
        <v>862</v>
      </c>
      <c r="M199" s="115"/>
      <c r="N199" s="113" t="s">
        <v>725</v>
      </c>
      <c r="O199" s="121" t="s">
        <v>863</v>
      </c>
      <c r="P199" s="121"/>
      <c r="Q199" s="124"/>
      <c r="R199" s="124"/>
      <c r="S199" s="125"/>
    </row>
    <row r="200">
      <c r="A200" s="113" t="s">
        <v>1086</v>
      </c>
      <c r="B200" s="138" t="s">
        <v>699</v>
      </c>
      <c r="C200" s="138" t="s">
        <v>700</v>
      </c>
      <c r="D200" s="138" t="s">
        <v>41</v>
      </c>
      <c r="E200" s="139"/>
      <c r="F200" s="138" t="s">
        <v>40</v>
      </c>
      <c r="G200" s="132">
        <v>950.0</v>
      </c>
      <c r="H200" s="116">
        <v>1163.48</v>
      </c>
      <c r="I200" s="131"/>
      <c r="J200" s="115"/>
      <c r="K200" s="115"/>
      <c r="L200" s="113" t="s">
        <v>862</v>
      </c>
      <c r="M200" s="115"/>
      <c r="N200" s="113" t="s">
        <v>725</v>
      </c>
      <c r="O200" s="118" t="s">
        <v>863</v>
      </c>
      <c r="P200" s="118"/>
      <c r="Q200" s="126"/>
      <c r="R200" s="126"/>
      <c r="S200" s="127"/>
    </row>
    <row r="201">
      <c r="A201" s="113" t="s">
        <v>1087</v>
      </c>
      <c r="B201" s="138" t="s">
        <v>699</v>
      </c>
      <c r="C201" s="138" t="s">
        <v>700</v>
      </c>
      <c r="D201" s="138" t="s">
        <v>41</v>
      </c>
      <c r="E201" s="139"/>
      <c r="F201" s="138" t="s">
        <v>40</v>
      </c>
      <c r="G201" s="132">
        <v>952.0</v>
      </c>
      <c r="H201" s="116">
        <v>2354.82</v>
      </c>
      <c r="I201" s="131"/>
      <c r="J201" s="115"/>
      <c r="K201" s="115"/>
      <c r="L201" s="113" t="s">
        <v>862</v>
      </c>
      <c r="M201" s="115"/>
      <c r="N201" s="113" t="s">
        <v>725</v>
      </c>
      <c r="O201" s="121" t="s">
        <v>863</v>
      </c>
      <c r="P201" s="121"/>
      <c r="Q201" s="124"/>
      <c r="R201" s="124"/>
      <c r="S201" s="125"/>
    </row>
    <row r="202">
      <c r="A202" s="113" t="s">
        <v>1088</v>
      </c>
      <c r="B202" s="138" t="s">
        <v>699</v>
      </c>
      <c r="C202" s="138" t="s">
        <v>700</v>
      </c>
      <c r="D202" s="138" t="s">
        <v>41</v>
      </c>
      <c r="E202" s="139"/>
      <c r="F202" s="138" t="s">
        <v>40</v>
      </c>
      <c r="G202" s="132">
        <v>953.0</v>
      </c>
      <c r="H202" s="116">
        <v>872.67</v>
      </c>
      <c r="I202" s="131"/>
      <c r="J202" s="115"/>
      <c r="K202" s="115"/>
      <c r="L202" s="113" t="s">
        <v>862</v>
      </c>
      <c r="M202" s="115"/>
      <c r="N202" s="113" t="s">
        <v>725</v>
      </c>
      <c r="O202" s="118" t="s">
        <v>863</v>
      </c>
      <c r="P202" s="118"/>
      <c r="Q202" s="126"/>
      <c r="R202" s="126"/>
      <c r="S202" s="127"/>
    </row>
    <row r="203">
      <c r="A203" s="113" t="s">
        <v>1089</v>
      </c>
      <c r="B203" s="138" t="s">
        <v>699</v>
      </c>
      <c r="C203" s="138" t="s">
        <v>700</v>
      </c>
      <c r="D203" s="138" t="s">
        <v>41</v>
      </c>
      <c r="E203" s="139"/>
      <c r="F203" s="138" t="s">
        <v>40</v>
      </c>
      <c r="G203" s="132">
        <v>954.0</v>
      </c>
      <c r="H203" s="116">
        <v>698.02</v>
      </c>
      <c r="I203" s="131"/>
      <c r="J203" s="115"/>
      <c r="K203" s="115"/>
      <c r="L203" s="113" t="s">
        <v>862</v>
      </c>
      <c r="M203" s="115"/>
      <c r="N203" s="113" t="s">
        <v>725</v>
      </c>
      <c r="O203" s="121" t="s">
        <v>863</v>
      </c>
      <c r="P203" s="121"/>
      <c r="Q203" s="124"/>
      <c r="R203" s="124"/>
      <c r="S203" s="125"/>
    </row>
    <row r="204">
      <c r="A204" s="113" t="s">
        <v>1090</v>
      </c>
      <c r="B204" s="137" t="s">
        <v>699</v>
      </c>
      <c r="C204" s="137" t="s">
        <v>700</v>
      </c>
      <c r="D204" s="137" t="s">
        <v>41</v>
      </c>
      <c r="E204" s="140"/>
      <c r="F204" s="137" t="s">
        <v>40</v>
      </c>
      <c r="G204" s="132">
        <v>955.0</v>
      </c>
      <c r="H204" s="116">
        <v>275.92</v>
      </c>
      <c r="I204" s="131"/>
      <c r="J204" s="115"/>
      <c r="K204" s="115"/>
      <c r="L204" s="113" t="s">
        <v>862</v>
      </c>
      <c r="M204" s="115"/>
      <c r="N204" s="113" t="s">
        <v>725</v>
      </c>
      <c r="O204" s="118" t="s">
        <v>863</v>
      </c>
      <c r="P204" s="118"/>
      <c r="Q204" s="126"/>
      <c r="R204" s="126"/>
      <c r="S204" s="127"/>
    </row>
    <row r="205">
      <c r="A205" s="113" t="s">
        <v>1091</v>
      </c>
      <c r="B205" s="137" t="s">
        <v>699</v>
      </c>
      <c r="C205" s="137" t="s">
        <v>700</v>
      </c>
      <c r="D205" s="137" t="s">
        <v>41</v>
      </c>
      <c r="E205" s="140"/>
      <c r="F205" s="137" t="s">
        <v>40</v>
      </c>
      <c r="G205" s="132">
        <v>956.0</v>
      </c>
      <c r="H205" s="116">
        <v>1252.83</v>
      </c>
      <c r="I205" s="131"/>
      <c r="J205" s="115"/>
      <c r="K205" s="115"/>
      <c r="L205" s="113" t="s">
        <v>862</v>
      </c>
      <c r="M205" s="115"/>
      <c r="N205" s="113" t="s">
        <v>725</v>
      </c>
      <c r="O205" s="121" t="s">
        <v>863</v>
      </c>
      <c r="P205" s="121"/>
      <c r="Q205" s="124"/>
      <c r="R205" s="124"/>
      <c r="S205" s="125"/>
    </row>
    <row r="206">
      <c r="A206" s="113" t="s">
        <v>1092</v>
      </c>
      <c r="B206" s="137" t="s">
        <v>699</v>
      </c>
      <c r="C206" s="137" t="s">
        <v>700</v>
      </c>
      <c r="D206" s="137" t="s">
        <v>41</v>
      </c>
      <c r="E206" s="140"/>
      <c r="F206" s="137" t="s">
        <v>40</v>
      </c>
      <c r="G206" s="132">
        <v>957.0</v>
      </c>
      <c r="H206" s="116">
        <v>1097.91</v>
      </c>
      <c r="I206" s="131"/>
      <c r="J206" s="115"/>
      <c r="K206" s="115"/>
      <c r="L206" s="113" t="s">
        <v>862</v>
      </c>
      <c r="M206" s="115"/>
      <c r="N206" s="113" t="s">
        <v>725</v>
      </c>
      <c r="O206" s="118" t="s">
        <v>863</v>
      </c>
      <c r="P206" s="118"/>
      <c r="Q206" s="126"/>
      <c r="R206" s="126"/>
      <c r="S206" s="127"/>
    </row>
    <row r="207">
      <c r="A207" s="113" t="s">
        <v>1093</v>
      </c>
      <c r="B207" s="137" t="s">
        <v>699</v>
      </c>
      <c r="C207" s="137" t="s">
        <v>700</v>
      </c>
      <c r="D207" s="137" t="s">
        <v>41</v>
      </c>
      <c r="E207" s="140"/>
      <c r="F207" s="137" t="s">
        <v>40</v>
      </c>
      <c r="G207" s="132">
        <v>958.0</v>
      </c>
      <c r="H207" s="116">
        <v>325.31</v>
      </c>
      <c r="I207" s="131"/>
      <c r="J207" s="115"/>
      <c r="K207" s="115"/>
      <c r="L207" s="113" t="s">
        <v>862</v>
      </c>
      <c r="M207" s="115"/>
      <c r="N207" s="113" t="s">
        <v>725</v>
      </c>
      <c r="O207" s="121" t="s">
        <v>863</v>
      </c>
      <c r="P207" s="121"/>
      <c r="Q207" s="124"/>
      <c r="R207" s="124"/>
      <c r="S207" s="125"/>
    </row>
    <row r="208">
      <c r="A208" s="113" t="s">
        <v>1094</v>
      </c>
      <c r="B208" s="138" t="s">
        <v>699</v>
      </c>
      <c r="C208" s="138" t="s">
        <v>700</v>
      </c>
      <c r="D208" s="138" t="s">
        <v>41</v>
      </c>
      <c r="E208" s="139"/>
      <c r="F208" s="138" t="s">
        <v>40</v>
      </c>
      <c r="G208" s="132">
        <v>959.0</v>
      </c>
      <c r="H208" s="116">
        <v>7823.76</v>
      </c>
      <c r="I208" s="131"/>
      <c r="J208" s="115"/>
      <c r="K208" s="115"/>
      <c r="L208" s="113" t="s">
        <v>862</v>
      </c>
      <c r="M208" s="115"/>
      <c r="N208" s="113" t="s">
        <v>725</v>
      </c>
      <c r="O208" s="118" t="s">
        <v>863</v>
      </c>
      <c r="P208" s="118"/>
      <c r="Q208" s="126"/>
      <c r="R208" s="126"/>
      <c r="S208" s="127"/>
    </row>
    <row r="209">
      <c r="A209" s="113" t="s">
        <v>1095</v>
      </c>
      <c r="B209" s="138" t="s">
        <v>699</v>
      </c>
      <c r="C209" s="138" t="s">
        <v>700</v>
      </c>
      <c r="D209" s="138" t="s">
        <v>41</v>
      </c>
      <c r="E209" s="139"/>
      <c r="F209" s="138" t="s">
        <v>40</v>
      </c>
      <c r="G209" s="132">
        <v>960.0</v>
      </c>
      <c r="H209" s="116">
        <v>342.92</v>
      </c>
      <c r="I209" s="131"/>
      <c r="J209" s="115"/>
      <c r="K209" s="115"/>
      <c r="L209" s="113" t="s">
        <v>862</v>
      </c>
      <c r="M209" s="115"/>
      <c r="N209" s="113" t="s">
        <v>725</v>
      </c>
      <c r="O209" s="121" t="s">
        <v>863</v>
      </c>
      <c r="P209" s="121"/>
      <c r="Q209" s="124"/>
      <c r="R209" s="124"/>
      <c r="S209" s="125"/>
    </row>
    <row r="210">
      <c r="A210" s="113" t="s">
        <v>1096</v>
      </c>
      <c r="B210" s="138" t="s">
        <v>699</v>
      </c>
      <c r="C210" s="138" t="s">
        <v>700</v>
      </c>
      <c r="D210" s="138" t="s">
        <v>41</v>
      </c>
      <c r="E210" s="139"/>
      <c r="F210" s="138" t="s">
        <v>40</v>
      </c>
      <c r="G210" s="132">
        <v>961.0</v>
      </c>
      <c r="H210" s="116">
        <v>3636.89</v>
      </c>
      <c r="I210" s="131"/>
      <c r="J210" s="115"/>
      <c r="K210" s="115"/>
      <c r="L210" s="113" t="s">
        <v>862</v>
      </c>
      <c r="M210" s="115"/>
      <c r="N210" s="113" t="s">
        <v>725</v>
      </c>
      <c r="O210" s="118" t="s">
        <v>863</v>
      </c>
      <c r="P210" s="118"/>
      <c r="Q210" s="126"/>
      <c r="R210" s="126"/>
      <c r="S210" s="127"/>
    </row>
    <row r="211">
      <c r="A211" s="113" t="s">
        <v>1097</v>
      </c>
      <c r="B211" s="138" t="s">
        <v>699</v>
      </c>
      <c r="C211" s="138" t="s">
        <v>700</v>
      </c>
      <c r="D211" s="138" t="s">
        <v>41</v>
      </c>
      <c r="E211" s="139"/>
      <c r="F211" s="138" t="s">
        <v>40</v>
      </c>
      <c r="G211" s="132">
        <v>962.0</v>
      </c>
      <c r="H211" s="116">
        <v>3593.29</v>
      </c>
      <c r="I211" s="131"/>
      <c r="J211" s="115"/>
      <c r="K211" s="115"/>
      <c r="L211" s="113" t="s">
        <v>862</v>
      </c>
      <c r="M211" s="115"/>
      <c r="N211" s="113" t="s">
        <v>725</v>
      </c>
      <c r="O211" s="121" t="s">
        <v>863</v>
      </c>
      <c r="P211" s="121"/>
      <c r="Q211" s="124"/>
      <c r="R211" s="124"/>
      <c r="S211" s="125"/>
    </row>
    <row r="212">
      <c r="A212" s="113" t="s">
        <v>1098</v>
      </c>
      <c r="B212" s="138" t="s">
        <v>699</v>
      </c>
      <c r="C212" s="138" t="s">
        <v>700</v>
      </c>
      <c r="D212" s="138" t="s">
        <v>41</v>
      </c>
      <c r="E212" s="139"/>
      <c r="F212" s="138" t="s">
        <v>40</v>
      </c>
      <c r="G212" s="132">
        <v>993.0</v>
      </c>
      <c r="H212" s="116">
        <v>5017.53</v>
      </c>
      <c r="I212" s="131"/>
      <c r="J212" s="115"/>
      <c r="K212" s="115"/>
      <c r="L212" s="113" t="s">
        <v>862</v>
      </c>
      <c r="M212" s="115"/>
      <c r="N212" s="113" t="s">
        <v>725</v>
      </c>
      <c r="O212" s="118" t="s">
        <v>863</v>
      </c>
      <c r="P212" s="118"/>
      <c r="Q212" s="126"/>
      <c r="R212" s="126"/>
      <c r="S212" s="127"/>
    </row>
    <row r="213">
      <c r="A213" s="113" t="s">
        <v>1099</v>
      </c>
      <c r="B213" s="138" t="s">
        <v>699</v>
      </c>
      <c r="C213" s="138" t="s">
        <v>700</v>
      </c>
      <c r="D213" s="138" t="s">
        <v>41</v>
      </c>
      <c r="E213" s="139"/>
      <c r="F213" s="138" t="s">
        <v>40</v>
      </c>
      <c r="G213" s="132">
        <v>995.0</v>
      </c>
      <c r="H213" s="116">
        <v>4457.73</v>
      </c>
      <c r="I213" s="131"/>
      <c r="J213" s="115"/>
      <c r="K213" s="115"/>
      <c r="L213" s="113" t="s">
        <v>862</v>
      </c>
      <c r="M213" s="115"/>
      <c r="N213" s="113" t="s">
        <v>725</v>
      </c>
      <c r="O213" s="121" t="s">
        <v>863</v>
      </c>
      <c r="P213" s="121"/>
      <c r="Q213" s="124"/>
      <c r="R213" s="124"/>
      <c r="S213" s="125"/>
    </row>
    <row r="214">
      <c r="A214" s="113" t="s">
        <v>1100</v>
      </c>
      <c r="B214" s="138" t="s">
        <v>699</v>
      </c>
      <c r="C214" s="138" t="s">
        <v>700</v>
      </c>
      <c r="D214" s="138" t="s">
        <v>41</v>
      </c>
      <c r="E214" s="139"/>
      <c r="F214" s="138" t="s">
        <v>40</v>
      </c>
      <c r="G214" s="132">
        <v>996.0</v>
      </c>
      <c r="H214" s="116">
        <v>3457.78</v>
      </c>
      <c r="I214" s="131"/>
      <c r="J214" s="115"/>
      <c r="K214" s="115"/>
      <c r="L214" s="113" t="s">
        <v>862</v>
      </c>
      <c r="M214" s="115"/>
      <c r="N214" s="113" t="s">
        <v>725</v>
      </c>
      <c r="O214" s="118" t="s">
        <v>863</v>
      </c>
      <c r="P214" s="118"/>
      <c r="Q214" s="126"/>
      <c r="R214" s="126"/>
      <c r="S214" s="127"/>
    </row>
    <row r="215">
      <c r="A215" s="113" t="s">
        <v>1101</v>
      </c>
      <c r="B215" s="138" t="s">
        <v>699</v>
      </c>
      <c r="C215" s="138" t="s">
        <v>700</v>
      </c>
      <c r="D215" s="138" t="s">
        <v>41</v>
      </c>
      <c r="E215" s="139"/>
      <c r="F215" s="138" t="s">
        <v>40</v>
      </c>
      <c r="G215" s="132">
        <v>997.0</v>
      </c>
      <c r="H215" s="116">
        <v>3447.15</v>
      </c>
      <c r="I215" s="131"/>
      <c r="J215" s="115"/>
      <c r="K215" s="115"/>
      <c r="L215" s="113" t="s">
        <v>862</v>
      </c>
      <c r="M215" s="115"/>
      <c r="N215" s="113" t="s">
        <v>725</v>
      </c>
      <c r="O215" s="121" t="s">
        <v>863</v>
      </c>
      <c r="P215" s="121"/>
      <c r="Q215" s="124"/>
      <c r="R215" s="124"/>
      <c r="S215" s="125"/>
    </row>
    <row r="216">
      <c r="A216" s="113" t="s">
        <v>1102</v>
      </c>
      <c r="B216" s="137" t="s">
        <v>699</v>
      </c>
      <c r="C216" s="137" t="s">
        <v>700</v>
      </c>
      <c r="D216" s="137" t="s">
        <v>41</v>
      </c>
      <c r="E216" s="140"/>
      <c r="F216" s="137" t="s">
        <v>40</v>
      </c>
      <c r="G216" s="132">
        <v>998.0</v>
      </c>
      <c r="H216" s="116">
        <v>511.01</v>
      </c>
      <c r="I216" s="131"/>
      <c r="J216" s="115"/>
      <c r="K216" s="115"/>
      <c r="L216" s="113" t="s">
        <v>862</v>
      </c>
      <c r="M216" s="115"/>
      <c r="N216" s="113" t="s">
        <v>725</v>
      </c>
      <c r="O216" s="118" t="s">
        <v>863</v>
      </c>
      <c r="P216" s="118"/>
      <c r="Q216" s="126"/>
      <c r="R216" s="126"/>
      <c r="S216" s="127"/>
    </row>
    <row r="217">
      <c r="A217" s="113" t="s">
        <v>1103</v>
      </c>
      <c r="B217" s="137" t="s">
        <v>699</v>
      </c>
      <c r="C217" s="137" t="s">
        <v>700</v>
      </c>
      <c r="D217" s="137" t="s">
        <v>41</v>
      </c>
      <c r="E217" s="140"/>
      <c r="F217" s="137" t="s">
        <v>40</v>
      </c>
      <c r="G217" s="132">
        <v>1000.0</v>
      </c>
      <c r="H217" s="116">
        <v>849.24</v>
      </c>
      <c r="I217" s="131"/>
      <c r="J217" s="115"/>
      <c r="K217" s="115"/>
      <c r="L217" s="113" t="s">
        <v>862</v>
      </c>
      <c r="M217" s="115"/>
      <c r="N217" s="113" t="s">
        <v>725</v>
      </c>
      <c r="O217" s="121" t="s">
        <v>863</v>
      </c>
      <c r="P217" s="121"/>
      <c r="Q217" s="124"/>
      <c r="R217" s="124"/>
      <c r="S217" s="125"/>
    </row>
    <row r="218">
      <c r="A218" s="113" t="s">
        <v>1104</v>
      </c>
      <c r="B218" s="137" t="s">
        <v>699</v>
      </c>
      <c r="C218" s="137" t="s">
        <v>700</v>
      </c>
      <c r="D218" s="137" t="s">
        <v>41</v>
      </c>
      <c r="E218" s="140"/>
      <c r="F218" s="137" t="s">
        <v>40</v>
      </c>
      <c r="G218" s="132">
        <v>1001.0</v>
      </c>
      <c r="H218" s="116">
        <v>2984.58</v>
      </c>
      <c r="I218" s="131"/>
      <c r="J218" s="115"/>
      <c r="K218" s="115"/>
      <c r="L218" s="113" t="s">
        <v>862</v>
      </c>
      <c r="M218" s="115"/>
      <c r="N218" s="113" t="s">
        <v>725</v>
      </c>
      <c r="O218" s="118" t="s">
        <v>863</v>
      </c>
      <c r="P218" s="118"/>
      <c r="Q218" s="126"/>
      <c r="R218" s="126"/>
      <c r="S218" s="127"/>
    </row>
    <row r="219">
      <c r="A219" s="113" t="s">
        <v>1105</v>
      </c>
      <c r="B219" s="137" t="s">
        <v>699</v>
      </c>
      <c r="C219" s="137" t="s">
        <v>700</v>
      </c>
      <c r="D219" s="137" t="s">
        <v>41</v>
      </c>
      <c r="E219" s="140"/>
      <c r="F219" s="137" t="s">
        <v>40</v>
      </c>
      <c r="G219" s="132">
        <v>1002.0</v>
      </c>
      <c r="H219" s="116">
        <v>228.17</v>
      </c>
      <c r="I219" s="131"/>
      <c r="J219" s="115"/>
      <c r="K219" s="115"/>
      <c r="L219" s="113" t="s">
        <v>862</v>
      </c>
      <c r="M219" s="115"/>
      <c r="N219" s="113" t="s">
        <v>725</v>
      </c>
      <c r="O219" s="121" t="s">
        <v>863</v>
      </c>
      <c r="P219" s="121"/>
      <c r="Q219" s="124"/>
      <c r="R219" s="124"/>
      <c r="S219" s="125"/>
    </row>
    <row r="220">
      <c r="A220" s="113" t="s">
        <v>1106</v>
      </c>
      <c r="B220" s="138" t="s">
        <v>699</v>
      </c>
      <c r="C220" s="138" t="s">
        <v>700</v>
      </c>
      <c r="D220" s="138" t="s">
        <v>41</v>
      </c>
      <c r="E220" s="139"/>
      <c r="F220" s="138" t="s">
        <v>40</v>
      </c>
      <c r="G220" s="132">
        <v>1003.0</v>
      </c>
      <c r="H220" s="116">
        <v>530.63</v>
      </c>
      <c r="I220" s="131"/>
      <c r="J220" s="115"/>
      <c r="K220" s="115"/>
      <c r="L220" s="113" t="s">
        <v>862</v>
      </c>
      <c r="M220" s="115"/>
      <c r="N220" s="113" t="s">
        <v>725</v>
      </c>
      <c r="O220" s="118" t="s">
        <v>863</v>
      </c>
      <c r="P220" s="118"/>
      <c r="Q220" s="126"/>
      <c r="R220" s="126"/>
      <c r="S220" s="127"/>
    </row>
    <row r="221">
      <c r="A221" s="113" t="s">
        <v>1107</v>
      </c>
      <c r="B221" s="138" t="s">
        <v>699</v>
      </c>
      <c r="C221" s="138" t="s">
        <v>700</v>
      </c>
      <c r="D221" s="138" t="s">
        <v>41</v>
      </c>
      <c r="E221" s="139"/>
      <c r="F221" s="138" t="s">
        <v>40</v>
      </c>
      <c r="G221" s="132">
        <v>1004.0</v>
      </c>
      <c r="H221" s="116">
        <v>1137.51</v>
      </c>
      <c r="I221" s="131"/>
      <c r="J221" s="115"/>
      <c r="K221" s="115"/>
      <c r="L221" s="113" t="s">
        <v>862</v>
      </c>
      <c r="M221" s="115"/>
      <c r="N221" s="113" t="s">
        <v>725</v>
      </c>
      <c r="O221" s="121" t="s">
        <v>863</v>
      </c>
      <c r="P221" s="121"/>
      <c r="Q221" s="124"/>
      <c r="R221" s="124"/>
      <c r="S221" s="125"/>
    </row>
    <row r="222">
      <c r="A222" s="113" t="s">
        <v>1108</v>
      </c>
      <c r="B222" s="138" t="s">
        <v>699</v>
      </c>
      <c r="C222" s="138" t="s">
        <v>700</v>
      </c>
      <c r="D222" s="138" t="s">
        <v>41</v>
      </c>
      <c r="E222" s="139"/>
      <c r="F222" s="138" t="s">
        <v>40</v>
      </c>
      <c r="G222" s="132">
        <v>1005.0</v>
      </c>
      <c r="H222" s="116">
        <v>1111.55</v>
      </c>
      <c r="I222" s="131"/>
      <c r="J222" s="115"/>
      <c r="K222" s="115"/>
      <c r="L222" s="113" t="s">
        <v>862</v>
      </c>
      <c r="M222" s="115"/>
      <c r="N222" s="113" t="s">
        <v>725</v>
      </c>
      <c r="O222" s="118" t="s">
        <v>863</v>
      </c>
      <c r="P222" s="118"/>
      <c r="Q222" s="126"/>
      <c r="R222" s="126"/>
      <c r="S222" s="127"/>
    </row>
    <row r="223">
      <c r="A223" s="113" t="s">
        <v>1109</v>
      </c>
      <c r="B223" s="138" t="s">
        <v>699</v>
      </c>
      <c r="C223" s="138" t="s">
        <v>700</v>
      </c>
      <c r="D223" s="138" t="s">
        <v>41</v>
      </c>
      <c r="E223" s="139"/>
      <c r="F223" s="138" t="s">
        <v>40</v>
      </c>
      <c r="G223" s="132">
        <v>1006.0</v>
      </c>
      <c r="H223" s="116">
        <v>4514.43</v>
      </c>
      <c r="I223" s="131"/>
      <c r="J223" s="115"/>
      <c r="K223" s="115"/>
      <c r="L223" s="113" t="s">
        <v>862</v>
      </c>
      <c r="M223" s="115"/>
      <c r="N223" s="113" t="s">
        <v>725</v>
      </c>
      <c r="O223" s="121" t="s">
        <v>863</v>
      </c>
      <c r="P223" s="121"/>
      <c r="Q223" s="124"/>
      <c r="R223" s="124"/>
      <c r="S223" s="125"/>
    </row>
    <row r="224">
      <c r="A224" s="113" t="s">
        <v>1110</v>
      </c>
      <c r="B224" s="138" t="s">
        <v>699</v>
      </c>
      <c r="C224" s="138" t="s">
        <v>700</v>
      </c>
      <c r="D224" s="138" t="s">
        <v>41</v>
      </c>
      <c r="E224" s="139"/>
      <c r="F224" s="138" t="s">
        <v>40</v>
      </c>
      <c r="G224" s="132">
        <v>1007.0</v>
      </c>
      <c r="H224" s="116">
        <v>4844.42</v>
      </c>
      <c r="I224" s="131"/>
      <c r="J224" s="115"/>
      <c r="K224" s="115"/>
      <c r="L224" s="113" t="s">
        <v>862</v>
      </c>
      <c r="M224" s="115"/>
      <c r="N224" s="113" t="s">
        <v>725</v>
      </c>
      <c r="O224" s="118" t="s">
        <v>863</v>
      </c>
      <c r="P224" s="118"/>
      <c r="Q224" s="126"/>
      <c r="R224" s="126"/>
      <c r="S224" s="127"/>
    </row>
    <row r="225">
      <c r="A225" s="113" t="s">
        <v>1111</v>
      </c>
      <c r="B225" s="138" t="s">
        <v>699</v>
      </c>
      <c r="C225" s="138" t="s">
        <v>700</v>
      </c>
      <c r="D225" s="138" t="s">
        <v>41</v>
      </c>
      <c r="E225" s="139"/>
      <c r="F225" s="138" t="s">
        <v>40</v>
      </c>
      <c r="G225" s="132">
        <v>1008.0</v>
      </c>
      <c r="H225" s="116">
        <v>2734.12</v>
      </c>
      <c r="I225" s="131"/>
      <c r="J225" s="115"/>
      <c r="K225" s="115"/>
      <c r="L225" s="113" t="s">
        <v>862</v>
      </c>
      <c r="M225" s="115"/>
      <c r="N225" s="113" t="s">
        <v>725</v>
      </c>
      <c r="O225" s="121" t="s">
        <v>863</v>
      </c>
      <c r="P225" s="121"/>
      <c r="Q225" s="124"/>
      <c r="R225" s="124"/>
      <c r="S225" s="125"/>
    </row>
    <row r="226">
      <c r="A226" s="113" t="s">
        <v>1112</v>
      </c>
      <c r="B226" s="138" t="s">
        <v>699</v>
      </c>
      <c r="C226" s="138" t="s">
        <v>700</v>
      </c>
      <c r="D226" s="138" t="s">
        <v>41</v>
      </c>
      <c r="E226" s="139"/>
      <c r="F226" s="138" t="s">
        <v>40</v>
      </c>
      <c r="G226" s="132">
        <v>1009.0</v>
      </c>
      <c r="H226" s="116">
        <v>232.92</v>
      </c>
      <c r="I226" s="131"/>
      <c r="J226" s="115"/>
      <c r="K226" s="115"/>
      <c r="L226" s="113" t="s">
        <v>862</v>
      </c>
      <c r="M226" s="115"/>
      <c r="N226" s="113" t="s">
        <v>725</v>
      </c>
      <c r="O226" s="118" t="s">
        <v>863</v>
      </c>
      <c r="P226" s="118"/>
      <c r="Q226" s="126"/>
      <c r="R226" s="126"/>
      <c r="S226" s="127"/>
    </row>
    <row r="227">
      <c r="A227" s="113" t="s">
        <v>1113</v>
      </c>
      <c r="B227" s="138" t="s">
        <v>699</v>
      </c>
      <c r="C227" s="138" t="s">
        <v>700</v>
      </c>
      <c r="D227" s="138" t="s">
        <v>41</v>
      </c>
      <c r="E227" s="139"/>
      <c r="F227" s="138" t="s">
        <v>40</v>
      </c>
      <c r="G227" s="132">
        <v>1010.0</v>
      </c>
      <c r="H227" s="116">
        <v>898.02</v>
      </c>
      <c r="I227" s="131"/>
      <c r="J227" s="115"/>
      <c r="K227" s="115"/>
      <c r="L227" s="113" t="s">
        <v>862</v>
      </c>
      <c r="M227" s="115"/>
      <c r="N227" s="113" t="s">
        <v>725</v>
      </c>
      <c r="O227" s="121" t="s">
        <v>863</v>
      </c>
      <c r="P227" s="121"/>
      <c r="Q227" s="124"/>
      <c r="R227" s="124"/>
      <c r="S227" s="125"/>
    </row>
    <row r="228">
      <c r="A228" s="113" t="s">
        <v>1114</v>
      </c>
      <c r="B228" s="137" t="s">
        <v>699</v>
      </c>
      <c r="C228" s="137" t="s">
        <v>700</v>
      </c>
      <c r="D228" s="137" t="s">
        <v>41</v>
      </c>
      <c r="E228" s="140"/>
      <c r="F228" s="137" t="s">
        <v>40</v>
      </c>
      <c r="G228" s="132">
        <v>1011.0</v>
      </c>
      <c r="H228" s="116">
        <v>6169.83</v>
      </c>
      <c r="I228" s="131"/>
      <c r="J228" s="115"/>
      <c r="K228" s="115"/>
      <c r="L228" s="113" t="s">
        <v>862</v>
      </c>
      <c r="M228" s="115"/>
      <c r="N228" s="113" t="s">
        <v>725</v>
      </c>
      <c r="O228" s="118" t="s">
        <v>863</v>
      </c>
      <c r="P228" s="118"/>
      <c r="Q228" s="126"/>
      <c r="R228" s="126"/>
      <c r="S228" s="127"/>
    </row>
    <row r="229">
      <c r="A229" s="113" t="s">
        <v>1115</v>
      </c>
      <c r="B229" s="137" t="s">
        <v>699</v>
      </c>
      <c r="C229" s="137" t="s">
        <v>700</v>
      </c>
      <c r="D229" s="137" t="s">
        <v>41</v>
      </c>
      <c r="E229" s="140"/>
      <c r="F229" s="137" t="s">
        <v>40</v>
      </c>
      <c r="G229" s="132">
        <v>1013.0</v>
      </c>
      <c r="H229" s="116">
        <v>1034.56</v>
      </c>
      <c r="I229" s="131"/>
      <c r="J229" s="115"/>
      <c r="K229" s="115"/>
      <c r="L229" s="113" t="s">
        <v>862</v>
      </c>
      <c r="M229" s="115"/>
      <c r="N229" s="113" t="s">
        <v>725</v>
      </c>
      <c r="O229" s="121" t="s">
        <v>863</v>
      </c>
      <c r="P229" s="121"/>
      <c r="Q229" s="124"/>
      <c r="R229" s="124"/>
      <c r="S229" s="125"/>
    </row>
    <row r="230">
      <c r="A230" s="113" t="s">
        <v>1116</v>
      </c>
      <c r="B230" s="137" t="s">
        <v>699</v>
      </c>
      <c r="C230" s="137" t="s">
        <v>700</v>
      </c>
      <c r="D230" s="137" t="s">
        <v>41</v>
      </c>
      <c r="E230" s="140"/>
      <c r="F230" s="137" t="s">
        <v>40</v>
      </c>
      <c r="G230" s="132">
        <v>1014.0</v>
      </c>
      <c r="H230" s="116">
        <v>4486.75</v>
      </c>
      <c r="I230" s="131"/>
      <c r="J230" s="115"/>
      <c r="K230" s="115"/>
      <c r="L230" s="113" t="s">
        <v>862</v>
      </c>
      <c r="M230" s="115"/>
      <c r="N230" s="113" t="s">
        <v>725</v>
      </c>
      <c r="O230" s="118" t="s">
        <v>863</v>
      </c>
      <c r="P230" s="118"/>
      <c r="Q230" s="126"/>
      <c r="R230" s="126"/>
      <c r="S230" s="127"/>
    </row>
    <row r="231">
      <c r="A231" s="113" t="s">
        <v>1117</v>
      </c>
      <c r="B231" s="137" t="s">
        <v>699</v>
      </c>
      <c r="C231" s="137" t="s">
        <v>700</v>
      </c>
      <c r="D231" s="137" t="s">
        <v>41</v>
      </c>
      <c r="E231" s="140"/>
      <c r="F231" s="137" t="s">
        <v>40</v>
      </c>
      <c r="G231" s="132">
        <v>1015.0</v>
      </c>
      <c r="H231" s="116">
        <v>3158.49</v>
      </c>
      <c r="I231" s="131"/>
      <c r="J231" s="115"/>
      <c r="K231" s="115"/>
      <c r="L231" s="113" t="s">
        <v>862</v>
      </c>
      <c r="M231" s="115"/>
      <c r="N231" s="113" t="s">
        <v>725</v>
      </c>
      <c r="O231" s="121" t="s">
        <v>863</v>
      </c>
      <c r="P231" s="121"/>
      <c r="Q231" s="124"/>
      <c r="R231" s="124"/>
      <c r="S231" s="125"/>
    </row>
    <row r="232">
      <c r="A232" s="113" t="s">
        <v>1118</v>
      </c>
      <c r="B232" s="138" t="s">
        <v>699</v>
      </c>
      <c r="C232" s="138" t="s">
        <v>700</v>
      </c>
      <c r="D232" s="138" t="s">
        <v>41</v>
      </c>
      <c r="E232" s="139"/>
      <c r="F232" s="138" t="s">
        <v>40</v>
      </c>
      <c r="G232" s="132">
        <v>1016.0</v>
      </c>
      <c r="H232" s="116">
        <v>1013.19</v>
      </c>
      <c r="I232" s="131"/>
      <c r="J232" s="115"/>
      <c r="K232" s="115"/>
      <c r="L232" s="113" t="s">
        <v>862</v>
      </c>
      <c r="M232" s="115"/>
      <c r="N232" s="113" t="s">
        <v>725</v>
      </c>
      <c r="O232" s="118" t="s">
        <v>863</v>
      </c>
      <c r="P232" s="118"/>
      <c r="Q232" s="126"/>
      <c r="R232" s="126"/>
      <c r="S232" s="127"/>
    </row>
    <row r="233">
      <c r="A233" s="113" t="s">
        <v>1119</v>
      </c>
      <c r="B233" s="138" t="s">
        <v>699</v>
      </c>
      <c r="C233" s="138" t="s">
        <v>700</v>
      </c>
      <c r="D233" s="138" t="s">
        <v>41</v>
      </c>
      <c r="E233" s="139"/>
      <c r="F233" s="138" t="s">
        <v>40</v>
      </c>
      <c r="G233" s="132">
        <v>1017.0</v>
      </c>
      <c r="H233" s="116">
        <v>4164.37</v>
      </c>
      <c r="I233" s="131"/>
      <c r="J233" s="115"/>
      <c r="K233" s="115"/>
      <c r="L233" s="113" t="s">
        <v>862</v>
      </c>
      <c r="M233" s="115"/>
      <c r="N233" s="113" t="s">
        <v>725</v>
      </c>
      <c r="O233" s="121" t="s">
        <v>863</v>
      </c>
      <c r="P233" s="121"/>
      <c r="Q233" s="124"/>
      <c r="R233" s="124"/>
      <c r="S233" s="125"/>
    </row>
    <row r="234">
      <c r="A234" s="113" t="s">
        <v>1120</v>
      </c>
      <c r="B234" s="138" t="s">
        <v>699</v>
      </c>
      <c r="C234" s="138" t="s">
        <v>700</v>
      </c>
      <c r="D234" s="138" t="s">
        <v>41</v>
      </c>
      <c r="E234" s="139"/>
      <c r="F234" s="138" t="s">
        <v>40</v>
      </c>
      <c r="G234" s="132">
        <v>1018.0</v>
      </c>
      <c r="H234" s="116">
        <v>4447.87</v>
      </c>
      <c r="I234" s="131"/>
      <c r="J234" s="115"/>
      <c r="K234" s="115"/>
      <c r="L234" s="113" t="s">
        <v>862</v>
      </c>
      <c r="M234" s="115"/>
      <c r="N234" s="113" t="s">
        <v>725</v>
      </c>
      <c r="O234" s="118" t="s">
        <v>863</v>
      </c>
      <c r="P234" s="118"/>
      <c r="Q234" s="126"/>
      <c r="R234" s="126"/>
      <c r="S234" s="127"/>
    </row>
    <row r="235">
      <c r="A235" s="113" t="s">
        <v>1121</v>
      </c>
      <c r="B235" s="138" t="s">
        <v>699</v>
      </c>
      <c r="C235" s="138" t="s">
        <v>700</v>
      </c>
      <c r="D235" s="138" t="s">
        <v>41</v>
      </c>
      <c r="E235" s="139"/>
      <c r="F235" s="138" t="s">
        <v>40</v>
      </c>
      <c r="G235" s="132">
        <v>1019.0</v>
      </c>
      <c r="H235" s="116">
        <v>1773.5</v>
      </c>
      <c r="I235" s="131"/>
      <c r="J235" s="115"/>
      <c r="K235" s="115"/>
      <c r="L235" s="113" t="s">
        <v>862</v>
      </c>
      <c r="M235" s="115"/>
      <c r="N235" s="113" t="s">
        <v>725</v>
      </c>
      <c r="O235" s="121" t="s">
        <v>863</v>
      </c>
      <c r="P235" s="121"/>
      <c r="Q235" s="124"/>
      <c r="R235" s="124"/>
      <c r="S235" s="125"/>
    </row>
    <row r="236">
      <c r="A236" s="113" t="s">
        <v>1122</v>
      </c>
      <c r="B236" s="138" t="s">
        <v>699</v>
      </c>
      <c r="C236" s="138" t="s">
        <v>700</v>
      </c>
      <c r="D236" s="138" t="s">
        <v>41</v>
      </c>
      <c r="E236" s="139"/>
      <c r="F236" s="138" t="s">
        <v>40</v>
      </c>
      <c r="G236" s="132">
        <v>1020.0</v>
      </c>
      <c r="H236" s="116">
        <v>548.27</v>
      </c>
      <c r="I236" s="131"/>
      <c r="J236" s="115"/>
      <c r="K236" s="115"/>
      <c r="L236" s="113" t="s">
        <v>862</v>
      </c>
      <c r="M236" s="115"/>
      <c r="N236" s="113" t="s">
        <v>725</v>
      </c>
      <c r="O236" s="118" t="s">
        <v>863</v>
      </c>
      <c r="P236" s="118"/>
      <c r="Q236" s="126"/>
      <c r="R236" s="126"/>
      <c r="S236" s="127"/>
    </row>
    <row r="237">
      <c r="A237" s="113" t="s">
        <v>1123</v>
      </c>
      <c r="B237" s="138" t="s">
        <v>699</v>
      </c>
      <c r="C237" s="138" t="s">
        <v>700</v>
      </c>
      <c r="D237" s="138" t="s">
        <v>41</v>
      </c>
      <c r="E237" s="139"/>
      <c r="F237" s="138" t="s">
        <v>40</v>
      </c>
      <c r="G237" s="132">
        <v>1022.0</v>
      </c>
      <c r="H237" s="116">
        <v>3935.2</v>
      </c>
      <c r="I237" s="131"/>
      <c r="J237" s="115"/>
      <c r="K237" s="115"/>
      <c r="L237" s="113" t="s">
        <v>862</v>
      </c>
      <c r="M237" s="115"/>
      <c r="N237" s="113" t="s">
        <v>725</v>
      </c>
      <c r="O237" s="121" t="s">
        <v>863</v>
      </c>
      <c r="P237" s="121"/>
      <c r="Q237" s="124"/>
      <c r="R237" s="124"/>
      <c r="S237" s="125"/>
    </row>
    <row r="238">
      <c r="A238" s="113" t="s">
        <v>1124</v>
      </c>
      <c r="B238" s="138" t="s">
        <v>699</v>
      </c>
      <c r="C238" s="138" t="s">
        <v>700</v>
      </c>
      <c r="D238" s="138" t="s">
        <v>41</v>
      </c>
      <c r="E238" s="139"/>
      <c r="F238" s="138" t="s">
        <v>40</v>
      </c>
      <c r="G238" s="132">
        <v>1023.0</v>
      </c>
      <c r="H238" s="116">
        <v>355.03</v>
      </c>
      <c r="I238" s="131"/>
      <c r="J238" s="115"/>
      <c r="K238" s="115"/>
      <c r="L238" s="113" t="s">
        <v>862</v>
      </c>
      <c r="M238" s="115"/>
      <c r="N238" s="113" t="s">
        <v>725</v>
      </c>
      <c r="O238" s="118" t="s">
        <v>863</v>
      </c>
      <c r="P238" s="118"/>
      <c r="Q238" s="126"/>
      <c r="R238" s="126"/>
      <c r="S238" s="127"/>
    </row>
    <row r="239">
      <c r="A239" s="113" t="s">
        <v>1125</v>
      </c>
      <c r="B239" s="138" t="s">
        <v>699</v>
      </c>
      <c r="C239" s="138" t="s">
        <v>700</v>
      </c>
      <c r="D239" s="138" t="s">
        <v>41</v>
      </c>
      <c r="E239" s="139"/>
      <c r="F239" s="138" t="s">
        <v>40</v>
      </c>
      <c r="G239" s="132">
        <v>1024.0</v>
      </c>
      <c r="H239" s="116">
        <v>2612.11</v>
      </c>
      <c r="I239" s="131"/>
      <c r="J239" s="115"/>
      <c r="K239" s="115"/>
      <c r="L239" s="113" t="s">
        <v>862</v>
      </c>
      <c r="M239" s="115"/>
      <c r="N239" s="113" t="s">
        <v>725</v>
      </c>
      <c r="O239" s="121" t="s">
        <v>863</v>
      </c>
      <c r="P239" s="121"/>
      <c r="Q239" s="124"/>
      <c r="R239" s="124"/>
      <c r="S239" s="125"/>
    </row>
    <row r="240">
      <c r="A240" s="113" t="s">
        <v>1126</v>
      </c>
      <c r="B240" s="137" t="s">
        <v>699</v>
      </c>
      <c r="C240" s="137" t="s">
        <v>700</v>
      </c>
      <c r="D240" s="137" t="s">
        <v>41</v>
      </c>
      <c r="E240" s="140"/>
      <c r="F240" s="137" t="s">
        <v>40</v>
      </c>
      <c r="G240" s="132">
        <v>1025.0</v>
      </c>
      <c r="H240" s="116">
        <v>1526.53</v>
      </c>
      <c r="I240" s="131"/>
      <c r="J240" s="115"/>
      <c r="K240" s="115"/>
      <c r="L240" s="113" t="s">
        <v>862</v>
      </c>
      <c r="M240" s="115"/>
      <c r="N240" s="113" t="s">
        <v>725</v>
      </c>
      <c r="O240" s="118" t="s">
        <v>863</v>
      </c>
      <c r="P240" s="118"/>
      <c r="Q240" s="126"/>
      <c r="R240" s="126"/>
      <c r="S240" s="127"/>
    </row>
    <row r="241">
      <c r="A241" s="113" t="s">
        <v>1127</v>
      </c>
      <c r="B241" s="137" t="s">
        <v>699</v>
      </c>
      <c r="C241" s="137" t="s">
        <v>700</v>
      </c>
      <c r="D241" s="137" t="s">
        <v>41</v>
      </c>
      <c r="E241" s="140"/>
      <c r="F241" s="137" t="s">
        <v>40</v>
      </c>
      <c r="G241" s="132">
        <v>1026.0</v>
      </c>
      <c r="H241" s="116">
        <v>826.12</v>
      </c>
      <c r="I241" s="131"/>
      <c r="J241" s="115"/>
      <c r="K241" s="115"/>
      <c r="L241" s="113" t="s">
        <v>862</v>
      </c>
      <c r="M241" s="115"/>
      <c r="N241" s="113" t="s">
        <v>725</v>
      </c>
      <c r="O241" s="121" t="s">
        <v>863</v>
      </c>
      <c r="P241" s="121"/>
      <c r="Q241" s="124"/>
      <c r="R241" s="124"/>
      <c r="S241" s="125"/>
    </row>
    <row r="242">
      <c r="A242" s="113" t="s">
        <v>1128</v>
      </c>
      <c r="B242" s="137" t="s">
        <v>699</v>
      </c>
      <c r="C242" s="137" t="s">
        <v>700</v>
      </c>
      <c r="D242" s="137" t="s">
        <v>41</v>
      </c>
      <c r="E242" s="140"/>
      <c r="F242" s="137" t="s">
        <v>40</v>
      </c>
      <c r="G242" s="132">
        <v>1027.0</v>
      </c>
      <c r="H242" s="116">
        <v>997.24</v>
      </c>
      <c r="I242" s="131"/>
      <c r="J242" s="115"/>
      <c r="K242" s="115"/>
      <c r="L242" s="113" t="s">
        <v>862</v>
      </c>
      <c r="M242" s="115"/>
      <c r="N242" s="113" t="s">
        <v>725</v>
      </c>
      <c r="O242" s="118" t="s">
        <v>863</v>
      </c>
      <c r="P242" s="118"/>
      <c r="Q242" s="126"/>
      <c r="R242" s="126"/>
      <c r="S242" s="127"/>
    </row>
    <row r="243">
      <c r="A243" s="113" t="s">
        <v>1129</v>
      </c>
      <c r="B243" s="137" t="s">
        <v>699</v>
      </c>
      <c r="C243" s="137" t="s">
        <v>700</v>
      </c>
      <c r="D243" s="137" t="s">
        <v>41</v>
      </c>
      <c r="E243" s="140"/>
      <c r="F243" s="137" t="s">
        <v>40</v>
      </c>
      <c r="G243" s="132">
        <v>1028.0</v>
      </c>
      <c r="H243" s="116">
        <v>957.77</v>
      </c>
      <c r="I243" s="131"/>
      <c r="J243" s="115"/>
      <c r="K243" s="115"/>
      <c r="L243" s="113" t="s">
        <v>862</v>
      </c>
      <c r="M243" s="115"/>
      <c r="N243" s="113" t="s">
        <v>725</v>
      </c>
      <c r="O243" s="121" t="s">
        <v>863</v>
      </c>
      <c r="P243" s="121"/>
      <c r="Q243" s="124"/>
      <c r="R243" s="124"/>
      <c r="S243" s="125"/>
    </row>
    <row r="244">
      <c r="A244" s="113" t="s">
        <v>1130</v>
      </c>
      <c r="B244" s="138" t="s">
        <v>699</v>
      </c>
      <c r="C244" s="138" t="s">
        <v>700</v>
      </c>
      <c r="D244" s="138" t="s">
        <v>41</v>
      </c>
      <c r="E244" s="139"/>
      <c r="F244" s="138" t="s">
        <v>40</v>
      </c>
      <c r="G244" s="132">
        <v>1029.0</v>
      </c>
      <c r="H244" s="116">
        <v>335.97</v>
      </c>
      <c r="I244" s="131"/>
      <c r="J244" s="115"/>
      <c r="K244" s="115"/>
      <c r="L244" s="113" t="s">
        <v>862</v>
      </c>
      <c r="M244" s="115"/>
      <c r="N244" s="113" t="s">
        <v>725</v>
      </c>
      <c r="O244" s="118" t="s">
        <v>863</v>
      </c>
      <c r="P244" s="118"/>
      <c r="Q244" s="126"/>
      <c r="R244" s="126"/>
      <c r="S244" s="127"/>
    </row>
    <row r="245">
      <c r="A245" s="113" t="s">
        <v>1131</v>
      </c>
      <c r="B245" s="138" t="s">
        <v>699</v>
      </c>
      <c r="C245" s="138" t="s">
        <v>700</v>
      </c>
      <c r="D245" s="138" t="s">
        <v>41</v>
      </c>
      <c r="E245" s="139"/>
      <c r="F245" s="138" t="s">
        <v>40</v>
      </c>
      <c r="G245" s="132">
        <v>1030.0</v>
      </c>
      <c r="H245" s="116">
        <v>569.15</v>
      </c>
      <c r="I245" s="131"/>
      <c r="J245" s="115"/>
      <c r="K245" s="115"/>
      <c r="L245" s="113" t="s">
        <v>862</v>
      </c>
      <c r="M245" s="115"/>
      <c r="N245" s="113" t="s">
        <v>725</v>
      </c>
      <c r="O245" s="121" t="s">
        <v>863</v>
      </c>
      <c r="P245" s="121"/>
      <c r="Q245" s="124"/>
      <c r="R245" s="124"/>
      <c r="S245" s="125"/>
    </row>
    <row r="246">
      <c r="A246" s="113" t="s">
        <v>1132</v>
      </c>
      <c r="B246" s="138" t="s">
        <v>699</v>
      </c>
      <c r="C246" s="138" t="s">
        <v>700</v>
      </c>
      <c r="D246" s="138" t="s">
        <v>41</v>
      </c>
      <c r="E246" s="139"/>
      <c r="F246" s="138" t="s">
        <v>40</v>
      </c>
      <c r="G246" s="132">
        <v>1031.0</v>
      </c>
      <c r="H246" s="116">
        <v>1100.95</v>
      </c>
      <c r="I246" s="131"/>
      <c r="J246" s="115"/>
      <c r="K246" s="115"/>
      <c r="L246" s="113" t="s">
        <v>862</v>
      </c>
      <c r="M246" s="115"/>
      <c r="N246" s="113" t="s">
        <v>725</v>
      </c>
      <c r="O246" s="118" t="s">
        <v>863</v>
      </c>
      <c r="P246" s="118"/>
      <c r="Q246" s="126"/>
      <c r="R246" s="126"/>
      <c r="S246" s="127"/>
    </row>
    <row r="247">
      <c r="A247" s="113" t="s">
        <v>1133</v>
      </c>
      <c r="B247" s="138" t="s">
        <v>699</v>
      </c>
      <c r="C247" s="138" t="s">
        <v>700</v>
      </c>
      <c r="D247" s="138" t="s">
        <v>41</v>
      </c>
      <c r="E247" s="139"/>
      <c r="F247" s="138" t="s">
        <v>40</v>
      </c>
      <c r="G247" s="132">
        <v>1032.0</v>
      </c>
      <c r="H247" s="116">
        <v>411.65</v>
      </c>
      <c r="I247" s="131"/>
      <c r="J247" s="115"/>
      <c r="K247" s="115"/>
      <c r="L247" s="113" t="s">
        <v>862</v>
      </c>
      <c r="M247" s="115"/>
      <c r="N247" s="113" t="s">
        <v>725</v>
      </c>
      <c r="O247" s="121" t="s">
        <v>863</v>
      </c>
      <c r="P247" s="121"/>
      <c r="Q247" s="124"/>
      <c r="R247" s="124"/>
      <c r="S247" s="125"/>
    </row>
    <row r="248">
      <c r="A248" s="113" t="s">
        <v>1134</v>
      </c>
      <c r="B248" s="138" t="s">
        <v>699</v>
      </c>
      <c r="C248" s="138" t="s">
        <v>700</v>
      </c>
      <c r="D248" s="138" t="s">
        <v>41</v>
      </c>
      <c r="E248" s="139"/>
      <c r="F248" s="138" t="s">
        <v>40</v>
      </c>
      <c r="G248" s="132">
        <v>1033.0</v>
      </c>
      <c r="H248" s="116">
        <v>401.24</v>
      </c>
      <c r="I248" s="131"/>
      <c r="J248" s="115"/>
      <c r="K248" s="115"/>
      <c r="L248" s="113" t="s">
        <v>862</v>
      </c>
      <c r="M248" s="115"/>
      <c r="N248" s="113" t="s">
        <v>725</v>
      </c>
      <c r="O248" s="118" t="s">
        <v>863</v>
      </c>
      <c r="P248" s="118"/>
      <c r="Q248" s="126"/>
      <c r="R248" s="126"/>
      <c r="S248" s="127"/>
    </row>
    <row r="249">
      <c r="A249" s="113" t="s">
        <v>1135</v>
      </c>
      <c r="B249" s="138" t="s">
        <v>699</v>
      </c>
      <c r="C249" s="138" t="s">
        <v>700</v>
      </c>
      <c r="D249" s="138" t="s">
        <v>41</v>
      </c>
      <c r="E249" s="139"/>
      <c r="F249" s="138" t="s">
        <v>40</v>
      </c>
      <c r="G249" s="132">
        <v>1042.0</v>
      </c>
      <c r="H249" s="116">
        <v>8597.62</v>
      </c>
      <c r="I249" s="131"/>
      <c r="J249" s="115"/>
      <c r="K249" s="115"/>
      <c r="L249" s="113" t="s">
        <v>862</v>
      </c>
      <c r="M249" s="115"/>
      <c r="N249" s="113" t="s">
        <v>725</v>
      </c>
      <c r="O249" s="121" t="s">
        <v>863</v>
      </c>
      <c r="P249" s="121"/>
      <c r="Q249" s="124"/>
      <c r="R249" s="124"/>
      <c r="S249" s="125"/>
    </row>
    <row r="250">
      <c r="A250" s="113" t="s">
        <v>1136</v>
      </c>
      <c r="B250" s="138" t="s">
        <v>699</v>
      </c>
      <c r="C250" s="138" t="s">
        <v>700</v>
      </c>
      <c r="D250" s="138" t="s">
        <v>41</v>
      </c>
      <c r="E250" s="139"/>
      <c r="F250" s="138" t="s">
        <v>40</v>
      </c>
      <c r="G250" s="132">
        <v>1043.0</v>
      </c>
      <c r="H250" s="116">
        <v>425.14</v>
      </c>
      <c r="I250" s="131"/>
      <c r="J250" s="115"/>
      <c r="K250" s="115"/>
      <c r="L250" s="113" t="s">
        <v>862</v>
      </c>
      <c r="M250" s="115"/>
      <c r="N250" s="113" t="s">
        <v>725</v>
      </c>
      <c r="O250" s="118" t="s">
        <v>863</v>
      </c>
      <c r="P250" s="118"/>
      <c r="Q250" s="126"/>
      <c r="R250" s="126"/>
      <c r="S250" s="127"/>
    </row>
    <row r="251">
      <c r="A251" s="113" t="s">
        <v>1137</v>
      </c>
      <c r="B251" s="138" t="s">
        <v>699</v>
      </c>
      <c r="C251" s="138" t="s">
        <v>700</v>
      </c>
      <c r="D251" s="138" t="s">
        <v>41</v>
      </c>
      <c r="E251" s="139"/>
      <c r="F251" s="138" t="s">
        <v>40</v>
      </c>
      <c r="G251" s="132">
        <v>1044.0</v>
      </c>
      <c r="H251" s="116">
        <v>9076.06</v>
      </c>
      <c r="I251" s="131"/>
      <c r="J251" s="115"/>
      <c r="K251" s="115"/>
      <c r="L251" s="113" t="s">
        <v>862</v>
      </c>
      <c r="M251" s="115"/>
      <c r="N251" s="113" t="s">
        <v>725</v>
      </c>
      <c r="O251" s="121" t="s">
        <v>863</v>
      </c>
      <c r="P251" s="121"/>
      <c r="Q251" s="124"/>
      <c r="R251" s="124"/>
      <c r="S251" s="125"/>
    </row>
    <row r="252">
      <c r="A252" s="113" t="s">
        <v>1138</v>
      </c>
      <c r="B252" s="137" t="s">
        <v>699</v>
      </c>
      <c r="C252" s="137" t="s">
        <v>700</v>
      </c>
      <c r="D252" s="137" t="s">
        <v>41</v>
      </c>
      <c r="E252" s="140"/>
      <c r="F252" s="137" t="s">
        <v>40</v>
      </c>
      <c r="G252" s="132">
        <v>1045.0</v>
      </c>
      <c r="H252" s="116">
        <v>3790.2</v>
      </c>
      <c r="I252" s="131"/>
      <c r="J252" s="115"/>
      <c r="K252" s="115"/>
      <c r="L252" s="113" t="s">
        <v>862</v>
      </c>
      <c r="M252" s="115"/>
      <c r="N252" s="113" t="s">
        <v>725</v>
      </c>
      <c r="O252" s="118" t="s">
        <v>863</v>
      </c>
      <c r="P252" s="118"/>
      <c r="Q252" s="126"/>
      <c r="R252" s="126"/>
      <c r="S252" s="127"/>
    </row>
    <row r="253">
      <c r="A253" s="113" t="s">
        <v>1139</v>
      </c>
      <c r="B253" s="137" t="s">
        <v>699</v>
      </c>
      <c r="C253" s="137" t="s">
        <v>700</v>
      </c>
      <c r="D253" s="137" t="s">
        <v>41</v>
      </c>
      <c r="E253" s="140"/>
      <c r="F253" s="137" t="s">
        <v>40</v>
      </c>
      <c r="G253" s="132">
        <v>1046.0</v>
      </c>
      <c r="H253" s="116">
        <v>6561.46</v>
      </c>
      <c r="I253" s="131"/>
      <c r="J253" s="115"/>
      <c r="K253" s="115"/>
      <c r="L253" s="113" t="s">
        <v>862</v>
      </c>
      <c r="M253" s="115"/>
      <c r="N253" s="113" t="s">
        <v>725</v>
      </c>
      <c r="O253" s="121" t="s">
        <v>863</v>
      </c>
      <c r="P253" s="121"/>
      <c r="Q253" s="124"/>
      <c r="R253" s="124"/>
      <c r="S253" s="125"/>
    </row>
    <row r="254">
      <c r="A254" s="113" t="s">
        <v>1140</v>
      </c>
      <c r="B254" s="137" t="s">
        <v>699</v>
      </c>
      <c r="C254" s="137" t="s">
        <v>700</v>
      </c>
      <c r="D254" s="137" t="s">
        <v>41</v>
      </c>
      <c r="E254" s="140"/>
      <c r="F254" s="137" t="s">
        <v>40</v>
      </c>
      <c r="G254" s="132">
        <v>1047.0</v>
      </c>
      <c r="H254" s="116">
        <v>350.31</v>
      </c>
      <c r="I254" s="131"/>
      <c r="J254" s="115"/>
      <c r="K254" s="115"/>
      <c r="L254" s="113" t="s">
        <v>862</v>
      </c>
      <c r="M254" s="115"/>
      <c r="N254" s="113" t="s">
        <v>725</v>
      </c>
      <c r="O254" s="118" t="s">
        <v>863</v>
      </c>
      <c r="P254" s="118"/>
      <c r="Q254" s="126"/>
      <c r="R254" s="126"/>
      <c r="S254" s="127"/>
    </row>
    <row r="255">
      <c r="A255" s="113" t="s">
        <v>1141</v>
      </c>
      <c r="B255" s="137" t="s">
        <v>699</v>
      </c>
      <c r="C255" s="137" t="s">
        <v>700</v>
      </c>
      <c r="D255" s="137" t="s">
        <v>41</v>
      </c>
      <c r="E255" s="140"/>
      <c r="F255" s="137" t="s">
        <v>40</v>
      </c>
      <c r="G255" s="132">
        <v>1048.0</v>
      </c>
      <c r="H255" s="116">
        <v>1116.41</v>
      </c>
      <c r="I255" s="131"/>
      <c r="J255" s="115"/>
      <c r="K255" s="115"/>
      <c r="L255" s="113" t="s">
        <v>862</v>
      </c>
      <c r="M255" s="115"/>
      <c r="N255" s="113" t="s">
        <v>725</v>
      </c>
      <c r="O255" s="121" t="s">
        <v>863</v>
      </c>
      <c r="P255" s="121"/>
      <c r="Q255" s="124"/>
      <c r="R255" s="124"/>
      <c r="S255" s="125"/>
    </row>
    <row r="256">
      <c r="A256" s="113" t="s">
        <v>1142</v>
      </c>
      <c r="B256" s="138" t="s">
        <v>699</v>
      </c>
      <c r="C256" s="138" t="s">
        <v>700</v>
      </c>
      <c r="D256" s="138" t="s">
        <v>41</v>
      </c>
      <c r="E256" s="139"/>
      <c r="F256" s="138" t="s">
        <v>40</v>
      </c>
      <c r="G256" s="132">
        <v>1049.0</v>
      </c>
      <c r="H256" s="116">
        <v>1409.11</v>
      </c>
      <c r="I256" s="131"/>
      <c r="J256" s="115"/>
      <c r="K256" s="115"/>
      <c r="L256" s="113" t="s">
        <v>862</v>
      </c>
      <c r="M256" s="115"/>
      <c r="N256" s="113" t="s">
        <v>725</v>
      </c>
      <c r="O256" s="118" t="s">
        <v>863</v>
      </c>
      <c r="P256" s="118"/>
      <c r="Q256" s="126"/>
      <c r="R256" s="126"/>
      <c r="S256" s="127"/>
    </row>
    <row r="257">
      <c r="A257" s="113" t="s">
        <v>1143</v>
      </c>
      <c r="B257" s="138" t="s">
        <v>699</v>
      </c>
      <c r="C257" s="138" t="s">
        <v>700</v>
      </c>
      <c r="D257" s="138" t="s">
        <v>41</v>
      </c>
      <c r="E257" s="139"/>
      <c r="F257" s="138" t="s">
        <v>40</v>
      </c>
      <c r="G257" s="132">
        <v>1050.0</v>
      </c>
      <c r="H257" s="116">
        <v>322.5</v>
      </c>
      <c r="I257" s="131"/>
      <c r="J257" s="115"/>
      <c r="K257" s="115"/>
      <c r="L257" s="113" t="s">
        <v>862</v>
      </c>
      <c r="M257" s="115"/>
      <c r="N257" s="113" t="s">
        <v>725</v>
      </c>
      <c r="O257" s="121" t="s">
        <v>863</v>
      </c>
      <c r="P257" s="121"/>
      <c r="Q257" s="124"/>
      <c r="R257" s="124"/>
      <c r="S257" s="125"/>
    </row>
    <row r="258">
      <c r="A258" s="113" t="s">
        <v>1144</v>
      </c>
      <c r="B258" s="138" t="s">
        <v>699</v>
      </c>
      <c r="C258" s="138" t="s">
        <v>700</v>
      </c>
      <c r="D258" s="138" t="s">
        <v>41</v>
      </c>
      <c r="E258" s="139"/>
      <c r="F258" s="138" t="s">
        <v>40</v>
      </c>
      <c r="G258" s="132">
        <v>1051.0</v>
      </c>
      <c r="H258" s="116">
        <v>2278.28</v>
      </c>
      <c r="I258" s="131"/>
      <c r="J258" s="115"/>
      <c r="K258" s="115"/>
      <c r="L258" s="113" t="s">
        <v>862</v>
      </c>
      <c r="M258" s="115"/>
      <c r="N258" s="113" t="s">
        <v>725</v>
      </c>
      <c r="O258" s="118" t="s">
        <v>863</v>
      </c>
      <c r="P258" s="118"/>
      <c r="Q258" s="126"/>
      <c r="R258" s="126"/>
      <c r="S258" s="127"/>
    </row>
    <row r="259">
      <c r="A259" s="113" t="s">
        <v>1145</v>
      </c>
      <c r="B259" s="138" t="s">
        <v>699</v>
      </c>
      <c r="C259" s="138" t="s">
        <v>700</v>
      </c>
      <c r="D259" s="138" t="s">
        <v>41</v>
      </c>
      <c r="E259" s="139"/>
      <c r="F259" s="138" t="s">
        <v>40</v>
      </c>
      <c r="G259" s="132">
        <v>1052.0</v>
      </c>
      <c r="H259" s="116">
        <v>479.05</v>
      </c>
      <c r="I259" s="131"/>
      <c r="J259" s="115"/>
      <c r="K259" s="115"/>
      <c r="L259" s="113" t="s">
        <v>862</v>
      </c>
      <c r="M259" s="115"/>
      <c r="N259" s="113" t="s">
        <v>725</v>
      </c>
      <c r="O259" s="121" t="s">
        <v>863</v>
      </c>
      <c r="P259" s="121"/>
      <c r="Q259" s="124"/>
      <c r="R259" s="124"/>
      <c r="S259" s="125"/>
    </row>
    <row r="260">
      <c r="A260" s="113" t="s">
        <v>1146</v>
      </c>
      <c r="B260" s="138" t="s">
        <v>699</v>
      </c>
      <c r="C260" s="138" t="s">
        <v>700</v>
      </c>
      <c r="D260" s="138" t="s">
        <v>41</v>
      </c>
      <c r="E260" s="139"/>
      <c r="F260" s="138" t="s">
        <v>40</v>
      </c>
      <c r="G260" s="132">
        <v>1053.0</v>
      </c>
      <c r="H260" s="116">
        <v>625.79</v>
      </c>
      <c r="I260" s="131"/>
      <c r="J260" s="115"/>
      <c r="K260" s="115"/>
      <c r="L260" s="113" t="s">
        <v>862</v>
      </c>
      <c r="M260" s="115"/>
      <c r="N260" s="113" t="s">
        <v>725</v>
      </c>
      <c r="O260" s="118" t="s">
        <v>863</v>
      </c>
      <c r="P260" s="118"/>
      <c r="Q260" s="126"/>
      <c r="R260" s="126"/>
      <c r="S260" s="127"/>
    </row>
    <row r="261">
      <c r="A261" s="113" t="s">
        <v>1147</v>
      </c>
      <c r="B261" s="138" t="s">
        <v>699</v>
      </c>
      <c r="C261" s="138" t="s">
        <v>700</v>
      </c>
      <c r="D261" s="138" t="s">
        <v>41</v>
      </c>
      <c r="E261" s="139"/>
      <c r="F261" s="138" t="s">
        <v>40</v>
      </c>
      <c r="G261" s="132">
        <v>1054.0</v>
      </c>
      <c r="H261" s="116">
        <v>6683.02</v>
      </c>
      <c r="I261" s="131"/>
      <c r="J261" s="115"/>
      <c r="K261" s="115"/>
      <c r="L261" s="113" t="s">
        <v>862</v>
      </c>
      <c r="M261" s="115"/>
      <c r="N261" s="113" t="s">
        <v>725</v>
      </c>
      <c r="O261" s="121" t="s">
        <v>863</v>
      </c>
      <c r="P261" s="121"/>
      <c r="Q261" s="124"/>
      <c r="R261" s="124"/>
      <c r="S261" s="125"/>
    </row>
    <row r="262">
      <c r="A262" s="113" t="s">
        <v>1148</v>
      </c>
      <c r="B262" s="138" t="s">
        <v>699</v>
      </c>
      <c r="C262" s="138" t="s">
        <v>700</v>
      </c>
      <c r="D262" s="138" t="s">
        <v>41</v>
      </c>
      <c r="E262" s="139"/>
      <c r="F262" s="138" t="s">
        <v>40</v>
      </c>
      <c r="G262" s="132">
        <v>1055.0</v>
      </c>
      <c r="H262" s="116">
        <v>500.85</v>
      </c>
      <c r="I262" s="131"/>
      <c r="J262" s="115"/>
      <c r="K262" s="115"/>
      <c r="L262" s="113" t="s">
        <v>862</v>
      </c>
      <c r="M262" s="115"/>
      <c r="N262" s="113" t="s">
        <v>725</v>
      </c>
      <c r="O262" s="118" t="s">
        <v>863</v>
      </c>
      <c r="P262" s="118"/>
      <c r="Q262" s="126"/>
      <c r="R262" s="126"/>
      <c r="S262" s="127"/>
    </row>
    <row r="263">
      <c r="A263" s="113" t="s">
        <v>1149</v>
      </c>
      <c r="B263" s="138" t="s">
        <v>699</v>
      </c>
      <c r="C263" s="138" t="s">
        <v>700</v>
      </c>
      <c r="D263" s="138" t="s">
        <v>41</v>
      </c>
      <c r="E263" s="139"/>
      <c r="F263" s="138" t="s">
        <v>40</v>
      </c>
      <c r="G263" s="132">
        <v>1056.0</v>
      </c>
      <c r="H263" s="116">
        <v>824.35</v>
      </c>
      <c r="I263" s="131"/>
      <c r="J263" s="115"/>
      <c r="K263" s="115"/>
      <c r="L263" s="113" t="s">
        <v>862</v>
      </c>
      <c r="M263" s="115"/>
      <c r="N263" s="113" t="s">
        <v>725</v>
      </c>
      <c r="O263" s="121" t="s">
        <v>863</v>
      </c>
      <c r="P263" s="121"/>
      <c r="Q263" s="124"/>
      <c r="R263" s="124"/>
      <c r="S263" s="125"/>
    </row>
    <row r="264">
      <c r="A264" s="113" t="s">
        <v>1150</v>
      </c>
      <c r="B264" s="137" t="s">
        <v>699</v>
      </c>
      <c r="C264" s="137" t="s">
        <v>700</v>
      </c>
      <c r="D264" s="137" t="s">
        <v>41</v>
      </c>
      <c r="E264" s="140"/>
      <c r="F264" s="137" t="s">
        <v>40</v>
      </c>
      <c r="G264" s="132">
        <v>1057.0</v>
      </c>
      <c r="H264" s="116">
        <v>2602.23</v>
      </c>
      <c r="I264" s="131"/>
      <c r="J264" s="115"/>
      <c r="K264" s="115"/>
      <c r="L264" s="113" t="s">
        <v>862</v>
      </c>
      <c r="M264" s="115"/>
      <c r="N264" s="113" t="s">
        <v>725</v>
      </c>
      <c r="O264" s="118" t="s">
        <v>863</v>
      </c>
      <c r="P264" s="118"/>
      <c r="Q264" s="126"/>
      <c r="R264" s="126"/>
      <c r="S264" s="127"/>
    </row>
    <row r="265">
      <c r="A265" s="113" t="s">
        <v>1151</v>
      </c>
      <c r="B265" s="137" t="s">
        <v>699</v>
      </c>
      <c r="C265" s="137" t="s">
        <v>700</v>
      </c>
      <c r="D265" s="137" t="s">
        <v>41</v>
      </c>
      <c r="E265" s="140"/>
      <c r="F265" s="137" t="s">
        <v>40</v>
      </c>
      <c r="G265" s="132">
        <v>1058.0</v>
      </c>
      <c r="H265" s="116">
        <v>3070.9</v>
      </c>
      <c r="I265" s="131"/>
      <c r="J265" s="115"/>
      <c r="K265" s="115"/>
      <c r="L265" s="113" t="s">
        <v>862</v>
      </c>
      <c r="M265" s="115"/>
      <c r="N265" s="113" t="s">
        <v>725</v>
      </c>
      <c r="O265" s="121" t="s">
        <v>863</v>
      </c>
      <c r="P265" s="121"/>
      <c r="Q265" s="124"/>
      <c r="R265" s="124"/>
      <c r="S265" s="125"/>
    </row>
    <row r="266">
      <c r="A266" s="113" t="s">
        <v>1152</v>
      </c>
      <c r="B266" s="137" t="s">
        <v>699</v>
      </c>
      <c r="C266" s="137" t="s">
        <v>700</v>
      </c>
      <c r="D266" s="137" t="s">
        <v>41</v>
      </c>
      <c r="E266" s="140"/>
      <c r="F266" s="137" t="s">
        <v>40</v>
      </c>
      <c r="G266" s="132">
        <v>1059.0</v>
      </c>
      <c r="H266" s="116">
        <v>199.76</v>
      </c>
      <c r="I266" s="131"/>
      <c r="J266" s="115"/>
      <c r="K266" s="115"/>
      <c r="L266" s="113" t="s">
        <v>862</v>
      </c>
      <c r="M266" s="115"/>
      <c r="N266" s="113" t="s">
        <v>725</v>
      </c>
      <c r="O266" s="118" t="s">
        <v>863</v>
      </c>
      <c r="P266" s="118"/>
      <c r="Q266" s="126"/>
      <c r="R266" s="126"/>
      <c r="S266" s="127"/>
    </row>
    <row r="267">
      <c r="A267" s="113" t="s">
        <v>1153</v>
      </c>
      <c r="B267" s="137" t="s">
        <v>699</v>
      </c>
      <c r="C267" s="137" t="s">
        <v>700</v>
      </c>
      <c r="D267" s="137" t="s">
        <v>41</v>
      </c>
      <c r="E267" s="140"/>
      <c r="F267" s="137" t="s">
        <v>40</v>
      </c>
      <c r="G267" s="132">
        <v>1064.0</v>
      </c>
      <c r="H267" s="116">
        <v>2566.17</v>
      </c>
      <c r="I267" s="131"/>
      <c r="J267" s="115"/>
      <c r="K267" s="115"/>
      <c r="L267" s="113" t="s">
        <v>862</v>
      </c>
      <c r="M267" s="115"/>
      <c r="N267" s="113" t="s">
        <v>725</v>
      </c>
      <c r="O267" s="121" t="s">
        <v>863</v>
      </c>
      <c r="P267" s="121"/>
      <c r="Q267" s="124"/>
      <c r="R267" s="124"/>
      <c r="S267" s="125"/>
    </row>
    <row r="268">
      <c r="A268" s="113" t="s">
        <v>1154</v>
      </c>
      <c r="B268" s="138" t="s">
        <v>699</v>
      </c>
      <c r="C268" s="138" t="s">
        <v>700</v>
      </c>
      <c r="D268" s="138" t="s">
        <v>41</v>
      </c>
      <c r="E268" s="139"/>
      <c r="F268" s="138" t="s">
        <v>40</v>
      </c>
      <c r="G268" s="132">
        <v>1104.0</v>
      </c>
      <c r="H268" s="116">
        <v>3124.98</v>
      </c>
      <c r="I268" s="131"/>
      <c r="J268" s="115"/>
      <c r="K268" s="115"/>
      <c r="L268" s="113" t="s">
        <v>862</v>
      </c>
      <c r="M268" s="115"/>
      <c r="N268" s="113" t="s">
        <v>725</v>
      </c>
      <c r="O268" s="118" t="s">
        <v>863</v>
      </c>
      <c r="P268" s="118"/>
      <c r="Q268" s="126"/>
      <c r="R268" s="126"/>
      <c r="S268" s="127"/>
    </row>
    <row r="269">
      <c r="A269" s="113" t="s">
        <v>1155</v>
      </c>
      <c r="B269" s="138" t="s">
        <v>699</v>
      </c>
      <c r="C269" s="138" t="s">
        <v>700</v>
      </c>
      <c r="D269" s="138" t="s">
        <v>41</v>
      </c>
      <c r="E269" s="139"/>
      <c r="F269" s="138" t="s">
        <v>40</v>
      </c>
      <c r="G269" s="132">
        <v>1105.0</v>
      </c>
      <c r="H269" s="116">
        <v>1668.7</v>
      </c>
      <c r="I269" s="131"/>
      <c r="J269" s="115"/>
      <c r="K269" s="115"/>
      <c r="L269" s="113" t="s">
        <v>862</v>
      </c>
      <c r="M269" s="115"/>
      <c r="N269" s="113" t="s">
        <v>725</v>
      </c>
      <c r="O269" s="121" t="s">
        <v>863</v>
      </c>
      <c r="P269" s="121"/>
      <c r="Q269" s="124"/>
      <c r="R269" s="124"/>
      <c r="S269" s="125"/>
    </row>
    <row r="270">
      <c r="A270" s="113" t="s">
        <v>1156</v>
      </c>
      <c r="B270" s="138" t="s">
        <v>699</v>
      </c>
      <c r="C270" s="138" t="s">
        <v>700</v>
      </c>
      <c r="D270" s="138" t="s">
        <v>41</v>
      </c>
      <c r="E270" s="139"/>
      <c r="F270" s="138" t="s">
        <v>40</v>
      </c>
      <c r="G270" s="132">
        <v>1106.0</v>
      </c>
      <c r="H270" s="116">
        <v>1000.03</v>
      </c>
      <c r="I270" s="131"/>
      <c r="J270" s="115"/>
      <c r="K270" s="115"/>
      <c r="L270" s="113" t="s">
        <v>862</v>
      </c>
      <c r="M270" s="115"/>
      <c r="N270" s="113" t="s">
        <v>725</v>
      </c>
      <c r="O270" s="118" t="s">
        <v>863</v>
      </c>
      <c r="P270" s="118"/>
      <c r="Q270" s="126"/>
      <c r="R270" s="126"/>
      <c r="S270" s="127"/>
    </row>
    <row r="271">
      <c r="A271" s="113" t="s">
        <v>1157</v>
      </c>
      <c r="B271" s="138" t="s">
        <v>699</v>
      </c>
      <c r="C271" s="138" t="s">
        <v>700</v>
      </c>
      <c r="D271" s="138" t="s">
        <v>41</v>
      </c>
      <c r="E271" s="139"/>
      <c r="F271" s="138" t="s">
        <v>40</v>
      </c>
      <c r="G271" s="132">
        <v>1107.0</v>
      </c>
      <c r="H271" s="116">
        <v>8123.51</v>
      </c>
      <c r="I271" s="131"/>
      <c r="J271" s="115"/>
      <c r="K271" s="115"/>
      <c r="L271" s="113" t="s">
        <v>862</v>
      </c>
      <c r="M271" s="115"/>
      <c r="N271" s="113" t="s">
        <v>725</v>
      </c>
      <c r="O271" s="121" t="s">
        <v>863</v>
      </c>
      <c r="P271" s="121"/>
      <c r="Q271" s="124"/>
      <c r="R271" s="124"/>
      <c r="S271" s="125"/>
    </row>
    <row r="272">
      <c r="A272" s="113" t="s">
        <v>1158</v>
      </c>
      <c r="B272" s="138" t="s">
        <v>699</v>
      </c>
      <c r="C272" s="138" t="s">
        <v>700</v>
      </c>
      <c r="D272" s="138" t="s">
        <v>41</v>
      </c>
      <c r="E272" s="139"/>
      <c r="F272" s="138" t="s">
        <v>40</v>
      </c>
      <c r="G272" s="132">
        <v>1108.0</v>
      </c>
      <c r="H272" s="116">
        <v>2009.54</v>
      </c>
      <c r="I272" s="131"/>
      <c r="J272" s="115"/>
      <c r="K272" s="115"/>
      <c r="L272" s="113" t="s">
        <v>862</v>
      </c>
      <c r="M272" s="115"/>
      <c r="N272" s="113" t="s">
        <v>725</v>
      </c>
      <c r="O272" s="118" t="s">
        <v>863</v>
      </c>
      <c r="P272" s="118"/>
      <c r="Q272" s="126"/>
      <c r="R272" s="126"/>
      <c r="S272" s="127"/>
    </row>
    <row r="273">
      <c r="A273" s="113" t="s">
        <v>1159</v>
      </c>
      <c r="B273" s="138" t="s">
        <v>699</v>
      </c>
      <c r="C273" s="138" t="s">
        <v>700</v>
      </c>
      <c r="D273" s="138" t="s">
        <v>41</v>
      </c>
      <c r="E273" s="139"/>
      <c r="F273" s="138" t="s">
        <v>40</v>
      </c>
      <c r="G273" s="132">
        <v>1109.0</v>
      </c>
      <c r="H273" s="116">
        <v>876.11</v>
      </c>
      <c r="I273" s="131"/>
      <c r="J273" s="115"/>
      <c r="K273" s="115"/>
      <c r="L273" s="113" t="s">
        <v>862</v>
      </c>
      <c r="M273" s="115"/>
      <c r="N273" s="113" t="s">
        <v>725</v>
      </c>
      <c r="O273" s="121" t="s">
        <v>863</v>
      </c>
      <c r="P273" s="121"/>
      <c r="Q273" s="124"/>
      <c r="R273" s="124"/>
      <c r="S273" s="125"/>
    </row>
    <row r="274">
      <c r="A274" s="113" t="s">
        <v>1160</v>
      </c>
      <c r="B274" s="138" t="s">
        <v>699</v>
      </c>
      <c r="C274" s="138" t="s">
        <v>700</v>
      </c>
      <c r="D274" s="138" t="s">
        <v>41</v>
      </c>
      <c r="E274" s="139"/>
      <c r="F274" s="138" t="s">
        <v>40</v>
      </c>
      <c r="G274" s="132">
        <v>1110.0</v>
      </c>
      <c r="H274" s="116">
        <v>702.21</v>
      </c>
      <c r="I274" s="131"/>
      <c r="J274" s="115"/>
      <c r="K274" s="115"/>
      <c r="L274" s="113" t="s">
        <v>862</v>
      </c>
      <c r="M274" s="115"/>
      <c r="N274" s="113" t="s">
        <v>725</v>
      </c>
      <c r="O274" s="118" t="s">
        <v>863</v>
      </c>
      <c r="P274" s="118"/>
      <c r="Q274" s="126"/>
      <c r="R274" s="126"/>
      <c r="S274" s="127"/>
    </row>
    <row r="275">
      <c r="A275" s="113" t="s">
        <v>1161</v>
      </c>
      <c r="B275" s="138" t="s">
        <v>699</v>
      </c>
      <c r="C275" s="138" t="s">
        <v>700</v>
      </c>
      <c r="D275" s="138" t="s">
        <v>41</v>
      </c>
      <c r="E275" s="139"/>
      <c r="F275" s="138" t="s">
        <v>40</v>
      </c>
      <c r="G275" s="132">
        <v>1111.0</v>
      </c>
      <c r="H275" s="116">
        <v>4255.23</v>
      </c>
      <c r="I275" s="131"/>
      <c r="J275" s="115"/>
      <c r="K275" s="115"/>
      <c r="L275" s="113" t="s">
        <v>862</v>
      </c>
      <c r="M275" s="115"/>
      <c r="N275" s="113" t="s">
        <v>725</v>
      </c>
      <c r="O275" s="121" t="s">
        <v>863</v>
      </c>
      <c r="P275" s="121"/>
      <c r="Q275" s="124"/>
      <c r="R275" s="124"/>
      <c r="S275" s="125"/>
    </row>
    <row r="276">
      <c r="A276" s="113" t="s">
        <v>1162</v>
      </c>
      <c r="B276" s="137" t="s">
        <v>699</v>
      </c>
      <c r="C276" s="137" t="s">
        <v>700</v>
      </c>
      <c r="D276" s="137" t="s">
        <v>41</v>
      </c>
      <c r="E276" s="140"/>
      <c r="F276" s="137" t="s">
        <v>40</v>
      </c>
      <c r="G276" s="132">
        <v>1112.0</v>
      </c>
      <c r="H276" s="116">
        <v>878.7</v>
      </c>
      <c r="I276" s="131"/>
      <c r="J276" s="115"/>
      <c r="K276" s="115"/>
      <c r="L276" s="113" t="s">
        <v>862</v>
      </c>
      <c r="M276" s="115"/>
      <c r="N276" s="113" t="s">
        <v>725</v>
      </c>
      <c r="O276" s="118" t="s">
        <v>863</v>
      </c>
      <c r="P276" s="118"/>
      <c r="Q276" s="126"/>
      <c r="R276" s="126"/>
      <c r="S276" s="127"/>
    </row>
    <row r="277">
      <c r="A277" s="113" t="s">
        <v>1163</v>
      </c>
      <c r="B277" s="137" t="s">
        <v>699</v>
      </c>
      <c r="C277" s="137" t="s">
        <v>700</v>
      </c>
      <c r="D277" s="137" t="s">
        <v>41</v>
      </c>
      <c r="E277" s="140"/>
      <c r="F277" s="137" t="s">
        <v>40</v>
      </c>
      <c r="G277" s="132">
        <v>1113.0</v>
      </c>
      <c r="H277" s="116">
        <v>9214.11</v>
      </c>
      <c r="I277" s="131"/>
      <c r="J277" s="115"/>
      <c r="K277" s="115"/>
      <c r="L277" s="113" t="s">
        <v>862</v>
      </c>
      <c r="M277" s="115"/>
      <c r="N277" s="113" t="s">
        <v>725</v>
      </c>
      <c r="O277" s="121" t="s">
        <v>863</v>
      </c>
      <c r="P277" s="121"/>
      <c r="Q277" s="124"/>
      <c r="R277" s="124"/>
      <c r="S277" s="125"/>
    </row>
    <row r="278">
      <c r="A278" s="113" t="s">
        <v>1164</v>
      </c>
      <c r="B278" s="137" t="s">
        <v>699</v>
      </c>
      <c r="C278" s="137" t="s">
        <v>700</v>
      </c>
      <c r="D278" s="137" t="s">
        <v>41</v>
      </c>
      <c r="E278" s="140"/>
      <c r="F278" s="137" t="s">
        <v>40</v>
      </c>
      <c r="G278" s="132">
        <v>1114.0</v>
      </c>
      <c r="H278" s="116">
        <v>3290.39</v>
      </c>
      <c r="I278" s="131"/>
      <c r="J278" s="115"/>
      <c r="K278" s="115"/>
      <c r="L278" s="113" t="s">
        <v>862</v>
      </c>
      <c r="M278" s="115"/>
      <c r="N278" s="113" t="s">
        <v>725</v>
      </c>
      <c r="O278" s="118" t="s">
        <v>863</v>
      </c>
      <c r="P278" s="118"/>
      <c r="Q278" s="126"/>
      <c r="R278" s="126"/>
      <c r="S278" s="127"/>
    </row>
    <row r="279">
      <c r="A279" s="113" t="s">
        <v>1165</v>
      </c>
      <c r="B279" s="137" t="s">
        <v>699</v>
      </c>
      <c r="C279" s="137" t="s">
        <v>700</v>
      </c>
      <c r="D279" s="137" t="s">
        <v>41</v>
      </c>
      <c r="E279" s="140"/>
      <c r="F279" s="137" t="s">
        <v>40</v>
      </c>
      <c r="G279" s="132">
        <v>1115.0</v>
      </c>
      <c r="H279" s="116">
        <v>487.07</v>
      </c>
      <c r="I279" s="131"/>
      <c r="J279" s="115"/>
      <c r="K279" s="115"/>
      <c r="L279" s="113" t="s">
        <v>862</v>
      </c>
      <c r="M279" s="115"/>
      <c r="N279" s="113" t="s">
        <v>725</v>
      </c>
      <c r="O279" s="121" t="s">
        <v>863</v>
      </c>
      <c r="P279" s="121"/>
      <c r="Q279" s="124"/>
      <c r="R279" s="124"/>
      <c r="S279" s="125"/>
    </row>
    <row r="280">
      <c r="A280" s="113" t="s">
        <v>1166</v>
      </c>
      <c r="B280" s="138" t="s">
        <v>699</v>
      </c>
      <c r="C280" s="138" t="s">
        <v>700</v>
      </c>
      <c r="D280" s="138" t="s">
        <v>41</v>
      </c>
      <c r="E280" s="139"/>
      <c r="F280" s="138" t="s">
        <v>40</v>
      </c>
      <c r="G280" s="132">
        <v>1116.0</v>
      </c>
      <c r="H280" s="116">
        <v>377.33</v>
      </c>
      <c r="I280" s="131"/>
      <c r="J280" s="115"/>
      <c r="K280" s="115"/>
      <c r="L280" s="113" t="s">
        <v>862</v>
      </c>
      <c r="M280" s="115"/>
      <c r="N280" s="113" t="s">
        <v>725</v>
      </c>
      <c r="O280" s="118" t="s">
        <v>863</v>
      </c>
      <c r="P280" s="118"/>
      <c r="Q280" s="126"/>
      <c r="R280" s="126"/>
      <c r="S280" s="127"/>
    </row>
    <row r="281">
      <c r="A281" s="113" t="s">
        <v>1167</v>
      </c>
      <c r="B281" s="138" t="s">
        <v>699</v>
      </c>
      <c r="C281" s="138" t="s">
        <v>700</v>
      </c>
      <c r="D281" s="138" t="s">
        <v>41</v>
      </c>
      <c r="E281" s="139"/>
      <c r="F281" s="138" t="s">
        <v>40</v>
      </c>
      <c r="G281" s="132">
        <v>1117.0</v>
      </c>
      <c r="H281" s="116">
        <v>788.99</v>
      </c>
      <c r="I281" s="131"/>
      <c r="J281" s="115"/>
      <c r="K281" s="115"/>
      <c r="L281" s="113" t="s">
        <v>862</v>
      </c>
      <c r="M281" s="115"/>
      <c r="N281" s="113" t="s">
        <v>725</v>
      </c>
      <c r="O281" s="121" t="s">
        <v>863</v>
      </c>
      <c r="P281" s="121"/>
      <c r="Q281" s="124"/>
      <c r="R281" s="124"/>
      <c r="S281" s="125"/>
    </row>
    <row r="282">
      <c r="A282" s="113" t="s">
        <v>1168</v>
      </c>
      <c r="B282" s="138" t="s">
        <v>699</v>
      </c>
      <c r="C282" s="138" t="s">
        <v>700</v>
      </c>
      <c r="D282" s="138" t="s">
        <v>41</v>
      </c>
      <c r="E282" s="139"/>
      <c r="F282" s="138" t="s">
        <v>40</v>
      </c>
      <c r="G282" s="132">
        <v>1118.0</v>
      </c>
      <c r="H282" s="116">
        <v>1528.68</v>
      </c>
      <c r="I282" s="131"/>
      <c r="J282" s="115"/>
      <c r="K282" s="115"/>
      <c r="L282" s="113" t="s">
        <v>862</v>
      </c>
      <c r="M282" s="115"/>
      <c r="N282" s="113" t="s">
        <v>725</v>
      </c>
      <c r="O282" s="118" t="s">
        <v>863</v>
      </c>
      <c r="P282" s="118"/>
      <c r="Q282" s="126"/>
      <c r="R282" s="126"/>
      <c r="S282" s="127"/>
    </row>
    <row r="283">
      <c r="A283" s="113" t="s">
        <v>1169</v>
      </c>
      <c r="B283" s="138" t="s">
        <v>699</v>
      </c>
      <c r="C283" s="138" t="s">
        <v>700</v>
      </c>
      <c r="D283" s="138" t="s">
        <v>41</v>
      </c>
      <c r="E283" s="139"/>
      <c r="F283" s="138" t="s">
        <v>40</v>
      </c>
      <c r="G283" s="132">
        <v>1119.0</v>
      </c>
      <c r="H283" s="116">
        <v>2323.63</v>
      </c>
      <c r="I283" s="131"/>
      <c r="J283" s="115"/>
      <c r="K283" s="115"/>
      <c r="L283" s="113" t="s">
        <v>862</v>
      </c>
      <c r="M283" s="115"/>
      <c r="N283" s="113" t="s">
        <v>725</v>
      </c>
      <c r="O283" s="121" t="s">
        <v>863</v>
      </c>
      <c r="P283" s="121"/>
      <c r="Q283" s="124"/>
      <c r="R283" s="124"/>
      <c r="S283" s="125"/>
    </row>
    <row r="284">
      <c r="A284" s="113" t="s">
        <v>1170</v>
      </c>
      <c r="B284" s="138" t="s">
        <v>699</v>
      </c>
      <c r="C284" s="138" t="s">
        <v>700</v>
      </c>
      <c r="D284" s="138" t="s">
        <v>41</v>
      </c>
      <c r="E284" s="139"/>
      <c r="F284" s="138" t="s">
        <v>40</v>
      </c>
      <c r="G284" s="132">
        <v>1120.0</v>
      </c>
      <c r="H284" s="116">
        <v>957.13</v>
      </c>
      <c r="I284" s="131"/>
      <c r="J284" s="115"/>
      <c r="K284" s="115"/>
      <c r="L284" s="113" t="s">
        <v>862</v>
      </c>
      <c r="M284" s="115"/>
      <c r="N284" s="113" t="s">
        <v>725</v>
      </c>
      <c r="O284" s="118" t="s">
        <v>863</v>
      </c>
      <c r="P284" s="118"/>
      <c r="Q284" s="126"/>
      <c r="R284" s="126"/>
      <c r="S284" s="127"/>
    </row>
    <row r="285">
      <c r="A285" s="113" t="s">
        <v>1171</v>
      </c>
      <c r="B285" s="138" t="s">
        <v>699</v>
      </c>
      <c r="C285" s="138" t="s">
        <v>700</v>
      </c>
      <c r="D285" s="138" t="s">
        <v>41</v>
      </c>
      <c r="E285" s="139"/>
      <c r="F285" s="138" t="s">
        <v>40</v>
      </c>
      <c r="G285" s="132">
        <v>1121.0</v>
      </c>
      <c r="H285" s="116">
        <v>2128.88</v>
      </c>
      <c r="I285" s="131"/>
      <c r="J285" s="115"/>
      <c r="K285" s="115"/>
      <c r="L285" s="113" t="s">
        <v>862</v>
      </c>
      <c r="M285" s="115"/>
      <c r="N285" s="113" t="s">
        <v>725</v>
      </c>
      <c r="O285" s="121" t="s">
        <v>863</v>
      </c>
      <c r="P285" s="121"/>
      <c r="Q285" s="124"/>
      <c r="R285" s="124"/>
      <c r="S285" s="125"/>
    </row>
    <row r="286">
      <c r="A286" s="113" t="s">
        <v>1172</v>
      </c>
      <c r="B286" s="138" t="s">
        <v>699</v>
      </c>
      <c r="C286" s="138" t="s">
        <v>700</v>
      </c>
      <c r="D286" s="138" t="s">
        <v>41</v>
      </c>
      <c r="E286" s="139"/>
      <c r="F286" s="138" t="s">
        <v>40</v>
      </c>
      <c r="G286" s="132">
        <v>1122.0</v>
      </c>
      <c r="H286" s="116">
        <v>1615.72</v>
      </c>
      <c r="I286" s="131"/>
      <c r="J286" s="115"/>
      <c r="K286" s="115"/>
      <c r="L286" s="113" t="s">
        <v>862</v>
      </c>
      <c r="M286" s="115"/>
      <c r="N286" s="113" t="s">
        <v>725</v>
      </c>
      <c r="O286" s="118" t="s">
        <v>863</v>
      </c>
      <c r="P286" s="118"/>
      <c r="Q286" s="126"/>
      <c r="R286" s="126"/>
      <c r="S286" s="127"/>
    </row>
    <row r="287">
      <c r="A287" s="113" t="s">
        <v>1173</v>
      </c>
      <c r="B287" s="138" t="s">
        <v>699</v>
      </c>
      <c r="C287" s="138" t="s">
        <v>700</v>
      </c>
      <c r="D287" s="138" t="s">
        <v>41</v>
      </c>
      <c r="E287" s="139"/>
      <c r="F287" s="138" t="s">
        <v>40</v>
      </c>
      <c r="G287" s="132">
        <v>1123.0</v>
      </c>
      <c r="H287" s="116">
        <v>815.53</v>
      </c>
      <c r="I287" s="131"/>
      <c r="J287" s="115"/>
      <c r="K287" s="115"/>
      <c r="L287" s="113" t="s">
        <v>862</v>
      </c>
      <c r="M287" s="115"/>
      <c r="N287" s="113" t="s">
        <v>725</v>
      </c>
      <c r="O287" s="121" t="s">
        <v>863</v>
      </c>
      <c r="P287" s="121"/>
      <c r="Q287" s="124"/>
      <c r="R287" s="124"/>
      <c r="S287" s="125"/>
    </row>
    <row r="288">
      <c r="A288" s="113" t="s">
        <v>1174</v>
      </c>
      <c r="B288" s="137" t="s">
        <v>699</v>
      </c>
      <c r="C288" s="137" t="s">
        <v>700</v>
      </c>
      <c r="D288" s="137" t="s">
        <v>41</v>
      </c>
      <c r="E288" s="140"/>
      <c r="F288" s="137" t="s">
        <v>40</v>
      </c>
      <c r="G288" s="132">
        <v>1124.0</v>
      </c>
      <c r="H288" s="116">
        <v>1495.08</v>
      </c>
      <c r="I288" s="131"/>
      <c r="J288" s="115"/>
      <c r="K288" s="115"/>
      <c r="L288" s="113" t="s">
        <v>862</v>
      </c>
      <c r="M288" s="115"/>
      <c r="N288" s="113" t="s">
        <v>725</v>
      </c>
      <c r="O288" s="118" t="s">
        <v>863</v>
      </c>
      <c r="P288" s="118"/>
      <c r="Q288" s="126"/>
      <c r="R288" s="126"/>
      <c r="S288" s="127"/>
    </row>
    <row r="289">
      <c r="A289" s="113" t="s">
        <v>1175</v>
      </c>
      <c r="B289" s="137" t="s">
        <v>699</v>
      </c>
      <c r="C289" s="137" t="s">
        <v>700</v>
      </c>
      <c r="D289" s="137" t="s">
        <v>41</v>
      </c>
      <c r="E289" s="140"/>
      <c r="F289" s="137" t="s">
        <v>40</v>
      </c>
      <c r="G289" s="132">
        <v>1125.0</v>
      </c>
      <c r="H289" s="116">
        <v>3739.48</v>
      </c>
      <c r="I289" s="131"/>
      <c r="J289" s="115"/>
      <c r="K289" s="115"/>
      <c r="L289" s="113" t="s">
        <v>862</v>
      </c>
      <c r="M289" s="115"/>
      <c r="N289" s="113" t="s">
        <v>725</v>
      </c>
      <c r="O289" s="121" t="s">
        <v>863</v>
      </c>
      <c r="P289" s="121"/>
      <c r="Q289" s="124"/>
      <c r="R289" s="124"/>
      <c r="S289" s="125"/>
    </row>
    <row r="290">
      <c r="A290" s="113" t="s">
        <v>1176</v>
      </c>
      <c r="B290" s="137" t="s">
        <v>699</v>
      </c>
      <c r="C290" s="137" t="s">
        <v>700</v>
      </c>
      <c r="D290" s="137" t="s">
        <v>41</v>
      </c>
      <c r="E290" s="140"/>
      <c r="F290" s="137" t="s">
        <v>40</v>
      </c>
      <c r="G290" s="132">
        <v>1126.0</v>
      </c>
      <c r="H290" s="116">
        <v>419.05</v>
      </c>
      <c r="I290" s="131"/>
      <c r="J290" s="115"/>
      <c r="K290" s="115"/>
      <c r="L290" s="113" t="s">
        <v>862</v>
      </c>
      <c r="M290" s="115"/>
      <c r="N290" s="113" t="s">
        <v>725</v>
      </c>
      <c r="O290" s="118" t="s">
        <v>863</v>
      </c>
      <c r="P290" s="118"/>
      <c r="Q290" s="126"/>
      <c r="R290" s="126"/>
      <c r="S290" s="127"/>
    </row>
    <row r="291">
      <c r="A291" s="113" t="s">
        <v>1177</v>
      </c>
      <c r="B291" s="137" t="s">
        <v>699</v>
      </c>
      <c r="C291" s="137" t="s">
        <v>700</v>
      </c>
      <c r="D291" s="137" t="s">
        <v>41</v>
      </c>
      <c r="E291" s="140"/>
      <c r="F291" s="137" t="s">
        <v>40</v>
      </c>
      <c r="G291" s="132">
        <v>1127.0</v>
      </c>
      <c r="H291" s="116">
        <v>2685.4</v>
      </c>
      <c r="I291" s="131"/>
      <c r="J291" s="115"/>
      <c r="K291" s="115"/>
      <c r="L291" s="113" t="s">
        <v>862</v>
      </c>
      <c r="M291" s="115"/>
      <c r="N291" s="113" t="s">
        <v>725</v>
      </c>
      <c r="O291" s="121" t="s">
        <v>863</v>
      </c>
      <c r="P291" s="121"/>
      <c r="Q291" s="124"/>
      <c r="R291" s="124"/>
      <c r="S291" s="125"/>
    </row>
    <row r="292">
      <c r="A292" s="113" t="s">
        <v>1178</v>
      </c>
      <c r="B292" s="138" t="s">
        <v>699</v>
      </c>
      <c r="C292" s="138" t="s">
        <v>700</v>
      </c>
      <c r="D292" s="138" t="s">
        <v>41</v>
      </c>
      <c r="E292" s="139"/>
      <c r="F292" s="138" t="s">
        <v>40</v>
      </c>
      <c r="G292" s="132">
        <v>1128.0</v>
      </c>
      <c r="H292" s="116">
        <v>207.26</v>
      </c>
      <c r="I292" s="131"/>
      <c r="J292" s="115"/>
      <c r="K292" s="115"/>
      <c r="L292" s="113" t="s">
        <v>862</v>
      </c>
      <c r="M292" s="115"/>
      <c r="N292" s="113" t="s">
        <v>725</v>
      </c>
      <c r="O292" s="118" t="s">
        <v>863</v>
      </c>
      <c r="P292" s="118"/>
      <c r="Q292" s="126"/>
      <c r="R292" s="126"/>
      <c r="S292" s="127"/>
    </row>
    <row r="293">
      <c r="A293" s="113" t="s">
        <v>1179</v>
      </c>
      <c r="B293" s="138" t="s">
        <v>699</v>
      </c>
      <c r="C293" s="138" t="s">
        <v>700</v>
      </c>
      <c r="D293" s="138" t="s">
        <v>41</v>
      </c>
      <c r="E293" s="139"/>
      <c r="F293" s="138" t="s">
        <v>40</v>
      </c>
      <c r="G293" s="132">
        <v>1129.0</v>
      </c>
      <c r="H293" s="116">
        <v>345.24</v>
      </c>
      <c r="I293" s="131"/>
      <c r="J293" s="115"/>
      <c r="K293" s="115"/>
      <c r="L293" s="113" t="s">
        <v>862</v>
      </c>
      <c r="M293" s="115"/>
      <c r="N293" s="113" t="s">
        <v>725</v>
      </c>
      <c r="O293" s="121" t="s">
        <v>863</v>
      </c>
      <c r="P293" s="121"/>
      <c r="Q293" s="124"/>
      <c r="R293" s="124"/>
      <c r="S293" s="125"/>
    </row>
    <row r="294">
      <c r="A294" s="113" t="s">
        <v>1180</v>
      </c>
      <c r="B294" s="138" t="s">
        <v>699</v>
      </c>
      <c r="C294" s="138" t="s">
        <v>700</v>
      </c>
      <c r="D294" s="138" t="s">
        <v>41</v>
      </c>
      <c r="E294" s="139"/>
      <c r="F294" s="138" t="s">
        <v>40</v>
      </c>
      <c r="G294" s="132">
        <v>1130.0</v>
      </c>
      <c r="H294" s="116">
        <v>295.81</v>
      </c>
      <c r="I294" s="131"/>
      <c r="J294" s="115"/>
      <c r="K294" s="115"/>
      <c r="L294" s="113" t="s">
        <v>862</v>
      </c>
      <c r="M294" s="115"/>
      <c r="N294" s="113" t="s">
        <v>725</v>
      </c>
      <c r="O294" s="118" t="s">
        <v>863</v>
      </c>
      <c r="P294" s="118"/>
      <c r="Q294" s="126"/>
      <c r="R294" s="126"/>
      <c r="S294" s="127"/>
    </row>
    <row r="295">
      <c r="A295" s="113" t="s">
        <v>1181</v>
      </c>
      <c r="B295" s="138" t="s">
        <v>699</v>
      </c>
      <c r="C295" s="138" t="s">
        <v>700</v>
      </c>
      <c r="D295" s="138" t="s">
        <v>41</v>
      </c>
      <c r="E295" s="139"/>
      <c r="F295" s="138" t="s">
        <v>40</v>
      </c>
      <c r="G295" s="132">
        <v>1131.0</v>
      </c>
      <c r="H295" s="116">
        <v>3642.92</v>
      </c>
      <c r="I295" s="131"/>
      <c r="J295" s="115"/>
      <c r="K295" s="115"/>
      <c r="L295" s="113" t="s">
        <v>862</v>
      </c>
      <c r="M295" s="115"/>
      <c r="N295" s="113" t="s">
        <v>725</v>
      </c>
      <c r="O295" s="121" t="s">
        <v>863</v>
      </c>
      <c r="P295" s="121"/>
      <c r="Q295" s="124"/>
      <c r="R295" s="124"/>
      <c r="S295" s="125"/>
    </row>
    <row r="296">
      <c r="A296" s="113" t="s">
        <v>1182</v>
      </c>
      <c r="B296" s="138" t="s">
        <v>699</v>
      </c>
      <c r="C296" s="138" t="s">
        <v>700</v>
      </c>
      <c r="D296" s="138" t="s">
        <v>41</v>
      </c>
      <c r="E296" s="139"/>
      <c r="F296" s="138" t="s">
        <v>40</v>
      </c>
      <c r="G296" s="132">
        <v>1132.0</v>
      </c>
      <c r="H296" s="116">
        <v>7932.33</v>
      </c>
      <c r="I296" s="131"/>
      <c r="J296" s="115"/>
      <c r="K296" s="115"/>
      <c r="L296" s="113" t="s">
        <v>862</v>
      </c>
      <c r="M296" s="115"/>
      <c r="N296" s="113" t="s">
        <v>725</v>
      </c>
      <c r="O296" s="118" t="s">
        <v>863</v>
      </c>
      <c r="P296" s="118"/>
      <c r="Q296" s="126"/>
      <c r="R296" s="126"/>
      <c r="S296" s="127"/>
    </row>
    <row r="297">
      <c r="A297" s="113" t="s">
        <v>1183</v>
      </c>
      <c r="B297" s="138" t="s">
        <v>699</v>
      </c>
      <c r="C297" s="138" t="s">
        <v>700</v>
      </c>
      <c r="D297" s="138" t="s">
        <v>41</v>
      </c>
      <c r="E297" s="139"/>
      <c r="F297" s="138" t="s">
        <v>40</v>
      </c>
      <c r="G297" s="132">
        <v>1133.0</v>
      </c>
      <c r="H297" s="116">
        <v>822.73</v>
      </c>
      <c r="I297" s="131"/>
      <c r="J297" s="115"/>
      <c r="K297" s="115"/>
      <c r="L297" s="113" t="s">
        <v>862</v>
      </c>
      <c r="M297" s="115"/>
      <c r="N297" s="113" t="s">
        <v>725</v>
      </c>
      <c r="O297" s="121" t="s">
        <v>863</v>
      </c>
      <c r="P297" s="121"/>
      <c r="Q297" s="124"/>
      <c r="R297" s="124"/>
      <c r="S297" s="125"/>
    </row>
    <row r="298">
      <c r="A298" s="113" t="s">
        <v>1184</v>
      </c>
      <c r="B298" s="138" t="s">
        <v>699</v>
      </c>
      <c r="C298" s="138" t="s">
        <v>700</v>
      </c>
      <c r="D298" s="138" t="s">
        <v>41</v>
      </c>
      <c r="E298" s="139"/>
      <c r="F298" s="138" t="s">
        <v>40</v>
      </c>
      <c r="G298" s="132">
        <v>1134.0</v>
      </c>
      <c r="H298" s="116">
        <v>16094.72</v>
      </c>
      <c r="I298" s="131"/>
      <c r="J298" s="115"/>
      <c r="K298" s="115"/>
      <c r="L298" s="113" t="s">
        <v>862</v>
      </c>
      <c r="M298" s="115"/>
      <c r="N298" s="113" t="s">
        <v>725</v>
      </c>
      <c r="O298" s="118" t="s">
        <v>863</v>
      </c>
      <c r="P298" s="118"/>
      <c r="Q298" s="126"/>
      <c r="R298" s="126"/>
      <c r="S298" s="127"/>
    </row>
    <row r="299">
      <c r="A299" s="113" t="s">
        <v>1185</v>
      </c>
      <c r="B299" s="138" t="s">
        <v>699</v>
      </c>
      <c r="C299" s="138" t="s">
        <v>700</v>
      </c>
      <c r="D299" s="138" t="s">
        <v>41</v>
      </c>
      <c r="E299" s="139"/>
      <c r="F299" s="138" t="s">
        <v>40</v>
      </c>
      <c r="G299" s="132">
        <v>1135.0</v>
      </c>
      <c r="H299" s="116">
        <v>1216.53</v>
      </c>
      <c r="I299" s="131"/>
      <c r="J299" s="115"/>
      <c r="K299" s="115"/>
      <c r="L299" s="113" t="s">
        <v>862</v>
      </c>
      <c r="M299" s="115"/>
      <c r="N299" s="113" t="s">
        <v>725</v>
      </c>
      <c r="O299" s="121" t="s">
        <v>863</v>
      </c>
      <c r="P299" s="121"/>
      <c r="Q299" s="124"/>
      <c r="R299" s="124"/>
      <c r="S299" s="125"/>
    </row>
    <row r="300">
      <c r="A300" s="113" t="s">
        <v>1186</v>
      </c>
      <c r="B300" s="137" t="s">
        <v>699</v>
      </c>
      <c r="C300" s="137" t="s">
        <v>700</v>
      </c>
      <c r="D300" s="137" t="s">
        <v>41</v>
      </c>
      <c r="E300" s="140"/>
      <c r="F300" s="137" t="s">
        <v>40</v>
      </c>
      <c r="G300" s="132">
        <v>1136.0</v>
      </c>
      <c r="H300" s="116">
        <v>3385.0</v>
      </c>
      <c r="I300" s="131"/>
      <c r="J300" s="115"/>
      <c r="K300" s="115"/>
      <c r="L300" s="113" t="s">
        <v>862</v>
      </c>
      <c r="M300" s="115"/>
      <c r="N300" s="113" t="s">
        <v>725</v>
      </c>
      <c r="O300" s="118" t="s">
        <v>863</v>
      </c>
      <c r="P300" s="118"/>
      <c r="Q300" s="126"/>
      <c r="R300" s="126"/>
      <c r="S300" s="127"/>
    </row>
    <row r="301">
      <c r="A301" s="113" t="s">
        <v>1187</v>
      </c>
      <c r="B301" s="137" t="s">
        <v>699</v>
      </c>
      <c r="C301" s="137" t="s">
        <v>700</v>
      </c>
      <c r="D301" s="137" t="s">
        <v>41</v>
      </c>
      <c r="E301" s="140"/>
      <c r="F301" s="137" t="s">
        <v>40</v>
      </c>
      <c r="G301" s="132">
        <v>1137.0</v>
      </c>
      <c r="H301" s="116">
        <v>4016.49</v>
      </c>
      <c r="I301" s="131"/>
      <c r="J301" s="115"/>
      <c r="K301" s="115"/>
      <c r="L301" s="113" t="s">
        <v>862</v>
      </c>
      <c r="M301" s="115"/>
      <c r="N301" s="113" t="s">
        <v>725</v>
      </c>
      <c r="O301" s="121" t="s">
        <v>863</v>
      </c>
      <c r="P301" s="121"/>
      <c r="Q301" s="124"/>
      <c r="R301" s="124"/>
      <c r="S301" s="125"/>
    </row>
    <row r="302">
      <c r="A302" s="113" t="s">
        <v>1188</v>
      </c>
      <c r="B302" s="137" t="s">
        <v>699</v>
      </c>
      <c r="C302" s="137" t="s">
        <v>700</v>
      </c>
      <c r="D302" s="137" t="s">
        <v>41</v>
      </c>
      <c r="E302" s="140"/>
      <c r="F302" s="137" t="s">
        <v>40</v>
      </c>
      <c r="G302" s="132">
        <v>1138.0</v>
      </c>
      <c r="H302" s="116">
        <v>241.86</v>
      </c>
      <c r="I302" s="131"/>
      <c r="J302" s="115"/>
      <c r="K302" s="115"/>
      <c r="L302" s="113" t="s">
        <v>862</v>
      </c>
      <c r="M302" s="115"/>
      <c r="N302" s="113" t="s">
        <v>725</v>
      </c>
      <c r="O302" s="118" t="s">
        <v>863</v>
      </c>
      <c r="P302" s="118"/>
      <c r="Q302" s="126"/>
      <c r="R302" s="126"/>
      <c r="S302" s="127"/>
    </row>
    <row r="303">
      <c r="A303" s="113" t="s">
        <v>1189</v>
      </c>
      <c r="B303" s="137" t="s">
        <v>699</v>
      </c>
      <c r="C303" s="137" t="s">
        <v>700</v>
      </c>
      <c r="D303" s="137" t="s">
        <v>41</v>
      </c>
      <c r="E303" s="140"/>
      <c r="F303" s="137" t="s">
        <v>40</v>
      </c>
      <c r="G303" s="132">
        <v>1139.0</v>
      </c>
      <c r="H303" s="116">
        <v>200.46</v>
      </c>
      <c r="I303" s="131"/>
      <c r="J303" s="115"/>
      <c r="K303" s="115"/>
      <c r="L303" s="113" t="s">
        <v>862</v>
      </c>
      <c r="M303" s="115"/>
      <c r="N303" s="113" t="s">
        <v>725</v>
      </c>
      <c r="O303" s="121" t="s">
        <v>863</v>
      </c>
      <c r="P303" s="121"/>
      <c r="Q303" s="124"/>
      <c r="R303" s="124"/>
      <c r="S303" s="125"/>
    </row>
    <row r="304">
      <c r="A304" s="113" t="s">
        <v>1190</v>
      </c>
      <c r="B304" s="138" t="s">
        <v>699</v>
      </c>
      <c r="C304" s="138" t="s">
        <v>700</v>
      </c>
      <c r="D304" s="138" t="s">
        <v>41</v>
      </c>
      <c r="E304" s="139"/>
      <c r="F304" s="138" t="s">
        <v>40</v>
      </c>
      <c r="G304" s="132">
        <v>1140.0</v>
      </c>
      <c r="H304" s="116">
        <v>2709.15</v>
      </c>
      <c r="I304" s="131"/>
      <c r="J304" s="115"/>
      <c r="K304" s="115"/>
      <c r="L304" s="113" t="s">
        <v>862</v>
      </c>
      <c r="M304" s="115"/>
      <c r="N304" s="113" t="s">
        <v>725</v>
      </c>
      <c r="O304" s="118" t="s">
        <v>863</v>
      </c>
      <c r="P304" s="118"/>
      <c r="Q304" s="126"/>
      <c r="R304" s="126"/>
      <c r="S304" s="127"/>
    </row>
    <row r="305">
      <c r="A305" s="113" t="s">
        <v>1191</v>
      </c>
      <c r="B305" s="138" t="s">
        <v>699</v>
      </c>
      <c r="C305" s="138" t="s">
        <v>700</v>
      </c>
      <c r="D305" s="138" t="s">
        <v>41</v>
      </c>
      <c r="E305" s="139"/>
      <c r="F305" s="138" t="s">
        <v>40</v>
      </c>
      <c r="G305" s="132">
        <v>1141.0</v>
      </c>
      <c r="H305" s="116">
        <v>173.61</v>
      </c>
      <c r="I305" s="131"/>
      <c r="J305" s="115"/>
      <c r="K305" s="115"/>
      <c r="L305" s="113" t="s">
        <v>862</v>
      </c>
      <c r="M305" s="115"/>
      <c r="N305" s="113" t="s">
        <v>725</v>
      </c>
      <c r="O305" s="121" t="s">
        <v>863</v>
      </c>
      <c r="P305" s="121"/>
      <c r="Q305" s="124"/>
      <c r="R305" s="124"/>
      <c r="S305" s="125"/>
    </row>
    <row r="306">
      <c r="A306" s="113" t="s">
        <v>1192</v>
      </c>
      <c r="B306" s="138" t="s">
        <v>699</v>
      </c>
      <c r="C306" s="138" t="s">
        <v>700</v>
      </c>
      <c r="D306" s="138" t="s">
        <v>41</v>
      </c>
      <c r="E306" s="139"/>
      <c r="F306" s="138" t="s">
        <v>40</v>
      </c>
      <c r="G306" s="132">
        <v>1142.0</v>
      </c>
      <c r="H306" s="116">
        <v>1420.62</v>
      </c>
      <c r="I306" s="131"/>
      <c r="J306" s="115"/>
      <c r="K306" s="115"/>
      <c r="L306" s="113" t="s">
        <v>862</v>
      </c>
      <c r="M306" s="115"/>
      <c r="N306" s="113" t="s">
        <v>725</v>
      </c>
      <c r="O306" s="118" t="s">
        <v>863</v>
      </c>
      <c r="P306" s="118"/>
      <c r="Q306" s="126"/>
      <c r="R306" s="126"/>
      <c r="S306" s="127"/>
    </row>
    <row r="307">
      <c r="A307" s="113" t="s">
        <v>1193</v>
      </c>
      <c r="B307" s="138" t="s">
        <v>699</v>
      </c>
      <c r="C307" s="138" t="s">
        <v>700</v>
      </c>
      <c r="D307" s="138" t="s">
        <v>41</v>
      </c>
      <c r="E307" s="139"/>
      <c r="F307" s="138" t="s">
        <v>40</v>
      </c>
      <c r="G307" s="132">
        <v>1143.0</v>
      </c>
      <c r="H307" s="116">
        <v>2095.58</v>
      </c>
      <c r="I307" s="131"/>
      <c r="J307" s="115"/>
      <c r="K307" s="115"/>
      <c r="L307" s="113" t="s">
        <v>862</v>
      </c>
      <c r="M307" s="115"/>
      <c r="N307" s="113" t="s">
        <v>725</v>
      </c>
      <c r="O307" s="121" t="s">
        <v>863</v>
      </c>
      <c r="P307" s="121"/>
      <c r="Q307" s="124"/>
      <c r="R307" s="124"/>
      <c r="S307" s="125"/>
    </row>
    <row r="308">
      <c r="A308" s="113" t="s">
        <v>1194</v>
      </c>
      <c r="B308" s="138" t="s">
        <v>699</v>
      </c>
      <c r="C308" s="138" t="s">
        <v>700</v>
      </c>
      <c r="D308" s="138" t="s">
        <v>41</v>
      </c>
      <c r="E308" s="139"/>
      <c r="F308" s="138" t="s">
        <v>40</v>
      </c>
      <c r="G308" s="132">
        <v>1144.0</v>
      </c>
      <c r="H308" s="116">
        <v>1710.81</v>
      </c>
      <c r="I308" s="131"/>
      <c r="J308" s="115"/>
      <c r="K308" s="115"/>
      <c r="L308" s="113" t="s">
        <v>862</v>
      </c>
      <c r="M308" s="115"/>
      <c r="N308" s="113" t="s">
        <v>725</v>
      </c>
      <c r="O308" s="118" t="s">
        <v>863</v>
      </c>
      <c r="P308" s="118"/>
      <c r="Q308" s="126"/>
      <c r="R308" s="126"/>
      <c r="S308" s="127"/>
    </row>
    <row r="309">
      <c r="A309" s="113" t="s">
        <v>1195</v>
      </c>
      <c r="B309" s="138" t="s">
        <v>699</v>
      </c>
      <c r="C309" s="138" t="s">
        <v>700</v>
      </c>
      <c r="D309" s="138" t="s">
        <v>41</v>
      </c>
      <c r="E309" s="139"/>
      <c r="F309" s="138" t="s">
        <v>40</v>
      </c>
      <c r="G309" s="132">
        <v>1145.0</v>
      </c>
      <c r="H309" s="116">
        <v>210.3</v>
      </c>
      <c r="I309" s="131"/>
      <c r="J309" s="115"/>
      <c r="K309" s="115"/>
      <c r="L309" s="113" t="s">
        <v>862</v>
      </c>
      <c r="M309" s="115"/>
      <c r="N309" s="113" t="s">
        <v>725</v>
      </c>
      <c r="O309" s="121" t="s">
        <v>863</v>
      </c>
      <c r="P309" s="121"/>
      <c r="Q309" s="124"/>
      <c r="R309" s="124"/>
      <c r="S309" s="125"/>
    </row>
    <row r="310">
      <c r="A310" s="113" t="s">
        <v>1196</v>
      </c>
      <c r="B310" s="138" t="s">
        <v>699</v>
      </c>
      <c r="C310" s="138" t="s">
        <v>700</v>
      </c>
      <c r="D310" s="138" t="s">
        <v>41</v>
      </c>
      <c r="E310" s="139"/>
      <c r="F310" s="138" t="s">
        <v>40</v>
      </c>
      <c r="G310" s="132">
        <v>1146.0</v>
      </c>
      <c r="H310" s="116">
        <v>6025.09</v>
      </c>
      <c r="I310" s="131"/>
      <c r="J310" s="115"/>
      <c r="K310" s="115"/>
      <c r="L310" s="113" t="s">
        <v>862</v>
      </c>
      <c r="M310" s="115"/>
      <c r="N310" s="113" t="s">
        <v>725</v>
      </c>
      <c r="O310" s="118" t="s">
        <v>863</v>
      </c>
      <c r="P310" s="118"/>
      <c r="Q310" s="126"/>
      <c r="R310" s="126"/>
      <c r="S310" s="127"/>
    </row>
    <row r="311">
      <c r="A311" s="113" t="s">
        <v>1197</v>
      </c>
      <c r="B311" s="138" t="s">
        <v>699</v>
      </c>
      <c r="C311" s="138" t="s">
        <v>700</v>
      </c>
      <c r="D311" s="138" t="s">
        <v>41</v>
      </c>
      <c r="E311" s="139"/>
      <c r="F311" s="138" t="s">
        <v>40</v>
      </c>
      <c r="G311" s="132">
        <v>1147.0</v>
      </c>
      <c r="H311" s="116">
        <v>1099.99</v>
      </c>
      <c r="I311" s="131"/>
      <c r="J311" s="115"/>
      <c r="K311" s="115"/>
      <c r="L311" s="113" t="s">
        <v>862</v>
      </c>
      <c r="M311" s="115"/>
      <c r="N311" s="113" t="s">
        <v>725</v>
      </c>
      <c r="O311" s="121" t="s">
        <v>863</v>
      </c>
      <c r="P311" s="121"/>
      <c r="Q311" s="124"/>
      <c r="R311" s="124"/>
      <c r="S311" s="125"/>
    </row>
    <row r="312">
      <c r="A312" s="113" t="s">
        <v>1198</v>
      </c>
      <c r="B312" s="137" t="s">
        <v>699</v>
      </c>
      <c r="C312" s="137" t="s">
        <v>700</v>
      </c>
      <c r="D312" s="137" t="s">
        <v>41</v>
      </c>
      <c r="E312" s="140"/>
      <c r="F312" s="137" t="s">
        <v>40</v>
      </c>
      <c r="G312" s="132">
        <v>1148.0</v>
      </c>
      <c r="H312" s="116">
        <v>235.33</v>
      </c>
      <c r="I312" s="131"/>
      <c r="J312" s="115"/>
      <c r="K312" s="115"/>
      <c r="L312" s="113" t="s">
        <v>862</v>
      </c>
      <c r="M312" s="115"/>
      <c r="N312" s="113" t="s">
        <v>725</v>
      </c>
      <c r="O312" s="118" t="s">
        <v>863</v>
      </c>
      <c r="P312" s="118"/>
      <c r="Q312" s="126"/>
      <c r="R312" s="126"/>
      <c r="S312" s="127"/>
    </row>
    <row r="313">
      <c r="A313" s="113" t="s">
        <v>1199</v>
      </c>
      <c r="B313" s="137" t="s">
        <v>699</v>
      </c>
      <c r="C313" s="137" t="s">
        <v>700</v>
      </c>
      <c r="D313" s="137" t="s">
        <v>41</v>
      </c>
      <c r="E313" s="140"/>
      <c r="F313" s="137" t="s">
        <v>40</v>
      </c>
      <c r="G313" s="132">
        <v>1149.0</v>
      </c>
      <c r="H313" s="116">
        <v>261.44</v>
      </c>
      <c r="I313" s="131"/>
      <c r="J313" s="115"/>
      <c r="K313" s="115"/>
      <c r="L313" s="113" t="s">
        <v>862</v>
      </c>
      <c r="M313" s="115"/>
      <c r="N313" s="113" t="s">
        <v>725</v>
      </c>
      <c r="O313" s="121" t="s">
        <v>863</v>
      </c>
      <c r="P313" s="121"/>
      <c r="Q313" s="124"/>
      <c r="R313" s="124"/>
      <c r="S313" s="125"/>
    </row>
    <row r="314">
      <c r="A314" s="113" t="s">
        <v>1200</v>
      </c>
      <c r="B314" s="137" t="s">
        <v>699</v>
      </c>
      <c r="C314" s="137" t="s">
        <v>700</v>
      </c>
      <c r="D314" s="137" t="s">
        <v>41</v>
      </c>
      <c r="E314" s="140"/>
      <c r="F314" s="137" t="s">
        <v>40</v>
      </c>
      <c r="G314" s="132">
        <v>1150.0</v>
      </c>
      <c r="H314" s="116">
        <v>1337.24</v>
      </c>
      <c r="I314" s="131"/>
      <c r="J314" s="115"/>
      <c r="K314" s="115"/>
      <c r="L314" s="113" t="s">
        <v>862</v>
      </c>
      <c r="M314" s="115"/>
      <c r="N314" s="113" t="s">
        <v>725</v>
      </c>
      <c r="O314" s="118" t="s">
        <v>863</v>
      </c>
      <c r="P314" s="118"/>
      <c r="Q314" s="126"/>
      <c r="R314" s="126"/>
      <c r="S314" s="127"/>
    </row>
    <row r="315">
      <c r="A315" s="113" t="s">
        <v>1201</v>
      </c>
      <c r="B315" s="137" t="s">
        <v>699</v>
      </c>
      <c r="C315" s="137" t="s">
        <v>700</v>
      </c>
      <c r="D315" s="137" t="s">
        <v>41</v>
      </c>
      <c r="E315" s="140"/>
      <c r="F315" s="137" t="s">
        <v>40</v>
      </c>
      <c r="G315" s="132">
        <v>1151.0</v>
      </c>
      <c r="H315" s="116">
        <v>1212.32</v>
      </c>
      <c r="I315" s="131"/>
      <c r="J315" s="115"/>
      <c r="K315" s="115"/>
      <c r="L315" s="113" t="s">
        <v>862</v>
      </c>
      <c r="M315" s="115"/>
      <c r="N315" s="113" t="s">
        <v>725</v>
      </c>
      <c r="O315" s="121" t="s">
        <v>863</v>
      </c>
      <c r="P315" s="121"/>
      <c r="Q315" s="124"/>
      <c r="R315" s="124"/>
      <c r="S315" s="125"/>
    </row>
    <row r="316">
      <c r="A316" s="113" t="s">
        <v>1202</v>
      </c>
      <c r="B316" s="138" t="s">
        <v>699</v>
      </c>
      <c r="C316" s="138" t="s">
        <v>700</v>
      </c>
      <c r="D316" s="138" t="s">
        <v>41</v>
      </c>
      <c r="E316" s="139"/>
      <c r="F316" s="138" t="s">
        <v>40</v>
      </c>
      <c r="G316" s="132">
        <v>1152.0</v>
      </c>
      <c r="H316" s="116">
        <v>235.83</v>
      </c>
      <c r="I316" s="131"/>
      <c r="J316" s="115"/>
      <c r="K316" s="115"/>
      <c r="L316" s="113" t="s">
        <v>862</v>
      </c>
      <c r="M316" s="115"/>
      <c r="N316" s="113" t="s">
        <v>725</v>
      </c>
      <c r="O316" s="118" t="s">
        <v>863</v>
      </c>
      <c r="P316" s="118"/>
      <c r="Q316" s="126"/>
      <c r="R316" s="126"/>
      <c r="S316" s="127"/>
    </row>
    <row r="317">
      <c r="A317" s="113" t="s">
        <v>1203</v>
      </c>
      <c r="B317" s="138" t="s">
        <v>699</v>
      </c>
      <c r="C317" s="138" t="s">
        <v>700</v>
      </c>
      <c r="D317" s="138" t="s">
        <v>41</v>
      </c>
      <c r="E317" s="139"/>
      <c r="F317" s="138" t="s">
        <v>40</v>
      </c>
      <c r="G317" s="132">
        <v>1153.0</v>
      </c>
      <c r="H317" s="116">
        <v>2646.23</v>
      </c>
      <c r="I317" s="131"/>
      <c r="J317" s="115"/>
      <c r="K317" s="115"/>
      <c r="L317" s="113" t="s">
        <v>862</v>
      </c>
      <c r="M317" s="115"/>
      <c r="N317" s="113" t="s">
        <v>725</v>
      </c>
      <c r="O317" s="121" t="s">
        <v>863</v>
      </c>
      <c r="P317" s="121"/>
      <c r="Q317" s="124"/>
      <c r="R317" s="124"/>
      <c r="S317" s="125"/>
    </row>
    <row r="318">
      <c r="A318" s="113" t="s">
        <v>1204</v>
      </c>
      <c r="B318" s="138" t="s">
        <v>699</v>
      </c>
      <c r="C318" s="138" t="s">
        <v>700</v>
      </c>
      <c r="D318" s="138" t="s">
        <v>41</v>
      </c>
      <c r="E318" s="139"/>
      <c r="F318" s="138" t="s">
        <v>40</v>
      </c>
      <c r="G318" s="132">
        <v>1154.0</v>
      </c>
      <c r="H318" s="116">
        <v>622.92</v>
      </c>
      <c r="I318" s="131"/>
      <c r="J318" s="115"/>
      <c r="K318" s="115"/>
      <c r="L318" s="113" t="s">
        <v>862</v>
      </c>
      <c r="M318" s="115"/>
      <c r="N318" s="113" t="s">
        <v>725</v>
      </c>
      <c r="O318" s="118" t="s">
        <v>863</v>
      </c>
      <c r="P318" s="118"/>
      <c r="Q318" s="126"/>
      <c r="R318" s="126"/>
      <c r="S318" s="127"/>
    </row>
    <row r="319">
      <c r="A319" s="113" t="s">
        <v>1205</v>
      </c>
      <c r="B319" s="138" t="s">
        <v>699</v>
      </c>
      <c r="C319" s="138" t="s">
        <v>700</v>
      </c>
      <c r="D319" s="138" t="s">
        <v>41</v>
      </c>
      <c r="E319" s="139"/>
      <c r="F319" s="138" t="s">
        <v>40</v>
      </c>
      <c r="G319" s="132">
        <v>1155.0</v>
      </c>
      <c r="H319" s="116">
        <v>5577.31</v>
      </c>
      <c r="I319" s="131"/>
      <c r="J319" s="115"/>
      <c r="K319" s="115"/>
      <c r="L319" s="113" t="s">
        <v>862</v>
      </c>
      <c r="M319" s="115"/>
      <c r="N319" s="113" t="s">
        <v>725</v>
      </c>
      <c r="O319" s="121" t="s">
        <v>863</v>
      </c>
      <c r="P319" s="121"/>
      <c r="Q319" s="124"/>
      <c r="R319" s="124"/>
      <c r="S319" s="125"/>
    </row>
    <row r="320">
      <c r="A320" s="113" t="s">
        <v>1206</v>
      </c>
      <c r="B320" s="138" t="s">
        <v>699</v>
      </c>
      <c r="C320" s="138" t="s">
        <v>700</v>
      </c>
      <c r="D320" s="138" t="s">
        <v>41</v>
      </c>
      <c r="E320" s="139"/>
      <c r="F320" s="138" t="s">
        <v>40</v>
      </c>
      <c r="G320" s="132">
        <v>1156.0</v>
      </c>
      <c r="H320" s="116">
        <v>576.24</v>
      </c>
      <c r="I320" s="131"/>
      <c r="J320" s="115"/>
      <c r="K320" s="115"/>
      <c r="L320" s="113" t="s">
        <v>862</v>
      </c>
      <c r="M320" s="115"/>
      <c r="N320" s="113" t="s">
        <v>725</v>
      </c>
      <c r="O320" s="118" t="s">
        <v>863</v>
      </c>
      <c r="P320" s="118"/>
      <c r="Q320" s="126"/>
      <c r="R320" s="126"/>
      <c r="S320" s="127"/>
    </row>
    <row r="321">
      <c r="A321" s="113" t="s">
        <v>1207</v>
      </c>
      <c r="B321" s="138" t="s">
        <v>699</v>
      </c>
      <c r="C321" s="138" t="s">
        <v>700</v>
      </c>
      <c r="D321" s="138" t="s">
        <v>41</v>
      </c>
      <c r="E321" s="139"/>
      <c r="F321" s="138" t="s">
        <v>40</v>
      </c>
      <c r="G321" s="132">
        <v>1173.0</v>
      </c>
      <c r="H321" s="116">
        <v>810.15</v>
      </c>
      <c r="I321" s="131"/>
      <c r="J321" s="115"/>
      <c r="K321" s="115"/>
      <c r="L321" s="113" t="s">
        <v>862</v>
      </c>
      <c r="M321" s="115"/>
      <c r="N321" s="113" t="s">
        <v>725</v>
      </c>
      <c r="O321" s="121" t="s">
        <v>863</v>
      </c>
      <c r="P321" s="121"/>
      <c r="Q321" s="124"/>
      <c r="R321" s="124"/>
      <c r="S321" s="125"/>
    </row>
    <row r="322">
      <c r="A322" s="113" t="s">
        <v>1208</v>
      </c>
      <c r="B322" s="138" t="s">
        <v>699</v>
      </c>
      <c r="C322" s="138" t="s">
        <v>700</v>
      </c>
      <c r="D322" s="138" t="s">
        <v>41</v>
      </c>
      <c r="E322" s="139"/>
      <c r="F322" s="138" t="s">
        <v>40</v>
      </c>
      <c r="G322" s="132">
        <v>1174.0</v>
      </c>
      <c r="H322" s="116">
        <v>1236.88</v>
      </c>
      <c r="I322" s="131"/>
      <c r="J322" s="115"/>
      <c r="K322" s="115"/>
      <c r="L322" s="113" t="s">
        <v>862</v>
      </c>
      <c r="M322" s="115"/>
      <c r="N322" s="113" t="s">
        <v>725</v>
      </c>
      <c r="O322" s="118" t="s">
        <v>863</v>
      </c>
      <c r="P322" s="118"/>
      <c r="Q322" s="126"/>
      <c r="R322" s="126"/>
      <c r="S322" s="127"/>
    </row>
    <row r="323">
      <c r="A323" s="113" t="s">
        <v>1209</v>
      </c>
      <c r="B323" s="138" t="s">
        <v>699</v>
      </c>
      <c r="C323" s="138" t="s">
        <v>700</v>
      </c>
      <c r="D323" s="138" t="s">
        <v>41</v>
      </c>
      <c r="E323" s="139"/>
      <c r="F323" s="138" t="s">
        <v>40</v>
      </c>
      <c r="G323" s="132">
        <v>1176.0</v>
      </c>
      <c r="H323" s="116">
        <v>2561.08</v>
      </c>
      <c r="I323" s="131"/>
      <c r="J323" s="115"/>
      <c r="K323" s="115"/>
      <c r="L323" s="113" t="s">
        <v>862</v>
      </c>
      <c r="M323" s="115"/>
      <c r="N323" s="113" t="s">
        <v>725</v>
      </c>
      <c r="O323" s="121" t="s">
        <v>863</v>
      </c>
      <c r="P323" s="121"/>
      <c r="Q323" s="124"/>
      <c r="R323" s="124"/>
      <c r="S323" s="125"/>
    </row>
    <row r="324">
      <c r="A324" s="113" t="s">
        <v>1210</v>
      </c>
      <c r="B324" s="137" t="s">
        <v>699</v>
      </c>
      <c r="C324" s="137" t="s">
        <v>700</v>
      </c>
      <c r="D324" s="137" t="s">
        <v>41</v>
      </c>
      <c r="E324" s="140"/>
      <c r="F324" s="137" t="s">
        <v>40</v>
      </c>
      <c r="G324" s="132">
        <v>1177.0</v>
      </c>
      <c r="H324" s="116">
        <v>1195.76</v>
      </c>
      <c r="I324" s="131"/>
      <c r="J324" s="115"/>
      <c r="K324" s="115"/>
      <c r="L324" s="113" t="s">
        <v>862</v>
      </c>
      <c r="M324" s="115"/>
      <c r="N324" s="113" t="s">
        <v>725</v>
      </c>
      <c r="O324" s="118" t="s">
        <v>863</v>
      </c>
      <c r="P324" s="118"/>
      <c r="Q324" s="126"/>
      <c r="R324" s="126"/>
      <c r="S324" s="127"/>
    </row>
    <row r="325">
      <c r="A325" s="113" t="s">
        <v>1211</v>
      </c>
      <c r="B325" s="137" t="s">
        <v>699</v>
      </c>
      <c r="C325" s="137" t="s">
        <v>700</v>
      </c>
      <c r="D325" s="137" t="s">
        <v>41</v>
      </c>
      <c r="E325" s="140"/>
      <c r="F325" s="137" t="s">
        <v>40</v>
      </c>
      <c r="G325" s="132">
        <v>1178.0</v>
      </c>
      <c r="H325" s="116">
        <v>2915.9</v>
      </c>
      <c r="I325" s="131"/>
      <c r="J325" s="115"/>
      <c r="K325" s="115"/>
      <c r="L325" s="113" t="s">
        <v>862</v>
      </c>
      <c r="M325" s="115"/>
      <c r="N325" s="113" t="s">
        <v>725</v>
      </c>
      <c r="O325" s="121" t="s">
        <v>863</v>
      </c>
      <c r="P325" s="121"/>
      <c r="Q325" s="124"/>
      <c r="R325" s="124"/>
      <c r="S325" s="125"/>
    </row>
    <row r="326">
      <c r="A326" s="113" t="s">
        <v>1212</v>
      </c>
      <c r="B326" s="137" t="s">
        <v>699</v>
      </c>
      <c r="C326" s="137" t="s">
        <v>700</v>
      </c>
      <c r="D326" s="137" t="s">
        <v>41</v>
      </c>
      <c r="E326" s="140"/>
      <c r="F326" s="137" t="s">
        <v>40</v>
      </c>
      <c r="G326" s="132">
        <v>1179.0</v>
      </c>
      <c r="H326" s="116">
        <v>3444.39</v>
      </c>
      <c r="I326" s="131"/>
      <c r="J326" s="115"/>
      <c r="K326" s="115"/>
      <c r="L326" s="113" t="s">
        <v>862</v>
      </c>
      <c r="M326" s="115"/>
      <c r="N326" s="113" t="s">
        <v>725</v>
      </c>
      <c r="O326" s="118" t="s">
        <v>863</v>
      </c>
      <c r="P326" s="118"/>
      <c r="Q326" s="126"/>
      <c r="R326" s="126"/>
      <c r="S326" s="127"/>
    </row>
    <row r="327">
      <c r="A327" s="113" t="s">
        <v>1213</v>
      </c>
      <c r="B327" s="137" t="s">
        <v>699</v>
      </c>
      <c r="C327" s="137" t="s">
        <v>700</v>
      </c>
      <c r="D327" s="137" t="s">
        <v>41</v>
      </c>
      <c r="E327" s="140"/>
      <c r="F327" s="137" t="s">
        <v>40</v>
      </c>
      <c r="G327" s="132">
        <v>1181.0</v>
      </c>
      <c r="H327" s="116">
        <v>1926.56</v>
      </c>
      <c r="I327" s="131"/>
      <c r="J327" s="115"/>
      <c r="K327" s="115"/>
      <c r="L327" s="113" t="s">
        <v>862</v>
      </c>
      <c r="M327" s="115"/>
      <c r="N327" s="113" t="s">
        <v>725</v>
      </c>
      <c r="O327" s="121" t="s">
        <v>863</v>
      </c>
      <c r="P327" s="121"/>
      <c r="Q327" s="124"/>
      <c r="R327" s="124"/>
      <c r="S327" s="125"/>
    </row>
    <row r="328">
      <c r="A328" s="113" t="s">
        <v>1214</v>
      </c>
      <c r="B328" s="138" t="s">
        <v>699</v>
      </c>
      <c r="C328" s="138" t="s">
        <v>700</v>
      </c>
      <c r="D328" s="138" t="s">
        <v>41</v>
      </c>
      <c r="E328" s="139"/>
      <c r="F328" s="138" t="s">
        <v>40</v>
      </c>
      <c r="G328" s="132">
        <v>1182.0</v>
      </c>
      <c r="H328" s="116">
        <v>821.42</v>
      </c>
      <c r="I328" s="131"/>
      <c r="J328" s="115"/>
      <c r="K328" s="115"/>
      <c r="L328" s="113" t="s">
        <v>862</v>
      </c>
      <c r="M328" s="115"/>
      <c r="N328" s="113" t="s">
        <v>725</v>
      </c>
      <c r="O328" s="118" t="s">
        <v>863</v>
      </c>
      <c r="P328" s="118"/>
      <c r="Q328" s="126"/>
      <c r="R328" s="126"/>
      <c r="S328" s="127"/>
    </row>
    <row r="329">
      <c r="A329" s="113" t="s">
        <v>1215</v>
      </c>
      <c r="B329" s="138" t="s">
        <v>699</v>
      </c>
      <c r="C329" s="138" t="s">
        <v>700</v>
      </c>
      <c r="D329" s="138" t="s">
        <v>41</v>
      </c>
      <c r="E329" s="139"/>
      <c r="F329" s="138" t="s">
        <v>40</v>
      </c>
      <c r="G329" s="132">
        <v>1183.0</v>
      </c>
      <c r="H329" s="116">
        <v>329.86</v>
      </c>
      <c r="I329" s="131"/>
      <c r="J329" s="115"/>
      <c r="K329" s="115"/>
      <c r="L329" s="113" t="s">
        <v>862</v>
      </c>
      <c r="M329" s="115"/>
      <c r="N329" s="113" t="s">
        <v>725</v>
      </c>
      <c r="O329" s="121" t="s">
        <v>863</v>
      </c>
      <c r="P329" s="121"/>
      <c r="Q329" s="124"/>
      <c r="R329" s="124"/>
      <c r="S329" s="125"/>
    </row>
    <row r="330">
      <c r="A330" s="113" t="s">
        <v>1216</v>
      </c>
      <c r="B330" s="138" t="s">
        <v>699</v>
      </c>
      <c r="C330" s="138" t="s">
        <v>700</v>
      </c>
      <c r="D330" s="138" t="s">
        <v>41</v>
      </c>
      <c r="E330" s="139"/>
      <c r="F330" s="138" t="s">
        <v>40</v>
      </c>
      <c r="G330" s="132">
        <v>1184.0</v>
      </c>
      <c r="H330" s="116">
        <v>429.57</v>
      </c>
      <c r="I330" s="131"/>
      <c r="J330" s="115"/>
      <c r="K330" s="115"/>
      <c r="L330" s="113" t="s">
        <v>862</v>
      </c>
      <c r="M330" s="115"/>
      <c r="N330" s="113" t="s">
        <v>725</v>
      </c>
      <c r="O330" s="118" t="s">
        <v>863</v>
      </c>
      <c r="P330" s="118"/>
      <c r="Q330" s="126"/>
      <c r="R330" s="126"/>
      <c r="S330" s="127"/>
    </row>
    <row r="331">
      <c r="A331" s="113" t="s">
        <v>1217</v>
      </c>
      <c r="B331" s="138" t="s">
        <v>699</v>
      </c>
      <c r="C331" s="138" t="s">
        <v>700</v>
      </c>
      <c r="D331" s="138" t="s">
        <v>41</v>
      </c>
      <c r="E331" s="139"/>
      <c r="F331" s="138" t="s">
        <v>40</v>
      </c>
      <c r="G331" s="132">
        <v>1185.0</v>
      </c>
      <c r="H331" s="116">
        <v>211.5</v>
      </c>
      <c r="I331" s="131"/>
      <c r="J331" s="115"/>
      <c r="K331" s="115"/>
      <c r="L331" s="113" t="s">
        <v>862</v>
      </c>
      <c r="M331" s="115"/>
      <c r="N331" s="113" t="s">
        <v>725</v>
      </c>
      <c r="O331" s="121" t="s">
        <v>863</v>
      </c>
      <c r="P331" s="121"/>
      <c r="Q331" s="124"/>
      <c r="R331" s="124"/>
      <c r="S331" s="125"/>
    </row>
    <row r="332">
      <c r="A332" s="113" t="s">
        <v>1218</v>
      </c>
      <c r="B332" s="138" t="s">
        <v>699</v>
      </c>
      <c r="C332" s="138" t="s">
        <v>700</v>
      </c>
      <c r="D332" s="138" t="s">
        <v>41</v>
      </c>
      <c r="E332" s="139"/>
      <c r="F332" s="138" t="s">
        <v>40</v>
      </c>
      <c r="G332" s="132">
        <v>1186.0</v>
      </c>
      <c r="H332" s="116">
        <v>175.99</v>
      </c>
      <c r="I332" s="131"/>
      <c r="J332" s="115"/>
      <c r="K332" s="115"/>
      <c r="L332" s="113" t="s">
        <v>862</v>
      </c>
      <c r="M332" s="115"/>
      <c r="N332" s="113" t="s">
        <v>725</v>
      </c>
      <c r="O332" s="118" t="s">
        <v>863</v>
      </c>
      <c r="P332" s="118"/>
      <c r="Q332" s="126"/>
      <c r="R332" s="126"/>
      <c r="S332" s="127"/>
    </row>
    <row r="333">
      <c r="A333" s="113" t="s">
        <v>1219</v>
      </c>
      <c r="B333" s="138" t="s">
        <v>699</v>
      </c>
      <c r="C333" s="138" t="s">
        <v>700</v>
      </c>
      <c r="D333" s="138" t="s">
        <v>41</v>
      </c>
      <c r="E333" s="139"/>
      <c r="F333" s="138" t="s">
        <v>40</v>
      </c>
      <c r="G333" s="132">
        <v>1187.0</v>
      </c>
      <c r="H333" s="116">
        <v>408.86</v>
      </c>
      <c r="I333" s="131"/>
      <c r="J333" s="115"/>
      <c r="K333" s="115"/>
      <c r="L333" s="113" t="s">
        <v>862</v>
      </c>
      <c r="M333" s="115"/>
      <c r="N333" s="113" t="s">
        <v>725</v>
      </c>
      <c r="O333" s="121" t="s">
        <v>863</v>
      </c>
      <c r="P333" s="121"/>
      <c r="Q333" s="124"/>
      <c r="R333" s="124"/>
      <c r="S333" s="125"/>
    </row>
    <row r="334">
      <c r="A334" s="113" t="s">
        <v>1220</v>
      </c>
      <c r="B334" s="138" t="s">
        <v>699</v>
      </c>
      <c r="C334" s="138" t="s">
        <v>700</v>
      </c>
      <c r="D334" s="138" t="s">
        <v>41</v>
      </c>
      <c r="E334" s="139"/>
      <c r="F334" s="138" t="s">
        <v>40</v>
      </c>
      <c r="G334" s="132">
        <v>1188.0</v>
      </c>
      <c r="H334" s="116">
        <v>368.01</v>
      </c>
      <c r="I334" s="131"/>
      <c r="J334" s="115"/>
      <c r="K334" s="115"/>
      <c r="L334" s="113" t="s">
        <v>862</v>
      </c>
      <c r="M334" s="115"/>
      <c r="N334" s="113" t="s">
        <v>725</v>
      </c>
      <c r="O334" s="118" t="s">
        <v>863</v>
      </c>
      <c r="P334" s="118"/>
      <c r="Q334" s="126"/>
      <c r="R334" s="126"/>
      <c r="S334" s="127"/>
    </row>
    <row r="335">
      <c r="A335" s="113" t="s">
        <v>1221</v>
      </c>
      <c r="B335" s="138" t="s">
        <v>699</v>
      </c>
      <c r="C335" s="138" t="s">
        <v>700</v>
      </c>
      <c r="D335" s="138" t="s">
        <v>41</v>
      </c>
      <c r="E335" s="139"/>
      <c r="F335" s="138" t="s">
        <v>40</v>
      </c>
      <c r="G335" s="132">
        <v>1196.0</v>
      </c>
      <c r="H335" s="116">
        <v>3489.17</v>
      </c>
      <c r="I335" s="131"/>
      <c r="J335" s="115"/>
      <c r="K335" s="115"/>
      <c r="L335" s="113" t="s">
        <v>862</v>
      </c>
      <c r="M335" s="115"/>
      <c r="N335" s="113" t="s">
        <v>725</v>
      </c>
      <c r="O335" s="121" t="s">
        <v>863</v>
      </c>
      <c r="P335" s="121"/>
      <c r="Q335" s="124"/>
      <c r="R335" s="124"/>
      <c r="S335" s="125"/>
    </row>
    <row r="336">
      <c r="A336" s="113" t="s">
        <v>1222</v>
      </c>
      <c r="B336" s="137" t="s">
        <v>699</v>
      </c>
      <c r="C336" s="137" t="s">
        <v>700</v>
      </c>
      <c r="D336" s="137" t="s">
        <v>41</v>
      </c>
      <c r="E336" s="140"/>
      <c r="F336" s="137" t="s">
        <v>40</v>
      </c>
      <c r="G336" s="132">
        <v>1197.0</v>
      </c>
      <c r="H336" s="116">
        <v>639.31</v>
      </c>
      <c r="I336" s="131"/>
      <c r="J336" s="115"/>
      <c r="K336" s="115"/>
      <c r="L336" s="113" t="s">
        <v>862</v>
      </c>
      <c r="M336" s="115"/>
      <c r="N336" s="113" t="s">
        <v>725</v>
      </c>
      <c r="O336" s="118" t="s">
        <v>863</v>
      </c>
      <c r="P336" s="118"/>
      <c r="Q336" s="126"/>
      <c r="R336" s="126"/>
      <c r="S336" s="127"/>
    </row>
    <row r="337">
      <c r="A337" s="113" t="s">
        <v>1223</v>
      </c>
      <c r="B337" s="137" t="s">
        <v>699</v>
      </c>
      <c r="C337" s="137" t="s">
        <v>700</v>
      </c>
      <c r="D337" s="137" t="s">
        <v>41</v>
      </c>
      <c r="E337" s="140"/>
      <c r="F337" s="137" t="s">
        <v>40</v>
      </c>
      <c r="G337" s="132">
        <v>1198.0</v>
      </c>
      <c r="H337" s="116">
        <v>426.0</v>
      </c>
      <c r="I337" s="131"/>
      <c r="J337" s="115"/>
      <c r="K337" s="115"/>
      <c r="L337" s="113" t="s">
        <v>862</v>
      </c>
      <c r="M337" s="115"/>
      <c r="N337" s="113" t="s">
        <v>725</v>
      </c>
      <c r="O337" s="121" t="s">
        <v>863</v>
      </c>
      <c r="P337" s="121"/>
      <c r="Q337" s="124"/>
      <c r="R337" s="124"/>
      <c r="S337" s="125"/>
    </row>
    <row r="338">
      <c r="A338" s="113" t="s">
        <v>1224</v>
      </c>
      <c r="B338" s="137" t="s">
        <v>699</v>
      </c>
      <c r="C338" s="137" t="s">
        <v>700</v>
      </c>
      <c r="D338" s="137" t="s">
        <v>41</v>
      </c>
      <c r="E338" s="140"/>
      <c r="F338" s="137" t="s">
        <v>40</v>
      </c>
      <c r="G338" s="132">
        <v>1199.0</v>
      </c>
      <c r="H338" s="116">
        <v>1862.71</v>
      </c>
      <c r="I338" s="131"/>
      <c r="J338" s="115"/>
      <c r="K338" s="115"/>
      <c r="L338" s="113" t="s">
        <v>862</v>
      </c>
      <c r="M338" s="115"/>
      <c r="N338" s="113" t="s">
        <v>725</v>
      </c>
      <c r="O338" s="118" t="s">
        <v>863</v>
      </c>
      <c r="P338" s="118"/>
      <c r="Q338" s="126"/>
      <c r="R338" s="126"/>
      <c r="S338" s="127"/>
    </row>
    <row r="339">
      <c r="A339" s="113" t="s">
        <v>1225</v>
      </c>
      <c r="B339" s="137" t="s">
        <v>699</v>
      </c>
      <c r="C339" s="137" t="s">
        <v>700</v>
      </c>
      <c r="D339" s="137" t="s">
        <v>41</v>
      </c>
      <c r="E339" s="140"/>
      <c r="F339" s="137" t="s">
        <v>40</v>
      </c>
      <c r="G339" s="132">
        <v>1200.0</v>
      </c>
      <c r="H339" s="116">
        <v>568.93</v>
      </c>
      <c r="I339" s="131"/>
      <c r="J339" s="115"/>
      <c r="K339" s="115"/>
      <c r="L339" s="113" t="s">
        <v>862</v>
      </c>
      <c r="M339" s="115"/>
      <c r="N339" s="113" t="s">
        <v>725</v>
      </c>
      <c r="O339" s="121" t="s">
        <v>863</v>
      </c>
      <c r="P339" s="121"/>
      <c r="Q339" s="124"/>
      <c r="R339" s="124"/>
      <c r="S339" s="125"/>
    </row>
    <row r="340">
      <c r="A340" s="113" t="s">
        <v>1226</v>
      </c>
      <c r="B340" s="138" t="s">
        <v>699</v>
      </c>
      <c r="C340" s="138" t="s">
        <v>700</v>
      </c>
      <c r="D340" s="138" t="s">
        <v>41</v>
      </c>
      <c r="E340" s="139"/>
      <c r="F340" s="138" t="s">
        <v>40</v>
      </c>
      <c r="G340" s="132">
        <v>1201.0</v>
      </c>
      <c r="H340" s="116">
        <v>2234.8</v>
      </c>
      <c r="I340" s="131"/>
      <c r="J340" s="115"/>
      <c r="K340" s="115"/>
      <c r="L340" s="113" t="s">
        <v>862</v>
      </c>
      <c r="M340" s="115"/>
      <c r="N340" s="113" t="s">
        <v>725</v>
      </c>
      <c r="O340" s="118" t="s">
        <v>863</v>
      </c>
      <c r="P340" s="118"/>
      <c r="Q340" s="126"/>
      <c r="R340" s="126"/>
      <c r="S340" s="127"/>
    </row>
    <row r="341">
      <c r="A341" s="113" t="s">
        <v>1227</v>
      </c>
      <c r="B341" s="138" t="s">
        <v>699</v>
      </c>
      <c r="C341" s="138" t="s">
        <v>700</v>
      </c>
      <c r="D341" s="138" t="s">
        <v>41</v>
      </c>
      <c r="E341" s="139"/>
      <c r="F341" s="138" t="s">
        <v>40</v>
      </c>
      <c r="G341" s="132">
        <v>1202.0</v>
      </c>
      <c r="H341" s="116">
        <v>8400.02</v>
      </c>
      <c r="I341" s="131"/>
      <c r="J341" s="115"/>
      <c r="K341" s="115"/>
      <c r="L341" s="113" t="s">
        <v>862</v>
      </c>
      <c r="M341" s="115"/>
      <c r="N341" s="113" t="s">
        <v>725</v>
      </c>
      <c r="O341" s="121" t="s">
        <v>863</v>
      </c>
      <c r="P341" s="121"/>
      <c r="Q341" s="124"/>
      <c r="R341" s="124"/>
      <c r="S341" s="125"/>
    </row>
    <row r="342">
      <c r="A342" s="113" t="s">
        <v>1228</v>
      </c>
      <c r="B342" s="138" t="s">
        <v>699</v>
      </c>
      <c r="C342" s="138" t="s">
        <v>700</v>
      </c>
      <c r="D342" s="138" t="s">
        <v>41</v>
      </c>
      <c r="E342" s="139"/>
      <c r="F342" s="138" t="s">
        <v>40</v>
      </c>
      <c r="G342" s="132">
        <v>1203.0</v>
      </c>
      <c r="H342" s="116">
        <v>1439.59</v>
      </c>
      <c r="I342" s="131"/>
      <c r="J342" s="115"/>
      <c r="K342" s="115"/>
      <c r="L342" s="113" t="s">
        <v>862</v>
      </c>
      <c r="M342" s="115"/>
      <c r="N342" s="113" t="s">
        <v>725</v>
      </c>
      <c r="O342" s="118" t="s">
        <v>863</v>
      </c>
      <c r="P342" s="118"/>
      <c r="Q342" s="126"/>
      <c r="R342" s="126"/>
      <c r="S342" s="127"/>
    </row>
    <row r="343">
      <c r="A343" s="113" t="s">
        <v>1229</v>
      </c>
      <c r="B343" s="138" t="s">
        <v>699</v>
      </c>
      <c r="C343" s="138" t="s">
        <v>700</v>
      </c>
      <c r="D343" s="138" t="s">
        <v>41</v>
      </c>
      <c r="E343" s="139"/>
      <c r="F343" s="138" t="s">
        <v>40</v>
      </c>
      <c r="G343" s="132">
        <v>1204.0</v>
      </c>
      <c r="H343" s="116">
        <v>207.65</v>
      </c>
      <c r="I343" s="131"/>
      <c r="J343" s="115"/>
      <c r="K343" s="115"/>
      <c r="L343" s="113" t="s">
        <v>862</v>
      </c>
      <c r="M343" s="115"/>
      <c r="N343" s="113" t="s">
        <v>725</v>
      </c>
      <c r="O343" s="121" t="s">
        <v>863</v>
      </c>
      <c r="P343" s="121"/>
      <c r="Q343" s="124"/>
      <c r="R343" s="124"/>
      <c r="S343" s="125"/>
    </row>
    <row r="344">
      <c r="A344" s="113" t="s">
        <v>1230</v>
      </c>
      <c r="B344" s="138" t="s">
        <v>699</v>
      </c>
      <c r="C344" s="138" t="s">
        <v>700</v>
      </c>
      <c r="D344" s="138" t="s">
        <v>41</v>
      </c>
      <c r="E344" s="139"/>
      <c r="F344" s="138" t="s">
        <v>40</v>
      </c>
      <c r="G344" s="132">
        <v>1205.0</v>
      </c>
      <c r="H344" s="116">
        <v>875.77</v>
      </c>
      <c r="I344" s="131"/>
      <c r="J344" s="115"/>
      <c r="K344" s="115"/>
      <c r="L344" s="113" t="s">
        <v>862</v>
      </c>
      <c r="M344" s="115"/>
      <c r="N344" s="113" t="s">
        <v>725</v>
      </c>
      <c r="O344" s="118" t="s">
        <v>863</v>
      </c>
      <c r="P344" s="118"/>
      <c r="Q344" s="126"/>
      <c r="R344" s="126"/>
      <c r="S344" s="127"/>
    </row>
    <row r="345">
      <c r="A345" s="113" t="s">
        <v>1231</v>
      </c>
      <c r="B345" s="138" t="s">
        <v>699</v>
      </c>
      <c r="C345" s="138" t="s">
        <v>700</v>
      </c>
      <c r="D345" s="138" t="s">
        <v>41</v>
      </c>
      <c r="E345" s="139"/>
      <c r="F345" s="138" t="s">
        <v>40</v>
      </c>
      <c r="G345" s="132">
        <v>1206.0</v>
      </c>
      <c r="H345" s="116">
        <v>94.37</v>
      </c>
      <c r="I345" s="131"/>
      <c r="J345" s="115"/>
      <c r="K345" s="115"/>
      <c r="L345" s="113" t="s">
        <v>862</v>
      </c>
      <c r="M345" s="115"/>
      <c r="N345" s="113" t="s">
        <v>725</v>
      </c>
      <c r="O345" s="121" t="s">
        <v>863</v>
      </c>
      <c r="P345" s="121"/>
      <c r="Q345" s="124"/>
      <c r="R345" s="124"/>
      <c r="S345" s="125"/>
    </row>
    <row r="346">
      <c r="A346" s="113" t="s">
        <v>1232</v>
      </c>
      <c r="B346" s="138" t="s">
        <v>699</v>
      </c>
      <c r="C346" s="138" t="s">
        <v>700</v>
      </c>
      <c r="D346" s="138" t="s">
        <v>41</v>
      </c>
      <c r="E346" s="139"/>
      <c r="F346" s="138" t="s">
        <v>40</v>
      </c>
      <c r="G346" s="132">
        <v>1207.0</v>
      </c>
      <c r="H346" s="116">
        <v>3342.6</v>
      </c>
      <c r="I346" s="131"/>
      <c r="J346" s="115"/>
      <c r="K346" s="115"/>
      <c r="L346" s="113" t="s">
        <v>862</v>
      </c>
      <c r="M346" s="115"/>
      <c r="N346" s="113" t="s">
        <v>725</v>
      </c>
      <c r="O346" s="118" t="s">
        <v>863</v>
      </c>
      <c r="P346" s="118"/>
      <c r="Q346" s="126"/>
      <c r="R346" s="126"/>
      <c r="S346" s="127"/>
    </row>
    <row r="347">
      <c r="A347" s="113" t="s">
        <v>1233</v>
      </c>
      <c r="B347" s="138" t="s">
        <v>699</v>
      </c>
      <c r="C347" s="138" t="s">
        <v>700</v>
      </c>
      <c r="D347" s="138" t="s">
        <v>41</v>
      </c>
      <c r="E347" s="139"/>
      <c r="F347" s="138" t="s">
        <v>40</v>
      </c>
      <c r="G347" s="132">
        <v>1208.0</v>
      </c>
      <c r="H347" s="116">
        <v>2879.14</v>
      </c>
      <c r="I347" s="131"/>
      <c r="J347" s="115"/>
      <c r="K347" s="115"/>
      <c r="L347" s="113" t="s">
        <v>862</v>
      </c>
      <c r="M347" s="115"/>
      <c r="N347" s="113" t="s">
        <v>725</v>
      </c>
      <c r="O347" s="121" t="s">
        <v>863</v>
      </c>
      <c r="P347" s="121"/>
      <c r="Q347" s="124"/>
      <c r="R347" s="124"/>
      <c r="S347" s="125"/>
    </row>
    <row r="348">
      <c r="A348" s="113" t="s">
        <v>1234</v>
      </c>
      <c r="B348" s="137" t="s">
        <v>699</v>
      </c>
      <c r="C348" s="137" t="s">
        <v>700</v>
      </c>
      <c r="D348" s="137" t="s">
        <v>41</v>
      </c>
      <c r="E348" s="140"/>
      <c r="F348" s="137" t="s">
        <v>40</v>
      </c>
      <c r="G348" s="132">
        <v>1209.0</v>
      </c>
      <c r="H348" s="116">
        <v>770.97</v>
      </c>
      <c r="I348" s="131"/>
      <c r="J348" s="115"/>
      <c r="K348" s="115"/>
      <c r="L348" s="113" t="s">
        <v>862</v>
      </c>
      <c r="M348" s="115"/>
      <c r="N348" s="113" t="s">
        <v>725</v>
      </c>
      <c r="O348" s="118" t="s">
        <v>863</v>
      </c>
      <c r="P348" s="118"/>
      <c r="Q348" s="126"/>
      <c r="R348" s="126"/>
      <c r="S348" s="127"/>
    </row>
    <row r="349">
      <c r="A349" s="113" t="s">
        <v>1235</v>
      </c>
      <c r="B349" s="137" t="s">
        <v>699</v>
      </c>
      <c r="C349" s="137" t="s">
        <v>700</v>
      </c>
      <c r="D349" s="137" t="s">
        <v>41</v>
      </c>
      <c r="E349" s="140"/>
      <c r="F349" s="137" t="s">
        <v>40</v>
      </c>
      <c r="G349" s="132">
        <v>1210.0</v>
      </c>
      <c r="H349" s="116">
        <v>5190.83</v>
      </c>
      <c r="I349" s="131"/>
      <c r="J349" s="115"/>
      <c r="K349" s="115"/>
      <c r="L349" s="113" t="s">
        <v>862</v>
      </c>
      <c r="M349" s="115"/>
      <c r="N349" s="113" t="s">
        <v>725</v>
      </c>
      <c r="O349" s="121" t="s">
        <v>863</v>
      </c>
      <c r="P349" s="121"/>
      <c r="Q349" s="124"/>
      <c r="R349" s="124"/>
      <c r="S349" s="125"/>
    </row>
    <row r="350">
      <c r="A350" s="113" t="s">
        <v>1236</v>
      </c>
      <c r="B350" s="137" t="s">
        <v>699</v>
      </c>
      <c r="C350" s="137" t="s">
        <v>700</v>
      </c>
      <c r="D350" s="137" t="s">
        <v>41</v>
      </c>
      <c r="E350" s="140"/>
      <c r="F350" s="137" t="s">
        <v>40</v>
      </c>
      <c r="G350" s="132">
        <v>1211.0</v>
      </c>
      <c r="H350" s="116">
        <v>2475.77</v>
      </c>
      <c r="I350" s="131"/>
      <c r="J350" s="115"/>
      <c r="K350" s="115"/>
      <c r="L350" s="113" t="s">
        <v>862</v>
      </c>
      <c r="M350" s="115"/>
      <c r="N350" s="113" t="s">
        <v>725</v>
      </c>
      <c r="O350" s="118" t="s">
        <v>863</v>
      </c>
      <c r="P350" s="118"/>
      <c r="Q350" s="126"/>
      <c r="R350" s="126"/>
      <c r="S350" s="127"/>
    </row>
    <row r="351">
      <c r="A351" s="113" t="s">
        <v>1237</v>
      </c>
      <c r="B351" s="137" t="s">
        <v>699</v>
      </c>
      <c r="C351" s="137" t="s">
        <v>700</v>
      </c>
      <c r="D351" s="137" t="s">
        <v>41</v>
      </c>
      <c r="E351" s="140"/>
      <c r="F351" s="137" t="s">
        <v>40</v>
      </c>
      <c r="G351" s="132">
        <v>1212.0</v>
      </c>
      <c r="H351" s="116">
        <v>552.68</v>
      </c>
      <c r="I351" s="131"/>
      <c r="J351" s="115"/>
      <c r="K351" s="115"/>
      <c r="L351" s="113" t="s">
        <v>862</v>
      </c>
      <c r="M351" s="115"/>
      <c r="N351" s="113" t="s">
        <v>725</v>
      </c>
      <c r="O351" s="121" t="s">
        <v>863</v>
      </c>
      <c r="P351" s="121"/>
      <c r="Q351" s="124"/>
      <c r="R351" s="124"/>
      <c r="S351" s="125"/>
    </row>
    <row r="352">
      <c r="A352" s="113" t="s">
        <v>1238</v>
      </c>
      <c r="B352" s="138" t="s">
        <v>699</v>
      </c>
      <c r="C352" s="138" t="s">
        <v>700</v>
      </c>
      <c r="D352" s="138" t="s">
        <v>41</v>
      </c>
      <c r="E352" s="139"/>
      <c r="F352" s="138" t="s">
        <v>40</v>
      </c>
      <c r="G352" s="132">
        <v>1213.0</v>
      </c>
      <c r="H352" s="116">
        <v>453.74</v>
      </c>
      <c r="I352" s="131"/>
      <c r="J352" s="115"/>
      <c r="K352" s="115"/>
      <c r="L352" s="113" t="s">
        <v>862</v>
      </c>
      <c r="M352" s="115"/>
      <c r="N352" s="113" t="s">
        <v>725</v>
      </c>
      <c r="O352" s="118" t="s">
        <v>863</v>
      </c>
      <c r="P352" s="118"/>
      <c r="Q352" s="126"/>
      <c r="R352" s="126"/>
      <c r="S352" s="127"/>
    </row>
    <row r="353">
      <c r="A353" s="113" t="s">
        <v>1239</v>
      </c>
      <c r="B353" s="138" t="s">
        <v>699</v>
      </c>
      <c r="C353" s="138" t="s">
        <v>700</v>
      </c>
      <c r="D353" s="138" t="s">
        <v>41</v>
      </c>
      <c r="E353" s="139"/>
      <c r="F353" s="138" t="s">
        <v>40</v>
      </c>
      <c r="G353" s="132">
        <v>1214.0</v>
      </c>
      <c r="H353" s="116">
        <v>183.04</v>
      </c>
      <c r="I353" s="131"/>
      <c r="J353" s="115"/>
      <c r="K353" s="115"/>
      <c r="L353" s="113" t="s">
        <v>862</v>
      </c>
      <c r="M353" s="115"/>
      <c r="N353" s="113" t="s">
        <v>725</v>
      </c>
      <c r="O353" s="121" t="s">
        <v>863</v>
      </c>
      <c r="P353" s="121"/>
      <c r="Q353" s="124"/>
      <c r="R353" s="124"/>
      <c r="S353" s="125"/>
    </row>
    <row r="354">
      <c r="A354" s="113" t="s">
        <v>1240</v>
      </c>
      <c r="B354" s="138" t="s">
        <v>699</v>
      </c>
      <c r="C354" s="138" t="s">
        <v>700</v>
      </c>
      <c r="D354" s="138" t="s">
        <v>41</v>
      </c>
      <c r="E354" s="139"/>
      <c r="F354" s="138" t="s">
        <v>40</v>
      </c>
      <c r="G354" s="132">
        <v>1215.0</v>
      </c>
      <c r="H354" s="116">
        <v>398.5</v>
      </c>
      <c r="I354" s="131"/>
      <c r="J354" s="115"/>
      <c r="K354" s="115"/>
      <c r="L354" s="113" t="s">
        <v>862</v>
      </c>
      <c r="M354" s="115"/>
      <c r="N354" s="113" t="s">
        <v>725</v>
      </c>
      <c r="O354" s="118" t="s">
        <v>863</v>
      </c>
      <c r="P354" s="118"/>
      <c r="Q354" s="126"/>
      <c r="R354" s="126"/>
      <c r="S354" s="127"/>
    </row>
    <row r="355">
      <c r="A355" s="113" t="s">
        <v>1241</v>
      </c>
      <c r="B355" s="138" t="s">
        <v>699</v>
      </c>
      <c r="C355" s="138" t="s">
        <v>700</v>
      </c>
      <c r="D355" s="138" t="s">
        <v>41</v>
      </c>
      <c r="E355" s="139"/>
      <c r="F355" s="138" t="s">
        <v>40</v>
      </c>
      <c r="G355" s="132">
        <v>1216.0</v>
      </c>
      <c r="H355" s="116">
        <v>1209.09</v>
      </c>
      <c r="I355" s="131"/>
      <c r="J355" s="115"/>
      <c r="K355" s="115"/>
      <c r="L355" s="113" t="s">
        <v>862</v>
      </c>
      <c r="M355" s="115"/>
      <c r="N355" s="113" t="s">
        <v>725</v>
      </c>
      <c r="O355" s="121" t="s">
        <v>863</v>
      </c>
      <c r="P355" s="121"/>
      <c r="Q355" s="124"/>
      <c r="R355" s="124"/>
      <c r="S355" s="125"/>
    </row>
    <row r="356">
      <c r="A356" s="113" t="s">
        <v>1242</v>
      </c>
      <c r="B356" s="138" t="s">
        <v>699</v>
      </c>
      <c r="C356" s="138" t="s">
        <v>700</v>
      </c>
      <c r="D356" s="138" t="s">
        <v>41</v>
      </c>
      <c r="E356" s="139"/>
      <c r="F356" s="138" t="s">
        <v>40</v>
      </c>
      <c r="G356" s="132">
        <v>1217.0</v>
      </c>
      <c r="H356" s="116">
        <v>161.75</v>
      </c>
      <c r="I356" s="131"/>
      <c r="J356" s="115"/>
      <c r="K356" s="115"/>
      <c r="L356" s="113" t="s">
        <v>862</v>
      </c>
      <c r="M356" s="115"/>
      <c r="N356" s="113" t="s">
        <v>725</v>
      </c>
      <c r="O356" s="118" t="s">
        <v>863</v>
      </c>
      <c r="P356" s="118"/>
      <c r="Q356" s="126"/>
      <c r="R356" s="126"/>
      <c r="S356" s="127"/>
    </row>
    <row r="357">
      <c r="A357" s="113" t="s">
        <v>1243</v>
      </c>
      <c r="B357" s="138" t="s">
        <v>699</v>
      </c>
      <c r="C357" s="138" t="s">
        <v>700</v>
      </c>
      <c r="D357" s="138" t="s">
        <v>41</v>
      </c>
      <c r="E357" s="139"/>
      <c r="F357" s="138" t="s">
        <v>40</v>
      </c>
      <c r="G357" s="132">
        <v>1218.0</v>
      </c>
      <c r="H357" s="116">
        <v>2913.52</v>
      </c>
      <c r="I357" s="131"/>
      <c r="J357" s="115"/>
      <c r="K357" s="115"/>
      <c r="L357" s="113" t="s">
        <v>862</v>
      </c>
      <c r="M357" s="115"/>
      <c r="N357" s="113" t="s">
        <v>725</v>
      </c>
      <c r="O357" s="121" t="s">
        <v>863</v>
      </c>
      <c r="P357" s="121"/>
      <c r="Q357" s="124"/>
      <c r="R357" s="124"/>
      <c r="S357" s="125"/>
    </row>
    <row r="358">
      <c r="A358" s="113" t="s">
        <v>1244</v>
      </c>
      <c r="B358" s="138" t="s">
        <v>699</v>
      </c>
      <c r="C358" s="138" t="s">
        <v>700</v>
      </c>
      <c r="D358" s="138" t="s">
        <v>41</v>
      </c>
      <c r="E358" s="139"/>
      <c r="F358" s="138" t="s">
        <v>40</v>
      </c>
      <c r="G358" s="132">
        <v>1219.0</v>
      </c>
      <c r="H358" s="116">
        <v>2480.65</v>
      </c>
      <c r="I358" s="131"/>
      <c r="J358" s="115"/>
      <c r="K358" s="115"/>
      <c r="L358" s="113" t="s">
        <v>862</v>
      </c>
      <c r="M358" s="115"/>
      <c r="N358" s="113" t="s">
        <v>725</v>
      </c>
      <c r="O358" s="118" t="s">
        <v>863</v>
      </c>
      <c r="P358" s="118"/>
      <c r="Q358" s="126"/>
      <c r="R358" s="126"/>
      <c r="S358" s="127"/>
    </row>
    <row r="359">
      <c r="A359" s="113" t="s">
        <v>1245</v>
      </c>
      <c r="B359" s="138" t="s">
        <v>699</v>
      </c>
      <c r="C359" s="138" t="s">
        <v>700</v>
      </c>
      <c r="D359" s="138" t="s">
        <v>41</v>
      </c>
      <c r="E359" s="139"/>
      <c r="F359" s="138" t="s">
        <v>40</v>
      </c>
      <c r="G359" s="132">
        <v>1220.0</v>
      </c>
      <c r="H359" s="116">
        <v>1280.48</v>
      </c>
      <c r="I359" s="131"/>
      <c r="J359" s="115"/>
      <c r="K359" s="115"/>
      <c r="L359" s="113" t="s">
        <v>862</v>
      </c>
      <c r="M359" s="115"/>
      <c r="N359" s="113" t="s">
        <v>725</v>
      </c>
      <c r="O359" s="121" t="s">
        <v>863</v>
      </c>
      <c r="P359" s="121"/>
      <c r="Q359" s="124"/>
      <c r="R359" s="124"/>
      <c r="S359" s="125"/>
    </row>
    <row r="360">
      <c r="A360" s="113" t="s">
        <v>1246</v>
      </c>
      <c r="B360" s="137" t="s">
        <v>699</v>
      </c>
      <c r="C360" s="137" t="s">
        <v>700</v>
      </c>
      <c r="D360" s="137" t="s">
        <v>41</v>
      </c>
      <c r="E360" s="140"/>
      <c r="F360" s="137" t="s">
        <v>40</v>
      </c>
      <c r="G360" s="132">
        <v>1221.0</v>
      </c>
      <c r="H360" s="116">
        <v>253.85</v>
      </c>
      <c r="I360" s="131"/>
      <c r="J360" s="115"/>
      <c r="K360" s="115"/>
      <c r="L360" s="113" t="s">
        <v>862</v>
      </c>
      <c r="M360" s="115"/>
      <c r="N360" s="113" t="s">
        <v>725</v>
      </c>
      <c r="O360" s="118" t="s">
        <v>863</v>
      </c>
      <c r="P360" s="118"/>
      <c r="Q360" s="126"/>
      <c r="R360" s="126"/>
      <c r="S360" s="127"/>
    </row>
    <row r="361">
      <c r="A361" s="113" t="s">
        <v>1247</v>
      </c>
      <c r="B361" s="137" t="s">
        <v>699</v>
      </c>
      <c r="C361" s="137" t="s">
        <v>700</v>
      </c>
      <c r="D361" s="137" t="s">
        <v>41</v>
      </c>
      <c r="E361" s="140"/>
      <c r="F361" s="137" t="s">
        <v>40</v>
      </c>
      <c r="G361" s="132">
        <v>1222.0</v>
      </c>
      <c r="H361" s="116">
        <v>442.33</v>
      </c>
      <c r="I361" s="131"/>
      <c r="J361" s="115"/>
      <c r="K361" s="115"/>
      <c r="L361" s="113" t="s">
        <v>862</v>
      </c>
      <c r="M361" s="115"/>
      <c r="N361" s="113" t="s">
        <v>725</v>
      </c>
      <c r="O361" s="121" t="s">
        <v>863</v>
      </c>
      <c r="P361" s="121"/>
      <c r="Q361" s="124"/>
      <c r="R361" s="124"/>
      <c r="S361" s="125"/>
    </row>
    <row r="362">
      <c r="A362" s="113" t="s">
        <v>1248</v>
      </c>
      <c r="B362" s="137" t="s">
        <v>699</v>
      </c>
      <c r="C362" s="137" t="s">
        <v>700</v>
      </c>
      <c r="D362" s="137" t="s">
        <v>41</v>
      </c>
      <c r="E362" s="140"/>
      <c r="F362" s="137" t="s">
        <v>40</v>
      </c>
      <c r="G362" s="132">
        <v>1223.0</v>
      </c>
      <c r="H362" s="116">
        <v>134.04</v>
      </c>
      <c r="I362" s="131"/>
      <c r="J362" s="115"/>
      <c r="K362" s="115"/>
      <c r="L362" s="113" t="s">
        <v>862</v>
      </c>
      <c r="M362" s="115"/>
      <c r="N362" s="113" t="s">
        <v>725</v>
      </c>
      <c r="O362" s="118" t="s">
        <v>863</v>
      </c>
      <c r="P362" s="118"/>
      <c r="Q362" s="126"/>
      <c r="R362" s="126"/>
      <c r="S362" s="127"/>
    </row>
    <row r="363">
      <c r="A363" s="113" t="s">
        <v>1249</v>
      </c>
      <c r="B363" s="137" t="s">
        <v>699</v>
      </c>
      <c r="C363" s="137" t="s">
        <v>700</v>
      </c>
      <c r="D363" s="137" t="s">
        <v>41</v>
      </c>
      <c r="E363" s="140"/>
      <c r="F363" s="137" t="s">
        <v>40</v>
      </c>
      <c r="G363" s="132">
        <v>1224.0</v>
      </c>
      <c r="H363" s="116">
        <v>1263.96</v>
      </c>
      <c r="I363" s="131"/>
      <c r="J363" s="115"/>
      <c r="K363" s="115"/>
      <c r="L363" s="113" t="s">
        <v>862</v>
      </c>
      <c r="M363" s="115"/>
      <c r="N363" s="113" t="s">
        <v>725</v>
      </c>
      <c r="O363" s="121" t="s">
        <v>863</v>
      </c>
      <c r="P363" s="121"/>
      <c r="Q363" s="124"/>
      <c r="R363" s="124"/>
      <c r="S363" s="125"/>
    </row>
    <row r="364">
      <c r="A364" s="113" t="s">
        <v>1250</v>
      </c>
      <c r="B364" s="138" t="s">
        <v>699</v>
      </c>
      <c r="C364" s="138" t="s">
        <v>700</v>
      </c>
      <c r="D364" s="138" t="s">
        <v>41</v>
      </c>
      <c r="E364" s="139"/>
      <c r="F364" s="138" t="s">
        <v>40</v>
      </c>
      <c r="G364" s="132">
        <v>1225.0</v>
      </c>
      <c r="H364" s="116">
        <v>3638.27</v>
      </c>
      <c r="I364" s="131"/>
      <c r="J364" s="115"/>
      <c r="K364" s="115"/>
      <c r="L364" s="113" t="s">
        <v>862</v>
      </c>
      <c r="M364" s="115"/>
      <c r="N364" s="113" t="s">
        <v>725</v>
      </c>
      <c r="O364" s="118" t="s">
        <v>863</v>
      </c>
      <c r="P364" s="118"/>
      <c r="Q364" s="126"/>
      <c r="R364" s="126"/>
      <c r="S364" s="127"/>
    </row>
    <row r="365">
      <c r="A365" s="113" t="s">
        <v>1251</v>
      </c>
      <c r="B365" s="138" t="s">
        <v>699</v>
      </c>
      <c r="C365" s="138" t="s">
        <v>700</v>
      </c>
      <c r="D365" s="138" t="s">
        <v>41</v>
      </c>
      <c r="E365" s="139"/>
      <c r="F365" s="138" t="s">
        <v>40</v>
      </c>
      <c r="G365" s="132">
        <v>1226.0</v>
      </c>
      <c r="H365" s="116">
        <v>1007.14</v>
      </c>
      <c r="I365" s="131"/>
      <c r="J365" s="115"/>
      <c r="K365" s="115"/>
      <c r="L365" s="113" t="s">
        <v>862</v>
      </c>
      <c r="M365" s="115"/>
      <c r="N365" s="113" t="s">
        <v>725</v>
      </c>
      <c r="O365" s="121" t="s">
        <v>863</v>
      </c>
      <c r="P365" s="121"/>
      <c r="Q365" s="124"/>
      <c r="R365" s="124"/>
      <c r="S365" s="125"/>
    </row>
    <row r="366">
      <c r="A366" s="113" t="s">
        <v>1252</v>
      </c>
      <c r="B366" s="138" t="s">
        <v>699</v>
      </c>
      <c r="C366" s="138" t="s">
        <v>700</v>
      </c>
      <c r="D366" s="138" t="s">
        <v>41</v>
      </c>
      <c r="E366" s="139"/>
      <c r="F366" s="138" t="s">
        <v>40</v>
      </c>
      <c r="G366" s="132">
        <v>1227.0</v>
      </c>
      <c r="H366" s="116">
        <v>2093.18</v>
      </c>
      <c r="I366" s="131"/>
      <c r="J366" s="115"/>
      <c r="K366" s="115"/>
      <c r="L366" s="113" t="s">
        <v>862</v>
      </c>
      <c r="M366" s="115"/>
      <c r="N366" s="113" t="s">
        <v>725</v>
      </c>
      <c r="O366" s="118" t="s">
        <v>863</v>
      </c>
      <c r="P366" s="118"/>
      <c r="Q366" s="126"/>
      <c r="R366" s="126"/>
      <c r="S366" s="127"/>
    </row>
    <row r="367">
      <c r="A367" s="113" t="s">
        <v>1253</v>
      </c>
      <c r="B367" s="138" t="s">
        <v>699</v>
      </c>
      <c r="C367" s="138" t="s">
        <v>700</v>
      </c>
      <c r="D367" s="138" t="s">
        <v>41</v>
      </c>
      <c r="E367" s="139"/>
      <c r="F367" s="138" t="s">
        <v>40</v>
      </c>
      <c r="G367" s="132">
        <v>1228.0</v>
      </c>
      <c r="H367" s="116">
        <v>797.98</v>
      </c>
      <c r="I367" s="131"/>
      <c r="J367" s="115"/>
      <c r="K367" s="115"/>
      <c r="L367" s="113" t="s">
        <v>862</v>
      </c>
      <c r="M367" s="115"/>
      <c r="N367" s="113" t="s">
        <v>725</v>
      </c>
      <c r="O367" s="121" t="s">
        <v>863</v>
      </c>
      <c r="P367" s="121"/>
      <c r="Q367" s="124"/>
      <c r="R367" s="124"/>
      <c r="S367" s="125"/>
    </row>
    <row r="368">
      <c r="A368" s="113" t="s">
        <v>1254</v>
      </c>
      <c r="B368" s="138" t="s">
        <v>699</v>
      </c>
      <c r="C368" s="138" t="s">
        <v>700</v>
      </c>
      <c r="D368" s="138" t="s">
        <v>41</v>
      </c>
      <c r="E368" s="139"/>
      <c r="F368" s="138" t="s">
        <v>40</v>
      </c>
      <c r="G368" s="132">
        <v>1229.0</v>
      </c>
      <c r="H368" s="116">
        <v>2631.48</v>
      </c>
      <c r="I368" s="131"/>
      <c r="J368" s="115"/>
      <c r="K368" s="115"/>
      <c r="L368" s="113" t="s">
        <v>862</v>
      </c>
      <c r="M368" s="115"/>
      <c r="N368" s="113" t="s">
        <v>725</v>
      </c>
      <c r="O368" s="118" t="s">
        <v>863</v>
      </c>
      <c r="P368" s="118"/>
      <c r="Q368" s="126"/>
      <c r="R368" s="126"/>
      <c r="S368" s="127"/>
    </row>
    <row r="369">
      <c r="A369" s="113" t="s">
        <v>1255</v>
      </c>
      <c r="B369" s="138" t="s">
        <v>699</v>
      </c>
      <c r="C369" s="138" t="s">
        <v>700</v>
      </c>
      <c r="D369" s="138" t="s">
        <v>41</v>
      </c>
      <c r="E369" s="139"/>
      <c r="F369" s="138" t="s">
        <v>40</v>
      </c>
      <c r="G369" s="132">
        <v>1230.0</v>
      </c>
      <c r="H369" s="116">
        <v>1218.56</v>
      </c>
      <c r="I369" s="131"/>
      <c r="J369" s="115"/>
      <c r="K369" s="115"/>
      <c r="L369" s="113" t="s">
        <v>862</v>
      </c>
      <c r="M369" s="115"/>
      <c r="N369" s="113" t="s">
        <v>725</v>
      </c>
      <c r="O369" s="121" t="s">
        <v>863</v>
      </c>
      <c r="P369" s="121"/>
      <c r="Q369" s="124"/>
      <c r="R369" s="124"/>
      <c r="S369" s="125"/>
    </row>
    <row r="370">
      <c r="A370" s="113" t="s">
        <v>1256</v>
      </c>
      <c r="B370" s="138" t="s">
        <v>699</v>
      </c>
      <c r="C370" s="138" t="s">
        <v>700</v>
      </c>
      <c r="D370" s="138" t="s">
        <v>41</v>
      </c>
      <c r="E370" s="139"/>
      <c r="F370" s="138" t="s">
        <v>40</v>
      </c>
      <c r="G370" s="132">
        <v>1231.0</v>
      </c>
      <c r="H370" s="116">
        <v>3677.88</v>
      </c>
      <c r="I370" s="131"/>
      <c r="J370" s="115"/>
      <c r="K370" s="115"/>
      <c r="L370" s="113" t="s">
        <v>862</v>
      </c>
      <c r="M370" s="115"/>
      <c r="N370" s="113" t="s">
        <v>725</v>
      </c>
      <c r="O370" s="118" t="s">
        <v>863</v>
      </c>
      <c r="P370" s="118"/>
      <c r="Q370" s="126"/>
      <c r="R370" s="126"/>
      <c r="S370" s="127"/>
    </row>
    <row r="371">
      <c r="A371" s="113" t="s">
        <v>1257</v>
      </c>
      <c r="B371" s="138" t="s">
        <v>699</v>
      </c>
      <c r="C371" s="138" t="s">
        <v>700</v>
      </c>
      <c r="D371" s="138" t="s">
        <v>41</v>
      </c>
      <c r="E371" s="139"/>
      <c r="F371" s="138" t="s">
        <v>40</v>
      </c>
      <c r="G371" s="132">
        <v>1232.0</v>
      </c>
      <c r="H371" s="116">
        <v>1632.15</v>
      </c>
      <c r="I371" s="131"/>
      <c r="J371" s="115"/>
      <c r="K371" s="115"/>
      <c r="L371" s="113" t="s">
        <v>862</v>
      </c>
      <c r="M371" s="115"/>
      <c r="N371" s="113" t="s">
        <v>725</v>
      </c>
      <c r="O371" s="121" t="s">
        <v>863</v>
      </c>
      <c r="P371" s="121"/>
      <c r="Q371" s="124"/>
      <c r="R371" s="124"/>
      <c r="S371" s="125"/>
    </row>
    <row r="372">
      <c r="A372" s="113" t="s">
        <v>1258</v>
      </c>
      <c r="B372" s="137" t="s">
        <v>699</v>
      </c>
      <c r="C372" s="137" t="s">
        <v>700</v>
      </c>
      <c r="D372" s="137" t="s">
        <v>41</v>
      </c>
      <c r="E372" s="140"/>
      <c r="F372" s="137" t="s">
        <v>40</v>
      </c>
      <c r="G372" s="132">
        <v>1233.0</v>
      </c>
      <c r="H372" s="116">
        <v>2240.29</v>
      </c>
      <c r="I372" s="131"/>
      <c r="J372" s="115"/>
      <c r="K372" s="115"/>
      <c r="L372" s="113" t="s">
        <v>862</v>
      </c>
      <c r="M372" s="115"/>
      <c r="N372" s="113" t="s">
        <v>725</v>
      </c>
      <c r="O372" s="118" t="s">
        <v>863</v>
      </c>
      <c r="P372" s="118"/>
      <c r="Q372" s="126"/>
      <c r="R372" s="126"/>
      <c r="S372" s="127"/>
    </row>
    <row r="373">
      <c r="A373" s="113" t="s">
        <v>1259</v>
      </c>
      <c r="B373" s="137" t="s">
        <v>699</v>
      </c>
      <c r="C373" s="137" t="s">
        <v>700</v>
      </c>
      <c r="D373" s="137" t="s">
        <v>41</v>
      </c>
      <c r="E373" s="140"/>
      <c r="F373" s="137" t="s">
        <v>40</v>
      </c>
      <c r="G373" s="132">
        <v>1242.0</v>
      </c>
      <c r="H373" s="116">
        <v>1683.95</v>
      </c>
      <c r="I373" s="131"/>
      <c r="J373" s="115"/>
      <c r="K373" s="115"/>
      <c r="L373" s="113" t="s">
        <v>862</v>
      </c>
      <c r="M373" s="115"/>
      <c r="N373" s="113" t="s">
        <v>725</v>
      </c>
      <c r="O373" s="121" t="s">
        <v>863</v>
      </c>
      <c r="P373" s="121"/>
      <c r="Q373" s="124"/>
      <c r="R373" s="124"/>
      <c r="S373" s="125"/>
    </row>
    <row r="374">
      <c r="A374" s="113" t="s">
        <v>1260</v>
      </c>
      <c r="B374" s="137" t="s">
        <v>699</v>
      </c>
      <c r="C374" s="137" t="s">
        <v>700</v>
      </c>
      <c r="D374" s="137" t="s">
        <v>41</v>
      </c>
      <c r="E374" s="140"/>
      <c r="F374" s="137" t="s">
        <v>40</v>
      </c>
      <c r="G374" s="132">
        <v>1243.0</v>
      </c>
      <c r="H374" s="116">
        <v>498.54</v>
      </c>
      <c r="I374" s="131"/>
      <c r="J374" s="115"/>
      <c r="K374" s="115"/>
      <c r="L374" s="113" t="s">
        <v>862</v>
      </c>
      <c r="M374" s="115"/>
      <c r="N374" s="113" t="s">
        <v>725</v>
      </c>
      <c r="O374" s="118" t="s">
        <v>863</v>
      </c>
      <c r="P374" s="118"/>
      <c r="Q374" s="126"/>
      <c r="R374" s="126"/>
      <c r="S374" s="127"/>
    </row>
    <row r="375">
      <c r="A375" s="113" t="s">
        <v>1261</v>
      </c>
      <c r="B375" s="137" t="s">
        <v>699</v>
      </c>
      <c r="C375" s="137" t="s">
        <v>700</v>
      </c>
      <c r="D375" s="137" t="s">
        <v>41</v>
      </c>
      <c r="E375" s="140"/>
      <c r="F375" s="137" t="s">
        <v>40</v>
      </c>
      <c r="G375" s="132">
        <v>1244.0</v>
      </c>
      <c r="H375" s="116">
        <v>2551.45</v>
      </c>
      <c r="I375" s="131"/>
      <c r="J375" s="115"/>
      <c r="K375" s="115"/>
      <c r="L375" s="113" t="s">
        <v>862</v>
      </c>
      <c r="M375" s="115"/>
      <c r="N375" s="113" t="s">
        <v>725</v>
      </c>
      <c r="O375" s="121" t="s">
        <v>863</v>
      </c>
      <c r="P375" s="121"/>
      <c r="Q375" s="124"/>
      <c r="R375" s="124"/>
      <c r="S375" s="125"/>
    </row>
    <row r="376">
      <c r="A376" s="113" t="s">
        <v>1262</v>
      </c>
      <c r="B376" s="137" t="s">
        <v>699</v>
      </c>
      <c r="C376" s="137" t="s">
        <v>700</v>
      </c>
      <c r="D376" s="137" t="s">
        <v>41</v>
      </c>
      <c r="E376" s="140"/>
      <c r="F376" s="137" t="s">
        <v>40</v>
      </c>
      <c r="G376" s="132">
        <v>1245.0</v>
      </c>
      <c r="H376" s="116">
        <v>1181.54</v>
      </c>
      <c r="I376" s="131"/>
      <c r="J376" s="115"/>
      <c r="K376" s="115"/>
      <c r="L376" s="113" t="s">
        <v>862</v>
      </c>
      <c r="M376" s="115"/>
      <c r="N376" s="113" t="s">
        <v>725</v>
      </c>
      <c r="O376" s="118" t="s">
        <v>863</v>
      </c>
      <c r="P376" s="118"/>
      <c r="Q376" s="126"/>
      <c r="R376" s="126"/>
      <c r="S376" s="127"/>
    </row>
    <row r="377">
      <c r="A377" s="113" t="s">
        <v>1263</v>
      </c>
      <c r="B377" s="138" t="s">
        <v>699</v>
      </c>
      <c r="C377" s="138" t="s">
        <v>700</v>
      </c>
      <c r="D377" s="138" t="s">
        <v>41</v>
      </c>
      <c r="E377" s="139"/>
      <c r="F377" s="138" t="s">
        <v>40</v>
      </c>
      <c r="G377" s="132">
        <v>1246.0</v>
      </c>
      <c r="H377" s="116">
        <v>246.29</v>
      </c>
      <c r="I377" s="131"/>
      <c r="J377" s="115"/>
      <c r="K377" s="115"/>
      <c r="L377" s="113" t="s">
        <v>862</v>
      </c>
      <c r="M377" s="115"/>
      <c r="N377" s="113" t="s">
        <v>725</v>
      </c>
      <c r="O377" s="121" t="s">
        <v>863</v>
      </c>
      <c r="P377" s="121"/>
      <c r="Q377" s="124"/>
      <c r="R377" s="124"/>
      <c r="S377" s="125"/>
    </row>
    <row r="378">
      <c r="A378" s="113" t="s">
        <v>1264</v>
      </c>
      <c r="B378" s="137" t="s">
        <v>699</v>
      </c>
      <c r="C378" s="137" t="s">
        <v>700</v>
      </c>
      <c r="D378" s="137" t="s">
        <v>41</v>
      </c>
      <c r="E378" s="140"/>
      <c r="F378" s="137" t="s">
        <v>40</v>
      </c>
      <c r="G378" s="132">
        <v>1247.0</v>
      </c>
      <c r="H378" s="116">
        <v>213.86</v>
      </c>
      <c r="I378" s="131"/>
      <c r="J378" s="115"/>
      <c r="K378" s="115"/>
      <c r="L378" s="113" t="s">
        <v>862</v>
      </c>
      <c r="M378" s="115"/>
      <c r="N378" s="113" t="s">
        <v>725</v>
      </c>
      <c r="O378" s="118" t="s">
        <v>863</v>
      </c>
      <c r="P378" s="118"/>
      <c r="Q378" s="126"/>
      <c r="R378" s="126"/>
      <c r="S378" s="127"/>
    </row>
    <row r="379">
      <c r="A379" s="113" t="s">
        <v>1265</v>
      </c>
      <c r="B379" s="138" t="s">
        <v>699</v>
      </c>
      <c r="C379" s="138" t="s">
        <v>700</v>
      </c>
      <c r="D379" s="138" t="s">
        <v>41</v>
      </c>
      <c r="E379" s="139"/>
      <c r="F379" s="138" t="s">
        <v>40</v>
      </c>
      <c r="G379" s="132">
        <v>1248.0</v>
      </c>
      <c r="H379" s="116">
        <v>203.45</v>
      </c>
      <c r="I379" s="131"/>
      <c r="J379" s="115"/>
      <c r="K379" s="115"/>
      <c r="L379" s="113" t="s">
        <v>862</v>
      </c>
      <c r="M379" s="115"/>
      <c r="N379" s="113" t="s">
        <v>725</v>
      </c>
      <c r="O379" s="121" t="s">
        <v>863</v>
      </c>
      <c r="P379" s="121"/>
      <c r="Q379" s="124"/>
      <c r="R379" s="124"/>
      <c r="S379" s="125"/>
    </row>
    <row r="380">
      <c r="A380" s="113" t="s">
        <v>1266</v>
      </c>
      <c r="B380" s="137" t="s">
        <v>699</v>
      </c>
      <c r="C380" s="137" t="s">
        <v>700</v>
      </c>
      <c r="D380" s="137" t="s">
        <v>41</v>
      </c>
      <c r="E380" s="140"/>
      <c r="F380" s="137" t="s">
        <v>40</v>
      </c>
      <c r="G380" s="132">
        <v>1249.0</v>
      </c>
      <c r="H380" s="116">
        <v>498.33</v>
      </c>
      <c r="I380" s="131"/>
      <c r="J380" s="115"/>
      <c r="K380" s="115"/>
      <c r="L380" s="113" t="s">
        <v>862</v>
      </c>
      <c r="M380" s="115"/>
      <c r="N380" s="113" t="s">
        <v>725</v>
      </c>
      <c r="O380" s="118" t="s">
        <v>863</v>
      </c>
      <c r="P380" s="118"/>
      <c r="Q380" s="126"/>
      <c r="R380" s="126"/>
      <c r="S380" s="127"/>
    </row>
    <row r="381">
      <c r="A381" s="113" t="s">
        <v>1267</v>
      </c>
      <c r="B381" s="138" t="s">
        <v>699</v>
      </c>
      <c r="C381" s="138" t="s">
        <v>700</v>
      </c>
      <c r="D381" s="138" t="s">
        <v>41</v>
      </c>
      <c r="E381" s="139"/>
      <c r="F381" s="138" t="s">
        <v>40</v>
      </c>
      <c r="G381" s="132">
        <v>1250.0</v>
      </c>
      <c r="H381" s="116">
        <v>196.66</v>
      </c>
      <c r="I381" s="131"/>
      <c r="J381" s="115"/>
      <c r="K381" s="115"/>
      <c r="L381" s="113" t="s">
        <v>862</v>
      </c>
      <c r="M381" s="115"/>
      <c r="N381" s="113" t="s">
        <v>725</v>
      </c>
      <c r="O381" s="121" t="s">
        <v>863</v>
      </c>
      <c r="P381" s="121"/>
      <c r="Q381" s="124"/>
      <c r="R381" s="124"/>
      <c r="S381" s="125"/>
    </row>
    <row r="382">
      <c r="A382" s="113" t="s">
        <v>1268</v>
      </c>
      <c r="B382" s="137" t="s">
        <v>699</v>
      </c>
      <c r="C382" s="137" t="s">
        <v>700</v>
      </c>
      <c r="D382" s="137" t="s">
        <v>41</v>
      </c>
      <c r="E382" s="140"/>
      <c r="F382" s="137" t="s">
        <v>40</v>
      </c>
      <c r="G382" s="132">
        <v>1251.0</v>
      </c>
      <c r="H382" s="116">
        <v>392.57</v>
      </c>
      <c r="I382" s="131"/>
      <c r="J382" s="115"/>
      <c r="K382" s="115"/>
      <c r="L382" s="113" t="s">
        <v>862</v>
      </c>
      <c r="M382" s="115"/>
      <c r="N382" s="113" t="s">
        <v>725</v>
      </c>
      <c r="O382" s="118" t="s">
        <v>863</v>
      </c>
      <c r="P382" s="118"/>
      <c r="Q382" s="126"/>
      <c r="R382" s="126"/>
      <c r="S382" s="127"/>
    </row>
    <row r="383">
      <c r="A383" s="113" t="s">
        <v>1269</v>
      </c>
      <c r="B383" s="138" t="s">
        <v>699</v>
      </c>
      <c r="C383" s="138" t="s">
        <v>700</v>
      </c>
      <c r="D383" s="138" t="s">
        <v>41</v>
      </c>
      <c r="E383" s="139"/>
      <c r="F383" s="138" t="s">
        <v>40</v>
      </c>
      <c r="G383" s="132">
        <v>1252.0</v>
      </c>
      <c r="H383" s="116">
        <v>155009.36</v>
      </c>
      <c r="I383" s="131"/>
      <c r="J383" s="115"/>
      <c r="K383" s="115"/>
      <c r="L383" s="113" t="s">
        <v>862</v>
      </c>
      <c r="M383" s="115"/>
      <c r="N383" s="113" t="s">
        <v>725</v>
      </c>
      <c r="O383" s="121" t="s">
        <v>863</v>
      </c>
      <c r="P383" s="121"/>
      <c r="Q383" s="124"/>
      <c r="R383" s="124"/>
      <c r="S383" s="125"/>
    </row>
    <row r="384">
      <c r="A384" s="113" t="s">
        <v>1270</v>
      </c>
      <c r="B384" s="137" t="s">
        <v>699</v>
      </c>
      <c r="C384" s="137" t="s">
        <v>700</v>
      </c>
      <c r="D384" s="137" t="s">
        <v>41</v>
      </c>
      <c r="E384" s="140"/>
      <c r="F384" s="137" t="s">
        <v>40</v>
      </c>
      <c r="G384" s="132">
        <v>1266.0</v>
      </c>
      <c r="H384" s="116">
        <v>492.19</v>
      </c>
      <c r="I384" s="131"/>
      <c r="J384" s="115"/>
      <c r="K384" s="115"/>
      <c r="L384" s="113" t="s">
        <v>862</v>
      </c>
      <c r="M384" s="115"/>
      <c r="N384" s="113" t="s">
        <v>725</v>
      </c>
      <c r="O384" s="118" t="s">
        <v>863</v>
      </c>
      <c r="P384" s="118"/>
      <c r="Q384" s="126"/>
      <c r="R384" s="126"/>
      <c r="S384" s="127"/>
    </row>
    <row r="385">
      <c r="A385" s="113" t="s">
        <v>1271</v>
      </c>
      <c r="B385" s="138" t="s">
        <v>699</v>
      </c>
      <c r="C385" s="138" t="s">
        <v>700</v>
      </c>
      <c r="D385" s="138" t="s">
        <v>41</v>
      </c>
      <c r="E385" s="139"/>
      <c r="F385" s="138" t="s">
        <v>40</v>
      </c>
      <c r="G385" s="132">
        <v>1267.0</v>
      </c>
      <c r="H385" s="116">
        <v>2213.77</v>
      </c>
      <c r="I385" s="131"/>
      <c r="J385" s="115"/>
      <c r="K385" s="115"/>
      <c r="L385" s="113" t="s">
        <v>862</v>
      </c>
      <c r="M385" s="115"/>
      <c r="N385" s="113" t="s">
        <v>725</v>
      </c>
      <c r="O385" s="121" t="s">
        <v>863</v>
      </c>
      <c r="P385" s="121"/>
      <c r="Q385" s="124"/>
      <c r="R385" s="124"/>
      <c r="S385" s="125"/>
    </row>
    <row r="386">
      <c r="A386" s="113" t="s">
        <v>1272</v>
      </c>
      <c r="B386" s="137" t="s">
        <v>699</v>
      </c>
      <c r="C386" s="137" t="s">
        <v>700</v>
      </c>
      <c r="D386" s="137" t="s">
        <v>41</v>
      </c>
      <c r="E386" s="140"/>
      <c r="F386" s="137" t="s">
        <v>40</v>
      </c>
      <c r="G386" s="132">
        <v>1268.0</v>
      </c>
      <c r="H386" s="116">
        <v>3626.07</v>
      </c>
      <c r="I386" s="131"/>
      <c r="J386" s="115"/>
      <c r="K386" s="115"/>
      <c r="L386" s="113" t="s">
        <v>862</v>
      </c>
      <c r="M386" s="115"/>
      <c r="N386" s="113" t="s">
        <v>725</v>
      </c>
      <c r="O386" s="118" t="s">
        <v>863</v>
      </c>
      <c r="P386" s="118"/>
      <c r="Q386" s="126"/>
      <c r="R386" s="126"/>
      <c r="S386" s="127"/>
    </row>
    <row r="387">
      <c r="A387" s="113" t="s">
        <v>1273</v>
      </c>
      <c r="B387" s="138" t="s">
        <v>699</v>
      </c>
      <c r="C387" s="138" t="s">
        <v>700</v>
      </c>
      <c r="D387" s="138" t="s">
        <v>41</v>
      </c>
      <c r="E387" s="139"/>
      <c r="F387" s="138" t="s">
        <v>40</v>
      </c>
      <c r="G387" s="132">
        <v>1269.0</v>
      </c>
      <c r="H387" s="116">
        <v>386.13</v>
      </c>
      <c r="I387" s="131"/>
      <c r="J387" s="115"/>
      <c r="K387" s="115"/>
      <c r="L387" s="113" t="s">
        <v>862</v>
      </c>
      <c r="M387" s="115"/>
      <c r="N387" s="113" t="s">
        <v>725</v>
      </c>
      <c r="O387" s="121" t="s">
        <v>863</v>
      </c>
      <c r="P387" s="121"/>
      <c r="Q387" s="124"/>
      <c r="R387" s="124"/>
      <c r="S387" s="125"/>
    </row>
    <row r="388">
      <c r="A388" s="113" t="s">
        <v>1274</v>
      </c>
      <c r="B388" s="138" t="s">
        <v>699</v>
      </c>
      <c r="C388" s="138" t="s">
        <v>700</v>
      </c>
      <c r="D388" s="138" t="s">
        <v>41</v>
      </c>
      <c r="E388" s="139"/>
      <c r="F388" s="138" t="s">
        <v>40</v>
      </c>
      <c r="G388" s="132">
        <v>1270.0</v>
      </c>
      <c r="H388" s="116">
        <v>360.86</v>
      </c>
      <c r="I388" s="131"/>
      <c r="J388" s="115"/>
      <c r="K388" s="115"/>
      <c r="L388" s="113" t="s">
        <v>862</v>
      </c>
      <c r="M388" s="115"/>
      <c r="N388" s="113" t="s">
        <v>725</v>
      </c>
      <c r="O388" s="118" t="s">
        <v>863</v>
      </c>
      <c r="P388" s="118"/>
      <c r="Q388" s="126"/>
      <c r="R388" s="126"/>
      <c r="S388" s="127"/>
    </row>
    <row r="389">
      <c r="A389" s="113" t="s">
        <v>1275</v>
      </c>
      <c r="B389" s="138" t="s">
        <v>699</v>
      </c>
      <c r="C389" s="138" t="s">
        <v>700</v>
      </c>
      <c r="D389" s="138" t="s">
        <v>41</v>
      </c>
      <c r="E389" s="139"/>
      <c r="F389" s="138" t="s">
        <v>40</v>
      </c>
      <c r="G389" s="132">
        <v>1271.0</v>
      </c>
      <c r="H389" s="116">
        <v>1156.95</v>
      </c>
      <c r="I389" s="131"/>
      <c r="J389" s="115"/>
      <c r="K389" s="115"/>
      <c r="L389" s="113" t="s">
        <v>862</v>
      </c>
      <c r="M389" s="115"/>
      <c r="N389" s="113" t="s">
        <v>725</v>
      </c>
      <c r="O389" s="121" t="s">
        <v>863</v>
      </c>
      <c r="P389" s="121"/>
      <c r="Q389" s="124"/>
      <c r="R389" s="124"/>
      <c r="S389" s="125"/>
    </row>
    <row r="390">
      <c r="A390" s="113" t="s">
        <v>1276</v>
      </c>
      <c r="B390" s="137" t="s">
        <v>699</v>
      </c>
      <c r="C390" s="137" t="s">
        <v>700</v>
      </c>
      <c r="D390" s="137" t="s">
        <v>41</v>
      </c>
      <c r="E390" s="140"/>
      <c r="F390" s="137" t="s">
        <v>40</v>
      </c>
      <c r="G390" s="132">
        <v>1272.0</v>
      </c>
      <c r="H390" s="116">
        <v>475.65</v>
      </c>
      <c r="I390" s="131"/>
      <c r="J390" s="115"/>
      <c r="K390" s="115"/>
      <c r="L390" s="113" t="s">
        <v>862</v>
      </c>
      <c r="M390" s="115"/>
      <c r="N390" s="113" t="s">
        <v>725</v>
      </c>
      <c r="O390" s="118" t="s">
        <v>863</v>
      </c>
      <c r="P390" s="118"/>
      <c r="Q390" s="126"/>
      <c r="R390" s="126"/>
      <c r="S390" s="127"/>
    </row>
    <row r="391">
      <c r="A391" s="113" t="s">
        <v>1277</v>
      </c>
      <c r="B391" s="137" t="s">
        <v>699</v>
      </c>
      <c r="C391" s="137" t="s">
        <v>700</v>
      </c>
      <c r="D391" s="137" t="s">
        <v>41</v>
      </c>
      <c r="E391" s="140"/>
      <c r="F391" s="137" t="s">
        <v>40</v>
      </c>
      <c r="G391" s="132">
        <v>1273.0</v>
      </c>
      <c r="H391" s="116">
        <v>3348.89</v>
      </c>
      <c r="I391" s="131"/>
      <c r="J391" s="115"/>
      <c r="K391" s="115"/>
      <c r="L391" s="113" t="s">
        <v>862</v>
      </c>
      <c r="M391" s="115"/>
      <c r="N391" s="113" t="s">
        <v>725</v>
      </c>
      <c r="O391" s="121" t="s">
        <v>863</v>
      </c>
      <c r="P391" s="121"/>
      <c r="Q391" s="124"/>
      <c r="R391" s="124"/>
      <c r="S391" s="125"/>
    </row>
    <row r="392">
      <c r="A392" s="113" t="s">
        <v>1278</v>
      </c>
      <c r="B392" s="137" t="s">
        <v>699</v>
      </c>
      <c r="C392" s="137" t="s">
        <v>700</v>
      </c>
      <c r="D392" s="137" t="s">
        <v>41</v>
      </c>
      <c r="E392" s="140"/>
      <c r="F392" s="137" t="s">
        <v>40</v>
      </c>
      <c r="G392" s="132">
        <v>1274.0</v>
      </c>
      <c r="H392" s="116">
        <v>1046.49</v>
      </c>
      <c r="I392" s="131"/>
      <c r="J392" s="115"/>
      <c r="K392" s="115"/>
      <c r="L392" s="113" t="s">
        <v>862</v>
      </c>
      <c r="M392" s="115"/>
      <c r="N392" s="113" t="s">
        <v>725</v>
      </c>
      <c r="O392" s="118" t="s">
        <v>863</v>
      </c>
      <c r="P392" s="118"/>
      <c r="Q392" s="126"/>
      <c r="R392" s="126"/>
      <c r="S392" s="127"/>
    </row>
    <row r="393">
      <c r="A393" s="113" t="s">
        <v>1279</v>
      </c>
      <c r="B393" s="138" t="s">
        <v>699</v>
      </c>
      <c r="C393" s="138" t="s">
        <v>700</v>
      </c>
      <c r="D393" s="138" t="s">
        <v>41</v>
      </c>
      <c r="E393" s="139"/>
      <c r="F393" s="138" t="s">
        <v>40</v>
      </c>
      <c r="G393" s="132">
        <v>1275.0</v>
      </c>
      <c r="H393" s="116">
        <v>667.1</v>
      </c>
      <c r="I393" s="131"/>
      <c r="J393" s="115"/>
      <c r="K393" s="115"/>
      <c r="L393" s="113" t="s">
        <v>862</v>
      </c>
      <c r="M393" s="115"/>
      <c r="N393" s="113" t="s">
        <v>725</v>
      </c>
      <c r="O393" s="121" t="s">
        <v>863</v>
      </c>
      <c r="P393" s="121"/>
      <c r="Q393" s="124"/>
      <c r="R393" s="124"/>
      <c r="S393" s="125"/>
    </row>
    <row r="394">
      <c r="A394" s="113" t="s">
        <v>1280</v>
      </c>
      <c r="B394" s="137" t="s">
        <v>699</v>
      </c>
      <c r="C394" s="137" t="s">
        <v>700</v>
      </c>
      <c r="D394" s="137" t="s">
        <v>41</v>
      </c>
      <c r="E394" s="140"/>
      <c r="F394" s="137" t="s">
        <v>40</v>
      </c>
      <c r="G394" s="132">
        <v>1276.0</v>
      </c>
      <c r="H394" s="116">
        <v>767.43</v>
      </c>
      <c r="I394" s="131"/>
      <c r="J394" s="115"/>
      <c r="K394" s="115"/>
      <c r="L394" s="113" t="s">
        <v>862</v>
      </c>
      <c r="M394" s="115"/>
      <c r="N394" s="113" t="s">
        <v>725</v>
      </c>
      <c r="O394" s="118" t="s">
        <v>863</v>
      </c>
      <c r="P394" s="118"/>
      <c r="Q394" s="126"/>
      <c r="R394" s="126"/>
      <c r="S394" s="127"/>
    </row>
    <row r="395">
      <c r="A395" s="113" t="s">
        <v>1281</v>
      </c>
      <c r="B395" s="138" t="s">
        <v>699</v>
      </c>
      <c r="C395" s="138" t="s">
        <v>700</v>
      </c>
      <c r="D395" s="138" t="s">
        <v>41</v>
      </c>
      <c r="E395" s="139"/>
      <c r="F395" s="138" t="s">
        <v>40</v>
      </c>
      <c r="G395" s="132">
        <v>1277.0</v>
      </c>
      <c r="H395" s="116">
        <v>1222.14</v>
      </c>
      <c r="I395" s="131"/>
      <c r="J395" s="115"/>
      <c r="K395" s="115"/>
      <c r="L395" s="113" t="s">
        <v>862</v>
      </c>
      <c r="M395" s="115"/>
      <c r="N395" s="113" t="s">
        <v>725</v>
      </c>
      <c r="O395" s="121" t="s">
        <v>863</v>
      </c>
      <c r="P395" s="121"/>
      <c r="Q395" s="124"/>
      <c r="R395" s="124"/>
      <c r="S395" s="125"/>
    </row>
    <row r="396">
      <c r="A396" s="113" t="s">
        <v>1282</v>
      </c>
      <c r="B396" s="137" t="s">
        <v>699</v>
      </c>
      <c r="C396" s="137" t="s">
        <v>700</v>
      </c>
      <c r="D396" s="137" t="s">
        <v>41</v>
      </c>
      <c r="E396" s="140"/>
      <c r="F396" s="137" t="s">
        <v>40</v>
      </c>
      <c r="G396" s="132">
        <v>1278.0</v>
      </c>
      <c r="H396" s="116">
        <v>559.82</v>
      </c>
      <c r="I396" s="131"/>
      <c r="J396" s="115"/>
      <c r="K396" s="115"/>
      <c r="L396" s="113" t="s">
        <v>862</v>
      </c>
      <c r="M396" s="115"/>
      <c r="N396" s="113" t="s">
        <v>725</v>
      </c>
      <c r="O396" s="118" t="s">
        <v>863</v>
      </c>
      <c r="P396" s="118"/>
      <c r="Q396" s="126"/>
      <c r="R396" s="126"/>
      <c r="S396" s="127"/>
    </row>
    <row r="397">
      <c r="A397" s="113" t="s">
        <v>1283</v>
      </c>
      <c r="B397" s="138" t="s">
        <v>699</v>
      </c>
      <c r="C397" s="138" t="s">
        <v>700</v>
      </c>
      <c r="D397" s="138" t="s">
        <v>41</v>
      </c>
      <c r="E397" s="139"/>
      <c r="F397" s="138" t="s">
        <v>40</v>
      </c>
      <c r="G397" s="132">
        <v>1279.0</v>
      </c>
      <c r="H397" s="116">
        <v>563.1</v>
      </c>
      <c r="I397" s="131"/>
      <c r="J397" s="115"/>
      <c r="K397" s="115"/>
      <c r="L397" s="113" t="s">
        <v>862</v>
      </c>
      <c r="M397" s="115"/>
      <c r="N397" s="113" t="s">
        <v>725</v>
      </c>
      <c r="O397" s="121" t="s">
        <v>863</v>
      </c>
      <c r="P397" s="121"/>
      <c r="Q397" s="124"/>
      <c r="R397" s="124"/>
      <c r="S397" s="125"/>
    </row>
    <row r="398">
      <c r="A398" s="113" t="s">
        <v>1284</v>
      </c>
      <c r="B398" s="137" t="s">
        <v>699</v>
      </c>
      <c r="C398" s="137" t="s">
        <v>700</v>
      </c>
      <c r="D398" s="137" t="s">
        <v>41</v>
      </c>
      <c r="E398" s="140"/>
      <c r="F398" s="137" t="s">
        <v>40</v>
      </c>
      <c r="G398" s="132">
        <v>1280.0</v>
      </c>
      <c r="H398" s="116">
        <v>7259.67</v>
      </c>
      <c r="I398" s="131"/>
      <c r="J398" s="115"/>
      <c r="K398" s="115"/>
      <c r="L398" s="113" t="s">
        <v>862</v>
      </c>
      <c r="M398" s="115"/>
      <c r="N398" s="113" t="s">
        <v>725</v>
      </c>
      <c r="O398" s="118" t="s">
        <v>863</v>
      </c>
      <c r="P398" s="118"/>
      <c r="Q398" s="126"/>
      <c r="R398" s="126"/>
      <c r="S398" s="127"/>
    </row>
    <row r="399">
      <c r="A399" s="113" t="s">
        <v>1285</v>
      </c>
      <c r="B399" s="138" t="s">
        <v>699</v>
      </c>
      <c r="C399" s="138" t="s">
        <v>700</v>
      </c>
      <c r="D399" s="138" t="s">
        <v>41</v>
      </c>
      <c r="E399" s="139"/>
      <c r="F399" s="138" t="s">
        <v>40</v>
      </c>
      <c r="G399" s="132">
        <v>1281.0</v>
      </c>
      <c r="H399" s="116">
        <v>4340.23</v>
      </c>
      <c r="I399" s="131"/>
      <c r="J399" s="115"/>
      <c r="K399" s="115"/>
      <c r="L399" s="113" t="s">
        <v>862</v>
      </c>
      <c r="M399" s="115"/>
      <c r="N399" s="113" t="s">
        <v>725</v>
      </c>
      <c r="O399" s="121" t="s">
        <v>863</v>
      </c>
      <c r="P399" s="121"/>
      <c r="Q399" s="124"/>
      <c r="R399" s="124"/>
      <c r="S399" s="125"/>
    </row>
    <row r="400">
      <c r="A400" s="113" t="s">
        <v>1286</v>
      </c>
      <c r="B400" s="137" t="s">
        <v>699</v>
      </c>
      <c r="C400" s="137" t="s">
        <v>700</v>
      </c>
      <c r="D400" s="137" t="s">
        <v>41</v>
      </c>
      <c r="E400" s="140"/>
      <c r="F400" s="137" t="s">
        <v>40</v>
      </c>
      <c r="G400" s="132">
        <v>1282.0</v>
      </c>
      <c r="H400" s="116">
        <v>1923.31</v>
      </c>
      <c r="I400" s="131"/>
      <c r="J400" s="115"/>
      <c r="K400" s="115"/>
      <c r="L400" s="113" t="s">
        <v>862</v>
      </c>
      <c r="M400" s="115"/>
      <c r="N400" s="113" t="s">
        <v>725</v>
      </c>
      <c r="O400" s="118" t="s">
        <v>863</v>
      </c>
      <c r="P400" s="118"/>
      <c r="Q400" s="126"/>
      <c r="R400" s="126"/>
      <c r="S400" s="127"/>
    </row>
    <row r="401">
      <c r="A401" s="113" t="s">
        <v>1287</v>
      </c>
      <c r="B401" s="138" t="s">
        <v>699</v>
      </c>
      <c r="C401" s="138" t="s">
        <v>700</v>
      </c>
      <c r="D401" s="138" t="s">
        <v>41</v>
      </c>
      <c r="E401" s="139"/>
      <c r="F401" s="138" t="s">
        <v>40</v>
      </c>
      <c r="G401" s="132">
        <v>1283.0</v>
      </c>
      <c r="H401" s="116">
        <v>7484.66</v>
      </c>
      <c r="I401" s="131"/>
      <c r="J401" s="115"/>
      <c r="K401" s="115"/>
      <c r="L401" s="113" t="s">
        <v>862</v>
      </c>
      <c r="M401" s="115"/>
      <c r="N401" s="113" t="s">
        <v>725</v>
      </c>
      <c r="O401" s="121" t="s">
        <v>863</v>
      </c>
      <c r="P401" s="121"/>
      <c r="Q401" s="124"/>
      <c r="R401" s="124"/>
      <c r="S401" s="125"/>
    </row>
    <row r="402">
      <c r="A402" s="113" t="s">
        <v>1288</v>
      </c>
      <c r="B402" s="137" t="s">
        <v>699</v>
      </c>
      <c r="C402" s="137" t="s">
        <v>700</v>
      </c>
      <c r="D402" s="137" t="s">
        <v>41</v>
      </c>
      <c r="E402" s="140"/>
      <c r="F402" s="137" t="s">
        <v>40</v>
      </c>
      <c r="G402" s="132">
        <v>1284.0</v>
      </c>
      <c r="H402" s="116">
        <v>610.46</v>
      </c>
      <c r="I402" s="131"/>
      <c r="J402" s="115"/>
      <c r="K402" s="115"/>
      <c r="L402" s="113" t="s">
        <v>862</v>
      </c>
      <c r="M402" s="115"/>
      <c r="N402" s="113" t="s">
        <v>725</v>
      </c>
      <c r="O402" s="118" t="s">
        <v>863</v>
      </c>
      <c r="P402" s="118"/>
      <c r="Q402" s="126"/>
      <c r="R402" s="126"/>
      <c r="S402" s="127"/>
    </row>
    <row r="403">
      <c r="A403" s="113" t="s">
        <v>1289</v>
      </c>
      <c r="B403" s="138" t="s">
        <v>699</v>
      </c>
      <c r="C403" s="138" t="s">
        <v>700</v>
      </c>
      <c r="D403" s="138" t="s">
        <v>41</v>
      </c>
      <c r="E403" s="139"/>
      <c r="F403" s="138" t="s">
        <v>40</v>
      </c>
      <c r="G403" s="132">
        <v>1285.0</v>
      </c>
      <c r="H403" s="116">
        <v>314.82</v>
      </c>
      <c r="I403" s="131"/>
      <c r="J403" s="115"/>
      <c r="K403" s="115"/>
      <c r="L403" s="113" t="s">
        <v>862</v>
      </c>
      <c r="M403" s="115"/>
      <c r="N403" s="113" t="s">
        <v>725</v>
      </c>
      <c r="O403" s="121" t="s">
        <v>863</v>
      </c>
      <c r="P403" s="121"/>
      <c r="Q403" s="124"/>
      <c r="R403" s="124"/>
      <c r="S403" s="125"/>
    </row>
    <row r="404">
      <c r="A404" s="113" t="s">
        <v>1290</v>
      </c>
      <c r="B404" s="138" t="s">
        <v>699</v>
      </c>
      <c r="C404" s="138" t="s">
        <v>700</v>
      </c>
      <c r="D404" s="138" t="s">
        <v>41</v>
      </c>
      <c r="E404" s="139"/>
      <c r="F404" s="138" t="s">
        <v>40</v>
      </c>
      <c r="G404" s="132">
        <v>1286.0</v>
      </c>
      <c r="H404" s="116">
        <v>11562.92</v>
      </c>
      <c r="I404" s="131"/>
      <c r="J404" s="115"/>
      <c r="K404" s="115"/>
      <c r="L404" s="113" t="s">
        <v>862</v>
      </c>
      <c r="M404" s="115"/>
      <c r="N404" s="113" t="s">
        <v>725</v>
      </c>
      <c r="O404" s="118" t="s">
        <v>863</v>
      </c>
      <c r="P404" s="118"/>
      <c r="Q404" s="126"/>
      <c r="R404" s="126"/>
      <c r="S404" s="127"/>
    </row>
    <row r="405">
      <c r="A405" s="113" t="s">
        <v>1291</v>
      </c>
      <c r="B405" s="138" t="s">
        <v>699</v>
      </c>
      <c r="C405" s="138" t="s">
        <v>700</v>
      </c>
      <c r="D405" s="138" t="s">
        <v>41</v>
      </c>
      <c r="E405" s="139"/>
      <c r="F405" s="138" t="s">
        <v>40</v>
      </c>
      <c r="G405" s="132">
        <v>1287.0</v>
      </c>
      <c r="H405" s="116">
        <v>1899.46</v>
      </c>
      <c r="I405" s="131"/>
      <c r="J405" s="115"/>
      <c r="K405" s="115"/>
      <c r="L405" s="113" t="s">
        <v>862</v>
      </c>
      <c r="M405" s="115"/>
      <c r="N405" s="113" t="s">
        <v>725</v>
      </c>
      <c r="O405" s="121" t="s">
        <v>863</v>
      </c>
      <c r="P405" s="121"/>
      <c r="Q405" s="124"/>
      <c r="R405" s="124"/>
      <c r="S405" s="125"/>
    </row>
    <row r="406">
      <c r="A406" s="113" t="s">
        <v>1292</v>
      </c>
      <c r="B406" s="137" t="s">
        <v>699</v>
      </c>
      <c r="C406" s="137" t="s">
        <v>700</v>
      </c>
      <c r="D406" s="137" t="s">
        <v>41</v>
      </c>
      <c r="E406" s="140"/>
      <c r="F406" s="137" t="s">
        <v>40</v>
      </c>
      <c r="G406" s="132">
        <v>1288.0</v>
      </c>
      <c r="H406" s="116">
        <v>295.99</v>
      </c>
      <c r="I406" s="131"/>
      <c r="J406" s="115"/>
      <c r="K406" s="115"/>
      <c r="L406" s="113" t="s">
        <v>862</v>
      </c>
      <c r="M406" s="115"/>
      <c r="N406" s="113" t="s">
        <v>725</v>
      </c>
      <c r="O406" s="118" t="s">
        <v>863</v>
      </c>
      <c r="P406" s="118"/>
      <c r="Q406" s="126"/>
      <c r="R406" s="126"/>
      <c r="S406" s="127"/>
    </row>
    <row r="407">
      <c r="A407" s="113" t="s">
        <v>1293</v>
      </c>
      <c r="B407" s="137" t="s">
        <v>699</v>
      </c>
      <c r="C407" s="137" t="s">
        <v>700</v>
      </c>
      <c r="D407" s="137" t="s">
        <v>41</v>
      </c>
      <c r="E407" s="140"/>
      <c r="F407" s="137" t="s">
        <v>40</v>
      </c>
      <c r="G407" s="132">
        <v>1289.0</v>
      </c>
      <c r="H407" s="116">
        <v>2390.8</v>
      </c>
      <c r="I407" s="131"/>
      <c r="J407" s="115"/>
      <c r="K407" s="115"/>
      <c r="L407" s="113" t="s">
        <v>862</v>
      </c>
      <c r="M407" s="115"/>
      <c r="N407" s="113" t="s">
        <v>725</v>
      </c>
      <c r="O407" s="121" t="s">
        <v>863</v>
      </c>
      <c r="P407" s="121"/>
      <c r="Q407" s="124"/>
      <c r="R407" s="124"/>
      <c r="S407" s="125"/>
    </row>
    <row r="408">
      <c r="A408" s="113" t="s">
        <v>1294</v>
      </c>
      <c r="B408" s="137" t="s">
        <v>699</v>
      </c>
      <c r="C408" s="137" t="s">
        <v>700</v>
      </c>
      <c r="D408" s="137" t="s">
        <v>41</v>
      </c>
      <c r="E408" s="140"/>
      <c r="F408" s="137" t="s">
        <v>40</v>
      </c>
      <c r="G408" s="132">
        <v>1290.0</v>
      </c>
      <c r="H408" s="116">
        <v>3445.0</v>
      </c>
      <c r="I408" s="131"/>
      <c r="J408" s="115"/>
      <c r="K408" s="115"/>
      <c r="L408" s="113" t="s">
        <v>862</v>
      </c>
      <c r="M408" s="115"/>
      <c r="N408" s="113" t="s">
        <v>725</v>
      </c>
      <c r="O408" s="118" t="s">
        <v>863</v>
      </c>
      <c r="P408" s="118"/>
      <c r="Q408" s="126"/>
      <c r="R408" s="126"/>
      <c r="S408" s="127"/>
    </row>
    <row r="409">
      <c r="A409" s="113" t="s">
        <v>1295</v>
      </c>
      <c r="B409" s="138" t="s">
        <v>699</v>
      </c>
      <c r="C409" s="138" t="s">
        <v>700</v>
      </c>
      <c r="D409" s="138" t="s">
        <v>41</v>
      </c>
      <c r="E409" s="139"/>
      <c r="F409" s="138" t="s">
        <v>40</v>
      </c>
      <c r="G409" s="132">
        <v>1291.0</v>
      </c>
      <c r="H409" s="116">
        <v>624.11</v>
      </c>
      <c r="I409" s="131"/>
      <c r="J409" s="115"/>
      <c r="K409" s="115"/>
      <c r="L409" s="113" t="s">
        <v>862</v>
      </c>
      <c r="M409" s="115"/>
      <c r="N409" s="113" t="s">
        <v>725</v>
      </c>
      <c r="O409" s="121" t="s">
        <v>863</v>
      </c>
      <c r="P409" s="121"/>
      <c r="Q409" s="124"/>
      <c r="R409" s="124"/>
      <c r="S409" s="125"/>
    </row>
    <row r="410">
      <c r="A410" s="113" t="s">
        <v>1296</v>
      </c>
      <c r="B410" s="137" t="s">
        <v>699</v>
      </c>
      <c r="C410" s="137" t="s">
        <v>700</v>
      </c>
      <c r="D410" s="137" t="s">
        <v>41</v>
      </c>
      <c r="E410" s="140"/>
      <c r="F410" s="137" t="s">
        <v>40</v>
      </c>
      <c r="G410" s="132">
        <v>1292.0</v>
      </c>
      <c r="H410" s="116">
        <v>6262.06</v>
      </c>
      <c r="I410" s="131"/>
      <c r="J410" s="115"/>
      <c r="K410" s="115"/>
      <c r="L410" s="113" t="s">
        <v>862</v>
      </c>
      <c r="M410" s="115"/>
      <c r="N410" s="113" t="s">
        <v>725</v>
      </c>
      <c r="O410" s="118" t="s">
        <v>863</v>
      </c>
      <c r="P410" s="118"/>
      <c r="Q410" s="126"/>
      <c r="R410" s="126"/>
      <c r="S410" s="127"/>
    </row>
    <row r="411">
      <c r="A411" s="113" t="s">
        <v>1297</v>
      </c>
      <c r="B411" s="138" t="s">
        <v>699</v>
      </c>
      <c r="C411" s="138" t="s">
        <v>700</v>
      </c>
      <c r="D411" s="138" t="s">
        <v>41</v>
      </c>
      <c r="E411" s="139"/>
      <c r="F411" s="138" t="s">
        <v>40</v>
      </c>
      <c r="G411" s="132">
        <v>1293.0</v>
      </c>
      <c r="H411" s="116">
        <v>359.9</v>
      </c>
      <c r="I411" s="131"/>
      <c r="J411" s="115"/>
      <c r="K411" s="115"/>
      <c r="L411" s="113" t="s">
        <v>862</v>
      </c>
      <c r="M411" s="115"/>
      <c r="N411" s="113" t="s">
        <v>725</v>
      </c>
      <c r="O411" s="121" t="s">
        <v>863</v>
      </c>
      <c r="P411" s="121"/>
      <c r="Q411" s="124"/>
      <c r="R411" s="124"/>
      <c r="S411" s="125"/>
    </row>
    <row r="412">
      <c r="A412" s="113" t="s">
        <v>1298</v>
      </c>
      <c r="B412" s="137" t="s">
        <v>699</v>
      </c>
      <c r="C412" s="137" t="s">
        <v>700</v>
      </c>
      <c r="D412" s="137" t="s">
        <v>41</v>
      </c>
      <c r="E412" s="140"/>
      <c r="F412" s="137" t="s">
        <v>40</v>
      </c>
      <c r="G412" s="132">
        <v>1294.0</v>
      </c>
      <c r="H412" s="116">
        <v>649.27</v>
      </c>
      <c r="I412" s="131"/>
      <c r="J412" s="115"/>
      <c r="K412" s="115"/>
      <c r="L412" s="113" t="s">
        <v>862</v>
      </c>
      <c r="M412" s="115"/>
      <c r="N412" s="113" t="s">
        <v>725</v>
      </c>
      <c r="O412" s="118" t="s">
        <v>863</v>
      </c>
      <c r="P412" s="118"/>
      <c r="Q412" s="126"/>
      <c r="R412" s="126"/>
      <c r="S412" s="127"/>
    </row>
    <row r="413">
      <c r="A413" s="113" t="s">
        <v>1299</v>
      </c>
      <c r="B413" s="138" t="s">
        <v>699</v>
      </c>
      <c r="C413" s="138" t="s">
        <v>700</v>
      </c>
      <c r="D413" s="138" t="s">
        <v>41</v>
      </c>
      <c r="E413" s="139"/>
      <c r="F413" s="138" t="s">
        <v>40</v>
      </c>
      <c r="G413" s="132">
        <v>1295.0</v>
      </c>
      <c r="H413" s="116">
        <v>679.73</v>
      </c>
      <c r="I413" s="131"/>
      <c r="J413" s="115"/>
      <c r="K413" s="115"/>
      <c r="L413" s="113" t="s">
        <v>862</v>
      </c>
      <c r="M413" s="115"/>
      <c r="N413" s="113" t="s">
        <v>725</v>
      </c>
      <c r="O413" s="121" t="s">
        <v>863</v>
      </c>
      <c r="P413" s="121"/>
      <c r="Q413" s="124"/>
      <c r="R413" s="124"/>
      <c r="S413" s="125"/>
    </row>
    <row r="414">
      <c r="A414" s="113" t="s">
        <v>1300</v>
      </c>
      <c r="B414" s="137" t="s">
        <v>699</v>
      </c>
      <c r="C414" s="137" t="s">
        <v>700</v>
      </c>
      <c r="D414" s="137" t="s">
        <v>41</v>
      </c>
      <c r="E414" s="140"/>
      <c r="F414" s="137" t="s">
        <v>40</v>
      </c>
      <c r="G414" s="132">
        <v>1296.0</v>
      </c>
      <c r="H414" s="116">
        <v>536.67</v>
      </c>
      <c r="I414" s="131"/>
      <c r="J414" s="115"/>
      <c r="K414" s="115"/>
      <c r="L414" s="113" t="s">
        <v>862</v>
      </c>
      <c r="M414" s="115"/>
      <c r="N414" s="113" t="s">
        <v>725</v>
      </c>
      <c r="O414" s="118" t="s">
        <v>863</v>
      </c>
      <c r="P414" s="118"/>
      <c r="Q414" s="126"/>
      <c r="R414" s="126"/>
      <c r="S414" s="127"/>
    </row>
    <row r="415">
      <c r="A415" s="113" t="s">
        <v>1301</v>
      </c>
      <c r="B415" s="138" t="s">
        <v>699</v>
      </c>
      <c r="C415" s="138" t="s">
        <v>700</v>
      </c>
      <c r="D415" s="138" t="s">
        <v>41</v>
      </c>
      <c r="E415" s="139"/>
      <c r="F415" s="138" t="s">
        <v>40</v>
      </c>
      <c r="G415" s="132">
        <v>1297.0</v>
      </c>
      <c r="H415" s="116">
        <v>2262.7</v>
      </c>
      <c r="I415" s="131"/>
      <c r="J415" s="115"/>
      <c r="K415" s="115"/>
      <c r="L415" s="113" t="s">
        <v>862</v>
      </c>
      <c r="M415" s="115"/>
      <c r="N415" s="113" t="s">
        <v>725</v>
      </c>
      <c r="O415" s="121" t="s">
        <v>863</v>
      </c>
      <c r="P415" s="121"/>
      <c r="Q415" s="124"/>
      <c r="R415" s="124"/>
      <c r="S415" s="125"/>
    </row>
    <row r="416">
      <c r="A416" s="113" t="s">
        <v>1302</v>
      </c>
      <c r="B416" s="137" t="s">
        <v>699</v>
      </c>
      <c r="C416" s="137" t="s">
        <v>700</v>
      </c>
      <c r="D416" s="137" t="s">
        <v>41</v>
      </c>
      <c r="E416" s="140"/>
      <c r="F416" s="137" t="s">
        <v>40</v>
      </c>
      <c r="G416" s="132">
        <v>1298.0</v>
      </c>
      <c r="H416" s="116">
        <v>800.5</v>
      </c>
      <c r="I416" s="131"/>
      <c r="J416" s="115"/>
      <c r="K416" s="115"/>
      <c r="L416" s="113" t="s">
        <v>862</v>
      </c>
      <c r="M416" s="115"/>
      <c r="N416" s="113" t="s">
        <v>725</v>
      </c>
      <c r="O416" s="118" t="s">
        <v>863</v>
      </c>
      <c r="P416" s="118"/>
      <c r="Q416" s="126"/>
      <c r="R416" s="126"/>
      <c r="S416" s="127"/>
    </row>
    <row r="417">
      <c r="A417" s="113" t="s">
        <v>1303</v>
      </c>
      <c r="B417" s="138" t="s">
        <v>699</v>
      </c>
      <c r="C417" s="138" t="s">
        <v>700</v>
      </c>
      <c r="D417" s="138" t="s">
        <v>41</v>
      </c>
      <c r="E417" s="139"/>
      <c r="F417" s="138" t="s">
        <v>40</v>
      </c>
      <c r="G417" s="132">
        <v>1299.0</v>
      </c>
      <c r="H417" s="116">
        <v>7302.36</v>
      </c>
      <c r="I417" s="131"/>
      <c r="J417" s="115"/>
      <c r="K417" s="115"/>
      <c r="L417" s="113" t="s">
        <v>862</v>
      </c>
      <c r="M417" s="115"/>
      <c r="N417" s="113" t="s">
        <v>725</v>
      </c>
      <c r="O417" s="121" t="s">
        <v>863</v>
      </c>
      <c r="P417" s="121"/>
      <c r="Q417" s="124"/>
      <c r="R417" s="124"/>
      <c r="S417" s="125"/>
    </row>
    <row r="418">
      <c r="A418" s="113" t="s">
        <v>1304</v>
      </c>
      <c r="B418" s="137" t="s">
        <v>699</v>
      </c>
      <c r="C418" s="137" t="s">
        <v>700</v>
      </c>
      <c r="D418" s="137" t="s">
        <v>41</v>
      </c>
      <c r="E418" s="140"/>
      <c r="F418" s="137" t="s">
        <v>40</v>
      </c>
      <c r="G418" s="132">
        <v>1300.0</v>
      </c>
      <c r="H418" s="116">
        <v>1962.53</v>
      </c>
      <c r="I418" s="131"/>
      <c r="J418" s="115"/>
      <c r="K418" s="115"/>
      <c r="L418" s="113" t="s">
        <v>862</v>
      </c>
      <c r="M418" s="115"/>
      <c r="N418" s="113" t="s">
        <v>725</v>
      </c>
      <c r="O418" s="118" t="s">
        <v>863</v>
      </c>
      <c r="P418" s="118"/>
      <c r="Q418" s="126"/>
      <c r="R418" s="126"/>
      <c r="S418" s="127"/>
    </row>
    <row r="419">
      <c r="A419" s="113" t="s">
        <v>1305</v>
      </c>
      <c r="B419" s="138" t="s">
        <v>699</v>
      </c>
      <c r="C419" s="138" t="s">
        <v>700</v>
      </c>
      <c r="D419" s="138" t="s">
        <v>41</v>
      </c>
      <c r="E419" s="139"/>
      <c r="F419" s="138" t="s">
        <v>40</v>
      </c>
      <c r="G419" s="132">
        <v>1301.0</v>
      </c>
      <c r="H419" s="116">
        <v>3695.04</v>
      </c>
      <c r="I419" s="131"/>
      <c r="J419" s="115"/>
      <c r="K419" s="115"/>
      <c r="L419" s="113" t="s">
        <v>862</v>
      </c>
      <c r="M419" s="115"/>
      <c r="N419" s="113" t="s">
        <v>725</v>
      </c>
      <c r="O419" s="121" t="s">
        <v>863</v>
      </c>
      <c r="P419" s="121"/>
      <c r="Q419" s="124"/>
      <c r="R419" s="124"/>
      <c r="S419" s="125"/>
    </row>
    <row r="420">
      <c r="A420" s="113" t="s">
        <v>1306</v>
      </c>
      <c r="B420" s="138" t="s">
        <v>699</v>
      </c>
      <c r="C420" s="138" t="s">
        <v>700</v>
      </c>
      <c r="D420" s="138" t="s">
        <v>41</v>
      </c>
      <c r="E420" s="139"/>
      <c r="F420" s="138" t="s">
        <v>40</v>
      </c>
      <c r="G420" s="132">
        <v>1302.0</v>
      </c>
      <c r="H420" s="116">
        <v>3544.51</v>
      </c>
      <c r="I420" s="131"/>
      <c r="J420" s="115"/>
      <c r="K420" s="115"/>
      <c r="L420" s="113" t="s">
        <v>862</v>
      </c>
      <c r="M420" s="115"/>
      <c r="N420" s="113" t="s">
        <v>725</v>
      </c>
      <c r="O420" s="118" t="s">
        <v>863</v>
      </c>
      <c r="P420" s="118"/>
      <c r="Q420" s="126"/>
      <c r="R420" s="126"/>
      <c r="S420" s="127"/>
    </row>
    <row r="421">
      <c r="A421" s="113" t="s">
        <v>1307</v>
      </c>
      <c r="B421" s="138" t="s">
        <v>699</v>
      </c>
      <c r="C421" s="138" t="s">
        <v>700</v>
      </c>
      <c r="D421" s="138" t="s">
        <v>41</v>
      </c>
      <c r="E421" s="139"/>
      <c r="F421" s="138" t="s">
        <v>40</v>
      </c>
      <c r="G421" s="132">
        <v>1303.0</v>
      </c>
      <c r="H421" s="116">
        <v>597.49</v>
      </c>
      <c r="I421" s="131"/>
      <c r="J421" s="115"/>
      <c r="K421" s="115"/>
      <c r="L421" s="113" t="s">
        <v>862</v>
      </c>
      <c r="M421" s="115"/>
      <c r="N421" s="113" t="s">
        <v>725</v>
      </c>
      <c r="O421" s="121" t="s">
        <v>863</v>
      </c>
      <c r="P421" s="121"/>
      <c r="Q421" s="124"/>
      <c r="R421" s="124"/>
      <c r="S421" s="125"/>
    </row>
    <row r="422">
      <c r="A422" s="113" t="s">
        <v>1308</v>
      </c>
      <c r="B422" s="137" t="s">
        <v>699</v>
      </c>
      <c r="C422" s="137" t="s">
        <v>700</v>
      </c>
      <c r="D422" s="137" t="s">
        <v>41</v>
      </c>
      <c r="E422" s="140"/>
      <c r="F422" s="137" t="s">
        <v>40</v>
      </c>
      <c r="G422" s="132">
        <v>1304.0</v>
      </c>
      <c r="H422" s="116">
        <v>1293.84</v>
      </c>
      <c r="I422" s="131"/>
      <c r="J422" s="115"/>
      <c r="K422" s="115"/>
      <c r="L422" s="113" t="s">
        <v>862</v>
      </c>
      <c r="M422" s="115"/>
      <c r="N422" s="113" t="s">
        <v>725</v>
      </c>
      <c r="O422" s="118" t="s">
        <v>863</v>
      </c>
      <c r="P422" s="118"/>
      <c r="Q422" s="126"/>
      <c r="R422" s="126"/>
      <c r="S422" s="127"/>
    </row>
    <row r="423">
      <c r="A423" s="113" t="s">
        <v>1309</v>
      </c>
      <c r="B423" s="137" t="s">
        <v>699</v>
      </c>
      <c r="C423" s="137" t="s">
        <v>700</v>
      </c>
      <c r="D423" s="137" t="s">
        <v>41</v>
      </c>
      <c r="E423" s="140"/>
      <c r="F423" s="137" t="s">
        <v>40</v>
      </c>
      <c r="G423" s="132">
        <v>1305.0</v>
      </c>
      <c r="H423" s="116">
        <v>237.24</v>
      </c>
      <c r="I423" s="131"/>
      <c r="J423" s="115"/>
      <c r="K423" s="115"/>
      <c r="L423" s="113" t="s">
        <v>862</v>
      </c>
      <c r="M423" s="115"/>
      <c r="N423" s="113" t="s">
        <v>725</v>
      </c>
      <c r="O423" s="121" t="s">
        <v>863</v>
      </c>
      <c r="P423" s="121"/>
      <c r="Q423" s="124"/>
      <c r="R423" s="124"/>
      <c r="S423" s="125"/>
    </row>
    <row r="424">
      <c r="A424" s="113" t="s">
        <v>1310</v>
      </c>
      <c r="B424" s="137" t="s">
        <v>699</v>
      </c>
      <c r="C424" s="137" t="s">
        <v>700</v>
      </c>
      <c r="D424" s="137" t="s">
        <v>41</v>
      </c>
      <c r="E424" s="140"/>
      <c r="F424" s="137" t="s">
        <v>40</v>
      </c>
      <c r="G424" s="132">
        <v>1306.0</v>
      </c>
      <c r="H424" s="116">
        <v>1111.9</v>
      </c>
      <c r="I424" s="131"/>
      <c r="J424" s="115"/>
      <c r="K424" s="115"/>
      <c r="L424" s="113" t="s">
        <v>862</v>
      </c>
      <c r="M424" s="115"/>
      <c r="N424" s="113" t="s">
        <v>725</v>
      </c>
      <c r="O424" s="118" t="s">
        <v>863</v>
      </c>
      <c r="P424" s="118"/>
      <c r="Q424" s="126"/>
      <c r="R424" s="126"/>
      <c r="S424" s="127"/>
    </row>
    <row r="425">
      <c r="A425" s="113" t="s">
        <v>1311</v>
      </c>
      <c r="B425" s="138" t="s">
        <v>699</v>
      </c>
      <c r="C425" s="138" t="s">
        <v>700</v>
      </c>
      <c r="D425" s="138" t="s">
        <v>41</v>
      </c>
      <c r="E425" s="139"/>
      <c r="F425" s="138" t="s">
        <v>40</v>
      </c>
      <c r="G425" s="132">
        <v>1307.0</v>
      </c>
      <c r="H425" s="116">
        <v>243.18</v>
      </c>
      <c r="I425" s="131"/>
      <c r="J425" s="115"/>
      <c r="K425" s="115"/>
      <c r="L425" s="113" t="s">
        <v>862</v>
      </c>
      <c r="M425" s="115"/>
      <c r="N425" s="113" t="s">
        <v>725</v>
      </c>
      <c r="O425" s="121" t="s">
        <v>863</v>
      </c>
      <c r="P425" s="121"/>
      <c r="Q425" s="124"/>
      <c r="R425" s="124"/>
      <c r="S425" s="125"/>
    </row>
    <row r="426">
      <c r="A426" s="113" t="s">
        <v>1312</v>
      </c>
      <c r="B426" s="137" t="s">
        <v>699</v>
      </c>
      <c r="C426" s="137" t="s">
        <v>700</v>
      </c>
      <c r="D426" s="137" t="s">
        <v>41</v>
      </c>
      <c r="E426" s="140"/>
      <c r="F426" s="137" t="s">
        <v>40</v>
      </c>
      <c r="G426" s="132">
        <v>1308.0</v>
      </c>
      <c r="H426" s="116">
        <v>5448.36</v>
      </c>
      <c r="I426" s="131"/>
      <c r="J426" s="115"/>
      <c r="K426" s="115"/>
      <c r="L426" s="113" t="s">
        <v>862</v>
      </c>
      <c r="M426" s="115"/>
      <c r="N426" s="113" t="s">
        <v>725</v>
      </c>
      <c r="O426" s="118" t="s">
        <v>863</v>
      </c>
      <c r="P426" s="118"/>
      <c r="Q426" s="126"/>
      <c r="R426" s="126"/>
      <c r="S426" s="127"/>
    </row>
    <row r="427">
      <c r="A427" s="113" t="s">
        <v>1313</v>
      </c>
      <c r="B427" s="138" t="s">
        <v>699</v>
      </c>
      <c r="C427" s="138" t="s">
        <v>700</v>
      </c>
      <c r="D427" s="138" t="s">
        <v>41</v>
      </c>
      <c r="E427" s="139"/>
      <c r="F427" s="138" t="s">
        <v>40</v>
      </c>
      <c r="G427" s="132">
        <v>1309.0</v>
      </c>
      <c r="H427" s="116">
        <v>1141.54</v>
      </c>
      <c r="I427" s="131"/>
      <c r="J427" s="115"/>
      <c r="K427" s="115"/>
      <c r="L427" s="113" t="s">
        <v>862</v>
      </c>
      <c r="M427" s="115"/>
      <c r="N427" s="113" t="s">
        <v>725</v>
      </c>
      <c r="O427" s="121" t="s">
        <v>863</v>
      </c>
      <c r="P427" s="121"/>
      <c r="Q427" s="124"/>
      <c r="R427" s="124"/>
      <c r="S427" s="125"/>
    </row>
    <row r="428">
      <c r="A428" s="113" t="s">
        <v>1314</v>
      </c>
      <c r="B428" s="137" t="s">
        <v>699</v>
      </c>
      <c r="C428" s="137" t="s">
        <v>700</v>
      </c>
      <c r="D428" s="137" t="s">
        <v>41</v>
      </c>
      <c r="E428" s="140"/>
      <c r="F428" s="137" t="s">
        <v>40</v>
      </c>
      <c r="G428" s="132">
        <v>1310.0</v>
      </c>
      <c r="H428" s="116">
        <v>783.46</v>
      </c>
      <c r="I428" s="131"/>
      <c r="J428" s="115"/>
      <c r="K428" s="115"/>
      <c r="L428" s="113" t="s">
        <v>862</v>
      </c>
      <c r="M428" s="115"/>
      <c r="N428" s="113" t="s">
        <v>725</v>
      </c>
      <c r="O428" s="118" t="s">
        <v>863</v>
      </c>
      <c r="P428" s="118"/>
      <c r="Q428" s="126"/>
      <c r="R428" s="126"/>
      <c r="S428" s="127"/>
    </row>
    <row r="429">
      <c r="A429" s="113" t="s">
        <v>1315</v>
      </c>
      <c r="B429" s="138" t="s">
        <v>699</v>
      </c>
      <c r="C429" s="138" t="s">
        <v>700</v>
      </c>
      <c r="D429" s="138" t="s">
        <v>41</v>
      </c>
      <c r="E429" s="139"/>
      <c r="F429" s="138" t="s">
        <v>40</v>
      </c>
      <c r="G429" s="132">
        <v>1311.0</v>
      </c>
      <c r="H429" s="116">
        <v>872.3</v>
      </c>
      <c r="I429" s="131"/>
      <c r="J429" s="115"/>
      <c r="K429" s="115"/>
      <c r="L429" s="113" t="s">
        <v>862</v>
      </c>
      <c r="M429" s="115"/>
      <c r="N429" s="113" t="s">
        <v>725</v>
      </c>
      <c r="O429" s="121" t="s">
        <v>863</v>
      </c>
      <c r="P429" s="121"/>
      <c r="Q429" s="124"/>
      <c r="R429" s="124"/>
      <c r="S429" s="125"/>
    </row>
    <row r="430">
      <c r="A430" s="113" t="s">
        <v>1316</v>
      </c>
      <c r="B430" s="137" t="s">
        <v>699</v>
      </c>
      <c r="C430" s="137" t="s">
        <v>700</v>
      </c>
      <c r="D430" s="137" t="s">
        <v>41</v>
      </c>
      <c r="E430" s="140"/>
      <c r="F430" s="137" t="s">
        <v>40</v>
      </c>
      <c r="G430" s="132">
        <v>1312.0</v>
      </c>
      <c r="H430" s="116">
        <v>1251.29</v>
      </c>
      <c r="I430" s="131"/>
      <c r="J430" s="115"/>
      <c r="K430" s="115"/>
      <c r="L430" s="113" t="s">
        <v>862</v>
      </c>
      <c r="M430" s="115"/>
      <c r="N430" s="113" t="s">
        <v>725</v>
      </c>
      <c r="O430" s="118" t="s">
        <v>863</v>
      </c>
      <c r="P430" s="118"/>
      <c r="Q430" s="126"/>
      <c r="R430" s="126"/>
      <c r="S430" s="127"/>
    </row>
    <row r="431">
      <c r="A431" s="113" t="s">
        <v>1317</v>
      </c>
      <c r="B431" s="138" t="s">
        <v>699</v>
      </c>
      <c r="C431" s="138" t="s">
        <v>700</v>
      </c>
      <c r="D431" s="138" t="s">
        <v>41</v>
      </c>
      <c r="E431" s="139"/>
      <c r="F431" s="138" t="s">
        <v>40</v>
      </c>
      <c r="G431" s="132">
        <v>1313.0</v>
      </c>
      <c r="H431" s="116">
        <v>5379.19</v>
      </c>
      <c r="I431" s="131"/>
      <c r="J431" s="115"/>
      <c r="K431" s="115"/>
      <c r="L431" s="113" t="s">
        <v>862</v>
      </c>
      <c r="M431" s="115"/>
      <c r="N431" s="113" t="s">
        <v>725</v>
      </c>
      <c r="O431" s="121" t="s">
        <v>863</v>
      </c>
      <c r="P431" s="121"/>
      <c r="Q431" s="124"/>
      <c r="R431" s="124"/>
      <c r="S431" s="125"/>
    </row>
    <row r="432">
      <c r="A432" s="113" t="s">
        <v>1318</v>
      </c>
      <c r="B432" s="137" t="s">
        <v>699</v>
      </c>
      <c r="C432" s="137" t="s">
        <v>700</v>
      </c>
      <c r="D432" s="137" t="s">
        <v>41</v>
      </c>
      <c r="E432" s="140"/>
      <c r="F432" s="137" t="s">
        <v>40</v>
      </c>
      <c r="G432" s="132">
        <v>1314.0</v>
      </c>
      <c r="H432" s="116">
        <v>11407.43</v>
      </c>
      <c r="I432" s="131"/>
      <c r="J432" s="115"/>
      <c r="K432" s="115"/>
      <c r="L432" s="113" t="s">
        <v>862</v>
      </c>
      <c r="M432" s="115"/>
      <c r="N432" s="113" t="s">
        <v>725</v>
      </c>
      <c r="O432" s="118" t="s">
        <v>863</v>
      </c>
      <c r="P432" s="118"/>
      <c r="Q432" s="126"/>
      <c r="R432" s="126"/>
      <c r="S432" s="127"/>
    </row>
    <row r="433">
      <c r="A433" s="113" t="s">
        <v>1319</v>
      </c>
      <c r="B433" s="138" t="s">
        <v>699</v>
      </c>
      <c r="C433" s="138" t="s">
        <v>700</v>
      </c>
      <c r="D433" s="138" t="s">
        <v>41</v>
      </c>
      <c r="E433" s="139"/>
      <c r="F433" s="138" t="s">
        <v>40</v>
      </c>
      <c r="G433" s="132">
        <v>1315.0</v>
      </c>
      <c r="H433" s="116">
        <v>782.23</v>
      </c>
      <c r="I433" s="131"/>
      <c r="J433" s="115"/>
      <c r="K433" s="115"/>
      <c r="L433" s="113" t="s">
        <v>862</v>
      </c>
      <c r="M433" s="115"/>
      <c r="N433" s="113" t="s">
        <v>725</v>
      </c>
      <c r="O433" s="121" t="s">
        <v>863</v>
      </c>
      <c r="P433" s="121"/>
      <c r="Q433" s="124"/>
      <c r="R433" s="124"/>
      <c r="S433" s="125"/>
    </row>
    <row r="434">
      <c r="A434" s="113" t="s">
        <v>1320</v>
      </c>
      <c r="B434" s="137" t="s">
        <v>699</v>
      </c>
      <c r="C434" s="137" t="s">
        <v>700</v>
      </c>
      <c r="D434" s="137" t="s">
        <v>41</v>
      </c>
      <c r="E434" s="140"/>
      <c r="F434" s="137" t="s">
        <v>40</v>
      </c>
      <c r="G434" s="132">
        <v>1316.0</v>
      </c>
      <c r="H434" s="116">
        <v>2561.53</v>
      </c>
      <c r="I434" s="131"/>
      <c r="J434" s="115"/>
      <c r="K434" s="115"/>
      <c r="L434" s="113" t="s">
        <v>862</v>
      </c>
      <c r="M434" s="115"/>
      <c r="N434" s="113" t="s">
        <v>725</v>
      </c>
      <c r="O434" s="118" t="s">
        <v>863</v>
      </c>
      <c r="P434" s="118"/>
      <c r="Q434" s="126"/>
      <c r="R434" s="126"/>
      <c r="S434" s="127"/>
    </row>
    <row r="435">
      <c r="A435" s="113" t="s">
        <v>1321</v>
      </c>
      <c r="B435" s="138" t="s">
        <v>699</v>
      </c>
      <c r="C435" s="138" t="s">
        <v>700</v>
      </c>
      <c r="D435" s="138" t="s">
        <v>41</v>
      </c>
      <c r="E435" s="139"/>
      <c r="F435" s="138" t="s">
        <v>40</v>
      </c>
      <c r="G435" s="132">
        <v>1317.0</v>
      </c>
      <c r="H435" s="116">
        <v>306.91</v>
      </c>
      <c r="I435" s="131"/>
      <c r="J435" s="115"/>
      <c r="K435" s="115"/>
      <c r="L435" s="113" t="s">
        <v>862</v>
      </c>
      <c r="M435" s="115"/>
      <c r="N435" s="113" t="s">
        <v>725</v>
      </c>
      <c r="O435" s="121" t="s">
        <v>863</v>
      </c>
      <c r="P435" s="121"/>
      <c r="Q435" s="124"/>
      <c r="R435" s="124"/>
      <c r="S435" s="125"/>
    </row>
    <row r="436">
      <c r="A436" s="113" t="s">
        <v>1322</v>
      </c>
      <c r="B436" s="138" t="s">
        <v>699</v>
      </c>
      <c r="C436" s="138" t="s">
        <v>700</v>
      </c>
      <c r="D436" s="138" t="s">
        <v>41</v>
      </c>
      <c r="E436" s="139"/>
      <c r="F436" s="138" t="s">
        <v>40</v>
      </c>
      <c r="G436" s="132">
        <v>1318.0</v>
      </c>
      <c r="H436" s="116">
        <v>1148.78</v>
      </c>
      <c r="I436" s="131"/>
      <c r="J436" s="115"/>
      <c r="K436" s="115"/>
      <c r="L436" s="113" t="s">
        <v>862</v>
      </c>
      <c r="M436" s="115"/>
      <c r="N436" s="113" t="s">
        <v>725</v>
      </c>
      <c r="O436" s="118" t="s">
        <v>863</v>
      </c>
      <c r="P436" s="118"/>
      <c r="Q436" s="126"/>
      <c r="R436" s="126"/>
      <c r="S436" s="127"/>
    </row>
    <row r="437">
      <c r="A437" s="113" t="s">
        <v>1323</v>
      </c>
      <c r="B437" s="138" t="s">
        <v>699</v>
      </c>
      <c r="C437" s="138" t="s">
        <v>700</v>
      </c>
      <c r="D437" s="138" t="s">
        <v>41</v>
      </c>
      <c r="E437" s="139"/>
      <c r="F437" s="138" t="s">
        <v>40</v>
      </c>
      <c r="G437" s="132">
        <v>1319.0</v>
      </c>
      <c r="H437" s="116">
        <v>4191.83</v>
      </c>
      <c r="I437" s="131"/>
      <c r="J437" s="115"/>
      <c r="K437" s="115"/>
      <c r="L437" s="113" t="s">
        <v>862</v>
      </c>
      <c r="M437" s="115"/>
      <c r="N437" s="113" t="s">
        <v>725</v>
      </c>
      <c r="O437" s="121" t="s">
        <v>863</v>
      </c>
      <c r="P437" s="121"/>
      <c r="Q437" s="124"/>
      <c r="R437" s="124"/>
      <c r="S437" s="125"/>
    </row>
    <row r="438">
      <c r="A438" s="113" t="s">
        <v>1324</v>
      </c>
      <c r="B438" s="137" t="s">
        <v>699</v>
      </c>
      <c r="C438" s="137" t="s">
        <v>700</v>
      </c>
      <c r="D438" s="137" t="s">
        <v>41</v>
      </c>
      <c r="E438" s="140"/>
      <c r="F438" s="137" t="s">
        <v>40</v>
      </c>
      <c r="G438" s="132">
        <v>1337.0</v>
      </c>
      <c r="H438" s="116">
        <v>2089.44</v>
      </c>
      <c r="I438" s="131"/>
      <c r="J438" s="115"/>
      <c r="K438" s="115"/>
      <c r="L438" s="113" t="s">
        <v>862</v>
      </c>
      <c r="M438" s="115"/>
      <c r="N438" s="113" t="s">
        <v>725</v>
      </c>
      <c r="O438" s="118" t="s">
        <v>863</v>
      </c>
      <c r="P438" s="118"/>
      <c r="Q438" s="126"/>
      <c r="R438" s="126"/>
      <c r="S438" s="127"/>
    </row>
    <row r="439">
      <c r="A439" s="113" t="s">
        <v>1325</v>
      </c>
      <c r="B439" s="137" t="s">
        <v>699</v>
      </c>
      <c r="C439" s="137" t="s">
        <v>700</v>
      </c>
      <c r="D439" s="137" t="s">
        <v>41</v>
      </c>
      <c r="E439" s="140"/>
      <c r="F439" s="137" t="s">
        <v>40</v>
      </c>
      <c r="G439" s="132">
        <v>1338.0</v>
      </c>
      <c r="H439" s="116">
        <v>1091.27</v>
      </c>
      <c r="I439" s="131"/>
      <c r="J439" s="115"/>
      <c r="K439" s="115"/>
      <c r="L439" s="113" t="s">
        <v>862</v>
      </c>
      <c r="M439" s="115"/>
      <c r="N439" s="113" t="s">
        <v>725</v>
      </c>
      <c r="O439" s="121" t="s">
        <v>863</v>
      </c>
      <c r="P439" s="121"/>
      <c r="Q439" s="124"/>
      <c r="R439" s="124"/>
      <c r="S439" s="125"/>
    </row>
    <row r="440">
      <c r="A440" s="113" t="s">
        <v>1326</v>
      </c>
      <c r="B440" s="137" t="s">
        <v>699</v>
      </c>
      <c r="C440" s="137" t="s">
        <v>700</v>
      </c>
      <c r="D440" s="137" t="s">
        <v>41</v>
      </c>
      <c r="E440" s="140"/>
      <c r="F440" s="137" t="s">
        <v>40</v>
      </c>
      <c r="G440" s="132">
        <v>1339.0</v>
      </c>
      <c r="H440" s="116">
        <v>361.55</v>
      </c>
      <c r="I440" s="131"/>
      <c r="J440" s="115"/>
      <c r="K440" s="115"/>
      <c r="L440" s="113" t="s">
        <v>862</v>
      </c>
      <c r="M440" s="115"/>
      <c r="N440" s="113" t="s">
        <v>725</v>
      </c>
      <c r="O440" s="118" t="s">
        <v>863</v>
      </c>
      <c r="P440" s="118"/>
      <c r="Q440" s="126"/>
      <c r="R440" s="126"/>
      <c r="S440" s="127"/>
    </row>
    <row r="441">
      <c r="A441" s="113" t="s">
        <v>1327</v>
      </c>
      <c r="B441" s="138" t="s">
        <v>699</v>
      </c>
      <c r="C441" s="138" t="s">
        <v>700</v>
      </c>
      <c r="D441" s="138" t="s">
        <v>41</v>
      </c>
      <c r="E441" s="139"/>
      <c r="F441" s="138" t="s">
        <v>40</v>
      </c>
      <c r="G441" s="132">
        <v>1340.0</v>
      </c>
      <c r="H441" s="116">
        <v>4132.47</v>
      </c>
      <c r="I441" s="131"/>
      <c r="J441" s="115"/>
      <c r="K441" s="115"/>
      <c r="L441" s="113" t="s">
        <v>862</v>
      </c>
      <c r="M441" s="115"/>
      <c r="N441" s="113" t="s">
        <v>725</v>
      </c>
      <c r="O441" s="121" t="s">
        <v>863</v>
      </c>
      <c r="P441" s="121"/>
      <c r="Q441" s="124"/>
      <c r="R441" s="124"/>
      <c r="S441" s="125"/>
    </row>
    <row r="442">
      <c r="A442" s="113" t="s">
        <v>1328</v>
      </c>
      <c r="B442" s="137" t="s">
        <v>699</v>
      </c>
      <c r="C442" s="137" t="s">
        <v>700</v>
      </c>
      <c r="D442" s="137" t="s">
        <v>41</v>
      </c>
      <c r="E442" s="140"/>
      <c r="F442" s="137" t="s">
        <v>40</v>
      </c>
      <c r="G442" s="132">
        <v>1341.0</v>
      </c>
      <c r="H442" s="116">
        <v>2069.97</v>
      </c>
      <c r="I442" s="131"/>
      <c r="J442" s="115"/>
      <c r="K442" s="115"/>
      <c r="L442" s="113" t="s">
        <v>862</v>
      </c>
      <c r="M442" s="115"/>
      <c r="N442" s="113" t="s">
        <v>725</v>
      </c>
      <c r="O442" s="118" t="s">
        <v>863</v>
      </c>
      <c r="P442" s="118"/>
      <c r="Q442" s="126"/>
      <c r="R442" s="126"/>
      <c r="S442" s="127"/>
    </row>
    <row r="443">
      <c r="A443" s="113" t="s">
        <v>1329</v>
      </c>
      <c r="B443" s="138" t="s">
        <v>699</v>
      </c>
      <c r="C443" s="138" t="s">
        <v>700</v>
      </c>
      <c r="D443" s="138" t="s">
        <v>41</v>
      </c>
      <c r="E443" s="139"/>
      <c r="F443" s="138" t="s">
        <v>40</v>
      </c>
      <c r="G443" s="132">
        <v>1342.0</v>
      </c>
      <c r="H443" s="116">
        <v>7583.52</v>
      </c>
      <c r="I443" s="131"/>
      <c r="J443" s="115"/>
      <c r="K443" s="115"/>
      <c r="L443" s="113" t="s">
        <v>862</v>
      </c>
      <c r="M443" s="115"/>
      <c r="N443" s="113" t="s">
        <v>725</v>
      </c>
      <c r="O443" s="121" t="s">
        <v>863</v>
      </c>
      <c r="P443" s="121"/>
      <c r="Q443" s="124"/>
      <c r="R443" s="124"/>
      <c r="S443" s="125"/>
    </row>
    <row r="444">
      <c r="A444" s="113" t="s">
        <v>1330</v>
      </c>
      <c r="B444" s="137" t="s">
        <v>699</v>
      </c>
      <c r="C444" s="137" t="s">
        <v>700</v>
      </c>
      <c r="D444" s="137" t="s">
        <v>41</v>
      </c>
      <c r="E444" s="140"/>
      <c r="F444" s="137" t="s">
        <v>40</v>
      </c>
      <c r="G444" s="132">
        <v>1343.0</v>
      </c>
      <c r="H444" s="116">
        <v>6928.32</v>
      </c>
      <c r="I444" s="131"/>
      <c r="J444" s="115"/>
      <c r="K444" s="115"/>
      <c r="L444" s="113" t="s">
        <v>862</v>
      </c>
      <c r="M444" s="115"/>
      <c r="N444" s="113" t="s">
        <v>725</v>
      </c>
      <c r="O444" s="118" t="s">
        <v>863</v>
      </c>
      <c r="P444" s="118"/>
      <c r="Q444" s="126"/>
      <c r="R444" s="126"/>
      <c r="S444" s="127"/>
    </row>
    <row r="445">
      <c r="A445" s="113" t="s">
        <v>1331</v>
      </c>
      <c r="B445" s="138" t="s">
        <v>699</v>
      </c>
      <c r="C445" s="138" t="s">
        <v>700</v>
      </c>
      <c r="D445" s="138" t="s">
        <v>41</v>
      </c>
      <c r="E445" s="139"/>
      <c r="F445" s="138" t="s">
        <v>40</v>
      </c>
      <c r="G445" s="132">
        <v>1344.0</v>
      </c>
      <c r="H445" s="116">
        <v>1107.82</v>
      </c>
      <c r="I445" s="131"/>
      <c r="J445" s="115"/>
      <c r="K445" s="115"/>
      <c r="L445" s="113" t="s">
        <v>862</v>
      </c>
      <c r="M445" s="115"/>
      <c r="N445" s="113" t="s">
        <v>725</v>
      </c>
      <c r="O445" s="121" t="s">
        <v>863</v>
      </c>
      <c r="P445" s="121"/>
      <c r="Q445" s="124"/>
      <c r="R445" s="124"/>
      <c r="S445" s="125"/>
    </row>
    <row r="446">
      <c r="A446" s="113" t="s">
        <v>1332</v>
      </c>
      <c r="B446" s="137" t="s">
        <v>699</v>
      </c>
      <c r="C446" s="137" t="s">
        <v>700</v>
      </c>
      <c r="D446" s="137" t="s">
        <v>41</v>
      </c>
      <c r="E446" s="140"/>
      <c r="F446" s="137" t="s">
        <v>40</v>
      </c>
      <c r="G446" s="132">
        <v>1345.0</v>
      </c>
      <c r="H446" s="116">
        <v>1054.51</v>
      </c>
      <c r="I446" s="131"/>
      <c r="J446" s="115"/>
      <c r="K446" s="115"/>
      <c r="L446" s="113" t="s">
        <v>862</v>
      </c>
      <c r="M446" s="115"/>
      <c r="N446" s="113" t="s">
        <v>725</v>
      </c>
      <c r="O446" s="118" t="s">
        <v>863</v>
      </c>
      <c r="P446" s="118"/>
      <c r="Q446" s="126"/>
      <c r="R446" s="126"/>
      <c r="S446" s="127"/>
    </row>
    <row r="447">
      <c r="A447" s="113" t="s">
        <v>1333</v>
      </c>
      <c r="B447" s="138" t="s">
        <v>699</v>
      </c>
      <c r="C447" s="138" t="s">
        <v>700</v>
      </c>
      <c r="D447" s="138" t="s">
        <v>41</v>
      </c>
      <c r="E447" s="139"/>
      <c r="F447" s="138" t="s">
        <v>40</v>
      </c>
      <c r="G447" s="132">
        <v>1346.0</v>
      </c>
      <c r="H447" s="116">
        <v>1231.8</v>
      </c>
      <c r="I447" s="131"/>
      <c r="J447" s="115"/>
      <c r="K447" s="115"/>
      <c r="L447" s="113" t="s">
        <v>862</v>
      </c>
      <c r="M447" s="115"/>
      <c r="N447" s="113" t="s">
        <v>725</v>
      </c>
      <c r="O447" s="121" t="s">
        <v>863</v>
      </c>
      <c r="P447" s="121"/>
      <c r="Q447" s="124"/>
      <c r="R447" s="124"/>
      <c r="S447" s="125"/>
    </row>
    <row r="448">
      <c r="A448" s="113" t="s">
        <v>1334</v>
      </c>
      <c r="B448" s="137" t="s">
        <v>699</v>
      </c>
      <c r="C448" s="137" t="s">
        <v>700</v>
      </c>
      <c r="D448" s="137" t="s">
        <v>41</v>
      </c>
      <c r="E448" s="140"/>
      <c r="F448" s="137" t="s">
        <v>40</v>
      </c>
      <c r="G448" s="132">
        <v>1347.0</v>
      </c>
      <c r="H448" s="116">
        <v>402.47</v>
      </c>
      <c r="I448" s="131"/>
      <c r="J448" s="115"/>
      <c r="K448" s="115"/>
      <c r="L448" s="113" t="s">
        <v>862</v>
      </c>
      <c r="M448" s="115"/>
      <c r="N448" s="113" t="s">
        <v>725</v>
      </c>
      <c r="O448" s="118" t="s">
        <v>863</v>
      </c>
      <c r="P448" s="118"/>
      <c r="Q448" s="126"/>
      <c r="R448" s="126"/>
      <c r="S448" s="127"/>
    </row>
    <row r="449">
      <c r="A449" s="113" t="s">
        <v>1335</v>
      </c>
      <c r="B449" s="138" t="s">
        <v>699</v>
      </c>
      <c r="C449" s="138" t="s">
        <v>700</v>
      </c>
      <c r="D449" s="138" t="s">
        <v>41</v>
      </c>
      <c r="E449" s="139"/>
      <c r="F449" s="138" t="s">
        <v>40</v>
      </c>
      <c r="G449" s="132">
        <v>1348.0</v>
      </c>
      <c r="H449" s="116">
        <v>682.17</v>
      </c>
      <c r="I449" s="131"/>
      <c r="J449" s="115"/>
      <c r="K449" s="115"/>
      <c r="L449" s="113" t="s">
        <v>862</v>
      </c>
      <c r="M449" s="115"/>
      <c r="N449" s="113" t="s">
        <v>725</v>
      </c>
      <c r="O449" s="121" t="s">
        <v>863</v>
      </c>
      <c r="P449" s="121"/>
      <c r="Q449" s="124"/>
      <c r="R449" s="124"/>
      <c r="S449" s="125"/>
    </row>
    <row r="450">
      <c r="A450" s="113" t="s">
        <v>1336</v>
      </c>
      <c r="B450" s="137" t="s">
        <v>699</v>
      </c>
      <c r="C450" s="137" t="s">
        <v>700</v>
      </c>
      <c r="D450" s="137" t="s">
        <v>41</v>
      </c>
      <c r="E450" s="140"/>
      <c r="F450" s="137" t="s">
        <v>40</v>
      </c>
      <c r="G450" s="132">
        <v>1349.0</v>
      </c>
      <c r="H450" s="116">
        <v>374.12</v>
      </c>
      <c r="I450" s="131"/>
      <c r="J450" s="115"/>
      <c r="K450" s="115"/>
      <c r="L450" s="113" t="s">
        <v>862</v>
      </c>
      <c r="M450" s="115"/>
      <c r="N450" s="113" t="s">
        <v>725</v>
      </c>
      <c r="O450" s="118" t="s">
        <v>863</v>
      </c>
      <c r="P450" s="118"/>
      <c r="Q450" s="126"/>
      <c r="R450" s="126"/>
      <c r="S450" s="127"/>
    </row>
    <row r="451">
      <c r="A451" s="113" t="s">
        <v>1337</v>
      </c>
      <c r="B451" s="138" t="s">
        <v>699</v>
      </c>
      <c r="C451" s="138" t="s">
        <v>700</v>
      </c>
      <c r="D451" s="138" t="s">
        <v>41</v>
      </c>
      <c r="E451" s="139"/>
      <c r="F451" s="138" t="s">
        <v>40</v>
      </c>
      <c r="G451" s="132">
        <v>1350.0</v>
      </c>
      <c r="H451" s="116">
        <v>4964.74</v>
      </c>
      <c r="I451" s="131"/>
      <c r="J451" s="115"/>
      <c r="K451" s="115"/>
      <c r="L451" s="113" t="s">
        <v>862</v>
      </c>
      <c r="M451" s="115"/>
      <c r="N451" s="113" t="s">
        <v>725</v>
      </c>
      <c r="O451" s="121" t="s">
        <v>863</v>
      </c>
      <c r="P451" s="121"/>
      <c r="Q451" s="124"/>
      <c r="R451" s="124"/>
      <c r="S451" s="125"/>
    </row>
    <row r="452">
      <c r="A452" s="113" t="s">
        <v>1338</v>
      </c>
      <c r="B452" s="138" t="s">
        <v>699</v>
      </c>
      <c r="C452" s="138" t="s">
        <v>700</v>
      </c>
      <c r="D452" s="138" t="s">
        <v>41</v>
      </c>
      <c r="E452" s="139"/>
      <c r="F452" s="138" t="s">
        <v>40</v>
      </c>
      <c r="G452" s="132">
        <v>1351.0</v>
      </c>
      <c r="H452" s="116">
        <v>803.32</v>
      </c>
      <c r="I452" s="131"/>
      <c r="J452" s="115"/>
      <c r="K452" s="115"/>
      <c r="L452" s="113" t="s">
        <v>862</v>
      </c>
      <c r="M452" s="115"/>
      <c r="N452" s="113" t="s">
        <v>725</v>
      </c>
      <c r="O452" s="118" t="s">
        <v>863</v>
      </c>
      <c r="P452" s="118"/>
      <c r="Q452" s="126"/>
      <c r="R452" s="126"/>
      <c r="S452" s="127"/>
    </row>
    <row r="453">
      <c r="A453" s="113" t="s">
        <v>1339</v>
      </c>
      <c r="B453" s="138" t="s">
        <v>699</v>
      </c>
      <c r="C453" s="138" t="s">
        <v>700</v>
      </c>
      <c r="D453" s="138" t="s">
        <v>41</v>
      </c>
      <c r="E453" s="139"/>
      <c r="F453" s="138" t="s">
        <v>40</v>
      </c>
      <c r="G453" s="132">
        <v>1352.0</v>
      </c>
      <c r="H453" s="116">
        <v>922.45</v>
      </c>
      <c r="I453" s="131"/>
      <c r="J453" s="115"/>
      <c r="K453" s="115"/>
      <c r="L453" s="113" t="s">
        <v>862</v>
      </c>
      <c r="M453" s="115"/>
      <c r="N453" s="113" t="s">
        <v>725</v>
      </c>
      <c r="O453" s="121" t="s">
        <v>863</v>
      </c>
      <c r="P453" s="121"/>
      <c r="Q453" s="124"/>
      <c r="R453" s="124"/>
      <c r="S453" s="125"/>
    </row>
    <row r="454">
      <c r="A454" s="113" t="s">
        <v>1340</v>
      </c>
      <c r="B454" s="137" t="s">
        <v>699</v>
      </c>
      <c r="C454" s="137" t="s">
        <v>700</v>
      </c>
      <c r="D454" s="137" t="s">
        <v>41</v>
      </c>
      <c r="E454" s="140"/>
      <c r="F454" s="137" t="s">
        <v>40</v>
      </c>
      <c r="G454" s="132">
        <v>1353.0</v>
      </c>
      <c r="H454" s="116">
        <v>267.79</v>
      </c>
      <c r="I454" s="131"/>
      <c r="J454" s="115"/>
      <c r="K454" s="115"/>
      <c r="L454" s="113" t="s">
        <v>862</v>
      </c>
      <c r="M454" s="115"/>
      <c r="N454" s="113" t="s">
        <v>725</v>
      </c>
      <c r="O454" s="118" t="s">
        <v>863</v>
      </c>
      <c r="P454" s="118"/>
      <c r="Q454" s="126"/>
      <c r="R454" s="126"/>
      <c r="S454" s="127"/>
    </row>
    <row r="455">
      <c r="A455" s="113" t="s">
        <v>1341</v>
      </c>
      <c r="B455" s="137" t="s">
        <v>699</v>
      </c>
      <c r="C455" s="137" t="s">
        <v>700</v>
      </c>
      <c r="D455" s="137" t="s">
        <v>41</v>
      </c>
      <c r="E455" s="140"/>
      <c r="F455" s="137" t="s">
        <v>40</v>
      </c>
      <c r="G455" s="132">
        <v>1354.0</v>
      </c>
      <c r="H455" s="116">
        <v>527.79</v>
      </c>
      <c r="I455" s="131"/>
      <c r="J455" s="115"/>
      <c r="K455" s="115"/>
      <c r="L455" s="113" t="s">
        <v>862</v>
      </c>
      <c r="M455" s="115"/>
      <c r="N455" s="113" t="s">
        <v>725</v>
      </c>
      <c r="O455" s="121" t="s">
        <v>863</v>
      </c>
      <c r="P455" s="121"/>
      <c r="Q455" s="124"/>
      <c r="R455" s="124"/>
      <c r="S455" s="125"/>
    </row>
    <row r="456">
      <c r="A456" s="113" t="s">
        <v>1342</v>
      </c>
      <c r="B456" s="137" t="s">
        <v>699</v>
      </c>
      <c r="C456" s="137" t="s">
        <v>700</v>
      </c>
      <c r="D456" s="137" t="s">
        <v>41</v>
      </c>
      <c r="E456" s="140"/>
      <c r="F456" s="137" t="s">
        <v>40</v>
      </c>
      <c r="G456" s="132">
        <v>1355.0</v>
      </c>
      <c r="H456" s="116">
        <v>471.81</v>
      </c>
      <c r="I456" s="131"/>
      <c r="J456" s="115"/>
      <c r="K456" s="115"/>
      <c r="L456" s="113" t="s">
        <v>862</v>
      </c>
      <c r="M456" s="115"/>
      <c r="N456" s="113" t="s">
        <v>725</v>
      </c>
      <c r="O456" s="118" t="s">
        <v>863</v>
      </c>
      <c r="P456" s="118"/>
      <c r="Q456" s="126"/>
      <c r="R456" s="126"/>
      <c r="S456" s="127"/>
    </row>
    <row r="457">
      <c r="A457" s="113" t="s">
        <v>1343</v>
      </c>
      <c r="B457" s="138" t="s">
        <v>699</v>
      </c>
      <c r="C457" s="138" t="s">
        <v>700</v>
      </c>
      <c r="D457" s="138" t="s">
        <v>41</v>
      </c>
      <c r="E457" s="139"/>
      <c r="F457" s="138" t="s">
        <v>40</v>
      </c>
      <c r="G457" s="132">
        <v>1356.0</v>
      </c>
      <c r="H457" s="116">
        <v>5732.51</v>
      </c>
      <c r="I457" s="131"/>
      <c r="J457" s="115"/>
      <c r="K457" s="115"/>
      <c r="L457" s="113" t="s">
        <v>862</v>
      </c>
      <c r="M457" s="115"/>
      <c r="N457" s="113" t="s">
        <v>725</v>
      </c>
      <c r="O457" s="121" t="s">
        <v>863</v>
      </c>
      <c r="P457" s="121"/>
      <c r="Q457" s="124"/>
      <c r="R457" s="124"/>
      <c r="S457" s="125"/>
    </row>
    <row r="458">
      <c r="A458" s="113" t="s">
        <v>1344</v>
      </c>
      <c r="B458" s="137" t="s">
        <v>699</v>
      </c>
      <c r="C458" s="137" t="s">
        <v>700</v>
      </c>
      <c r="D458" s="137" t="s">
        <v>41</v>
      </c>
      <c r="E458" s="140"/>
      <c r="F458" s="137" t="s">
        <v>40</v>
      </c>
      <c r="G458" s="132">
        <v>1357.0</v>
      </c>
      <c r="H458" s="116">
        <v>319.34</v>
      </c>
      <c r="I458" s="131"/>
      <c r="J458" s="115"/>
      <c r="K458" s="115"/>
      <c r="L458" s="113" t="s">
        <v>862</v>
      </c>
      <c r="M458" s="115"/>
      <c r="N458" s="113" t="s">
        <v>725</v>
      </c>
      <c r="O458" s="118" t="s">
        <v>863</v>
      </c>
      <c r="P458" s="118"/>
      <c r="Q458" s="126"/>
      <c r="R458" s="126"/>
      <c r="S458" s="127"/>
    </row>
    <row r="459">
      <c r="A459" s="113" t="s">
        <v>1345</v>
      </c>
      <c r="B459" s="138" t="s">
        <v>699</v>
      </c>
      <c r="C459" s="138" t="s">
        <v>700</v>
      </c>
      <c r="D459" s="138" t="s">
        <v>41</v>
      </c>
      <c r="E459" s="139"/>
      <c r="F459" s="138" t="s">
        <v>40</v>
      </c>
      <c r="G459" s="132">
        <v>1358.0</v>
      </c>
      <c r="H459" s="116">
        <v>1451.54</v>
      </c>
      <c r="I459" s="131"/>
      <c r="J459" s="115"/>
      <c r="K459" s="115"/>
      <c r="L459" s="113" t="s">
        <v>862</v>
      </c>
      <c r="M459" s="115"/>
      <c r="N459" s="113" t="s">
        <v>725</v>
      </c>
      <c r="O459" s="121" t="s">
        <v>863</v>
      </c>
      <c r="P459" s="121"/>
      <c r="Q459" s="124"/>
      <c r="R459" s="124"/>
      <c r="S459" s="125"/>
    </row>
    <row r="460">
      <c r="A460" s="113" t="s">
        <v>1346</v>
      </c>
      <c r="B460" s="137" t="s">
        <v>699</v>
      </c>
      <c r="C460" s="137" t="s">
        <v>700</v>
      </c>
      <c r="D460" s="137" t="s">
        <v>41</v>
      </c>
      <c r="E460" s="140"/>
      <c r="F460" s="137" t="s">
        <v>40</v>
      </c>
      <c r="G460" s="132">
        <v>1359.0</v>
      </c>
      <c r="H460" s="116">
        <v>345.39</v>
      </c>
      <c r="I460" s="131"/>
      <c r="J460" s="115"/>
      <c r="K460" s="115"/>
      <c r="L460" s="113" t="s">
        <v>862</v>
      </c>
      <c r="M460" s="115"/>
      <c r="N460" s="113" t="s">
        <v>725</v>
      </c>
      <c r="O460" s="118" t="s">
        <v>863</v>
      </c>
      <c r="P460" s="118"/>
      <c r="Q460" s="126"/>
      <c r="R460" s="126"/>
      <c r="S460" s="127"/>
    </row>
    <row r="461">
      <c r="A461" s="113" t="s">
        <v>1347</v>
      </c>
      <c r="B461" s="138" t="s">
        <v>699</v>
      </c>
      <c r="C461" s="138" t="s">
        <v>700</v>
      </c>
      <c r="D461" s="138" t="s">
        <v>41</v>
      </c>
      <c r="E461" s="139"/>
      <c r="F461" s="138" t="s">
        <v>40</v>
      </c>
      <c r="G461" s="132">
        <v>1360.0</v>
      </c>
      <c r="H461" s="116">
        <v>450.93</v>
      </c>
      <c r="I461" s="131"/>
      <c r="J461" s="115"/>
      <c r="K461" s="115"/>
      <c r="L461" s="113" t="s">
        <v>862</v>
      </c>
      <c r="M461" s="115"/>
      <c r="N461" s="113" t="s">
        <v>725</v>
      </c>
      <c r="O461" s="121" t="s">
        <v>863</v>
      </c>
      <c r="P461" s="121"/>
      <c r="Q461" s="124"/>
      <c r="R461" s="124"/>
      <c r="S461" s="125"/>
    </row>
    <row r="462">
      <c r="A462" s="113" t="s">
        <v>1348</v>
      </c>
      <c r="B462" s="137" t="s">
        <v>699</v>
      </c>
      <c r="C462" s="137" t="s">
        <v>700</v>
      </c>
      <c r="D462" s="137" t="s">
        <v>41</v>
      </c>
      <c r="E462" s="140"/>
      <c r="F462" s="137" t="s">
        <v>40</v>
      </c>
      <c r="G462" s="132">
        <v>1361.0</v>
      </c>
      <c r="H462" s="116">
        <v>1366.51</v>
      </c>
      <c r="I462" s="131"/>
      <c r="J462" s="115"/>
      <c r="K462" s="115"/>
      <c r="L462" s="113" t="s">
        <v>862</v>
      </c>
      <c r="M462" s="115"/>
      <c r="N462" s="113" t="s">
        <v>725</v>
      </c>
      <c r="O462" s="118" t="s">
        <v>863</v>
      </c>
      <c r="P462" s="118"/>
      <c r="Q462" s="126"/>
      <c r="R462" s="126"/>
      <c r="S462" s="127"/>
    </row>
    <row r="463">
      <c r="A463" s="113" t="s">
        <v>1349</v>
      </c>
      <c r="B463" s="138" t="s">
        <v>699</v>
      </c>
      <c r="C463" s="138" t="s">
        <v>700</v>
      </c>
      <c r="D463" s="138" t="s">
        <v>41</v>
      </c>
      <c r="E463" s="139"/>
      <c r="F463" s="138" t="s">
        <v>40</v>
      </c>
      <c r="G463" s="132">
        <v>1362.0</v>
      </c>
      <c r="H463" s="116">
        <v>2814.51</v>
      </c>
      <c r="I463" s="131"/>
      <c r="J463" s="115"/>
      <c r="K463" s="115"/>
      <c r="L463" s="113" t="s">
        <v>862</v>
      </c>
      <c r="M463" s="115"/>
      <c r="N463" s="113" t="s">
        <v>725</v>
      </c>
      <c r="O463" s="121" t="s">
        <v>863</v>
      </c>
      <c r="P463" s="121"/>
      <c r="Q463" s="124"/>
      <c r="R463" s="124"/>
      <c r="S463" s="125"/>
    </row>
    <row r="464">
      <c r="A464" s="113" t="s">
        <v>1350</v>
      </c>
      <c r="B464" s="137" t="s">
        <v>699</v>
      </c>
      <c r="C464" s="137" t="s">
        <v>700</v>
      </c>
      <c r="D464" s="137" t="s">
        <v>41</v>
      </c>
      <c r="E464" s="140"/>
      <c r="F464" s="137" t="s">
        <v>40</v>
      </c>
      <c r="G464" s="132">
        <v>1363.0</v>
      </c>
      <c r="H464" s="116">
        <v>911.77</v>
      </c>
      <c r="I464" s="131"/>
      <c r="J464" s="115"/>
      <c r="K464" s="115"/>
      <c r="L464" s="113" t="s">
        <v>862</v>
      </c>
      <c r="M464" s="115"/>
      <c r="N464" s="113" t="s">
        <v>725</v>
      </c>
      <c r="O464" s="118" t="s">
        <v>863</v>
      </c>
      <c r="P464" s="118"/>
      <c r="Q464" s="126"/>
      <c r="R464" s="126"/>
      <c r="S464" s="127"/>
    </row>
    <row r="465">
      <c r="A465" s="113" t="s">
        <v>1351</v>
      </c>
      <c r="B465" s="138" t="s">
        <v>699</v>
      </c>
      <c r="C465" s="138" t="s">
        <v>700</v>
      </c>
      <c r="D465" s="138" t="s">
        <v>41</v>
      </c>
      <c r="E465" s="139"/>
      <c r="F465" s="138" t="s">
        <v>40</v>
      </c>
      <c r="G465" s="132">
        <v>1364.0</v>
      </c>
      <c r="H465" s="116">
        <v>456.82</v>
      </c>
      <c r="I465" s="131"/>
      <c r="J465" s="115"/>
      <c r="K465" s="115"/>
      <c r="L465" s="113" t="s">
        <v>862</v>
      </c>
      <c r="M465" s="115"/>
      <c r="N465" s="113" t="s">
        <v>725</v>
      </c>
      <c r="O465" s="121" t="s">
        <v>863</v>
      </c>
      <c r="P465" s="121"/>
      <c r="Q465" s="124"/>
      <c r="R465" s="124"/>
      <c r="S465" s="125"/>
    </row>
    <row r="466">
      <c r="A466" s="113" t="s">
        <v>1352</v>
      </c>
      <c r="B466" s="137" t="s">
        <v>699</v>
      </c>
      <c r="C466" s="137" t="s">
        <v>700</v>
      </c>
      <c r="D466" s="137" t="s">
        <v>41</v>
      </c>
      <c r="E466" s="140"/>
      <c r="F466" s="137" t="s">
        <v>40</v>
      </c>
      <c r="G466" s="132">
        <v>1365.0</v>
      </c>
      <c r="H466" s="116">
        <v>6797.43</v>
      </c>
      <c r="I466" s="131"/>
      <c r="J466" s="115"/>
      <c r="K466" s="115"/>
      <c r="L466" s="113" t="s">
        <v>862</v>
      </c>
      <c r="M466" s="115"/>
      <c r="N466" s="113" t="s">
        <v>725</v>
      </c>
      <c r="O466" s="118" t="s">
        <v>863</v>
      </c>
      <c r="P466" s="118"/>
      <c r="Q466" s="126"/>
      <c r="R466" s="126"/>
      <c r="S466" s="127"/>
    </row>
    <row r="467">
      <c r="A467" s="113" t="s">
        <v>1353</v>
      </c>
      <c r="B467" s="138" t="s">
        <v>699</v>
      </c>
      <c r="C467" s="138" t="s">
        <v>700</v>
      </c>
      <c r="D467" s="138" t="s">
        <v>41</v>
      </c>
      <c r="E467" s="139"/>
      <c r="F467" s="138" t="s">
        <v>40</v>
      </c>
      <c r="G467" s="132">
        <v>1366.0</v>
      </c>
      <c r="H467" s="116">
        <v>2177.97</v>
      </c>
      <c r="I467" s="131"/>
      <c r="J467" s="115"/>
      <c r="K467" s="115"/>
      <c r="L467" s="113" t="s">
        <v>862</v>
      </c>
      <c r="M467" s="115"/>
      <c r="N467" s="113" t="s">
        <v>725</v>
      </c>
      <c r="O467" s="121" t="s">
        <v>863</v>
      </c>
      <c r="P467" s="121"/>
      <c r="Q467" s="124"/>
      <c r="R467" s="124"/>
      <c r="S467" s="125"/>
    </row>
    <row r="468">
      <c r="A468" s="113" t="s">
        <v>1354</v>
      </c>
      <c r="B468" s="138" t="s">
        <v>699</v>
      </c>
      <c r="C468" s="138" t="s">
        <v>700</v>
      </c>
      <c r="D468" s="138" t="s">
        <v>41</v>
      </c>
      <c r="E468" s="139"/>
      <c r="F468" s="138" t="s">
        <v>40</v>
      </c>
      <c r="G468" s="132">
        <v>1367.0</v>
      </c>
      <c r="H468" s="116">
        <v>1440.22</v>
      </c>
      <c r="I468" s="131"/>
      <c r="J468" s="115"/>
      <c r="K468" s="115"/>
      <c r="L468" s="113" t="s">
        <v>862</v>
      </c>
      <c r="M468" s="115"/>
      <c r="N468" s="113" t="s">
        <v>725</v>
      </c>
      <c r="O468" s="118" t="s">
        <v>863</v>
      </c>
      <c r="P468" s="118"/>
      <c r="Q468" s="126"/>
      <c r="R468" s="126"/>
      <c r="S468" s="127"/>
    </row>
    <row r="469">
      <c r="A469" s="113" t="s">
        <v>1355</v>
      </c>
      <c r="B469" s="138" t="s">
        <v>699</v>
      </c>
      <c r="C469" s="138" t="s">
        <v>700</v>
      </c>
      <c r="D469" s="138" t="s">
        <v>41</v>
      </c>
      <c r="E469" s="139"/>
      <c r="F469" s="138" t="s">
        <v>40</v>
      </c>
      <c r="G469" s="132">
        <v>1388.0</v>
      </c>
      <c r="H469" s="116">
        <v>2348.64</v>
      </c>
      <c r="I469" s="131"/>
      <c r="J469" s="115"/>
      <c r="K469" s="115"/>
      <c r="L469" s="113" t="s">
        <v>862</v>
      </c>
      <c r="M469" s="115"/>
      <c r="N469" s="113" t="s">
        <v>725</v>
      </c>
      <c r="O469" s="121" t="s">
        <v>863</v>
      </c>
      <c r="P469" s="121"/>
      <c r="Q469" s="124"/>
      <c r="R469" s="124"/>
      <c r="S469" s="125"/>
    </row>
    <row r="470">
      <c r="A470" s="113" t="s">
        <v>1356</v>
      </c>
      <c r="B470" s="137" t="s">
        <v>699</v>
      </c>
      <c r="C470" s="137" t="s">
        <v>700</v>
      </c>
      <c r="D470" s="137" t="s">
        <v>41</v>
      </c>
      <c r="E470" s="140"/>
      <c r="F470" s="137" t="s">
        <v>40</v>
      </c>
      <c r="G470" s="132">
        <v>1389.0</v>
      </c>
      <c r="H470" s="116">
        <v>5681.91</v>
      </c>
      <c r="I470" s="131"/>
      <c r="J470" s="115"/>
      <c r="K470" s="115"/>
      <c r="L470" s="113" t="s">
        <v>862</v>
      </c>
      <c r="M470" s="115"/>
      <c r="N470" s="113" t="s">
        <v>725</v>
      </c>
      <c r="O470" s="118" t="s">
        <v>863</v>
      </c>
      <c r="P470" s="118"/>
      <c r="Q470" s="126"/>
      <c r="R470" s="126"/>
      <c r="S470" s="127"/>
    </row>
    <row r="471">
      <c r="A471" s="113" t="s">
        <v>1357</v>
      </c>
      <c r="B471" s="137" t="s">
        <v>699</v>
      </c>
      <c r="C471" s="137" t="s">
        <v>700</v>
      </c>
      <c r="D471" s="137" t="s">
        <v>41</v>
      </c>
      <c r="E471" s="140"/>
      <c r="F471" s="137" t="s">
        <v>40</v>
      </c>
      <c r="G471" s="132">
        <v>1390.0</v>
      </c>
      <c r="H471" s="116">
        <v>4769.48</v>
      </c>
      <c r="I471" s="131"/>
      <c r="J471" s="115"/>
      <c r="K471" s="115"/>
      <c r="L471" s="113" t="s">
        <v>862</v>
      </c>
      <c r="M471" s="115"/>
      <c r="N471" s="113" t="s">
        <v>725</v>
      </c>
      <c r="O471" s="121" t="s">
        <v>863</v>
      </c>
      <c r="P471" s="121"/>
      <c r="Q471" s="124"/>
      <c r="R471" s="124"/>
      <c r="S471" s="125"/>
    </row>
    <row r="472">
      <c r="A472" s="113" t="s">
        <v>1358</v>
      </c>
      <c r="B472" s="137" t="s">
        <v>699</v>
      </c>
      <c r="C472" s="137" t="s">
        <v>700</v>
      </c>
      <c r="D472" s="137" t="s">
        <v>41</v>
      </c>
      <c r="E472" s="140"/>
      <c r="F472" s="137" t="s">
        <v>40</v>
      </c>
      <c r="G472" s="132">
        <v>1391.0</v>
      </c>
      <c r="H472" s="116">
        <v>2644.29</v>
      </c>
      <c r="I472" s="131"/>
      <c r="J472" s="115"/>
      <c r="K472" s="115"/>
      <c r="L472" s="113" t="s">
        <v>862</v>
      </c>
      <c r="M472" s="115"/>
      <c r="N472" s="113" t="s">
        <v>725</v>
      </c>
      <c r="O472" s="118" t="s">
        <v>863</v>
      </c>
      <c r="P472" s="118"/>
      <c r="Q472" s="126"/>
      <c r="R472" s="126"/>
      <c r="S472" s="127"/>
    </row>
    <row r="473">
      <c r="A473" s="113" t="s">
        <v>1359</v>
      </c>
      <c r="B473" s="138" t="s">
        <v>699</v>
      </c>
      <c r="C473" s="138" t="s">
        <v>700</v>
      </c>
      <c r="D473" s="138" t="s">
        <v>41</v>
      </c>
      <c r="E473" s="139"/>
      <c r="F473" s="138" t="s">
        <v>40</v>
      </c>
      <c r="G473" s="132">
        <v>1392.0</v>
      </c>
      <c r="H473" s="116">
        <v>752.17</v>
      </c>
      <c r="I473" s="131"/>
      <c r="J473" s="115"/>
      <c r="K473" s="115"/>
      <c r="L473" s="113" t="s">
        <v>862</v>
      </c>
      <c r="M473" s="115"/>
      <c r="N473" s="113" t="s">
        <v>725</v>
      </c>
      <c r="O473" s="121" t="s">
        <v>863</v>
      </c>
      <c r="P473" s="121"/>
      <c r="Q473" s="124"/>
      <c r="R473" s="124"/>
      <c r="S473" s="125"/>
    </row>
    <row r="474">
      <c r="A474" s="113" t="s">
        <v>1360</v>
      </c>
      <c r="B474" s="137" t="s">
        <v>699</v>
      </c>
      <c r="C474" s="137" t="s">
        <v>700</v>
      </c>
      <c r="D474" s="137" t="s">
        <v>41</v>
      </c>
      <c r="E474" s="140"/>
      <c r="F474" s="137" t="s">
        <v>40</v>
      </c>
      <c r="G474" s="132">
        <v>1393.0</v>
      </c>
      <c r="H474" s="116">
        <v>211.66</v>
      </c>
      <c r="I474" s="131"/>
      <c r="J474" s="115"/>
      <c r="K474" s="115"/>
      <c r="L474" s="113" t="s">
        <v>862</v>
      </c>
      <c r="M474" s="115"/>
      <c r="N474" s="113" t="s">
        <v>725</v>
      </c>
      <c r="O474" s="118" t="s">
        <v>863</v>
      </c>
      <c r="P474" s="118"/>
      <c r="Q474" s="126"/>
      <c r="R474" s="126"/>
      <c r="S474" s="127"/>
    </row>
    <row r="475">
      <c r="A475" s="113" t="s">
        <v>1361</v>
      </c>
      <c r="B475" s="138" t="s">
        <v>699</v>
      </c>
      <c r="C475" s="138" t="s">
        <v>700</v>
      </c>
      <c r="D475" s="138" t="s">
        <v>41</v>
      </c>
      <c r="E475" s="139"/>
      <c r="F475" s="138" t="s">
        <v>40</v>
      </c>
      <c r="G475" s="132">
        <v>1394.0</v>
      </c>
      <c r="H475" s="116">
        <v>2249.0</v>
      </c>
      <c r="I475" s="131"/>
      <c r="J475" s="115"/>
      <c r="K475" s="115"/>
      <c r="L475" s="113" t="s">
        <v>862</v>
      </c>
      <c r="M475" s="115"/>
      <c r="N475" s="113" t="s">
        <v>725</v>
      </c>
      <c r="O475" s="121" t="s">
        <v>863</v>
      </c>
      <c r="P475" s="121"/>
      <c r="Q475" s="124"/>
      <c r="R475" s="124"/>
      <c r="S475" s="125"/>
    </row>
    <row r="476">
      <c r="A476" s="113" t="s">
        <v>1362</v>
      </c>
      <c r="B476" s="137" t="s">
        <v>699</v>
      </c>
      <c r="C476" s="137" t="s">
        <v>700</v>
      </c>
      <c r="D476" s="137" t="s">
        <v>41</v>
      </c>
      <c r="E476" s="140"/>
      <c r="F476" s="137" t="s">
        <v>40</v>
      </c>
      <c r="G476" s="132">
        <v>1395.0</v>
      </c>
      <c r="H476" s="116">
        <v>2151.03</v>
      </c>
      <c r="I476" s="131"/>
      <c r="J476" s="115"/>
      <c r="K476" s="115"/>
      <c r="L476" s="113" t="s">
        <v>862</v>
      </c>
      <c r="M476" s="115"/>
      <c r="N476" s="113" t="s">
        <v>725</v>
      </c>
      <c r="O476" s="118" t="s">
        <v>863</v>
      </c>
      <c r="P476" s="118"/>
      <c r="Q476" s="126"/>
      <c r="R476" s="126"/>
      <c r="S476" s="127"/>
    </row>
    <row r="477">
      <c r="A477" s="113" t="s">
        <v>1363</v>
      </c>
      <c r="B477" s="138" t="s">
        <v>699</v>
      </c>
      <c r="C477" s="138" t="s">
        <v>700</v>
      </c>
      <c r="D477" s="138" t="s">
        <v>41</v>
      </c>
      <c r="E477" s="139"/>
      <c r="F477" s="138" t="s">
        <v>40</v>
      </c>
      <c r="G477" s="132">
        <v>1396.0</v>
      </c>
      <c r="H477" s="116">
        <v>766.04</v>
      </c>
      <c r="I477" s="131"/>
      <c r="J477" s="115"/>
      <c r="K477" s="115"/>
      <c r="L477" s="113" t="s">
        <v>862</v>
      </c>
      <c r="M477" s="115"/>
      <c r="N477" s="113" t="s">
        <v>725</v>
      </c>
      <c r="O477" s="121" t="s">
        <v>863</v>
      </c>
      <c r="P477" s="121"/>
      <c r="Q477" s="124"/>
      <c r="R477" s="124"/>
      <c r="S477" s="125"/>
    </row>
    <row r="478">
      <c r="A478" s="113" t="s">
        <v>1364</v>
      </c>
      <c r="B478" s="137" t="s">
        <v>699</v>
      </c>
      <c r="C478" s="137" t="s">
        <v>700</v>
      </c>
      <c r="D478" s="137" t="s">
        <v>41</v>
      </c>
      <c r="E478" s="140"/>
      <c r="F478" s="137" t="s">
        <v>40</v>
      </c>
      <c r="G478" s="132">
        <v>1397.0</v>
      </c>
      <c r="H478" s="116">
        <v>7474.43</v>
      </c>
      <c r="I478" s="131"/>
      <c r="J478" s="115"/>
      <c r="K478" s="115"/>
      <c r="L478" s="113" t="s">
        <v>862</v>
      </c>
      <c r="M478" s="115"/>
      <c r="N478" s="113" t="s">
        <v>725</v>
      </c>
      <c r="O478" s="118" t="s">
        <v>863</v>
      </c>
      <c r="P478" s="118"/>
      <c r="Q478" s="126"/>
      <c r="R478" s="126"/>
      <c r="S478" s="127"/>
    </row>
    <row r="479">
      <c r="A479" s="113" t="s">
        <v>1365</v>
      </c>
      <c r="B479" s="138" t="s">
        <v>699</v>
      </c>
      <c r="C479" s="138" t="s">
        <v>700</v>
      </c>
      <c r="D479" s="138" t="s">
        <v>41</v>
      </c>
      <c r="E479" s="139"/>
      <c r="F479" s="138" t="s">
        <v>40</v>
      </c>
      <c r="G479" s="132">
        <v>1398.0</v>
      </c>
      <c r="H479" s="116">
        <v>2184.65</v>
      </c>
      <c r="I479" s="131"/>
      <c r="J479" s="115"/>
      <c r="K479" s="115"/>
      <c r="L479" s="113" t="s">
        <v>862</v>
      </c>
      <c r="M479" s="115"/>
      <c r="N479" s="113" t="s">
        <v>725</v>
      </c>
      <c r="O479" s="121" t="s">
        <v>863</v>
      </c>
      <c r="P479" s="121"/>
      <c r="Q479" s="124"/>
      <c r="R479" s="124"/>
      <c r="S479" s="125"/>
    </row>
    <row r="480">
      <c r="A480" s="113" t="s">
        <v>1366</v>
      </c>
      <c r="B480" s="137" t="s">
        <v>699</v>
      </c>
      <c r="C480" s="137" t="s">
        <v>700</v>
      </c>
      <c r="D480" s="137" t="s">
        <v>41</v>
      </c>
      <c r="E480" s="140"/>
      <c r="F480" s="137" t="s">
        <v>40</v>
      </c>
      <c r="G480" s="132">
        <v>1399.0</v>
      </c>
      <c r="H480" s="116">
        <v>957.61</v>
      </c>
      <c r="I480" s="131"/>
      <c r="J480" s="115"/>
      <c r="K480" s="115"/>
      <c r="L480" s="113" t="s">
        <v>862</v>
      </c>
      <c r="M480" s="115"/>
      <c r="N480" s="113" t="s">
        <v>725</v>
      </c>
      <c r="O480" s="118" t="s">
        <v>863</v>
      </c>
      <c r="P480" s="118"/>
      <c r="Q480" s="126"/>
      <c r="R480" s="126"/>
      <c r="S480" s="127"/>
    </row>
    <row r="481">
      <c r="A481" s="113" t="s">
        <v>1367</v>
      </c>
      <c r="B481" s="138" t="s">
        <v>699</v>
      </c>
      <c r="C481" s="138" t="s">
        <v>700</v>
      </c>
      <c r="D481" s="138" t="s">
        <v>41</v>
      </c>
      <c r="E481" s="139"/>
      <c r="F481" s="138" t="s">
        <v>40</v>
      </c>
      <c r="G481" s="132">
        <v>1400.0</v>
      </c>
      <c r="H481" s="116">
        <v>1358.04</v>
      </c>
      <c r="I481" s="131"/>
      <c r="J481" s="115"/>
      <c r="K481" s="115"/>
      <c r="L481" s="113" t="s">
        <v>862</v>
      </c>
      <c r="M481" s="115"/>
      <c r="N481" s="113" t="s">
        <v>725</v>
      </c>
      <c r="O481" s="121" t="s">
        <v>863</v>
      </c>
      <c r="P481" s="121"/>
      <c r="Q481" s="124"/>
      <c r="R481" s="124"/>
      <c r="S481" s="125"/>
    </row>
    <row r="482">
      <c r="A482" s="113" t="s">
        <v>1368</v>
      </c>
      <c r="B482" s="137" t="s">
        <v>699</v>
      </c>
      <c r="C482" s="137" t="s">
        <v>700</v>
      </c>
      <c r="D482" s="137" t="s">
        <v>41</v>
      </c>
      <c r="E482" s="140"/>
      <c r="F482" s="137" t="s">
        <v>40</v>
      </c>
      <c r="G482" s="132">
        <v>1401.0</v>
      </c>
      <c r="H482" s="116">
        <v>1108.77</v>
      </c>
      <c r="I482" s="131"/>
      <c r="J482" s="115"/>
      <c r="K482" s="115"/>
      <c r="L482" s="113" t="s">
        <v>862</v>
      </c>
      <c r="M482" s="115"/>
      <c r="N482" s="113" t="s">
        <v>725</v>
      </c>
      <c r="O482" s="118" t="s">
        <v>863</v>
      </c>
      <c r="P482" s="118"/>
      <c r="Q482" s="126"/>
      <c r="R482" s="126"/>
      <c r="S482" s="127"/>
    </row>
    <row r="483">
      <c r="A483" s="113" t="s">
        <v>1369</v>
      </c>
      <c r="B483" s="138" t="s">
        <v>699</v>
      </c>
      <c r="C483" s="138" t="s">
        <v>700</v>
      </c>
      <c r="D483" s="138" t="s">
        <v>41</v>
      </c>
      <c r="E483" s="139"/>
      <c r="F483" s="138" t="s">
        <v>40</v>
      </c>
      <c r="G483" s="132">
        <v>1402.0</v>
      </c>
      <c r="H483" s="116">
        <v>527.29</v>
      </c>
      <c r="I483" s="131"/>
      <c r="J483" s="115"/>
      <c r="K483" s="115"/>
      <c r="L483" s="113" t="s">
        <v>862</v>
      </c>
      <c r="M483" s="115"/>
      <c r="N483" s="113" t="s">
        <v>725</v>
      </c>
      <c r="O483" s="121" t="s">
        <v>863</v>
      </c>
      <c r="P483" s="121"/>
      <c r="Q483" s="124"/>
      <c r="R483" s="124"/>
      <c r="S483" s="125"/>
    </row>
    <row r="484">
      <c r="A484" s="113" t="s">
        <v>1370</v>
      </c>
      <c r="B484" s="138" t="s">
        <v>699</v>
      </c>
      <c r="C484" s="138" t="s">
        <v>700</v>
      </c>
      <c r="D484" s="138" t="s">
        <v>41</v>
      </c>
      <c r="E484" s="139"/>
      <c r="F484" s="138" t="s">
        <v>40</v>
      </c>
      <c r="G484" s="132">
        <v>1403.0</v>
      </c>
      <c r="H484" s="116">
        <v>1211.93</v>
      </c>
      <c r="I484" s="131"/>
      <c r="J484" s="115"/>
      <c r="K484" s="115"/>
      <c r="L484" s="113" t="s">
        <v>862</v>
      </c>
      <c r="M484" s="115"/>
      <c r="N484" s="113" t="s">
        <v>725</v>
      </c>
      <c r="O484" s="118" t="s">
        <v>863</v>
      </c>
      <c r="P484" s="118"/>
      <c r="Q484" s="126"/>
      <c r="R484" s="126"/>
      <c r="S484" s="127"/>
    </row>
    <row r="485">
      <c r="A485" s="113" t="s">
        <v>1371</v>
      </c>
      <c r="B485" s="138" t="s">
        <v>699</v>
      </c>
      <c r="C485" s="138" t="s">
        <v>700</v>
      </c>
      <c r="D485" s="138" t="s">
        <v>41</v>
      </c>
      <c r="E485" s="139"/>
      <c r="F485" s="138" t="s">
        <v>40</v>
      </c>
      <c r="G485" s="132">
        <v>1404.0</v>
      </c>
      <c r="H485" s="116">
        <v>2542.65</v>
      </c>
      <c r="I485" s="131"/>
      <c r="J485" s="115"/>
      <c r="K485" s="115"/>
      <c r="L485" s="113" t="s">
        <v>862</v>
      </c>
      <c r="M485" s="115"/>
      <c r="N485" s="113" t="s">
        <v>725</v>
      </c>
      <c r="O485" s="121" t="s">
        <v>863</v>
      </c>
      <c r="P485" s="121"/>
      <c r="Q485" s="124"/>
      <c r="R485" s="124"/>
      <c r="S485" s="125"/>
    </row>
    <row r="486">
      <c r="A486" s="113" t="s">
        <v>1372</v>
      </c>
      <c r="B486" s="138" t="s">
        <v>699</v>
      </c>
      <c r="C486" s="138" t="s">
        <v>700</v>
      </c>
      <c r="D486" s="138" t="s">
        <v>41</v>
      </c>
      <c r="E486" s="139"/>
      <c r="F486" s="138" t="s">
        <v>40</v>
      </c>
      <c r="G486" s="132">
        <v>1405.0</v>
      </c>
      <c r="H486" s="116">
        <v>314.05</v>
      </c>
      <c r="I486" s="131"/>
      <c r="J486" s="115"/>
      <c r="K486" s="115"/>
      <c r="L486" s="113" t="s">
        <v>862</v>
      </c>
      <c r="M486" s="115"/>
      <c r="N486" s="113" t="s">
        <v>725</v>
      </c>
      <c r="O486" s="118" t="s">
        <v>863</v>
      </c>
      <c r="P486" s="118"/>
      <c r="Q486" s="126"/>
      <c r="R486" s="126"/>
      <c r="S486" s="127"/>
    </row>
    <row r="487">
      <c r="A487" s="113" t="s">
        <v>1373</v>
      </c>
      <c r="B487" s="138" t="s">
        <v>699</v>
      </c>
      <c r="C487" s="138" t="s">
        <v>700</v>
      </c>
      <c r="D487" s="138" t="s">
        <v>41</v>
      </c>
      <c r="E487" s="139"/>
      <c r="F487" s="138" t="s">
        <v>40</v>
      </c>
      <c r="G487" s="132">
        <v>1406.0</v>
      </c>
      <c r="H487" s="116">
        <v>405.29</v>
      </c>
      <c r="I487" s="131"/>
      <c r="J487" s="115"/>
      <c r="K487" s="115"/>
      <c r="L487" s="113" t="s">
        <v>862</v>
      </c>
      <c r="M487" s="115"/>
      <c r="N487" s="113" t="s">
        <v>725</v>
      </c>
      <c r="O487" s="121" t="s">
        <v>863</v>
      </c>
      <c r="P487" s="121"/>
      <c r="Q487" s="124"/>
      <c r="R487" s="124"/>
      <c r="S487" s="125"/>
    </row>
    <row r="488">
      <c r="A488" s="113" t="s">
        <v>1374</v>
      </c>
      <c r="B488" s="138" t="s">
        <v>699</v>
      </c>
      <c r="C488" s="138" t="s">
        <v>700</v>
      </c>
      <c r="D488" s="138" t="s">
        <v>41</v>
      </c>
      <c r="E488" s="139"/>
      <c r="F488" s="138" t="s">
        <v>40</v>
      </c>
      <c r="G488" s="132">
        <v>1407.0</v>
      </c>
      <c r="H488" s="116">
        <v>1583.5</v>
      </c>
      <c r="I488" s="131"/>
      <c r="J488" s="115"/>
      <c r="K488" s="115"/>
      <c r="L488" s="113" t="s">
        <v>862</v>
      </c>
      <c r="M488" s="115"/>
      <c r="N488" s="113" t="s">
        <v>725</v>
      </c>
      <c r="O488" s="118" t="s">
        <v>863</v>
      </c>
      <c r="P488" s="118"/>
      <c r="Q488" s="126"/>
      <c r="R488" s="126"/>
      <c r="S488" s="127"/>
    </row>
    <row r="489">
      <c r="A489" s="113" t="s">
        <v>1375</v>
      </c>
      <c r="B489" s="138" t="s">
        <v>699</v>
      </c>
      <c r="C489" s="138" t="s">
        <v>700</v>
      </c>
      <c r="D489" s="138" t="s">
        <v>41</v>
      </c>
      <c r="E489" s="139"/>
      <c r="F489" s="138" t="s">
        <v>40</v>
      </c>
      <c r="G489" s="132">
        <v>1408.0</v>
      </c>
      <c r="H489" s="116">
        <v>15529.15</v>
      </c>
      <c r="I489" s="131"/>
      <c r="J489" s="115"/>
      <c r="K489" s="115"/>
      <c r="L489" s="113" t="s">
        <v>862</v>
      </c>
      <c r="M489" s="115"/>
      <c r="N489" s="113" t="s">
        <v>725</v>
      </c>
      <c r="O489" s="121" t="s">
        <v>863</v>
      </c>
      <c r="P489" s="121"/>
      <c r="Q489" s="124"/>
      <c r="R489" s="124"/>
      <c r="S489" s="125"/>
    </row>
    <row r="490">
      <c r="A490" s="113" t="s">
        <v>1376</v>
      </c>
      <c r="B490" s="138" t="s">
        <v>699</v>
      </c>
      <c r="C490" s="138" t="s">
        <v>700</v>
      </c>
      <c r="D490" s="138" t="s">
        <v>41</v>
      </c>
      <c r="E490" s="139"/>
      <c r="F490" s="138" t="s">
        <v>40</v>
      </c>
      <c r="G490" s="132">
        <v>1409.0</v>
      </c>
      <c r="H490" s="116">
        <v>1385.83</v>
      </c>
      <c r="I490" s="131"/>
      <c r="J490" s="115"/>
      <c r="K490" s="115"/>
      <c r="L490" s="113" t="s">
        <v>862</v>
      </c>
      <c r="M490" s="115"/>
      <c r="N490" s="113" t="s">
        <v>725</v>
      </c>
      <c r="O490" s="118" t="s">
        <v>863</v>
      </c>
      <c r="P490" s="118"/>
      <c r="Q490" s="126"/>
      <c r="R490" s="126"/>
      <c r="S490" s="127"/>
    </row>
    <row r="491">
      <c r="A491" s="113" t="s">
        <v>1377</v>
      </c>
      <c r="B491" s="138" t="s">
        <v>699</v>
      </c>
      <c r="C491" s="138" t="s">
        <v>700</v>
      </c>
      <c r="D491" s="138" t="s">
        <v>41</v>
      </c>
      <c r="E491" s="139"/>
      <c r="F491" s="138" t="s">
        <v>40</v>
      </c>
      <c r="G491" s="132">
        <v>1410.0</v>
      </c>
      <c r="H491" s="116">
        <v>1991.9</v>
      </c>
      <c r="I491" s="131"/>
      <c r="J491" s="115"/>
      <c r="K491" s="115"/>
      <c r="L491" s="113" t="s">
        <v>862</v>
      </c>
      <c r="M491" s="115"/>
      <c r="N491" s="113" t="s">
        <v>725</v>
      </c>
      <c r="O491" s="121" t="s">
        <v>863</v>
      </c>
      <c r="P491" s="121"/>
      <c r="Q491" s="124"/>
      <c r="R491" s="124"/>
      <c r="S491" s="125"/>
    </row>
    <row r="492">
      <c r="A492" s="113" t="s">
        <v>1378</v>
      </c>
      <c r="B492" s="138" t="s">
        <v>699</v>
      </c>
      <c r="C492" s="138" t="s">
        <v>700</v>
      </c>
      <c r="D492" s="138" t="s">
        <v>41</v>
      </c>
      <c r="E492" s="139"/>
      <c r="F492" s="138" t="s">
        <v>40</v>
      </c>
      <c r="G492" s="132">
        <v>1411.0</v>
      </c>
      <c r="H492" s="116">
        <v>591.53</v>
      </c>
      <c r="I492" s="131"/>
      <c r="J492" s="115"/>
      <c r="K492" s="115"/>
      <c r="L492" s="113" t="s">
        <v>862</v>
      </c>
      <c r="M492" s="115"/>
      <c r="N492" s="113" t="s">
        <v>725</v>
      </c>
      <c r="O492" s="118" t="s">
        <v>863</v>
      </c>
      <c r="P492" s="118"/>
      <c r="Q492" s="126"/>
      <c r="R492" s="126"/>
      <c r="S492" s="127"/>
    </row>
    <row r="493">
      <c r="A493" s="113" t="s">
        <v>1379</v>
      </c>
      <c r="B493" s="138" t="s">
        <v>699</v>
      </c>
      <c r="C493" s="138" t="s">
        <v>700</v>
      </c>
      <c r="D493" s="138" t="s">
        <v>41</v>
      </c>
      <c r="E493" s="139"/>
      <c r="F493" s="138" t="s">
        <v>40</v>
      </c>
      <c r="G493" s="132">
        <v>1412.0</v>
      </c>
      <c r="H493" s="116">
        <v>411.23</v>
      </c>
      <c r="I493" s="131"/>
      <c r="J493" s="115"/>
      <c r="K493" s="115"/>
      <c r="L493" s="113" t="s">
        <v>862</v>
      </c>
      <c r="M493" s="115"/>
      <c r="N493" s="113" t="s">
        <v>725</v>
      </c>
      <c r="O493" s="121" t="s">
        <v>863</v>
      </c>
      <c r="P493" s="121"/>
      <c r="Q493" s="124"/>
      <c r="R493" s="124"/>
      <c r="S493" s="125"/>
    </row>
    <row r="494">
      <c r="A494" s="113" t="s">
        <v>1380</v>
      </c>
      <c r="B494" s="138" t="s">
        <v>699</v>
      </c>
      <c r="C494" s="138" t="s">
        <v>700</v>
      </c>
      <c r="D494" s="138" t="s">
        <v>41</v>
      </c>
      <c r="E494" s="139"/>
      <c r="F494" s="138" t="s">
        <v>40</v>
      </c>
      <c r="G494" s="132">
        <v>1413.0</v>
      </c>
      <c r="H494" s="116">
        <v>1813.53</v>
      </c>
      <c r="I494" s="131"/>
      <c r="J494" s="115"/>
      <c r="K494" s="115"/>
      <c r="L494" s="113" t="s">
        <v>862</v>
      </c>
      <c r="M494" s="115"/>
      <c r="N494" s="113" t="s">
        <v>725</v>
      </c>
      <c r="O494" s="118" t="s">
        <v>863</v>
      </c>
      <c r="P494" s="118"/>
      <c r="Q494" s="126"/>
      <c r="R494" s="126"/>
      <c r="S494" s="127"/>
    </row>
    <row r="495">
      <c r="A495" s="113" t="s">
        <v>1381</v>
      </c>
      <c r="B495" s="138" t="s">
        <v>699</v>
      </c>
      <c r="C495" s="138" t="s">
        <v>700</v>
      </c>
      <c r="D495" s="138" t="s">
        <v>41</v>
      </c>
      <c r="E495" s="139"/>
      <c r="F495" s="138" t="s">
        <v>40</v>
      </c>
      <c r="G495" s="132">
        <v>1414.0</v>
      </c>
      <c r="H495" s="116">
        <v>508.99</v>
      </c>
      <c r="I495" s="131"/>
      <c r="J495" s="115"/>
      <c r="K495" s="115"/>
      <c r="L495" s="113" t="s">
        <v>862</v>
      </c>
      <c r="M495" s="115"/>
      <c r="N495" s="113" t="s">
        <v>725</v>
      </c>
      <c r="O495" s="121" t="s">
        <v>863</v>
      </c>
      <c r="P495" s="121"/>
      <c r="Q495" s="124"/>
      <c r="R495" s="124"/>
      <c r="S495" s="125"/>
    </row>
    <row r="496">
      <c r="A496" s="113" t="s">
        <v>1382</v>
      </c>
      <c r="B496" s="138" t="s">
        <v>699</v>
      </c>
      <c r="C496" s="138" t="s">
        <v>700</v>
      </c>
      <c r="D496" s="138" t="s">
        <v>41</v>
      </c>
      <c r="E496" s="139"/>
      <c r="F496" s="138" t="s">
        <v>40</v>
      </c>
      <c r="G496" s="132">
        <v>1415.0</v>
      </c>
      <c r="H496" s="116">
        <v>690.04</v>
      </c>
      <c r="I496" s="131"/>
      <c r="J496" s="115"/>
      <c r="K496" s="115"/>
      <c r="L496" s="113" t="s">
        <v>862</v>
      </c>
      <c r="M496" s="115"/>
      <c r="N496" s="113" t="s">
        <v>725</v>
      </c>
      <c r="O496" s="118" t="s">
        <v>863</v>
      </c>
      <c r="P496" s="118"/>
      <c r="Q496" s="126"/>
      <c r="R496" s="126"/>
      <c r="S496" s="127"/>
    </row>
    <row r="497">
      <c r="A497" s="113" t="s">
        <v>1383</v>
      </c>
      <c r="B497" s="138" t="s">
        <v>699</v>
      </c>
      <c r="C497" s="138" t="s">
        <v>700</v>
      </c>
      <c r="D497" s="138" t="s">
        <v>41</v>
      </c>
      <c r="E497" s="139"/>
      <c r="F497" s="138" t="s">
        <v>40</v>
      </c>
      <c r="G497" s="132">
        <v>1416.0</v>
      </c>
      <c r="H497" s="116">
        <v>356.1</v>
      </c>
      <c r="I497" s="131"/>
      <c r="J497" s="115"/>
      <c r="K497" s="115"/>
      <c r="L497" s="113" t="s">
        <v>862</v>
      </c>
      <c r="M497" s="115"/>
      <c r="N497" s="113" t="s">
        <v>725</v>
      </c>
      <c r="O497" s="121" t="s">
        <v>863</v>
      </c>
      <c r="P497" s="121"/>
      <c r="Q497" s="124"/>
      <c r="R497" s="124"/>
      <c r="S497" s="125"/>
    </row>
    <row r="498">
      <c r="A498" s="113" t="s">
        <v>1384</v>
      </c>
      <c r="B498" s="138" t="s">
        <v>699</v>
      </c>
      <c r="C498" s="138" t="s">
        <v>700</v>
      </c>
      <c r="D498" s="138" t="s">
        <v>41</v>
      </c>
      <c r="E498" s="139"/>
      <c r="F498" s="138" t="s">
        <v>40</v>
      </c>
      <c r="G498" s="132">
        <v>1417.0</v>
      </c>
      <c r="H498" s="116">
        <v>784.29</v>
      </c>
      <c r="I498" s="131"/>
      <c r="J498" s="115"/>
      <c r="K498" s="115"/>
      <c r="L498" s="113" t="s">
        <v>862</v>
      </c>
      <c r="M498" s="115"/>
      <c r="N498" s="113" t="s">
        <v>725</v>
      </c>
      <c r="O498" s="118" t="s">
        <v>863</v>
      </c>
      <c r="P498" s="118"/>
      <c r="Q498" s="126"/>
      <c r="R498" s="126"/>
      <c r="S498" s="127"/>
    </row>
    <row r="499">
      <c r="A499" s="113" t="s">
        <v>1385</v>
      </c>
      <c r="B499" s="138" t="s">
        <v>699</v>
      </c>
      <c r="C499" s="138" t="s">
        <v>700</v>
      </c>
      <c r="D499" s="138" t="s">
        <v>41</v>
      </c>
      <c r="E499" s="139"/>
      <c r="F499" s="138" t="s">
        <v>40</v>
      </c>
      <c r="G499" s="132">
        <v>1418.0</v>
      </c>
      <c r="H499" s="116">
        <v>646.59</v>
      </c>
      <c r="I499" s="131"/>
      <c r="J499" s="115"/>
      <c r="K499" s="115"/>
      <c r="L499" s="113" t="s">
        <v>862</v>
      </c>
      <c r="M499" s="115"/>
      <c r="N499" s="113" t="s">
        <v>725</v>
      </c>
      <c r="O499" s="121" t="s">
        <v>863</v>
      </c>
      <c r="P499" s="121"/>
      <c r="Q499" s="124"/>
      <c r="R499" s="124"/>
      <c r="S499" s="125"/>
    </row>
    <row r="500">
      <c r="A500" s="113" t="s">
        <v>1386</v>
      </c>
      <c r="B500" s="138" t="s">
        <v>699</v>
      </c>
      <c r="C500" s="138" t="s">
        <v>700</v>
      </c>
      <c r="D500" s="138" t="s">
        <v>41</v>
      </c>
      <c r="E500" s="139"/>
      <c r="F500" s="138" t="s">
        <v>40</v>
      </c>
      <c r="G500" s="132">
        <v>1419.0</v>
      </c>
      <c r="H500" s="116">
        <v>3956.77</v>
      </c>
      <c r="I500" s="131"/>
      <c r="J500" s="115"/>
      <c r="K500" s="115"/>
      <c r="L500" s="113" t="s">
        <v>862</v>
      </c>
      <c r="M500" s="115"/>
      <c r="N500" s="113" t="s">
        <v>725</v>
      </c>
      <c r="O500" s="118" t="s">
        <v>863</v>
      </c>
      <c r="P500" s="118"/>
      <c r="Q500" s="126"/>
      <c r="R500" s="126"/>
      <c r="S500" s="127"/>
    </row>
    <row r="501">
      <c r="A501" s="113" t="s">
        <v>1387</v>
      </c>
      <c r="B501" s="138" t="s">
        <v>699</v>
      </c>
      <c r="C501" s="138" t="s">
        <v>700</v>
      </c>
      <c r="D501" s="138" t="s">
        <v>41</v>
      </c>
      <c r="E501" s="139"/>
      <c r="F501" s="138" t="s">
        <v>40</v>
      </c>
      <c r="G501" s="132">
        <v>1420.0</v>
      </c>
      <c r="H501" s="116">
        <v>468.15</v>
      </c>
      <c r="I501" s="131"/>
      <c r="J501" s="115"/>
      <c r="K501" s="115"/>
      <c r="L501" s="113" t="s">
        <v>862</v>
      </c>
      <c r="M501" s="115"/>
      <c r="N501" s="113" t="s">
        <v>725</v>
      </c>
      <c r="O501" s="121" t="s">
        <v>863</v>
      </c>
      <c r="P501" s="121"/>
      <c r="Q501" s="124"/>
      <c r="R501" s="124"/>
      <c r="S501" s="125"/>
    </row>
    <row r="502">
      <c r="A502" s="113" t="s">
        <v>1388</v>
      </c>
      <c r="B502" s="138" t="s">
        <v>699</v>
      </c>
      <c r="C502" s="138" t="s">
        <v>700</v>
      </c>
      <c r="D502" s="138" t="s">
        <v>41</v>
      </c>
      <c r="E502" s="139"/>
      <c r="F502" s="138" t="s">
        <v>40</v>
      </c>
      <c r="G502" s="132">
        <v>1421.0</v>
      </c>
      <c r="H502" s="116">
        <v>380.56</v>
      </c>
      <c r="I502" s="131"/>
      <c r="J502" s="115"/>
      <c r="K502" s="115"/>
      <c r="L502" s="113" t="s">
        <v>862</v>
      </c>
      <c r="M502" s="115"/>
      <c r="N502" s="113" t="s">
        <v>725</v>
      </c>
      <c r="O502" s="118" t="s">
        <v>863</v>
      </c>
      <c r="P502" s="118"/>
      <c r="Q502" s="126"/>
      <c r="R502" s="126"/>
      <c r="S502" s="127"/>
    </row>
    <row r="503">
      <c r="A503" s="113" t="s">
        <v>1389</v>
      </c>
      <c r="B503" s="138" t="s">
        <v>699</v>
      </c>
      <c r="C503" s="138" t="s">
        <v>700</v>
      </c>
      <c r="D503" s="138" t="s">
        <v>41</v>
      </c>
      <c r="E503" s="139"/>
      <c r="F503" s="138" t="s">
        <v>40</v>
      </c>
      <c r="G503" s="132">
        <v>1422.0</v>
      </c>
      <c r="H503" s="116">
        <v>552.83</v>
      </c>
      <c r="I503" s="131"/>
      <c r="J503" s="115"/>
      <c r="K503" s="115"/>
      <c r="L503" s="113" t="s">
        <v>862</v>
      </c>
      <c r="M503" s="115"/>
      <c r="N503" s="113" t="s">
        <v>725</v>
      </c>
      <c r="O503" s="121" t="s">
        <v>863</v>
      </c>
      <c r="P503" s="121"/>
      <c r="Q503" s="124"/>
      <c r="R503" s="124"/>
      <c r="S503" s="125"/>
    </row>
    <row r="504">
      <c r="A504" s="113" t="s">
        <v>1390</v>
      </c>
      <c r="B504" s="138" t="s">
        <v>699</v>
      </c>
      <c r="C504" s="138" t="s">
        <v>700</v>
      </c>
      <c r="D504" s="138" t="s">
        <v>41</v>
      </c>
      <c r="E504" s="139"/>
      <c r="F504" s="138" t="s">
        <v>40</v>
      </c>
      <c r="G504" s="132">
        <v>1423.0</v>
      </c>
      <c r="H504" s="116">
        <v>638.63</v>
      </c>
      <c r="I504" s="131"/>
      <c r="J504" s="115"/>
      <c r="K504" s="115"/>
      <c r="L504" s="113" t="s">
        <v>862</v>
      </c>
      <c r="M504" s="115"/>
      <c r="N504" s="113" t="s">
        <v>725</v>
      </c>
      <c r="O504" s="118" t="s">
        <v>863</v>
      </c>
      <c r="P504" s="118"/>
      <c r="Q504" s="126"/>
      <c r="R504" s="126"/>
      <c r="S504" s="127"/>
    </row>
    <row r="505">
      <c r="A505" s="113" t="s">
        <v>1391</v>
      </c>
      <c r="B505" s="138" t="s">
        <v>699</v>
      </c>
      <c r="C505" s="138" t="s">
        <v>700</v>
      </c>
      <c r="D505" s="138" t="s">
        <v>41</v>
      </c>
      <c r="E505" s="139"/>
      <c r="F505" s="138" t="s">
        <v>40</v>
      </c>
      <c r="G505" s="132">
        <v>1452.0</v>
      </c>
      <c r="H505" s="116">
        <v>524.05</v>
      </c>
      <c r="I505" s="131"/>
      <c r="J505" s="115"/>
      <c r="K505" s="115"/>
      <c r="L505" s="113" t="s">
        <v>862</v>
      </c>
      <c r="M505" s="115"/>
      <c r="N505" s="113" t="s">
        <v>725</v>
      </c>
      <c r="O505" s="121" t="s">
        <v>863</v>
      </c>
      <c r="P505" s="121"/>
      <c r="Q505" s="124"/>
      <c r="R505" s="124"/>
      <c r="S505" s="125"/>
    </row>
    <row r="506">
      <c r="A506" s="113" t="s">
        <v>1392</v>
      </c>
      <c r="B506" s="138" t="s">
        <v>699</v>
      </c>
      <c r="C506" s="138" t="s">
        <v>700</v>
      </c>
      <c r="D506" s="138" t="s">
        <v>41</v>
      </c>
      <c r="E506" s="139"/>
      <c r="F506" s="138" t="s">
        <v>40</v>
      </c>
      <c r="G506" s="132">
        <v>1453.0</v>
      </c>
      <c r="H506" s="116">
        <v>356.0</v>
      </c>
      <c r="I506" s="131"/>
      <c r="J506" s="115"/>
      <c r="K506" s="115"/>
      <c r="L506" s="113" t="s">
        <v>862</v>
      </c>
      <c r="M506" s="115"/>
      <c r="N506" s="113" t="s">
        <v>725</v>
      </c>
      <c r="O506" s="118" t="s">
        <v>863</v>
      </c>
      <c r="P506" s="118"/>
      <c r="Q506" s="126"/>
      <c r="R506" s="126"/>
      <c r="S506" s="127"/>
    </row>
    <row r="507">
      <c r="A507" s="113" t="s">
        <v>1393</v>
      </c>
      <c r="B507" s="138" t="s">
        <v>699</v>
      </c>
      <c r="C507" s="138" t="s">
        <v>700</v>
      </c>
      <c r="D507" s="138" t="s">
        <v>41</v>
      </c>
      <c r="E507" s="139"/>
      <c r="F507" s="138" t="s">
        <v>40</v>
      </c>
      <c r="G507" s="132">
        <v>1454.0</v>
      </c>
      <c r="H507" s="116">
        <v>1761.21</v>
      </c>
      <c r="I507" s="131"/>
      <c r="J507" s="115"/>
      <c r="K507" s="115"/>
      <c r="L507" s="113" t="s">
        <v>862</v>
      </c>
      <c r="M507" s="115"/>
      <c r="N507" s="113" t="s">
        <v>725</v>
      </c>
      <c r="O507" s="121" t="s">
        <v>863</v>
      </c>
      <c r="P507" s="121"/>
      <c r="Q507" s="124"/>
      <c r="R507" s="124"/>
      <c r="S507" s="125"/>
    </row>
    <row r="508">
      <c r="A508" s="113" t="s">
        <v>1394</v>
      </c>
      <c r="B508" s="138" t="s">
        <v>699</v>
      </c>
      <c r="C508" s="138" t="s">
        <v>700</v>
      </c>
      <c r="D508" s="138" t="s">
        <v>41</v>
      </c>
      <c r="E508" s="139"/>
      <c r="F508" s="138" t="s">
        <v>40</v>
      </c>
      <c r="G508" s="132">
        <v>1455.0</v>
      </c>
      <c r="H508" s="116">
        <v>667.3</v>
      </c>
      <c r="I508" s="131"/>
      <c r="J508" s="115"/>
      <c r="K508" s="115"/>
      <c r="L508" s="113" t="s">
        <v>862</v>
      </c>
      <c r="M508" s="115"/>
      <c r="N508" s="113" t="s">
        <v>725</v>
      </c>
      <c r="O508" s="118" t="s">
        <v>863</v>
      </c>
      <c r="P508" s="118"/>
      <c r="Q508" s="126"/>
      <c r="R508" s="126"/>
      <c r="S508" s="127"/>
    </row>
    <row r="509">
      <c r="A509" s="113" t="s">
        <v>1395</v>
      </c>
      <c r="B509" s="138" t="s">
        <v>699</v>
      </c>
      <c r="C509" s="138" t="s">
        <v>700</v>
      </c>
      <c r="D509" s="138" t="s">
        <v>41</v>
      </c>
      <c r="E509" s="139"/>
      <c r="F509" s="138" t="s">
        <v>40</v>
      </c>
      <c r="G509" s="132">
        <v>1456.0</v>
      </c>
      <c r="H509" s="116">
        <v>888.49</v>
      </c>
      <c r="I509" s="131"/>
      <c r="J509" s="115"/>
      <c r="K509" s="115"/>
      <c r="L509" s="113" t="s">
        <v>862</v>
      </c>
      <c r="M509" s="115"/>
      <c r="N509" s="113" t="s">
        <v>725</v>
      </c>
      <c r="O509" s="121" t="s">
        <v>863</v>
      </c>
      <c r="P509" s="121"/>
      <c r="Q509" s="124"/>
      <c r="R509" s="124"/>
      <c r="S509" s="125"/>
    </row>
    <row r="510">
      <c r="A510" s="113" t="s">
        <v>1396</v>
      </c>
      <c r="B510" s="138" t="s">
        <v>699</v>
      </c>
      <c r="C510" s="138" t="s">
        <v>700</v>
      </c>
      <c r="D510" s="138" t="s">
        <v>41</v>
      </c>
      <c r="E510" s="139"/>
      <c r="F510" s="138" t="s">
        <v>40</v>
      </c>
      <c r="G510" s="132">
        <v>1457.0</v>
      </c>
      <c r="H510" s="116">
        <v>1502.69</v>
      </c>
      <c r="I510" s="131"/>
      <c r="J510" s="115"/>
      <c r="K510" s="115"/>
      <c r="L510" s="113" t="s">
        <v>862</v>
      </c>
      <c r="M510" s="115"/>
      <c r="N510" s="113" t="s">
        <v>725</v>
      </c>
      <c r="O510" s="118" t="s">
        <v>863</v>
      </c>
      <c r="P510" s="118"/>
      <c r="Q510" s="126"/>
      <c r="R510" s="126"/>
      <c r="S510" s="127"/>
    </row>
    <row r="511">
      <c r="A511" s="113" t="s">
        <v>1397</v>
      </c>
      <c r="B511" s="138" t="s">
        <v>699</v>
      </c>
      <c r="C511" s="138" t="s">
        <v>700</v>
      </c>
      <c r="D511" s="138" t="s">
        <v>41</v>
      </c>
      <c r="E511" s="139"/>
      <c r="F511" s="138" t="s">
        <v>40</v>
      </c>
      <c r="G511" s="132">
        <v>1458.0</v>
      </c>
      <c r="H511" s="116">
        <v>3914.82</v>
      </c>
      <c r="I511" s="131"/>
      <c r="J511" s="115"/>
      <c r="K511" s="115"/>
      <c r="L511" s="113" t="s">
        <v>862</v>
      </c>
      <c r="M511" s="115"/>
      <c r="N511" s="113" t="s">
        <v>725</v>
      </c>
      <c r="O511" s="121" t="s">
        <v>863</v>
      </c>
      <c r="P511" s="121"/>
      <c r="Q511" s="124"/>
      <c r="R511" s="124"/>
      <c r="S511" s="125"/>
    </row>
    <row r="512">
      <c r="A512" s="113" t="s">
        <v>1398</v>
      </c>
      <c r="B512" s="138" t="s">
        <v>699</v>
      </c>
      <c r="C512" s="138" t="s">
        <v>700</v>
      </c>
      <c r="D512" s="138" t="s">
        <v>41</v>
      </c>
      <c r="E512" s="139"/>
      <c r="F512" s="138" t="s">
        <v>40</v>
      </c>
      <c r="G512" s="132">
        <v>1459.0</v>
      </c>
      <c r="H512" s="116">
        <v>1169.73</v>
      </c>
      <c r="I512" s="131"/>
      <c r="J512" s="115"/>
      <c r="K512" s="115"/>
      <c r="L512" s="113" t="s">
        <v>862</v>
      </c>
      <c r="M512" s="115"/>
      <c r="N512" s="113" t="s">
        <v>725</v>
      </c>
      <c r="O512" s="118" t="s">
        <v>863</v>
      </c>
      <c r="P512" s="118"/>
      <c r="Q512" s="126"/>
      <c r="R512" s="126"/>
      <c r="S512" s="127"/>
    </row>
    <row r="513">
      <c r="A513" s="113" t="s">
        <v>1399</v>
      </c>
      <c r="B513" s="138" t="s">
        <v>699</v>
      </c>
      <c r="C513" s="138" t="s">
        <v>700</v>
      </c>
      <c r="D513" s="138" t="s">
        <v>41</v>
      </c>
      <c r="E513" s="139"/>
      <c r="F513" s="138" t="s">
        <v>40</v>
      </c>
      <c r="G513" s="132">
        <v>1460.0</v>
      </c>
      <c r="H513" s="116">
        <v>3221.51</v>
      </c>
      <c r="I513" s="131"/>
      <c r="J513" s="115"/>
      <c r="K513" s="115"/>
      <c r="L513" s="113" t="s">
        <v>862</v>
      </c>
      <c r="M513" s="115"/>
      <c r="N513" s="113" t="s">
        <v>725</v>
      </c>
      <c r="O513" s="121" t="s">
        <v>863</v>
      </c>
      <c r="P513" s="121"/>
      <c r="Q513" s="124"/>
      <c r="R513" s="124"/>
      <c r="S513" s="125"/>
    </row>
    <row r="514">
      <c r="A514" s="113" t="s">
        <v>1400</v>
      </c>
      <c r="B514" s="138" t="s">
        <v>699</v>
      </c>
      <c r="C514" s="138" t="s">
        <v>700</v>
      </c>
      <c r="D514" s="138" t="s">
        <v>41</v>
      </c>
      <c r="E514" s="139"/>
      <c r="F514" s="138" t="s">
        <v>40</v>
      </c>
      <c r="G514" s="132">
        <v>1461.0</v>
      </c>
      <c r="H514" s="116">
        <v>7897.57</v>
      </c>
      <c r="I514" s="131"/>
      <c r="J514" s="115"/>
      <c r="K514" s="115"/>
      <c r="L514" s="113" t="s">
        <v>862</v>
      </c>
      <c r="M514" s="115"/>
      <c r="N514" s="113" t="s">
        <v>725</v>
      </c>
      <c r="O514" s="118" t="s">
        <v>863</v>
      </c>
      <c r="P514" s="118"/>
      <c r="Q514" s="126"/>
      <c r="R514" s="126"/>
      <c r="S514" s="127"/>
    </row>
    <row r="515">
      <c r="A515" s="113" t="s">
        <v>1401</v>
      </c>
      <c r="B515" s="138" t="s">
        <v>699</v>
      </c>
      <c r="C515" s="138" t="s">
        <v>700</v>
      </c>
      <c r="D515" s="138" t="s">
        <v>41</v>
      </c>
      <c r="E515" s="139"/>
      <c r="F515" s="138" t="s">
        <v>40</v>
      </c>
      <c r="G515" s="132">
        <v>1462.0</v>
      </c>
      <c r="H515" s="116">
        <v>4138.73</v>
      </c>
      <c r="I515" s="131"/>
      <c r="J515" s="115"/>
      <c r="K515" s="115"/>
      <c r="L515" s="113" t="s">
        <v>862</v>
      </c>
      <c r="M515" s="115"/>
      <c r="N515" s="113" t="s">
        <v>725</v>
      </c>
      <c r="O515" s="121" t="s">
        <v>863</v>
      </c>
      <c r="P515" s="121"/>
      <c r="Q515" s="124"/>
      <c r="R515" s="124"/>
      <c r="S515" s="125"/>
    </row>
    <row r="516">
      <c r="A516" s="113" t="s">
        <v>1402</v>
      </c>
      <c r="B516" s="138" t="s">
        <v>699</v>
      </c>
      <c r="C516" s="138" t="s">
        <v>700</v>
      </c>
      <c r="D516" s="138" t="s">
        <v>41</v>
      </c>
      <c r="E516" s="139"/>
      <c r="F516" s="138" t="s">
        <v>40</v>
      </c>
      <c r="G516" s="132">
        <v>1463.0</v>
      </c>
      <c r="H516" s="116">
        <v>2941.84</v>
      </c>
      <c r="I516" s="131"/>
      <c r="J516" s="115"/>
      <c r="K516" s="115"/>
      <c r="L516" s="113" t="s">
        <v>862</v>
      </c>
      <c r="M516" s="115"/>
      <c r="N516" s="113" t="s">
        <v>725</v>
      </c>
      <c r="O516" s="118" t="s">
        <v>863</v>
      </c>
      <c r="P516" s="118"/>
      <c r="Q516" s="126"/>
      <c r="R516" s="126"/>
      <c r="S516" s="127"/>
    </row>
    <row r="517">
      <c r="A517" s="113" t="s">
        <v>1403</v>
      </c>
      <c r="B517" s="138" t="s">
        <v>699</v>
      </c>
      <c r="C517" s="138" t="s">
        <v>700</v>
      </c>
      <c r="D517" s="138" t="s">
        <v>41</v>
      </c>
      <c r="E517" s="139"/>
      <c r="F517" s="138" t="s">
        <v>40</v>
      </c>
      <c r="G517" s="132">
        <v>1464.0</v>
      </c>
      <c r="H517" s="116">
        <v>230.23</v>
      </c>
      <c r="I517" s="131"/>
      <c r="J517" s="115"/>
      <c r="K517" s="115"/>
      <c r="L517" s="113" t="s">
        <v>862</v>
      </c>
      <c r="M517" s="115"/>
      <c r="N517" s="113" t="s">
        <v>725</v>
      </c>
      <c r="O517" s="121" t="s">
        <v>863</v>
      </c>
      <c r="P517" s="121"/>
      <c r="Q517" s="124"/>
      <c r="R517" s="124"/>
      <c r="S517" s="125"/>
    </row>
    <row r="518">
      <c r="A518" s="113" t="s">
        <v>1404</v>
      </c>
      <c r="B518" s="138" t="s">
        <v>699</v>
      </c>
      <c r="C518" s="138" t="s">
        <v>700</v>
      </c>
      <c r="D518" s="138" t="s">
        <v>41</v>
      </c>
      <c r="E518" s="139"/>
      <c r="F518" s="138" t="s">
        <v>40</v>
      </c>
      <c r="G518" s="132">
        <v>1465.0</v>
      </c>
      <c r="H518" s="116">
        <v>284.74</v>
      </c>
      <c r="I518" s="131"/>
      <c r="J518" s="115"/>
      <c r="K518" s="115"/>
      <c r="L518" s="113" t="s">
        <v>862</v>
      </c>
      <c r="M518" s="115"/>
      <c r="N518" s="113" t="s">
        <v>725</v>
      </c>
      <c r="O518" s="118" t="s">
        <v>863</v>
      </c>
      <c r="P518" s="118"/>
      <c r="Q518" s="126"/>
      <c r="R518" s="126"/>
      <c r="S518" s="127"/>
    </row>
    <row r="519">
      <c r="A519" s="113" t="s">
        <v>1405</v>
      </c>
      <c r="B519" s="138" t="s">
        <v>699</v>
      </c>
      <c r="C519" s="138" t="s">
        <v>700</v>
      </c>
      <c r="D519" s="138" t="s">
        <v>41</v>
      </c>
      <c r="E519" s="139"/>
      <c r="F519" s="138" t="s">
        <v>40</v>
      </c>
      <c r="G519" s="132">
        <v>1466.0</v>
      </c>
      <c r="H519" s="116">
        <v>360.14</v>
      </c>
      <c r="I519" s="131"/>
      <c r="J519" s="115"/>
      <c r="K519" s="115"/>
      <c r="L519" s="113" t="s">
        <v>862</v>
      </c>
      <c r="M519" s="115"/>
      <c r="N519" s="113" t="s">
        <v>725</v>
      </c>
      <c r="O519" s="121" t="s">
        <v>863</v>
      </c>
      <c r="P519" s="121"/>
      <c r="Q519" s="124"/>
      <c r="R519" s="124"/>
      <c r="S519" s="125"/>
    </row>
    <row r="520">
      <c r="A520" s="113" t="s">
        <v>1406</v>
      </c>
      <c r="B520" s="138" t="s">
        <v>699</v>
      </c>
      <c r="C520" s="138" t="s">
        <v>700</v>
      </c>
      <c r="D520" s="138" t="s">
        <v>41</v>
      </c>
      <c r="E520" s="139"/>
      <c r="F520" s="138" t="s">
        <v>40</v>
      </c>
      <c r="G520" s="132">
        <v>1467.0</v>
      </c>
      <c r="H520" s="116">
        <v>1586.89</v>
      </c>
      <c r="I520" s="131"/>
      <c r="J520" s="115"/>
      <c r="K520" s="115"/>
      <c r="L520" s="113" t="s">
        <v>862</v>
      </c>
      <c r="M520" s="115"/>
      <c r="N520" s="113" t="s">
        <v>725</v>
      </c>
      <c r="O520" s="118" t="s">
        <v>863</v>
      </c>
      <c r="P520" s="118"/>
      <c r="Q520" s="126"/>
      <c r="R520" s="126"/>
      <c r="S520" s="127"/>
    </row>
    <row r="521">
      <c r="A521" s="113" t="s">
        <v>1407</v>
      </c>
      <c r="B521" s="138" t="s">
        <v>699</v>
      </c>
      <c r="C521" s="138" t="s">
        <v>700</v>
      </c>
      <c r="D521" s="138" t="s">
        <v>41</v>
      </c>
      <c r="E521" s="139"/>
      <c r="F521" s="138" t="s">
        <v>40</v>
      </c>
      <c r="G521" s="132">
        <v>1468.0</v>
      </c>
      <c r="H521" s="116">
        <v>305.28</v>
      </c>
      <c r="I521" s="131"/>
      <c r="J521" s="115"/>
      <c r="K521" s="115"/>
      <c r="L521" s="113" t="s">
        <v>862</v>
      </c>
      <c r="M521" s="115"/>
      <c r="N521" s="113" t="s">
        <v>725</v>
      </c>
      <c r="O521" s="121" t="s">
        <v>863</v>
      </c>
      <c r="P521" s="121"/>
      <c r="Q521" s="124"/>
      <c r="R521" s="124"/>
      <c r="S521" s="125"/>
    </row>
    <row r="522">
      <c r="A522" s="113" t="s">
        <v>1408</v>
      </c>
      <c r="B522" s="138" t="s">
        <v>699</v>
      </c>
      <c r="C522" s="138" t="s">
        <v>700</v>
      </c>
      <c r="D522" s="138" t="s">
        <v>41</v>
      </c>
      <c r="E522" s="139"/>
      <c r="F522" s="138" t="s">
        <v>40</v>
      </c>
      <c r="G522" s="132">
        <v>1469.0</v>
      </c>
      <c r="H522" s="116">
        <v>4186.76</v>
      </c>
      <c r="I522" s="131"/>
      <c r="J522" s="115"/>
      <c r="K522" s="115"/>
      <c r="L522" s="113" t="s">
        <v>862</v>
      </c>
      <c r="M522" s="115"/>
      <c r="N522" s="113" t="s">
        <v>725</v>
      </c>
      <c r="O522" s="118" t="s">
        <v>863</v>
      </c>
      <c r="P522" s="118"/>
      <c r="Q522" s="126"/>
      <c r="R522" s="126"/>
      <c r="S522" s="127"/>
    </row>
    <row r="523">
      <c r="A523" s="113" t="s">
        <v>1409</v>
      </c>
      <c r="B523" s="138" t="s">
        <v>699</v>
      </c>
      <c r="C523" s="138" t="s">
        <v>700</v>
      </c>
      <c r="D523" s="138" t="s">
        <v>41</v>
      </c>
      <c r="E523" s="139"/>
      <c r="F523" s="138" t="s">
        <v>40</v>
      </c>
      <c r="G523" s="132">
        <v>1470.0</v>
      </c>
      <c r="H523" s="116">
        <v>104.13</v>
      </c>
      <c r="I523" s="131"/>
      <c r="J523" s="115"/>
      <c r="K523" s="115"/>
      <c r="L523" s="113" t="s">
        <v>862</v>
      </c>
      <c r="M523" s="115"/>
      <c r="N523" s="113" t="s">
        <v>725</v>
      </c>
      <c r="O523" s="121" t="s">
        <v>863</v>
      </c>
      <c r="P523" s="121"/>
      <c r="Q523" s="124"/>
      <c r="R523" s="124"/>
      <c r="S523" s="125"/>
    </row>
    <row r="524">
      <c r="A524" s="113" t="s">
        <v>1410</v>
      </c>
      <c r="B524" s="138" t="s">
        <v>699</v>
      </c>
      <c r="C524" s="138" t="s">
        <v>700</v>
      </c>
      <c r="D524" s="138" t="s">
        <v>41</v>
      </c>
      <c r="E524" s="139"/>
      <c r="F524" s="138" t="s">
        <v>40</v>
      </c>
      <c r="G524" s="132">
        <v>1471.0</v>
      </c>
      <c r="H524" s="116">
        <v>1155.07</v>
      </c>
      <c r="I524" s="131"/>
      <c r="J524" s="115"/>
      <c r="K524" s="115"/>
      <c r="L524" s="113" t="s">
        <v>862</v>
      </c>
      <c r="M524" s="115"/>
      <c r="N524" s="113" t="s">
        <v>725</v>
      </c>
      <c r="O524" s="118" t="s">
        <v>863</v>
      </c>
      <c r="P524" s="118"/>
      <c r="Q524" s="126"/>
      <c r="R524" s="126"/>
      <c r="S524" s="127"/>
    </row>
    <row r="525">
      <c r="A525" s="113" t="s">
        <v>1411</v>
      </c>
      <c r="B525" s="138" t="s">
        <v>699</v>
      </c>
      <c r="C525" s="138" t="s">
        <v>700</v>
      </c>
      <c r="D525" s="138" t="s">
        <v>41</v>
      </c>
      <c r="E525" s="139"/>
      <c r="F525" s="138" t="s">
        <v>40</v>
      </c>
      <c r="G525" s="132">
        <v>1472.0</v>
      </c>
      <c r="H525" s="116">
        <v>212.59</v>
      </c>
      <c r="I525" s="131"/>
      <c r="J525" s="115"/>
      <c r="K525" s="115"/>
      <c r="L525" s="113" t="s">
        <v>862</v>
      </c>
      <c r="M525" s="115"/>
      <c r="N525" s="113" t="s">
        <v>725</v>
      </c>
      <c r="O525" s="121" t="s">
        <v>863</v>
      </c>
      <c r="P525" s="121"/>
      <c r="Q525" s="124"/>
      <c r="R525" s="124"/>
      <c r="S525" s="125"/>
    </row>
    <row r="526">
      <c r="A526" s="113" t="s">
        <v>1412</v>
      </c>
      <c r="B526" s="138" t="s">
        <v>699</v>
      </c>
      <c r="C526" s="138" t="s">
        <v>700</v>
      </c>
      <c r="D526" s="138" t="s">
        <v>41</v>
      </c>
      <c r="E526" s="139"/>
      <c r="F526" s="138" t="s">
        <v>40</v>
      </c>
      <c r="G526" s="132">
        <v>1473.0</v>
      </c>
      <c r="H526" s="116">
        <v>2198.98</v>
      </c>
      <c r="I526" s="131"/>
      <c r="J526" s="115"/>
      <c r="K526" s="115"/>
      <c r="L526" s="113" t="s">
        <v>862</v>
      </c>
      <c r="M526" s="115"/>
      <c r="N526" s="113" t="s">
        <v>725</v>
      </c>
      <c r="O526" s="118" t="s">
        <v>863</v>
      </c>
      <c r="P526" s="118"/>
      <c r="Q526" s="126"/>
      <c r="R526" s="126"/>
      <c r="S526" s="127"/>
    </row>
    <row r="527">
      <c r="A527" s="113" t="s">
        <v>1413</v>
      </c>
      <c r="B527" s="138" t="s">
        <v>699</v>
      </c>
      <c r="C527" s="138" t="s">
        <v>700</v>
      </c>
      <c r="D527" s="138" t="s">
        <v>41</v>
      </c>
      <c r="E527" s="139"/>
      <c r="F527" s="138" t="s">
        <v>40</v>
      </c>
      <c r="G527" s="132">
        <v>1474.0</v>
      </c>
      <c r="H527" s="116">
        <v>416.08</v>
      </c>
      <c r="I527" s="131"/>
      <c r="J527" s="115"/>
      <c r="K527" s="115"/>
      <c r="L527" s="113" t="s">
        <v>862</v>
      </c>
      <c r="M527" s="115"/>
      <c r="N527" s="113" t="s">
        <v>725</v>
      </c>
      <c r="O527" s="121" t="s">
        <v>863</v>
      </c>
      <c r="P527" s="121"/>
      <c r="Q527" s="124"/>
      <c r="R527" s="124"/>
      <c r="S527" s="125"/>
    </row>
    <row r="528">
      <c r="A528" s="113" t="s">
        <v>1414</v>
      </c>
      <c r="B528" s="138" t="s">
        <v>699</v>
      </c>
      <c r="C528" s="138" t="s">
        <v>700</v>
      </c>
      <c r="D528" s="138" t="s">
        <v>41</v>
      </c>
      <c r="E528" s="139"/>
      <c r="F528" s="138" t="s">
        <v>40</v>
      </c>
      <c r="G528" s="132">
        <v>1475.0</v>
      </c>
      <c r="H528" s="116">
        <v>7659.65</v>
      </c>
      <c r="I528" s="131"/>
      <c r="J528" s="115"/>
      <c r="K528" s="115"/>
      <c r="L528" s="113" t="s">
        <v>862</v>
      </c>
      <c r="M528" s="115"/>
      <c r="N528" s="113" t="s">
        <v>725</v>
      </c>
      <c r="O528" s="118" t="s">
        <v>863</v>
      </c>
      <c r="P528" s="118"/>
      <c r="Q528" s="126"/>
      <c r="R528" s="126"/>
      <c r="S528" s="127"/>
    </row>
    <row r="529">
      <c r="A529" s="113" t="s">
        <v>1415</v>
      </c>
      <c r="B529" s="138" t="s">
        <v>699</v>
      </c>
      <c r="C529" s="138" t="s">
        <v>700</v>
      </c>
      <c r="D529" s="138" t="s">
        <v>41</v>
      </c>
      <c r="E529" s="139"/>
      <c r="F529" s="138" t="s">
        <v>40</v>
      </c>
      <c r="G529" s="132">
        <v>1476.0</v>
      </c>
      <c r="H529" s="116">
        <v>1310.92</v>
      </c>
      <c r="I529" s="131"/>
      <c r="J529" s="115"/>
      <c r="K529" s="115"/>
      <c r="L529" s="113" t="s">
        <v>862</v>
      </c>
      <c r="M529" s="115"/>
      <c r="N529" s="113" t="s">
        <v>725</v>
      </c>
      <c r="O529" s="121" t="s">
        <v>863</v>
      </c>
      <c r="P529" s="121"/>
      <c r="Q529" s="124"/>
      <c r="R529" s="124"/>
      <c r="S529" s="125"/>
    </row>
    <row r="530">
      <c r="A530" s="113" t="s">
        <v>1416</v>
      </c>
      <c r="B530" s="138" t="s">
        <v>699</v>
      </c>
      <c r="C530" s="138" t="s">
        <v>700</v>
      </c>
      <c r="D530" s="138" t="s">
        <v>41</v>
      </c>
      <c r="E530" s="139"/>
      <c r="F530" s="138" t="s">
        <v>40</v>
      </c>
      <c r="G530" s="132">
        <v>1477.0</v>
      </c>
      <c r="H530" s="116">
        <v>2912.59</v>
      </c>
      <c r="I530" s="131"/>
      <c r="J530" s="115"/>
      <c r="K530" s="115"/>
      <c r="L530" s="113" t="s">
        <v>862</v>
      </c>
      <c r="M530" s="115"/>
      <c r="N530" s="113" t="s">
        <v>725</v>
      </c>
      <c r="O530" s="118" t="s">
        <v>863</v>
      </c>
      <c r="P530" s="118"/>
      <c r="Q530" s="126"/>
      <c r="R530" s="126"/>
      <c r="S530" s="127"/>
    </row>
    <row r="531">
      <c r="A531" s="113" t="s">
        <v>1417</v>
      </c>
      <c r="B531" s="138" t="s">
        <v>699</v>
      </c>
      <c r="C531" s="138" t="s">
        <v>700</v>
      </c>
      <c r="D531" s="138" t="s">
        <v>41</v>
      </c>
      <c r="E531" s="139"/>
      <c r="F531" s="138" t="s">
        <v>40</v>
      </c>
      <c r="G531" s="132">
        <v>1478.0</v>
      </c>
      <c r="H531" s="116">
        <v>1496.42</v>
      </c>
      <c r="I531" s="131"/>
      <c r="J531" s="115"/>
      <c r="K531" s="115"/>
      <c r="L531" s="113" t="s">
        <v>862</v>
      </c>
      <c r="M531" s="115"/>
      <c r="N531" s="113" t="s">
        <v>725</v>
      </c>
      <c r="O531" s="121" t="s">
        <v>863</v>
      </c>
      <c r="P531" s="121"/>
      <c r="Q531" s="124"/>
      <c r="R531" s="124"/>
      <c r="S531" s="125"/>
    </row>
    <row r="532">
      <c r="A532" s="113" t="s">
        <v>1418</v>
      </c>
      <c r="B532" s="138" t="s">
        <v>699</v>
      </c>
      <c r="C532" s="138" t="s">
        <v>700</v>
      </c>
      <c r="D532" s="138" t="s">
        <v>41</v>
      </c>
      <c r="E532" s="139"/>
      <c r="F532" s="138" t="s">
        <v>40</v>
      </c>
      <c r="G532" s="132">
        <v>1479.0</v>
      </c>
      <c r="H532" s="116">
        <v>5144.36</v>
      </c>
      <c r="I532" s="131"/>
      <c r="J532" s="115"/>
      <c r="K532" s="115"/>
      <c r="L532" s="113" t="s">
        <v>862</v>
      </c>
      <c r="M532" s="115"/>
      <c r="N532" s="113" t="s">
        <v>725</v>
      </c>
      <c r="O532" s="118" t="s">
        <v>863</v>
      </c>
      <c r="P532" s="118"/>
      <c r="Q532" s="126"/>
      <c r="R532" s="126"/>
      <c r="S532" s="127"/>
    </row>
    <row r="533">
      <c r="A533" s="113" t="s">
        <v>1419</v>
      </c>
      <c r="B533" s="138" t="s">
        <v>699</v>
      </c>
      <c r="C533" s="138" t="s">
        <v>700</v>
      </c>
      <c r="D533" s="138" t="s">
        <v>41</v>
      </c>
      <c r="E533" s="139"/>
      <c r="F533" s="138" t="s">
        <v>40</v>
      </c>
      <c r="G533" s="132">
        <v>1480.0</v>
      </c>
      <c r="H533" s="116">
        <v>4582.43</v>
      </c>
      <c r="I533" s="131"/>
      <c r="J533" s="115"/>
      <c r="K533" s="115"/>
      <c r="L533" s="113" t="s">
        <v>862</v>
      </c>
      <c r="M533" s="115"/>
      <c r="N533" s="113" t="s">
        <v>725</v>
      </c>
      <c r="O533" s="121" t="s">
        <v>863</v>
      </c>
      <c r="P533" s="121"/>
      <c r="Q533" s="124"/>
      <c r="R533" s="124"/>
      <c r="S533" s="125"/>
    </row>
    <row r="534">
      <c r="A534" s="113" t="s">
        <v>1420</v>
      </c>
      <c r="B534" s="138" t="s">
        <v>699</v>
      </c>
      <c r="C534" s="138" t="s">
        <v>700</v>
      </c>
      <c r="D534" s="138" t="s">
        <v>41</v>
      </c>
      <c r="E534" s="139"/>
      <c r="F534" s="138" t="s">
        <v>40</v>
      </c>
      <c r="G534" s="132">
        <v>1481.0</v>
      </c>
      <c r="H534" s="116">
        <v>138.16</v>
      </c>
      <c r="I534" s="131"/>
      <c r="J534" s="115"/>
      <c r="K534" s="115"/>
      <c r="L534" s="113" t="s">
        <v>862</v>
      </c>
      <c r="M534" s="115"/>
      <c r="N534" s="113" t="s">
        <v>725</v>
      </c>
      <c r="O534" s="118" t="s">
        <v>863</v>
      </c>
      <c r="P534" s="118"/>
      <c r="Q534" s="126"/>
      <c r="R534" s="126"/>
      <c r="S534" s="127"/>
    </row>
    <row r="535">
      <c r="A535" s="113" t="s">
        <v>1421</v>
      </c>
      <c r="B535" s="138" t="s">
        <v>699</v>
      </c>
      <c r="C535" s="138" t="s">
        <v>700</v>
      </c>
      <c r="D535" s="138" t="s">
        <v>41</v>
      </c>
      <c r="E535" s="139"/>
      <c r="F535" s="138" t="s">
        <v>40</v>
      </c>
      <c r="G535" s="132">
        <v>1482.0</v>
      </c>
      <c r="H535" s="116">
        <v>2481.55</v>
      </c>
      <c r="I535" s="131"/>
      <c r="J535" s="115"/>
      <c r="K535" s="115"/>
      <c r="L535" s="113" t="s">
        <v>862</v>
      </c>
      <c r="M535" s="115"/>
      <c r="N535" s="113" t="s">
        <v>725</v>
      </c>
      <c r="O535" s="121" t="s">
        <v>863</v>
      </c>
      <c r="P535" s="121"/>
      <c r="Q535" s="124"/>
      <c r="R535" s="124"/>
      <c r="S535" s="125"/>
    </row>
    <row r="536">
      <c r="A536" s="113" t="s">
        <v>1422</v>
      </c>
      <c r="B536" s="138" t="s">
        <v>699</v>
      </c>
      <c r="C536" s="138" t="s">
        <v>700</v>
      </c>
      <c r="D536" s="138" t="s">
        <v>41</v>
      </c>
      <c r="E536" s="139"/>
      <c r="F536" s="138" t="s">
        <v>40</v>
      </c>
      <c r="G536" s="132">
        <v>1483.0</v>
      </c>
      <c r="H536" s="116">
        <v>978.11</v>
      </c>
      <c r="I536" s="131"/>
      <c r="J536" s="115"/>
      <c r="K536" s="115"/>
      <c r="L536" s="113" t="s">
        <v>862</v>
      </c>
      <c r="M536" s="115"/>
      <c r="N536" s="113" t="s">
        <v>725</v>
      </c>
      <c r="O536" s="118" t="s">
        <v>863</v>
      </c>
      <c r="P536" s="118"/>
      <c r="Q536" s="126"/>
      <c r="R536" s="126"/>
      <c r="S536" s="127"/>
    </row>
    <row r="537">
      <c r="A537" s="113" t="s">
        <v>1423</v>
      </c>
      <c r="B537" s="138" t="s">
        <v>699</v>
      </c>
      <c r="C537" s="138" t="s">
        <v>700</v>
      </c>
      <c r="D537" s="138" t="s">
        <v>41</v>
      </c>
      <c r="E537" s="139"/>
      <c r="F537" s="138" t="s">
        <v>40</v>
      </c>
      <c r="G537" s="132">
        <v>1484.0</v>
      </c>
      <c r="H537" s="116">
        <v>351.83</v>
      </c>
      <c r="I537" s="131"/>
      <c r="J537" s="115"/>
      <c r="K537" s="115"/>
      <c r="L537" s="113" t="s">
        <v>862</v>
      </c>
      <c r="M537" s="115"/>
      <c r="N537" s="113" t="s">
        <v>725</v>
      </c>
      <c r="O537" s="121" t="s">
        <v>863</v>
      </c>
      <c r="P537" s="121"/>
      <c r="Q537" s="124"/>
      <c r="R537" s="124"/>
      <c r="S537" s="125"/>
    </row>
    <row r="538">
      <c r="A538" s="113" t="s">
        <v>1424</v>
      </c>
      <c r="B538" s="138" t="s">
        <v>699</v>
      </c>
      <c r="C538" s="138" t="s">
        <v>700</v>
      </c>
      <c r="D538" s="138" t="s">
        <v>41</v>
      </c>
      <c r="E538" s="139"/>
      <c r="F538" s="138" t="s">
        <v>40</v>
      </c>
      <c r="G538" s="132">
        <v>1485.0</v>
      </c>
      <c r="H538" s="116">
        <v>430.52</v>
      </c>
      <c r="I538" s="131"/>
      <c r="J538" s="115"/>
      <c r="K538" s="115"/>
      <c r="L538" s="113" t="s">
        <v>862</v>
      </c>
      <c r="M538" s="115"/>
      <c r="N538" s="113" t="s">
        <v>725</v>
      </c>
      <c r="O538" s="118" t="s">
        <v>863</v>
      </c>
      <c r="P538" s="118"/>
      <c r="Q538" s="126"/>
      <c r="R538" s="126"/>
      <c r="S538" s="127"/>
    </row>
    <row r="539">
      <c r="A539" s="113" t="s">
        <v>1425</v>
      </c>
      <c r="B539" s="138" t="s">
        <v>699</v>
      </c>
      <c r="C539" s="138" t="s">
        <v>700</v>
      </c>
      <c r="D539" s="138" t="s">
        <v>41</v>
      </c>
      <c r="E539" s="139"/>
      <c r="F539" s="138" t="s">
        <v>40</v>
      </c>
      <c r="G539" s="132">
        <v>1486.0</v>
      </c>
      <c r="H539" s="116">
        <v>6516.3</v>
      </c>
      <c r="I539" s="131"/>
      <c r="J539" s="115"/>
      <c r="K539" s="115"/>
      <c r="L539" s="113" t="s">
        <v>862</v>
      </c>
      <c r="M539" s="115"/>
      <c r="N539" s="113" t="s">
        <v>725</v>
      </c>
      <c r="O539" s="121" t="s">
        <v>863</v>
      </c>
      <c r="P539" s="121"/>
      <c r="Q539" s="124"/>
      <c r="R539" s="124"/>
      <c r="S539" s="125"/>
    </row>
    <row r="540">
      <c r="A540" s="113" t="s">
        <v>1426</v>
      </c>
      <c r="B540" s="138" t="s">
        <v>699</v>
      </c>
      <c r="C540" s="138" t="s">
        <v>700</v>
      </c>
      <c r="D540" s="138" t="s">
        <v>41</v>
      </c>
      <c r="E540" s="139"/>
      <c r="F540" s="138" t="s">
        <v>40</v>
      </c>
      <c r="G540" s="132">
        <v>1497.0</v>
      </c>
      <c r="H540" s="116">
        <v>13591.68</v>
      </c>
      <c r="I540" s="131"/>
      <c r="J540" s="115"/>
      <c r="K540" s="115"/>
      <c r="L540" s="113" t="s">
        <v>862</v>
      </c>
      <c r="M540" s="115"/>
      <c r="N540" s="113" t="s">
        <v>725</v>
      </c>
      <c r="O540" s="118" t="s">
        <v>863</v>
      </c>
      <c r="P540" s="118"/>
      <c r="Q540" s="126"/>
      <c r="R540" s="126"/>
      <c r="S540" s="127"/>
    </row>
    <row r="541">
      <c r="A541" s="113" t="s">
        <v>1427</v>
      </c>
      <c r="B541" s="138" t="s">
        <v>699</v>
      </c>
      <c r="C541" s="138" t="s">
        <v>700</v>
      </c>
      <c r="D541" s="138" t="s">
        <v>41</v>
      </c>
      <c r="E541" s="139"/>
      <c r="F541" s="138" t="s">
        <v>40</v>
      </c>
      <c r="G541" s="132">
        <v>1498.0</v>
      </c>
      <c r="H541" s="116">
        <v>4518.81</v>
      </c>
      <c r="I541" s="131"/>
      <c r="J541" s="115"/>
      <c r="K541" s="115"/>
      <c r="L541" s="113" t="s">
        <v>862</v>
      </c>
      <c r="M541" s="115"/>
      <c r="N541" s="113" t="s">
        <v>725</v>
      </c>
      <c r="O541" s="121" t="s">
        <v>863</v>
      </c>
      <c r="P541" s="121"/>
      <c r="Q541" s="124"/>
      <c r="R541" s="124"/>
      <c r="S541" s="125"/>
    </row>
    <row r="542">
      <c r="A542" s="113" t="s">
        <v>1428</v>
      </c>
      <c r="B542" s="138" t="s">
        <v>699</v>
      </c>
      <c r="C542" s="138" t="s">
        <v>700</v>
      </c>
      <c r="D542" s="138" t="s">
        <v>41</v>
      </c>
      <c r="E542" s="139"/>
      <c r="F542" s="138" t="s">
        <v>40</v>
      </c>
      <c r="G542" s="132">
        <v>1499.0</v>
      </c>
      <c r="H542" s="116">
        <v>308.44</v>
      </c>
      <c r="I542" s="131"/>
      <c r="J542" s="115"/>
      <c r="K542" s="115"/>
      <c r="L542" s="113" t="s">
        <v>862</v>
      </c>
      <c r="M542" s="115"/>
      <c r="N542" s="113" t="s">
        <v>725</v>
      </c>
      <c r="O542" s="118" t="s">
        <v>863</v>
      </c>
      <c r="P542" s="118"/>
      <c r="Q542" s="126"/>
      <c r="R542" s="126"/>
      <c r="S542" s="127"/>
    </row>
    <row r="543">
      <c r="A543" s="113" t="s">
        <v>1429</v>
      </c>
      <c r="B543" s="138" t="s">
        <v>699</v>
      </c>
      <c r="C543" s="138" t="s">
        <v>700</v>
      </c>
      <c r="D543" s="138" t="s">
        <v>41</v>
      </c>
      <c r="E543" s="139"/>
      <c r="F543" s="138" t="s">
        <v>40</v>
      </c>
      <c r="G543" s="132">
        <v>1500.0</v>
      </c>
      <c r="H543" s="116">
        <v>8448.51</v>
      </c>
      <c r="I543" s="131"/>
      <c r="J543" s="115"/>
      <c r="K543" s="115"/>
      <c r="L543" s="113" t="s">
        <v>862</v>
      </c>
      <c r="M543" s="115"/>
      <c r="N543" s="113" t="s">
        <v>725</v>
      </c>
      <c r="O543" s="121" t="s">
        <v>863</v>
      </c>
      <c r="P543" s="121"/>
      <c r="Q543" s="124"/>
      <c r="R543" s="124"/>
      <c r="S543" s="125"/>
    </row>
    <row r="544">
      <c r="A544" s="113" t="s">
        <v>1430</v>
      </c>
      <c r="B544" s="138" t="s">
        <v>699</v>
      </c>
      <c r="C544" s="138" t="s">
        <v>700</v>
      </c>
      <c r="D544" s="138" t="s">
        <v>41</v>
      </c>
      <c r="E544" s="139"/>
      <c r="F544" s="138" t="s">
        <v>40</v>
      </c>
      <c r="G544" s="132">
        <v>1501.0</v>
      </c>
      <c r="H544" s="116">
        <v>1557.32</v>
      </c>
      <c r="I544" s="131"/>
      <c r="J544" s="115"/>
      <c r="K544" s="115"/>
      <c r="L544" s="113" t="s">
        <v>862</v>
      </c>
      <c r="M544" s="115"/>
      <c r="N544" s="113" t="s">
        <v>725</v>
      </c>
      <c r="O544" s="118" t="s">
        <v>863</v>
      </c>
      <c r="P544" s="118"/>
      <c r="Q544" s="126"/>
      <c r="R544" s="126"/>
      <c r="S544" s="127"/>
    </row>
    <row r="545">
      <c r="A545" s="113" t="s">
        <v>1431</v>
      </c>
      <c r="B545" s="138" t="s">
        <v>699</v>
      </c>
      <c r="C545" s="138" t="s">
        <v>700</v>
      </c>
      <c r="D545" s="138" t="s">
        <v>41</v>
      </c>
      <c r="E545" s="139"/>
      <c r="F545" s="138" t="s">
        <v>40</v>
      </c>
      <c r="G545" s="132">
        <v>1502.0</v>
      </c>
      <c r="H545" s="116">
        <v>648.11</v>
      </c>
      <c r="I545" s="131"/>
      <c r="J545" s="115"/>
      <c r="K545" s="115"/>
      <c r="L545" s="113" t="s">
        <v>862</v>
      </c>
      <c r="M545" s="115"/>
      <c r="N545" s="113" t="s">
        <v>725</v>
      </c>
      <c r="O545" s="121" t="s">
        <v>863</v>
      </c>
      <c r="P545" s="121"/>
      <c r="Q545" s="124"/>
      <c r="R545" s="124"/>
      <c r="S545" s="125"/>
    </row>
    <row r="546">
      <c r="A546" s="113" t="s">
        <v>1432</v>
      </c>
      <c r="B546" s="138" t="s">
        <v>699</v>
      </c>
      <c r="C546" s="138" t="s">
        <v>700</v>
      </c>
      <c r="D546" s="138" t="s">
        <v>41</v>
      </c>
      <c r="E546" s="139"/>
      <c r="F546" s="138" t="s">
        <v>40</v>
      </c>
      <c r="G546" s="132">
        <v>1503.0</v>
      </c>
      <c r="H546" s="116">
        <v>4437.47</v>
      </c>
      <c r="I546" s="131"/>
      <c r="J546" s="115"/>
      <c r="K546" s="115"/>
      <c r="L546" s="113" t="s">
        <v>862</v>
      </c>
      <c r="M546" s="115"/>
      <c r="N546" s="113" t="s">
        <v>725</v>
      </c>
      <c r="O546" s="118" t="s">
        <v>863</v>
      </c>
      <c r="P546" s="118"/>
      <c r="Q546" s="126"/>
      <c r="R546" s="126"/>
      <c r="S546" s="127"/>
    </row>
    <row r="547">
      <c r="A547" s="113" t="s">
        <v>1433</v>
      </c>
      <c r="B547" s="138" t="s">
        <v>699</v>
      </c>
      <c r="C547" s="138" t="s">
        <v>700</v>
      </c>
      <c r="D547" s="138" t="s">
        <v>41</v>
      </c>
      <c r="E547" s="139"/>
      <c r="F547" s="138" t="s">
        <v>40</v>
      </c>
      <c r="G547" s="132">
        <v>1504.0</v>
      </c>
      <c r="H547" s="116">
        <v>191.62</v>
      </c>
      <c r="I547" s="131"/>
      <c r="J547" s="115"/>
      <c r="K547" s="115"/>
      <c r="L547" s="113" t="s">
        <v>862</v>
      </c>
      <c r="M547" s="115"/>
      <c r="N547" s="113" t="s">
        <v>725</v>
      </c>
      <c r="O547" s="121" t="s">
        <v>863</v>
      </c>
      <c r="P547" s="121"/>
      <c r="Q547" s="124"/>
      <c r="R547" s="124"/>
      <c r="S547" s="125"/>
    </row>
    <row r="548">
      <c r="A548" s="113" t="s">
        <v>1434</v>
      </c>
      <c r="B548" s="138" t="s">
        <v>699</v>
      </c>
      <c r="C548" s="138" t="s">
        <v>700</v>
      </c>
      <c r="D548" s="138" t="s">
        <v>41</v>
      </c>
      <c r="E548" s="139"/>
      <c r="F548" s="138" t="s">
        <v>40</v>
      </c>
      <c r="G548" s="132">
        <v>1505.0</v>
      </c>
      <c r="H548" s="116">
        <v>755.12</v>
      </c>
      <c r="I548" s="131"/>
      <c r="J548" s="115"/>
      <c r="K548" s="115"/>
      <c r="L548" s="113" t="s">
        <v>862</v>
      </c>
      <c r="M548" s="115"/>
      <c r="N548" s="113" t="s">
        <v>725</v>
      </c>
      <c r="O548" s="118" t="s">
        <v>863</v>
      </c>
      <c r="P548" s="118"/>
      <c r="Q548" s="126"/>
      <c r="R548" s="126"/>
      <c r="S548" s="127"/>
    </row>
    <row r="549">
      <c r="A549" s="113" t="s">
        <v>1435</v>
      </c>
      <c r="B549" s="138" t="s">
        <v>699</v>
      </c>
      <c r="C549" s="138" t="s">
        <v>700</v>
      </c>
      <c r="D549" s="138" t="s">
        <v>41</v>
      </c>
      <c r="E549" s="139"/>
      <c r="F549" s="138" t="s">
        <v>40</v>
      </c>
      <c r="G549" s="132">
        <v>1506.0</v>
      </c>
      <c r="H549" s="116">
        <v>1194.34</v>
      </c>
      <c r="I549" s="131"/>
      <c r="J549" s="115"/>
      <c r="K549" s="115"/>
      <c r="L549" s="113" t="s">
        <v>862</v>
      </c>
      <c r="M549" s="115"/>
      <c r="N549" s="113" t="s">
        <v>725</v>
      </c>
      <c r="O549" s="121" t="s">
        <v>863</v>
      </c>
      <c r="P549" s="121"/>
      <c r="Q549" s="124"/>
      <c r="R549" s="124"/>
      <c r="S549" s="125"/>
    </row>
    <row r="550">
      <c r="A550" s="113" t="s">
        <v>1436</v>
      </c>
      <c r="B550" s="138" t="s">
        <v>699</v>
      </c>
      <c r="C550" s="138" t="s">
        <v>700</v>
      </c>
      <c r="D550" s="138" t="s">
        <v>41</v>
      </c>
      <c r="E550" s="139"/>
      <c r="F550" s="138" t="s">
        <v>40</v>
      </c>
      <c r="G550" s="132">
        <v>1507.0</v>
      </c>
      <c r="H550" s="116">
        <v>1153.86</v>
      </c>
      <c r="I550" s="131"/>
      <c r="J550" s="115"/>
      <c r="K550" s="115"/>
      <c r="L550" s="113" t="s">
        <v>862</v>
      </c>
      <c r="M550" s="115"/>
      <c r="N550" s="113" t="s">
        <v>725</v>
      </c>
      <c r="O550" s="118" t="s">
        <v>863</v>
      </c>
      <c r="P550" s="118"/>
      <c r="Q550" s="126"/>
      <c r="R550" s="126"/>
      <c r="S550" s="127"/>
    </row>
    <row r="551">
      <c r="A551" s="113" t="s">
        <v>1437</v>
      </c>
      <c r="B551" s="138" t="s">
        <v>699</v>
      </c>
      <c r="C551" s="138" t="s">
        <v>700</v>
      </c>
      <c r="D551" s="138" t="s">
        <v>41</v>
      </c>
      <c r="E551" s="139"/>
      <c r="F551" s="138" t="s">
        <v>40</v>
      </c>
      <c r="G551" s="132">
        <v>1508.0</v>
      </c>
      <c r="H551" s="116">
        <v>2218.21</v>
      </c>
      <c r="I551" s="131"/>
      <c r="J551" s="115"/>
      <c r="K551" s="115"/>
      <c r="L551" s="113" t="s">
        <v>862</v>
      </c>
      <c r="M551" s="115"/>
      <c r="N551" s="113" t="s">
        <v>725</v>
      </c>
      <c r="O551" s="121" t="s">
        <v>863</v>
      </c>
      <c r="P551" s="121"/>
      <c r="Q551" s="124"/>
      <c r="R551" s="124"/>
      <c r="S551" s="125"/>
    </row>
    <row r="552">
      <c r="A552" s="113" t="s">
        <v>1438</v>
      </c>
      <c r="B552" s="138" t="s">
        <v>699</v>
      </c>
      <c r="C552" s="138" t="s">
        <v>700</v>
      </c>
      <c r="D552" s="138" t="s">
        <v>41</v>
      </c>
      <c r="E552" s="139"/>
      <c r="F552" s="138" t="s">
        <v>40</v>
      </c>
      <c r="G552" s="132">
        <v>1509.0</v>
      </c>
      <c r="H552" s="116">
        <v>324.46</v>
      </c>
      <c r="I552" s="131"/>
      <c r="J552" s="115"/>
      <c r="K552" s="115"/>
      <c r="L552" s="113" t="s">
        <v>862</v>
      </c>
      <c r="M552" s="115"/>
      <c r="N552" s="113" t="s">
        <v>725</v>
      </c>
      <c r="O552" s="118" t="s">
        <v>863</v>
      </c>
      <c r="P552" s="118"/>
      <c r="Q552" s="126"/>
      <c r="R552" s="126"/>
      <c r="S552" s="127"/>
    </row>
    <row r="553">
      <c r="A553" s="113" t="s">
        <v>1439</v>
      </c>
      <c r="B553" s="138" t="s">
        <v>699</v>
      </c>
      <c r="C553" s="138" t="s">
        <v>700</v>
      </c>
      <c r="D553" s="138" t="s">
        <v>41</v>
      </c>
      <c r="E553" s="139"/>
      <c r="F553" s="138" t="s">
        <v>40</v>
      </c>
      <c r="G553" s="132">
        <v>1510.0</v>
      </c>
      <c r="H553" s="116">
        <v>1305.98</v>
      </c>
      <c r="I553" s="131"/>
      <c r="J553" s="115"/>
      <c r="K553" s="115"/>
      <c r="L553" s="113" t="s">
        <v>862</v>
      </c>
      <c r="M553" s="115"/>
      <c r="N553" s="113" t="s">
        <v>725</v>
      </c>
      <c r="O553" s="121" t="s">
        <v>863</v>
      </c>
      <c r="P553" s="121"/>
      <c r="Q553" s="124"/>
      <c r="R553" s="124"/>
      <c r="S553" s="125"/>
    </row>
    <row r="554">
      <c r="A554" s="113" t="s">
        <v>1440</v>
      </c>
      <c r="B554" s="138" t="s">
        <v>699</v>
      </c>
      <c r="C554" s="138" t="s">
        <v>700</v>
      </c>
      <c r="D554" s="138" t="s">
        <v>41</v>
      </c>
      <c r="E554" s="139"/>
      <c r="F554" s="138" t="s">
        <v>40</v>
      </c>
      <c r="G554" s="132">
        <v>1511.0</v>
      </c>
      <c r="H554" s="116">
        <v>6296.3</v>
      </c>
      <c r="I554" s="131"/>
      <c r="J554" s="115"/>
      <c r="K554" s="115"/>
      <c r="L554" s="113" t="s">
        <v>862</v>
      </c>
      <c r="M554" s="115"/>
      <c r="N554" s="113" t="s">
        <v>725</v>
      </c>
      <c r="O554" s="118" t="s">
        <v>863</v>
      </c>
      <c r="P554" s="118"/>
      <c r="Q554" s="126"/>
      <c r="R554" s="126"/>
      <c r="S554" s="127"/>
    </row>
    <row r="555">
      <c r="A555" s="113" t="s">
        <v>1441</v>
      </c>
      <c r="B555" s="138" t="s">
        <v>699</v>
      </c>
      <c r="C555" s="138" t="s">
        <v>700</v>
      </c>
      <c r="D555" s="138" t="s">
        <v>41</v>
      </c>
      <c r="E555" s="139"/>
      <c r="F555" s="138" t="s">
        <v>40</v>
      </c>
      <c r="G555" s="132">
        <v>1512.0</v>
      </c>
      <c r="H555" s="116">
        <v>10141.65</v>
      </c>
      <c r="I555" s="131"/>
      <c r="J555" s="115"/>
      <c r="K555" s="115"/>
      <c r="L555" s="113" t="s">
        <v>862</v>
      </c>
      <c r="M555" s="115"/>
      <c r="N555" s="113" t="s">
        <v>725</v>
      </c>
      <c r="O555" s="121" t="s">
        <v>863</v>
      </c>
      <c r="P555" s="121"/>
      <c r="Q555" s="124"/>
      <c r="R555" s="124"/>
      <c r="S555" s="125"/>
    </row>
    <row r="556">
      <c r="A556" s="113" t="s">
        <v>1442</v>
      </c>
      <c r="B556" s="138" t="s">
        <v>699</v>
      </c>
      <c r="C556" s="138" t="s">
        <v>700</v>
      </c>
      <c r="D556" s="138" t="s">
        <v>41</v>
      </c>
      <c r="E556" s="139"/>
      <c r="F556" s="138" t="s">
        <v>40</v>
      </c>
      <c r="G556" s="132">
        <v>1513.0</v>
      </c>
      <c r="H556" s="116">
        <v>3952.53</v>
      </c>
      <c r="I556" s="131"/>
      <c r="J556" s="115"/>
      <c r="K556" s="115"/>
      <c r="L556" s="113" t="s">
        <v>862</v>
      </c>
      <c r="M556" s="115"/>
      <c r="N556" s="113" t="s">
        <v>725</v>
      </c>
      <c r="O556" s="118" t="s">
        <v>863</v>
      </c>
      <c r="P556" s="118"/>
      <c r="Q556" s="126"/>
      <c r="R556" s="126"/>
      <c r="S556" s="127"/>
    </row>
    <row r="557">
      <c r="A557" s="113" t="s">
        <v>1443</v>
      </c>
      <c r="B557" s="138" t="s">
        <v>699</v>
      </c>
      <c r="C557" s="138" t="s">
        <v>700</v>
      </c>
      <c r="D557" s="138" t="s">
        <v>41</v>
      </c>
      <c r="E557" s="139"/>
      <c r="F557" s="138" t="s">
        <v>40</v>
      </c>
      <c r="G557" s="132">
        <v>1514.0</v>
      </c>
      <c r="H557" s="116">
        <v>260.31</v>
      </c>
      <c r="I557" s="131"/>
      <c r="J557" s="115"/>
      <c r="K557" s="115"/>
      <c r="L557" s="113" t="s">
        <v>862</v>
      </c>
      <c r="M557" s="115"/>
      <c r="N557" s="113" t="s">
        <v>725</v>
      </c>
      <c r="O557" s="121" t="s">
        <v>863</v>
      </c>
      <c r="P557" s="121"/>
      <c r="Q557" s="124"/>
      <c r="R557" s="124"/>
      <c r="S557" s="125"/>
    </row>
    <row r="558">
      <c r="A558" s="113" t="s">
        <v>1444</v>
      </c>
      <c r="B558" s="138" t="s">
        <v>699</v>
      </c>
      <c r="C558" s="138" t="s">
        <v>700</v>
      </c>
      <c r="D558" s="138" t="s">
        <v>41</v>
      </c>
      <c r="E558" s="139"/>
      <c r="F558" s="138" t="s">
        <v>40</v>
      </c>
      <c r="G558" s="132">
        <v>1515.0</v>
      </c>
      <c r="H558" s="116">
        <v>3382.09</v>
      </c>
      <c r="I558" s="131"/>
      <c r="J558" s="115"/>
      <c r="K558" s="115"/>
      <c r="L558" s="113" t="s">
        <v>862</v>
      </c>
      <c r="M558" s="115"/>
      <c r="N558" s="113" t="s">
        <v>725</v>
      </c>
      <c r="O558" s="118" t="s">
        <v>863</v>
      </c>
      <c r="P558" s="118"/>
      <c r="Q558" s="126"/>
      <c r="R558" s="126"/>
      <c r="S558" s="127"/>
    </row>
    <row r="559">
      <c r="A559" s="113" t="s">
        <v>1445</v>
      </c>
      <c r="B559" s="138" t="s">
        <v>699</v>
      </c>
      <c r="C559" s="138" t="s">
        <v>700</v>
      </c>
      <c r="D559" s="138" t="s">
        <v>41</v>
      </c>
      <c r="E559" s="139"/>
      <c r="F559" s="138" t="s">
        <v>40</v>
      </c>
      <c r="G559" s="132">
        <v>1516.0</v>
      </c>
      <c r="H559" s="116">
        <v>642.81</v>
      </c>
      <c r="I559" s="131"/>
      <c r="J559" s="115"/>
      <c r="K559" s="115"/>
      <c r="L559" s="113" t="s">
        <v>862</v>
      </c>
      <c r="M559" s="115"/>
      <c r="N559" s="113" t="s">
        <v>725</v>
      </c>
      <c r="O559" s="121" t="s">
        <v>863</v>
      </c>
      <c r="P559" s="121"/>
      <c r="Q559" s="124"/>
      <c r="R559" s="124"/>
      <c r="S559" s="125"/>
    </row>
    <row r="560">
      <c r="A560" s="113" t="s">
        <v>1446</v>
      </c>
      <c r="B560" s="138" t="s">
        <v>699</v>
      </c>
      <c r="C560" s="138" t="s">
        <v>700</v>
      </c>
      <c r="D560" s="138" t="s">
        <v>41</v>
      </c>
      <c r="E560" s="139"/>
      <c r="F560" s="138" t="s">
        <v>40</v>
      </c>
      <c r="G560" s="132">
        <v>1517.0</v>
      </c>
      <c r="H560" s="116">
        <v>3342.38</v>
      </c>
      <c r="I560" s="131"/>
      <c r="J560" s="115"/>
      <c r="K560" s="115"/>
      <c r="L560" s="113" t="s">
        <v>862</v>
      </c>
      <c r="M560" s="115"/>
      <c r="N560" s="113" t="s">
        <v>725</v>
      </c>
      <c r="O560" s="118" t="s">
        <v>863</v>
      </c>
      <c r="P560" s="118"/>
      <c r="Q560" s="126"/>
      <c r="R560" s="126"/>
      <c r="S560" s="127"/>
    </row>
    <row r="561">
      <c r="A561" s="113" t="s">
        <v>1447</v>
      </c>
      <c r="B561" s="138" t="s">
        <v>699</v>
      </c>
      <c r="C561" s="138" t="s">
        <v>700</v>
      </c>
      <c r="D561" s="138" t="s">
        <v>41</v>
      </c>
      <c r="E561" s="139"/>
      <c r="F561" s="138" t="s">
        <v>40</v>
      </c>
      <c r="G561" s="132">
        <v>1518.0</v>
      </c>
      <c r="H561" s="116">
        <v>522.59</v>
      </c>
      <c r="I561" s="131"/>
      <c r="J561" s="115"/>
      <c r="K561" s="115"/>
      <c r="L561" s="113" t="s">
        <v>862</v>
      </c>
      <c r="M561" s="115"/>
      <c r="N561" s="113" t="s">
        <v>725</v>
      </c>
      <c r="O561" s="121" t="s">
        <v>863</v>
      </c>
      <c r="P561" s="121"/>
      <c r="Q561" s="124"/>
      <c r="R561" s="124"/>
      <c r="S561" s="125"/>
    </row>
    <row r="562">
      <c r="A562" s="113" t="s">
        <v>1448</v>
      </c>
      <c r="B562" s="138" t="s">
        <v>699</v>
      </c>
      <c r="C562" s="138" t="s">
        <v>700</v>
      </c>
      <c r="D562" s="138" t="s">
        <v>41</v>
      </c>
      <c r="E562" s="139"/>
      <c r="F562" s="138" t="s">
        <v>40</v>
      </c>
      <c r="G562" s="132">
        <v>1519.0</v>
      </c>
      <c r="H562" s="116">
        <v>980.07</v>
      </c>
      <c r="I562" s="131"/>
      <c r="J562" s="115"/>
      <c r="K562" s="115"/>
      <c r="L562" s="113" t="s">
        <v>862</v>
      </c>
      <c r="M562" s="115"/>
      <c r="N562" s="113" t="s">
        <v>725</v>
      </c>
      <c r="O562" s="118" t="s">
        <v>863</v>
      </c>
      <c r="P562" s="118"/>
      <c r="Q562" s="126"/>
      <c r="R562" s="126"/>
      <c r="S562" s="127"/>
    </row>
    <row r="563">
      <c r="A563" s="113" t="s">
        <v>1449</v>
      </c>
      <c r="B563" s="138" t="s">
        <v>699</v>
      </c>
      <c r="C563" s="138" t="s">
        <v>700</v>
      </c>
      <c r="D563" s="138" t="s">
        <v>41</v>
      </c>
      <c r="E563" s="139"/>
      <c r="F563" s="138" t="s">
        <v>40</v>
      </c>
      <c r="G563" s="132">
        <v>1520.0</v>
      </c>
      <c r="H563" s="116">
        <v>465.42</v>
      </c>
      <c r="I563" s="131"/>
      <c r="J563" s="115"/>
      <c r="K563" s="115"/>
      <c r="L563" s="113" t="s">
        <v>862</v>
      </c>
      <c r="M563" s="115"/>
      <c r="N563" s="113" t="s">
        <v>725</v>
      </c>
      <c r="O563" s="121" t="s">
        <v>863</v>
      </c>
      <c r="P563" s="121"/>
      <c r="Q563" s="124"/>
      <c r="R563" s="124"/>
      <c r="S563" s="125"/>
    </row>
    <row r="564">
      <c r="A564" s="113" t="s">
        <v>1450</v>
      </c>
      <c r="B564" s="138" t="s">
        <v>699</v>
      </c>
      <c r="C564" s="138" t="s">
        <v>700</v>
      </c>
      <c r="D564" s="138" t="s">
        <v>41</v>
      </c>
      <c r="E564" s="139"/>
      <c r="F564" s="138" t="s">
        <v>40</v>
      </c>
      <c r="G564" s="132">
        <v>1521.0</v>
      </c>
      <c r="H564" s="116">
        <v>497.15</v>
      </c>
      <c r="I564" s="131"/>
      <c r="J564" s="115"/>
      <c r="K564" s="115"/>
      <c r="L564" s="113" t="s">
        <v>862</v>
      </c>
      <c r="M564" s="115"/>
      <c r="N564" s="113" t="s">
        <v>725</v>
      </c>
      <c r="O564" s="118" t="s">
        <v>863</v>
      </c>
      <c r="P564" s="118"/>
      <c r="Q564" s="126"/>
      <c r="R564" s="126"/>
      <c r="S564" s="127"/>
    </row>
    <row r="565">
      <c r="A565" s="113" t="s">
        <v>1451</v>
      </c>
      <c r="B565" s="138" t="s">
        <v>699</v>
      </c>
      <c r="C565" s="138" t="s">
        <v>700</v>
      </c>
      <c r="D565" s="138" t="s">
        <v>41</v>
      </c>
      <c r="E565" s="139"/>
      <c r="F565" s="138" t="s">
        <v>40</v>
      </c>
      <c r="G565" s="132">
        <v>1522.0</v>
      </c>
      <c r="H565" s="116">
        <v>12991.23</v>
      </c>
      <c r="I565" s="131"/>
      <c r="J565" s="115"/>
      <c r="K565" s="115"/>
      <c r="L565" s="113" t="s">
        <v>862</v>
      </c>
      <c r="M565" s="115"/>
      <c r="N565" s="113" t="s">
        <v>725</v>
      </c>
      <c r="O565" s="121" t="s">
        <v>863</v>
      </c>
      <c r="P565" s="121"/>
      <c r="Q565" s="124"/>
      <c r="R565" s="124"/>
      <c r="S565" s="125"/>
    </row>
    <row r="566">
      <c r="A566" s="113" t="s">
        <v>1452</v>
      </c>
      <c r="B566" s="138" t="s">
        <v>699</v>
      </c>
      <c r="C566" s="138" t="s">
        <v>700</v>
      </c>
      <c r="D566" s="138" t="s">
        <v>41</v>
      </c>
      <c r="E566" s="139"/>
      <c r="F566" s="138" t="s">
        <v>40</v>
      </c>
      <c r="G566" s="132">
        <v>1523.0</v>
      </c>
      <c r="H566" s="116">
        <v>230.01</v>
      </c>
      <c r="I566" s="131"/>
      <c r="J566" s="115"/>
      <c r="K566" s="115"/>
      <c r="L566" s="113" t="s">
        <v>862</v>
      </c>
      <c r="M566" s="115"/>
      <c r="N566" s="113" t="s">
        <v>725</v>
      </c>
      <c r="O566" s="118" t="s">
        <v>863</v>
      </c>
      <c r="P566" s="118"/>
      <c r="Q566" s="126"/>
      <c r="R566" s="126"/>
      <c r="S566" s="127"/>
    </row>
    <row r="567">
      <c r="A567" s="113" t="s">
        <v>1453</v>
      </c>
      <c r="B567" s="138" t="s">
        <v>699</v>
      </c>
      <c r="C567" s="138" t="s">
        <v>700</v>
      </c>
      <c r="D567" s="138" t="s">
        <v>41</v>
      </c>
      <c r="E567" s="139"/>
      <c r="F567" s="138" t="s">
        <v>40</v>
      </c>
      <c r="G567" s="132">
        <v>1524.0</v>
      </c>
      <c r="H567" s="116">
        <v>1657.66</v>
      </c>
      <c r="I567" s="131"/>
      <c r="J567" s="115"/>
      <c r="K567" s="115"/>
      <c r="L567" s="113" t="s">
        <v>862</v>
      </c>
      <c r="M567" s="115"/>
      <c r="N567" s="113" t="s">
        <v>725</v>
      </c>
      <c r="O567" s="121" t="s">
        <v>863</v>
      </c>
      <c r="P567" s="121"/>
      <c r="Q567" s="124"/>
      <c r="R567" s="124"/>
      <c r="S567" s="125"/>
    </row>
    <row r="568">
      <c r="A568" s="113" t="s">
        <v>1454</v>
      </c>
      <c r="B568" s="138" t="s">
        <v>699</v>
      </c>
      <c r="C568" s="138" t="s">
        <v>700</v>
      </c>
      <c r="D568" s="138" t="s">
        <v>41</v>
      </c>
      <c r="E568" s="139"/>
      <c r="F568" s="138" t="s">
        <v>40</v>
      </c>
      <c r="G568" s="132">
        <v>1542.0</v>
      </c>
      <c r="H568" s="116">
        <v>1920.07</v>
      </c>
      <c r="I568" s="131"/>
      <c r="J568" s="115"/>
      <c r="K568" s="115"/>
      <c r="L568" s="113" t="s">
        <v>862</v>
      </c>
      <c r="M568" s="115"/>
      <c r="N568" s="113" t="s">
        <v>725</v>
      </c>
      <c r="O568" s="118" t="s">
        <v>863</v>
      </c>
      <c r="P568" s="118"/>
      <c r="Q568" s="126"/>
      <c r="R568" s="126"/>
      <c r="S568" s="127"/>
    </row>
    <row r="569">
      <c r="A569" s="113" t="s">
        <v>1455</v>
      </c>
      <c r="B569" s="138" t="s">
        <v>699</v>
      </c>
      <c r="C569" s="138" t="s">
        <v>700</v>
      </c>
      <c r="D569" s="138" t="s">
        <v>41</v>
      </c>
      <c r="E569" s="139"/>
      <c r="F569" s="138" t="s">
        <v>40</v>
      </c>
      <c r="G569" s="132">
        <v>1543.0</v>
      </c>
      <c r="H569" s="116">
        <v>1439.82</v>
      </c>
      <c r="I569" s="131"/>
      <c r="J569" s="115"/>
      <c r="K569" s="115"/>
      <c r="L569" s="113" t="s">
        <v>862</v>
      </c>
      <c r="M569" s="115"/>
      <c r="N569" s="113" t="s">
        <v>725</v>
      </c>
      <c r="O569" s="121" t="s">
        <v>863</v>
      </c>
      <c r="P569" s="121"/>
      <c r="Q569" s="124"/>
      <c r="R569" s="124"/>
      <c r="S569" s="125"/>
    </row>
    <row r="570">
      <c r="A570" s="113" t="s">
        <v>1456</v>
      </c>
      <c r="B570" s="138" t="s">
        <v>699</v>
      </c>
      <c r="C570" s="138" t="s">
        <v>700</v>
      </c>
      <c r="D570" s="138" t="s">
        <v>41</v>
      </c>
      <c r="E570" s="139"/>
      <c r="F570" s="138" t="s">
        <v>40</v>
      </c>
      <c r="G570" s="132">
        <v>1544.0</v>
      </c>
      <c r="H570" s="116">
        <v>231.94</v>
      </c>
      <c r="I570" s="131"/>
      <c r="J570" s="115"/>
      <c r="K570" s="115"/>
      <c r="L570" s="113" t="s">
        <v>862</v>
      </c>
      <c r="M570" s="115"/>
      <c r="N570" s="113" t="s">
        <v>725</v>
      </c>
      <c r="O570" s="118" t="s">
        <v>863</v>
      </c>
      <c r="P570" s="118"/>
      <c r="Q570" s="126"/>
      <c r="R570" s="126"/>
      <c r="S570" s="127"/>
    </row>
    <row r="571">
      <c r="A571" s="113" t="s">
        <v>1457</v>
      </c>
      <c r="B571" s="138" t="s">
        <v>699</v>
      </c>
      <c r="C571" s="138" t="s">
        <v>700</v>
      </c>
      <c r="D571" s="138" t="s">
        <v>41</v>
      </c>
      <c r="E571" s="139"/>
      <c r="F571" s="138" t="s">
        <v>40</v>
      </c>
      <c r="G571" s="132">
        <v>1545.0</v>
      </c>
      <c r="H571" s="116">
        <v>9111.18</v>
      </c>
      <c r="I571" s="131"/>
      <c r="J571" s="115"/>
      <c r="K571" s="115"/>
      <c r="L571" s="113" t="s">
        <v>862</v>
      </c>
      <c r="M571" s="115"/>
      <c r="N571" s="113" t="s">
        <v>725</v>
      </c>
      <c r="O571" s="121" t="s">
        <v>863</v>
      </c>
      <c r="P571" s="121"/>
      <c r="Q571" s="124"/>
      <c r="R571" s="124"/>
      <c r="S571" s="125"/>
    </row>
    <row r="572">
      <c r="A572" s="113" t="s">
        <v>1458</v>
      </c>
      <c r="B572" s="138" t="s">
        <v>699</v>
      </c>
      <c r="C572" s="138" t="s">
        <v>700</v>
      </c>
      <c r="D572" s="138" t="s">
        <v>41</v>
      </c>
      <c r="E572" s="139"/>
      <c r="F572" s="138" t="s">
        <v>40</v>
      </c>
      <c r="G572" s="132">
        <v>1546.0</v>
      </c>
      <c r="H572" s="116">
        <v>6347.17</v>
      </c>
      <c r="I572" s="131"/>
      <c r="J572" s="115"/>
      <c r="K572" s="115"/>
      <c r="L572" s="113" t="s">
        <v>862</v>
      </c>
      <c r="M572" s="115"/>
      <c r="N572" s="113" t="s">
        <v>725</v>
      </c>
      <c r="O572" s="118" t="s">
        <v>863</v>
      </c>
      <c r="P572" s="118"/>
      <c r="Q572" s="126"/>
      <c r="R572" s="126"/>
      <c r="S572" s="127"/>
    </row>
    <row r="573">
      <c r="A573" s="113" t="s">
        <v>1459</v>
      </c>
      <c r="B573" s="138" t="s">
        <v>699</v>
      </c>
      <c r="C573" s="138" t="s">
        <v>700</v>
      </c>
      <c r="D573" s="138" t="s">
        <v>41</v>
      </c>
      <c r="E573" s="139"/>
      <c r="F573" s="138" t="s">
        <v>40</v>
      </c>
      <c r="G573" s="132">
        <v>1547.0</v>
      </c>
      <c r="H573" s="116">
        <v>187.73</v>
      </c>
      <c r="I573" s="131"/>
      <c r="J573" s="115"/>
      <c r="K573" s="115"/>
      <c r="L573" s="113" t="s">
        <v>862</v>
      </c>
      <c r="M573" s="115"/>
      <c r="N573" s="113" t="s">
        <v>725</v>
      </c>
      <c r="O573" s="121" t="s">
        <v>863</v>
      </c>
      <c r="P573" s="121"/>
      <c r="Q573" s="124"/>
      <c r="R573" s="124"/>
      <c r="S573" s="125"/>
    </row>
    <row r="574">
      <c r="A574" s="113" t="s">
        <v>1460</v>
      </c>
      <c r="B574" s="138" t="s">
        <v>699</v>
      </c>
      <c r="C574" s="138" t="s">
        <v>700</v>
      </c>
      <c r="D574" s="138" t="s">
        <v>41</v>
      </c>
      <c r="E574" s="139"/>
      <c r="F574" s="138" t="s">
        <v>40</v>
      </c>
      <c r="G574" s="132">
        <v>1548.0</v>
      </c>
      <c r="H574" s="116">
        <v>2164.98</v>
      </c>
      <c r="I574" s="131"/>
      <c r="J574" s="115"/>
      <c r="K574" s="115"/>
      <c r="L574" s="113" t="s">
        <v>862</v>
      </c>
      <c r="M574" s="115"/>
      <c r="N574" s="113" t="s">
        <v>725</v>
      </c>
      <c r="O574" s="118" t="s">
        <v>863</v>
      </c>
      <c r="P574" s="118"/>
      <c r="Q574" s="126"/>
      <c r="R574" s="126"/>
      <c r="S574" s="127"/>
    </row>
    <row r="575">
      <c r="A575" s="113" t="s">
        <v>1461</v>
      </c>
      <c r="B575" s="138" t="s">
        <v>699</v>
      </c>
      <c r="C575" s="138" t="s">
        <v>700</v>
      </c>
      <c r="D575" s="138" t="s">
        <v>41</v>
      </c>
      <c r="E575" s="139"/>
      <c r="F575" s="138" t="s">
        <v>40</v>
      </c>
      <c r="G575" s="132">
        <v>1549.0</v>
      </c>
      <c r="H575" s="116">
        <v>376.87</v>
      </c>
      <c r="I575" s="131"/>
      <c r="J575" s="115"/>
      <c r="K575" s="115"/>
      <c r="L575" s="113" t="s">
        <v>862</v>
      </c>
      <c r="M575" s="115"/>
      <c r="N575" s="113" t="s">
        <v>725</v>
      </c>
      <c r="O575" s="121" t="s">
        <v>863</v>
      </c>
      <c r="P575" s="121"/>
      <c r="Q575" s="124"/>
      <c r="R575" s="124"/>
      <c r="S575" s="125"/>
    </row>
    <row r="576">
      <c r="A576" s="113" t="s">
        <v>1462</v>
      </c>
      <c r="B576" s="138" t="s">
        <v>699</v>
      </c>
      <c r="C576" s="138" t="s">
        <v>700</v>
      </c>
      <c r="D576" s="138" t="s">
        <v>41</v>
      </c>
      <c r="E576" s="139"/>
      <c r="F576" s="138" t="s">
        <v>40</v>
      </c>
      <c r="G576" s="132">
        <v>1550.0</v>
      </c>
      <c r="H576" s="116">
        <v>2961.36</v>
      </c>
      <c r="I576" s="131"/>
      <c r="J576" s="115"/>
      <c r="K576" s="115"/>
      <c r="L576" s="113" t="s">
        <v>862</v>
      </c>
      <c r="M576" s="115"/>
      <c r="N576" s="113" t="s">
        <v>725</v>
      </c>
      <c r="O576" s="118" t="s">
        <v>863</v>
      </c>
      <c r="P576" s="118"/>
      <c r="Q576" s="126"/>
      <c r="R576" s="126"/>
      <c r="S576" s="127"/>
    </row>
    <row r="577">
      <c r="A577" s="113" t="s">
        <v>1463</v>
      </c>
      <c r="B577" s="138" t="s">
        <v>699</v>
      </c>
      <c r="C577" s="138" t="s">
        <v>700</v>
      </c>
      <c r="D577" s="138" t="s">
        <v>41</v>
      </c>
      <c r="E577" s="139"/>
      <c r="F577" s="138" t="s">
        <v>40</v>
      </c>
      <c r="G577" s="132">
        <v>1551.0</v>
      </c>
      <c r="H577" s="116">
        <v>12417.36</v>
      </c>
      <c r="I577" s="131"/>
      <c r="J577" s="115"/>
      <c r="K577" s="115"/>
      <c r="L577" s="113" t="s">
        <v>862</v>
      </c>
      <c r="M577" s="115"/>
      <c r="N577" s="113" t="s">
        <v>725</v>
      </c>
      <c r="O577" s="121" t="s">
        <v>863</v>
      </c>
      <c r="P577" s="121"/>
      <c r="Q577" s="124"/>
      <c r="R577" s="124"/>
      <c r="S577" s="125"/>
    </row>
    <row r="578">
      <c r="A578" s="113" t="s">
        <v>1464</v>
      </c>
      <c r="B578" s="138" t="s">
        <v>699</v>
      </c>
      <c r="C578" s="138" t="s">
        <v>700</v>
      </c>
      <c r="D578" s="138" t="s">
        <v>41</v>
      </c>
      <c r="E578" s="139"/>
      <c r="F578" s="138" t="s">
        <v>40</v>
      </c>
      <c r="G578" s="132">
        <v>1552.0</v>
      </c>
      <c r="H578" s="116">
        <v>581.39</v>
      </c>
      <c r="I578" s="131"/>
      <c r="J578" s="115"/>
      <c r="K578" s="115"/>
      <c r="L578" s="113" t="s">
        <v>862</v>
      </c>
      <c r="M578" s="115"/>
      <c r="N578" s="113" t="s">
        <v>725</v>
      </c>
      <c r="O578" s="118" t="s">
        <v>863</v>
      </c>
      <c r="P578" s="118"/>
      <c r="Q578" s="126"/>
      <c r="R578" s="126"/>
      <c r="S578" s="127"/>
    </row>
    <row r="579">
      <c r="A579" s="113" t="s">
        <v>1465</v>
      </c>
      <c r="B579" s="138" t="s">
        <v>699</v>
      </c>
      <c r="C579" s="138" t="s">
        <v>700</v>
      </c>
      <c r="D579" s="138" t="s">
        <v>41</v>
      </c>
      <c r="E579" s="139"/>
      <c r="F579" s="138" t="s">
        <v>40</v>
      </c>
      <c r="G579" s="132">
        <v>1553.0</v>
      </c>
      <c r="H579" s="116">
        <v>777.86</v>
      </c>
      <c r="I579" s="131"/>
      <c r="J579" s="115"/>
      <c r="K579" s="115"/>
      <c r="L579" s="113" t="s">
        <v>862</v>
      </c>
      <c r="M579" s="115"/>
      <c r="N579" s="113" t="s">
        <v>725</v>
      </c>
      <c r="O579" s="121" t="s">
        <v>863</v>
      </c>
      <c r="P579" s="121"/>
      <c r="Q579" s="124"/>
      <c r="R579" s="124"/>
      <c r="S579" s="125"/>
    </row>
    <row r="580">
      <c r="A580" s="113" t="s">
        <v>1466</v>
      </c>
      <c r="B580" s="138" t="s">
        <v>699</v>
      </c>
      <c r="C580" s="138" t="s">
        <v>700</v>
      </c>
      <c r="D580" s="138" t="s">
        <v>41</v>
      </c>
      <c r="E580" s="139"/>
      <c r="F580" s="138" t="s">
        <v>40</v>
      </c>
      <c r="G580" s="132">
        <v>1554.0</v>
      </c>
      <c r="H580" s="116">
        <v>3295.97</v>
      </c>
      <c r="I580" s="131"/>
      <c r="J580" s="115"/>
      <c r="K580" s="115"/>
      <c r="L580" s="113" t="s">
        <v>862</v>
      </c>
      <c r="M580" s="115"/>
      <c r="N580" s="113" t="s">
        <v>725</v>
      </c>
      <c r="O580" s="118" t="s">
        <v>863</v>
      </c>
      <c r="P580" s="118"/>
      <c r="Q580" s="126"/>
      <c r="R580" s="126"/>
      <c r="S580" s="127"/>
    </row>
    <row r="581">
      <c r="A581" s="113" t="s">
        <v>1467</v>
      </c>
      <c r="B581" s="138" t="s">
        <v>699</v>
      </c>
      <c r="C581" s="138" t="s">
        <v>700</v>
      </c>
      <c r="D581" s="138" t="s">
        <v>41</v>
      </c>
      <c r="E581" s="139"/>
      <c r="F581" s="138" t="s">
        <v>40</v>
      </c>
      <c r="G581" s="132">
        <v>1555.0</v>
      </c>
      <c r="H581" s="116">
        <v>165.28</v>
      </c>
      <c r="I581" s="131"/>
      <c r="J581" s="115"/>
      <c r="K581" s="115"/>
      <c r="L581" s="113" t="s">
        <v>862</v>
      </c>
      <c r="M581" s="115"/>
      <c r="N581" s="113" t="s">
        <v>725</v>
      </c>
      <c r="O581" s="121" t="s">
        <v>863</v>
      </c>
      <c r="P581" s="121"/>
      <c r="Q581" s="124"/>
      <c r="R581" s="124"/>
      <c r="S581" s="125"/>
    </row>
    <row r="582">
      <c r="A582" s="113" t="s">
        <v>1468</v>
      </c>
      <c r="B582" s="138" t="s">
        <v>699</v>
      </c>
      <c r="C582" s="138" t="s">
        <v>700</v>
      </c>
      <c r="D582" s="138" t="s">
        <v>41</v>
      </c>
      <c r="E582" s="139"/>
      <c r="F582" s="138" t="s">
        <v>40</v>
      </c>
      <c r="G582" s="132">
        <v>1556.0</v>
      </c>
      <c r="H582" s="116">
        <v>664.01</v>
      </c>
      <c r="I582" s="131"/>
      <c r="J582" s="115"/>
      <c r="K582" s="115"/>
      <c r="L582" s="113" t="s">
        <v>862</v>
      </c>
      <c r="M582" s="115"/>
      <c r="N582" s="113" t="s">
        <v>725</v>
      </c>
      <c r="O582" s="118" t="s">
        <v>863</v>
      </c>
      <c r="P582" s="118"/>
      <c r="Q582" s="126"/>
      <c r="R582" s="126"/>
      <c r="S582" s="127"/>
    </row>
    <row r="583">
      <c r="A583" s="113" t="s">
        <v>1469</v>
      </c>
      <c r="B583" s="138" t="s">
        <v>699</v>
      </c>
      <c r="C583" s="138" t="s">
        <v>700</v>
      </c>
      <c r="D583" s="138" t="s">
        <v>41</v>
      </c>
      <c r="E583" s="139"/>
      <c r="F583" s="138" t="s">
        <v>40</v>
      </c>
      <c r="G583" s="132">
        <v>1568.0</v>
      </c>
      <c r="H583" s="116">
        <v>1820.28</v>
      </c>
      <c r="I583" s="131"/>
      <c r="J583" s="115"/>
      <c r="K583" s="115"/>
      <c r="L583" s="113" t="s">
        <v>862</v>
      </c>
      <c r="M583" s="115"/>
      <c r="N583" s="113" t="s">
        <v>725</v>
      </c>
      <c r="O583" s="121" t="s">
        <v>863</v>
      </c>
      <c r="P583" s="121"/>
      <c r="Q583" s="124"/>
      <c r="R583" s="124"/>
      <c r="S583" s="125"/>
    </row>
    <row r="584">
      <c r="A584" s="113" t="s">
        <v>1470</v>
      </c>
      <c r="B584" s="138" t="s">
        <v>699</v>
      </c>
      <c r="C584" s="138" t="s">
        <v>700</v>
      </c>
      <c r="D584" s="138" t="s">
        <v>41</v>
      </c>
      <c r="E584" s="139"/>
      <c r="F584" s="138" t="s">
        <v>40</v>
      </c>
      <c r="G584" s="132">
        <v>1569.0</v>
      </c>
      <c r="H584" s="116">
        <v>394.8</v>
      </c>
      <c r="I584" s="131"/>
      <c r="J584" s="115"/>
      <c r="K584" s="115"/>
      <c r="L584" s="113" t="s">
        <v>862</v>
      </c>
      <c r="M584" s="115"/>
      <c r="N584" s="113" t="s">
        <v>725</v>
      </c>
      <c r="O584" s="118" t="s">
        <v>863</v>
      </c>
      <c r="P584" s="118"/>
      <c r="Q584" s="126"/>
      <c r="R584" s="126"/>
      <c r="S584" s="127"/>
    </row>
    <row r="585">
      <c r="A585" s="113" t="s">
        <v>1471</v>
      </c>
      <c r="B585" s="138" t="s">
        <v>699</v>
      </c>
      <c r="C585" s="138" t="s">
        <v>700</v>
      </c>
      <c r="D585" s="138" t="s">
        <v>41</v>
      </c>
      <c r="E585" s="139"/>
      <c r="F585" s="138" t="s">
        <v>40</v>
      </c>
      <c r="G585" s="132">
        <v>1570.0</v>
      </c>
      <c r="H585" s="116">
        <v>1425.19</v>
      </c>
      <c r="I585" s="131"/>
      <c r="J585" s="115"/>
      <c r="K585" s="115"/>
      <c r="L585" s="113" t="s">
        <v>862</v>
      </c>
      <c r="M585" s="115"/>
      <c r="N585" s="113" t="s">
        <v>725</v>
      </c>
      <c r="O585" s="121" t="s">
        <v>863</v>
      </c>
      <c r="P585" s="121"/>
      <c r="Q585" s="124"/>
      <c r="R585" s="124"/>
      <c r="S585" s="125"/>
    </row>
    <row r="586">
      <c r="A586" s="113" t="s">
        <v>1472</v>
      </c>
      <c r="B586" s="138" t="s">
        <v>699</v>
      </c>
      <c r="C586" s="138" t="s">
        <v>700</v>
      </c>
      <c r="D586" s="138" t="s">
        <v>41</v>
      </c>
      <c r="E586" s="139"/>
      <c r="F586" s="138" t="s">
        <v>40</v>
      </c>
      <c r="G586" s="132">
        <v>1571.0</v>
      </c>
      <c r="H586" s="116">
        <v>1177.97</v>
      </c>
      <c r="I586" s="131"/>
      <c r="J586" s="115"/>
      <c r="K586" s="115"/>
      <c r="L586" s="113" t="s">
        <v>862</v>
      </c>
      <c r="M586" s="115"/>
      <c r="N586" s="113" t="s">
        <v>725</v>
      </c>
      <c r="O586" s="118" t="s">
        <v>863</v>
      </c>
      <c r="P586" s="118"/>
      <c r="Q586" s="126"/>
      <c r="R586" s="126"/>
      <c r="S586" s="127"/>
    </row>
    <row r="587">
      <c r="A587" s="113" t="s">
        <v>1473</v>
      </c>
      <c r="B587" s="138" t="s">
        <v>699</v>
      </c>
      <c r="C587" s="138" t="s">
        <v>700</v>
      </c>
      <c r="D587" s="138" t="s">
        <v>41</v>
      </c>
      <c r="E587" s="139"/>
      <c r="F587" s="138" t="s">
        <v>40</v>
      </c>
      <c r="G587" s="132">
        <v>1572.0</v>
      </c>
      <c r="H587" s="116">
        <v>159.35</v>
      </c>
      <c r="I587" s="131"/>
      <c r="J587" s="115"/>
      <c r="K587" s="115"/>
      <c r="L587" s="113" t="s">
        <v>862</v>
      </c>
      <c r="M587" s="115"/>
      <c r="N587" s="113" t="s">
        <v>725</v>
      </c>
      <c r="O587" s="121" t="s">
        <v>863</v>
      </c>
      <c r="P587" s="121"/>
      <c r="Q587" s="124"/>
      <c r="R587" s="124"/>
      <c r="S587" s="125"/>
    </row>
    <row r="588">
      <c r="A588" s="113" t="s">
        <v>1474</v>
      </c>
      <c r="B588" s="138" t="s">
        <v>699</v>
      </c>
      <c r="C588" s="138" t="s">
        <v>700</v>
      </c>
      <c r="D588" s="138" t="s">
        <v>41</v>
      </c>
      <c r="E588" s="139"/>
      <c r="F588" s="138" t="s">
        <v>40</v>
      </c>
      <c r="G588" s="132">
        <v>1573.0</v>
      </c>
      <c r="H588" s="116">
        <v>355.3</v>
      </c>
      <c r="I588" s="131"/>
      <c r="J588" s="115"/>
      <c r="K588" s="115"/>
      <c r="L588" s="113" t="s">
        <v>862</v>
      </c>
      <c r="M588" s="115"/>
      <c r="N588" s="113" t="s">
        <v>725</v>
      </c>
      <c r="O588" s="118" t="s">
        <v>863</v>
      </c>
      <c r="P588" s="118"/>
      <c r="Q588" s="126"/>
      <c r="R588" s="126"/>
      <c r="S588" s="127"/>
    </row>
    <row r="589">
      <c r="A589" s="113" t="s">
        <v>1475</v>
      </c>
      <c r="B589" s="138" t="s">
        <v>699</v>
      </c>
      <c r="C589" s="138" t="s">
        <v>700</v>
      </c>
      <c r="D589" s="138" t="s">
        <v>41</v>
      </c>
      <c r="E589" s="139"/>
      <c r="F589" s="138" t="s">
        <v>40</v>
      </c>
      <c r="G589" s="132">
        <v>1574.0</v>
      </c>
      <c r="H589" s="116">
        <v>1174.76</v>
      </c>
      <c r="I589" s="131"/>
      <c r="J589" s="115"/>
      <c r="K589" s="115"/>
      <c r="L589" s="113" t="s">
        <v>862</v>
      </c>
      <c r="M589" s="115"/>
      <c r="N589" s="113" t="s">
        <v>725</v>
      </c>
      <c r="O589" s="121" t="s">
        <v>863</v>
      </c>
      <c r="P589" s="121"/>
      <c r="Q589" s="124"/>
      <c r="R589" s="124"/>
      <c r="S589" s="125"/>
    </row>
    <row r="590">
      <c r="A590" s="113" t="s">
        <v>1476</v>
      </c>
      <c r="B590" s="138" t="s">
        <v>699</v>
      </c>
      <c r="C590" s="138" t="s">
        <v>700</v>
      </c>
      <c r="D590" s="138" t="s">
        <v>41</v>
      </c>
      <c r="E590" s="139"/>
      <c r="F590" s="138" t="s">
        <v>40</v>
      </c>
      <c r="G590" s="132">
        <v>1575.0</v>
      </c>
      <c r="H590" s="116">
        <v>608.96</v>
      </c>
      <c r="I590" s="131"/>
      <c r="J590" s="115"/>
      <c r="K590" s="115"/>
      <c r="L590" s="113" t="s">
        <v>862</v>
      </c>
      <c r="M590" s="115"/>
      <c r="N590" s="113" t="s">
        <v>725</v>
      </c>
      <c r="O590" s="118" t="s">
        <v>863</v>
      </c>
      <c r="P590" s="118"/>
      <c r="Q590" s="126"/>
      <c r="R590" s="126"/>
      <c r="S590" s="127"/>
    </row>
    <row r="591">
      <c r="A591" s="113" t="s">
        <v>1477</v>
      </c>
      <c r="B591" s="138" t="s">
        <v>699</v>
      </c>
      <c r="C591" s="138" t="s">
        <v>700</v>
      </c>
      <c r="D591" s="138" t="s">
        <v>41</v>
      </c>
      <c r="E591" s="139"/>
      <c r="F591" s="138" t="s">
        <v>40</v>
      </c>
      <c r="G591" s="132">
        <v>1576.0</v>
      </c>
      <c r="H591" s="116">
        <v>19394.86</v>
      </c>
      <c r="I591" s="131"/>
      <c r="J591" s="115"/>
      <c r="K591" s="115"/>
      <c r="L591" s="113" t="s">
        <v>862</v>
      </c>
      <c r="M591" s="115"/>
      <c r="N591" s="113" t="s">
        <v>725</v>
      </c>
      <c r="O591" s="121" t="s">
        <v>863</v>
      </c>
      <c r="P591" s="121"/>
      <c r="Q591" s="124"/>
      <c r="R591" s="124"/>
      <c r="S591" s="125"/>
    </row>
    <row r="592">
      <c r="A592" s="113" t="s">
        <v>1478</v>
      </c>
      <c r="B592" s="138" t="s">
        <v>699</v>
      </c>
      <c r="C592" s="138" t="s">
        <v>700</v>
      </c>
      <c r="D592" s="138" t="s">
        <v>41</v>
      </c>
      <c r="E592" s="139"/>
      <c r="F592" s="138" t="s">
        <v>40</v>
      </c>
      <c r="G592" s="132">
        <v>1577.0</v>
      </c>
      <c r="H592" s="116">
        <v>4934.89</v>
      </c>
      <c r="I592" s="131"/>
      <c r="J592" s="115"/>
      <c r="K592" s="115"/>
      <c r="L592" s="113" t="s">
        <v>862</v>
      </c>
      <c r="M592" s="115"/>
      <c r="N592" s="113" t="s">
        <v>725</v>
      </c>
      <c r="O592" s="118" t="s">
        <v>863</v>
      </c>
      <c r="P592" s="118"/>
      <c r="Q592" s="126"/>
      <c r="R592" s="126"/>
      <c r="S592" s="127"/>
    </row>
    <row r="593">
      <c r="A593" s="113" t="s">
        <v>1479</v>
      </c>
      <c r="B593" s="138" t="s">
        <v>699</v>
      </c>
      <c r="C593" s="138" t="s">
        <v>700</v>
      </c>
      <c r="D593" s="138" t="s">
        <v>41</v>
      </c>
      <c r="E593" s="139"/>
      <c r="F593" s="138" t="s">
        <v>40</v>
      </c>
      <c r="G593" s="132">
        <v>1578.0</v>
      </c>
      <c r="H593" s="116">
        <v>210.6</v>
      </c>
      <c r="I593" s="131"/>
      <c r="J593" s="115"/>
      <c r="K593" s="115"/>
      <c r="L593" s="113" t="s">
        <v>862</v>
      </c>
      <c r="M593" s="115"/>
      <c r="N593" s="113" t="s">
        <v>725</v>
      </c>
      <c r="O593" s="121" t="s">
        <v>863</v>
      </c>
      <c r="P593" s="121"/>
      <c r="Q593" s="124"/>
      <c r="R593" s="124"/>
      <c r="S593" s="125"/>
    </row>
    <row r="594">
      <c r="A594" s="113" t="s">
        <v>1480</v>
      </c>
      <c r="B594" s="138" t="s">
        <v>699</v>
      </c>
      <c r="C594" s="138" t="s">
        <v>700</v>
      </c>
      <c r="D594" s="138" t="s">
        <v>41</v>
      </c>
      <c r="E594" s="139"/>
      <c r="F594" s="138" t="s">
        <v>40</v>
      </c>
      <c r="G594" s="132">
        <v>1579.0</v>
      </c>
      <c r="H594" s="116">
        <v>638.26</v>
      </c>
      <c r="I594" s="131"/>
      <c r="J594" s="115"/>
      <c r="K594" s="115"/>
      <c r="L594" s="113" t="s">
        <v>862</v>
      </c>
      <c r="M594" s="115"/>
      <c r="N594" s="113" t="s">
        <v>725</v>
      </c>
      <c r="O594" s="118" t="s">
        <v>863</v>
      </c>
      <c r="P594" s="118"/>
      <c r="Q594" s="126"/>
      <c r="R594" s="126"/>
      <c r="S594" s="127"/>
    </row>
    <row r="595">
      <c r="A595" s="113" t="s">
        <v>1481</v>
      </c>
      <c r="B595" s="138" t="s">
        <v>699</v>
      </c>
      <c r="C595" s="138" t="s">
        <v>700</v>
      </c>
      <c r="D595" s="138" t="s">
        <v>41</v>
      </c>
      <c r="E595" s="139"/>
      <c r="F595" s="138" t="s">
        <v>40</v>
      </c>
      <c r="G595" s="132">
        <v>1580.0</v>
      </c>
      <c r="H595" s="116">
        <v>43690.26</v>
      </c>
      <c r="I595" s="131"/>
      <c r="J595" s="115"/>
      <c r="K595" s="115"/>
      <c r="L595" s="113" t="s">
        <v>862</v>
      </c>
      <c r="M595" s="115"/>
      <c r="N595" s="113" t="s">
        <v>725</v>
      </c>
      <c r="O595" s="121" t="s">
        <v>863</v>
      </c>
      <c r="P595" s="121"/>
      <c r="Q595" s="124"/>
      <c r="R595" s="124"/>
      <c r="S595" s="125"/>
    </row>
    <row r="596">
      <c r="A596" s="113" t="s">
        <v>1482</v>
      </c>
      <c r="B596" s="138" t="s">
        <v>699</v>
      </c>
      <c r="C596" s="138" t="s">
        <v>700</v>
      </c>
      <c r="D596" s="138" t="s">
        <v>41</v>
      </c>
      <c r="E596" s="139"/>
      <c r="F596" s="138" t="s">
        <v>40</v>
      </c>
      <c r="G596" s="132">
        <v>1581.0</v>
      </c>
      <c r="H596" s="116">
        <v>2761.44</v>
      </c>
      <c r="I596" s="131"/>
      <c r="J596" s="115"/>
      <c r="K596" s="115"/>
      <c r="L596" s="113" t="s">
        <v>862</v>
      </c>
      <c r="M596" s="115"/>
      <c r="N596" s="113" t="s">
        <v>725</v>
      </c>
      <c r="O596" s="118" t="s">
        <v>863</v>
      </c>
      <c r="P596" s="118"/>
      <c r="Q596" s="126"/>
      <c r="R596" s="126"/>
      <c r="S596" s="127"/>
    </row>
    <row r="597">
      <c r="A597" s="113" t="s">
        <v>1483</v>
      </c>
      <c r="B597" s="138" t="s">
        <v>699</v>
      </c>
      <c r="C597" s="138" t="s">
        <v>700</v>
      </c>
      <c r="D597" s="138" t="s">
        <v>41</v>
      </c>
      <c r="E597" s="139"/>
      <c r="F597" s="138" t="s">
        <v>40</v>
      </c>
      <c r="G597" s="132">
        <v>1582.0</v>
      </c>
      <c r="H597" s="116">
        <v>805.32</v>
      </c>
      <c r="I597" s="131"/>
      <c r="J597" s="115"/>
      <c r="K597" s="115"/>
      <c r="L597" s="113" t="s">
        <v>862</v>
      </c>
      <c r="M597" s="115"/>
      <c r="N597" s="113" t="s">
        <v>725</v>
      </c>
      <c r="O597" s="121" t="s">
        <v>863</v>
      </c>
      <c r="P597" s="121"/>
      <c r="Q597" s="124"/>
      <c r="R597" s="124"/>
      <c r="S597" s="125"/>
    </row>
    <row r="598">
      <c r="A598" s="113" t="s">
        <v>1484</v>
      </c>
      <c r="B598" s="138" t="s">
        <v>699</v>
      </c>
      <c r="C598" s="138" t="s">
        <v>700</v>
      </c>
      <c r="D598" s="138" t="s">
        <v>41</v>
      </c>
      <c r="E598" s="139"/>
      <c r="F598" s="138" t="s">
        <v>40</v>
      </c>
      <c r="G598" s="132">
        <v>1583.0</v>
      </c>
      <c r="H598" s="116">
        <v>4068.34</v>
      </c>
      <c r="I598" s="131"/>
      <c r="J598" s="115"/>
      <c r="K598" s="115"/>
      <c r="L598" s="113" t="s">
        <v>862</v>
      </c>
      <c r="M598" s="115"/>
      <c r="N598" s="113" t="s">
        <v>725</v>
      </c>
      <c r="O598" s="118" t="s">
        <v>863</v>
      </c>
      <c r="P598" s="118"/>
      <c r="Q598" s="126"/>
      <c r="R598" s="126"/>
      <c r="S598" s="127"/>
    </row>
    <row r="599">
      <c r="A599" s="113" t="s">
        <v>1485</v>
      </c>
      <c r="B599" s="138" t="s">
        <v>699</v>
      </c>
      <c r="C599" s="138" t="s">
        <v>700</v>
      </c>
      <c r="D599" s="138" t="s">
        <v>41</v>
      </c>
      <c r="E599" s="139"/>
      <c r="F599" s="138" t="s">
        <v>40</v>
      </c>
      <c r="G599" s="132">
        <v>1584.0</v>
      </c>
      <c r="H599" s="116">
        <v>171.96</v>
      </c>
      <c r="I599" s="131"/>
      <c r="J599" s="115"/>
      <c r="K599" s="115"/>
      <c r="L599" s="113" t="s">
        <v>862</v>
      </c>
      <c r="M599" s="115"/>
      <c r="N599" s="113" t="s">
        <v>725</v>
      </c>
      <c r="O599" s="121" t="s">
        <v>863</v>
      </c>
      <c r="P599" s="121"/>
      <c r="Q599" s="124"/>
      <c r="R599" s="124"/>
      <c r="S599" s="125"/>
    </row>
    <row r="600">
      <c r="A600" s="113" t="s">
        <v>1486</v>
      </c>
      <c r="B600" s="138" t="s">
        <v>699</v>
      </c>
      <c r="C600" s="138" t="s">
        <v>700</v>
      </c>
      <c r="D600" s="138" t="s">
        <v>41</v>
      </c>
      <c r="E600" s="139"/>
      <c r="F600" s="138" t="s">
        <v>40</v>
      </c>
      <c r="G600" s="132">
        <v>1585.0</v>
      </c>
      <c r="H600" s="116">
        <v>7105.34</v>
      </c>
      <c r="I600" s="131"/>
      <c r="J600" s="115"/>
      <c r="K600" s="115"/>
      <c r="L600" s="113" t="s">
        <v>862</v>
      </c>
      <c r="M600" s="115"/>
      <c r="N600" s="113" t="s">
        <v>725</v>
      </c>
      <c r="O600" s="118" t="s">
        <v>863</v>
      </c>
      <c r="P600" s="118"/>
      <c r="Q600" s="126"/>
      <c r="R600" s="126"/>
      <c r="S600" s="127"/>
    </row>
    <row r="601">
      <c r="A601" s="113" t="s">
        <v>1487</v>
      </c>
      <c r="B601" s="138" t="s">
        <v>699</v>
      </c>
      <c r="C601" s="138" t="s">
        <v>700</v>
      </c>
      <c r="D601" s="138" t="s">
        <v>41</v>
      </c>
      <c r="E601" s="139"/>
      <c r="F601" s="138" t="s">
        <v>40</v>
      </c>
      <c r="G601" s="132">
        <v>1586.0</v>
      </c>
      <c r="H601" s="116">
        <v>9057.87</v>
      </c>
      <c r="I601" s="131"/>
      <c r="J601" s="115"/>
      <c r="K601" s="115"/>
      <c r="L601" s="113" t="s">
        <v>862</v>
      </c>
      <c r="M601" s="115"/>
      <c r="N601" s="113" t="s">
        <v>725</v>
      </c>
      <c r="O601" s="121" t="s">
        <v>863</v>
      </c>
      <c r="P601" s="121"/>
      <c r="Q601" s="124"/>
      <c r="R601" s="124"/>
      <c r="S601" s="125"/>
    </row>
    <row r="602">
      <c r="A602" s="113" t="s">
        <v>1488</v>
      </c>
      <c r="B602" s="138" t="s">
        <v>699</v>
      </c>
      <c r="C602" s="138" t="s">
        <v>700</v>
      </c>
      <c r="D602" s="138" t="s">
        <v>41</v>
      </c>
      <c r="E602" s="139"/>
      <c r="F602" s="138" t="s">
        <v>40</v>
      </c>
      <c r="G602" s="132">
        <v>1587.0</v>
      </c>
      <c r="H602" s="116">
        <v>1471.06</v>
      </c>
      <c r="I602" s="131"/>
      <c r="J602" s="115"/>
      <c r="K602" s="115"/>
      <c r="L602" s="113" t="s">
        <v>862</v>
      </c>
      <c r="M602" s="115"/>
      <c r="N602" s="113" t="s">
        <v>725</v>
      </c>
      <c r="O602" s="118" t="s">
        <v>863</v>
      </c>
      <c r="P602" s="118"/>
      <c r="Q602" s="126"/>
      <c r="R602" s="126"/>
      <c r="S602" s="127"/>
    </row>
    <row r="603">
      <c r="A603" s="113" t="s">
        <v>1489</v>
      </c>
      <c r="B603" s="138" t="s">
        <v>699</v>
      </c>
      <c r="C603" s="138" t="s">
        <v>700</v>
      </c>
      <c r="D603" s="138" t="s">
        <v>41</v>
      </c>
      <c r="E603" s="139"/>
      <c r="F603" s="138" t="s">
        <v>40</v>
      </c>
      <c r="G603" s="132">
        <v>1588.0</v>
      </c>
      <c r="H603" s="116">
        <v>196.4</v>
      </c>
      <c r="I603" s="131"/>
      <c r="J603" s="115"/>
      <c r="K603" s="115"/>
      <c r="L603" s="113" t="s">
        <v>862</v>
      </c>
      <c r="M603" s="115"/>
      <c r="N603" s="113" t="s">
        <v>725</v>
      </c>
      <c r="O603" s="121" t="s">
        <v>863</v>
      </c>
      <c r="P603" s="121"/>
      <c r="Q603" s="124"/>
      <c r="R603" s="124"/>
      <c r="S603" s="125"/>
    </row>
    <row r="604">
      <c r="A604" s="113" t="s">
        <v>1490</v>
      </c>
      <c r="B604" s="138" t="s">
        <v>699</v>
      </c>
      <c r="C604" s="138" t="s">
        <v>700</v>
      </c>
      <c r="D604" s="138" t="s">
        <v>41</v>
      </c>
      <c r="E604" s="139"/>
      <c r="F604" s="138" t="s">
        <v>40</v>
      </c>
      <c r="G604" s="132">
        <v>1589.0</v>
      </c>
      <c r="H604" s="116">
        <v>6363.67</v>
      </c>
      <c r="I604" s="131"/>
      <c r="J604" s="115"/>
      <c r="K604" s="115"/>
      <c r="L604" s="113" t="s">
        <v>862</v>
      </c>
      <c r="M604" s="115"/>
      <c r="N604" s="113" t="s">
        <v>725</v>
      </c>
      <c r="O604" s="118" t="s">
        <v>863</v>
      </c>
      <c r="P604" s="118"/>
      <c r="Q604" s="126"/>
      <c r="R604" s="126"/>
      <c r="S604" s="127"/>
    </row>
    <row r="605">
      <c r="A605" s="113" t="s">
        <v>1491</v>
      </c>
      <c r="B605" s="138" t="s">
        <v>699</v>
      </c>
      <c r="C605" s="138" t="s">
        <v>700</v>
      </c>
      <c r="D605" s="138" t="s">
        <v>41</v>
      </c>
      <c r="E605" s="139"/>
      <c r="F605" s="138" t="s">
        <v>40</v>
      </c>
      <c r="G605" s="132">
        <v>1590.0</v>
      </c>
      <c r="H605" s="116">
        <v>272.57</v>
      </c>
      <c r="I605" s="131"/>
      <c r="J605" s="115"/>
      <c r="K605" s="115"/>
      <c r="L605" s="113" t="s">
        <v>862</v>
      </c>
      <c r="M605" s="115"/>
      <c r="N605" s="113" t="s">
        <v>725</v>
      </c>
      <c r="O605" s="121" t="s">
        <v>863</v>
      </c>
      <c r="P605" s="121"/>
      <c r="Q605" s="124"/>
      <c r="R605" s="124"/>
      <c r="S605" s="125"/>
    </row>
    <row r="606">
      <c r="A606" s="113" t="s">
        <v>1492</v>
      </c>
      <c r="B606" s="138" t="s">
        <v>699</v>
      </c>
      <c r="C606" s="138" t="s">
        <v>700</v>
      </c>
      <c r="D606" s="138" t="s">
        <v>41</v>
      </c>
      <c r="E606" s="139"/>
      <c r="F606" s="138" t="s">
        <v>40</v>
      </c>
      <c r="G606" s="132">
        <v>1591.0</v>
      </c>
      <c r="H606" s="116">
        <v>1253.49</v>
      </c>
      <c r="I606" s="131"/>
      <c r="J606" s="115"/>
      <c r="K606" s="115"/>
      <c r="L606" s="113" t="s">
        <v>862</v>
      </c>
      <c r="M606" s="115"/>
      <c r="N606" s="113" t="s">
        <v>725</v>
      </c>
      <c r="O606" s="118" t="s">
        <v>863</v>
      </c>
      <c r="P606" s="118"/>
      <c r="Q606" s="126"/>
      <c r="R606" s="126"/>
      <c r="S606" s="127"/>
    </row>
    <row r="607">
      <c r="A607" s="113" t="s">
        <v>1493</v>
      </c>
      <c r="B607" s="138" t="s">
        <v>699</v>
      </c>
      <c r="C607" s="138" t="s">
        <v>700</v>
      </c>
      <c r="D607" s="138" t="s">
        <v>41</v>
      </c>
      <c r="E607" s="139"/>
      <c r="F607" s="138" t="s">
        <v>40</v>
      </c>
      <c r="G607" s="132">
        <v>1592.0</v>
      </c>
      <c r="H607" s="116">
        <v>177.7</v>
      </c>
      <c r="I607" s="131"/>
      <c r="J607" s="115"/>
      <c r="K607" s="115"/>
      <c r="L607" s="113" t="s">
        <v>862</v>
      </c>
      <c r="M607" s="115"/>
      <c r="N607" s="113" t="s">
        <v>725</v>
      </c>
      <c r="O607" s="121" t="s">
        <v>863</v>
      </c>
      <c r="P607" s="121"/>
      <c r="Q607" s="124"/>
      <c r="R607" s="124"/>
      <c r="S607" s="125"/>
    </row>
    <row r="608">
      <c r="A608" s="113" t="s">
        <v>1494</v>
      </c>
      <c r="B608" s="138" t="s">
        <v>699</v>
      </c>
      <c r="C608" s="138" t="s">
        <v>700</v>
      </c>
      <c r="D608" s="138" t="s">
        <v>41</v>
      </c>
      <c r="E608" s="139"/>
      <c r="F608" s="138" t="s">
        <v>40</v>
      </c>
      <c r="G608" s="132">
        <v>1593.0</v>
      </c>
      <c r="H608" s="116">
        <v>4287.95</v>
      </c>
      <c r="I608" s="131"/>
      <c r="J608" s="115"/>
      <c r="K608" s="115"/>
      <c r="L608" s="113" t="s">
        <v>862</v>
      </c>
      <c r="M608" s="115"/>
      <c r="N608" s="113" t="s">
        <v>725</v>
      </c>
      <c r="O608" s="118" t="s">
        <v>863</v>
      </c>
      <c r="P608" s="118"/>
      <c r="Q608" s="126"/>
      <c r="R608" s="126"/>
      <c r="S608" s="127"/>
    </row>
    <row r="609">
      <c r="A609" s="113" t="s">
        <v>1495</v>
      </c>
      <c r="B609" s="138" t="s">
        <v>699</v>
      </c>
      <c r="C609" s="138" t="s">
        <v>700</v>
      </c>
      <c r="D609" s="138" t="s">
        <v>41</v>
      </c>
      <c r="E609" s="139"/>
      <c r="F609" s="138" t="s">
        <v>40</v>
      </c>
      <c r="G609" s="132">
        <v>1594.0</v>
      </c>
      <c r="H609" s="116">
        <v>272.34</v>
      </c>
      <c r="I609" s="131"/>
      <c r="J609" s="115"/>
      <c r="K609" s="115"/>
      <c r="L609" s="113" t="s">
        <v>862</v>
      </c>
      <c r="M609" s="115"/>
      <c r="N609" s="113" t="s">
        <v>725</v>
      </c>
      <c r="O609" s="121" t="s">
        <v>863</v>
      </c>
      <c r="P609" s="121"/>
      <c r="Q609" s="124"/>
      <c r="R609" s="124"/>
      <c r="S609" s="125"/>
    </row>
    <row r="610">
      <c r="A610" s="113" t="s">
        <v>1496</v>
      </c>
      <c r="B610" s="138" t="s">
        <v>699</v>
      </c>
      <c r="C610" s="138" t="s">
        <v>700</v>
      </c>
      <c r="D610" s="138" t="s">
        <v>41</v>
      </c>
      <c r="E610" s="139"/>
      <c r="F610" s="138" t="s">
        <v>40</v>
      </c>
      <c r="G610" s="132">
        <v>1595.0</v>
      </c>
      <c r="H610" s="116">
        <v>874.08</v>
      </c>
      <c r="I610" s="131"/>
      <c r="J610" s="115"/>
      <c r="K610" s="115"/>
      <c r="L610" s="113" t="s">
        <v>862</v>
      </c>
      <c r="M610" s="115"/>
      <c r="N610" s="113" t="s">
        <v>725</v>
      </c>
      <c r="O610" s="118" t="s">
        <v>863</v>
      </c>
      <c r="P610" s="118"/>
      <c r="Q610" s="126"/>
      <c r="R610" s="126"/>
      <c r="S610" s="127"/>
    </row>
    <row r="611">
      <c r="A611" s="113" t="s">
        <v>1497</v>
      </c>
      <c r="B611" s="138" t="s">
        <v>699</v>
      </c>
      <c r="C611" s="138" t="s">
        <v>700</v>
      </c>
      <c r="D611" s="138" t="s">
        <v>41</v>
      </c>
      <c r="E611" s="139"/>
      <c r="F611" s="138" t="s">
        <v>40</v>
      </c>
      <c r="G611" s="132">
        <v>1596.0</v>
      </c>
      <c r="H611" s="116">
        <v>3664.37</v>
      </c>
      <c r="I611" s="131"/>
      <c r="J611" s="115"/>
      <c r="K611" s="115"/>
      <c r="L611" s="113" t="s">
        <v>862</v>
      </c>
      <c r="M611" s="115"/>
      <c r="N611" s="113" t="s">
        <v>725</v>
      </c>
      <c r="O611" s="121" t="s">
        <v>863</v>
      </c>
      <c r="P611" s="121"/>
      <c r="Q611" s="124"/>
      <c r="R611" s="124"/>
      <c r="S611" s="125"/>
    </row>
    <row r="612">
      <c r="A612" s="113" t="s">
        <v>1498</v>
      </c>
      <c r="B612" s="138" t="s">
        <v>699</v>
      </c>
      <c r="C612" s="138" t="s">
        <v>700</v>
      </c>
      <c r="D612" s="138" t="s">
        <v>41</v>
      </c>
      <c r="E612" s="139"/>
      <c r="F612" s="138" t="s">
        <v>40</v>
      </c>
      <c r="G612" s="132">
        <v>1597.0</v>
      </c>
      <c r="H612" s="116">
        <v>3555.01</v>
      </c>
      <c r="I612" s="131"/>
      <c r="J612" s="115"/>
      <c r="K612" s="115"/>
      <c r="L612" s="113" t="s">
        <v>862</v>
      </c>
      <c r="M612" s="115"/>
      <c r="N612" s="113" t="s">
        <v>725</v>
      </c>
      <c r="O612" s="118" t="s">
        <v>863</v>
      </c>
      <c r="P612" s="118"/>
      <c r="Q612" s="126"/>
      <c r="R612" s="126"/>
      <c r="S612" s="127"/>
    </row>
    <row r="613">
      <c r="A613" s="113" t="s">
        <v>1499</v>
      </c>
      <c r="B613" s="138" t="s">
        <v>699</v>
      </c>
      <c r="C613" s="138" t="s">
        <v>700</v>
      </c>
      <c r="D613" s="138" t="s">
        <v>41</v>
      </c>
      <c r="E613" s="139"/>
      <c r="F613" s="138" t="s">
        <v>40</v>
      </c>
      <c r="G613" s="132">
        <v>1598.0</v>
      </c>
      <c r="H613" s="116">
        <v>175.69</v>
      </c>
      <c r="I613" s="131"/>
      <c r="J613" s="115"/>
      <c r="K613" s="115"/>
      <c r="L613" s="113" t="s">
        <v>862</v>
      </c>
      <c r="M613" s="115"/>
      <c r="N613" s="113" t="s">
        <v>725</v>
      </c>
      <c r="O613" s="121" t="s">
        <v>863</v>
      </c>
      <c r="P613" s="121"/>
      <c r="Q613" s="124"/>
      <c r="R613" s="124"/>
      <c r="S613" s="125"/>
    </row>
    <row r="614">
      <c r="A614" s="113" t="s">
        <v>1500</v>
      </c>
      <c r="B614" s="138" t="s">
        <v>699</v>
      </c>
      <c r="C614" s="138" t="s">
        <v>700</v>
      </c>
      <c r="D614" s="138" t="s">
        <v>41</v>
      </c>
      <c r="E614" s="139"/>
      <c r="F614" s="138" t="s">
        <v>40</v>
      </c>
      <c r="G614" s="132">
        <v>1599.0</v>
      </c>
      <c r="H614" s="116">
        <v>1741.52</v>
      </c>
      <c r="I614" s="131"/>
      <c r="J614" s="115"/>
      <c r="K614" s="115"/>
      <c r="L614" s="113" t="s">
        <v>862</v>
      </c>
      <c r="M614" s="115"/>
      <c r="N614" s="113" t="s">
        <v>725</v>
      </c>
      <c r="O614" s="118" t="s">
        <v>863</v>
      </c>
      <c r="P614" s="118"/>
      <c r="Q614" s="126"/>
      <c r="R614" s="126"/>
      <c r="S614" s="127"/>
    </row>
    <row r="615">
      <c r="A615" s="113" t="s">
        <v>1501</v>
      </c>
      <c r="B615" s="138" t="s">
        <v>699</v>
      </c>
      <c r="C615" s="138" t="s">
        <v>700</v>
      </c>
      <c r="D615" s="138" t="s">
        <v>41</v>
      </c>
      <c r="E615" s="139"/>
      <c r="F615" s="138" t="s">
        <v>40</v>
      </c>
      <c r="G615" s="132">
        <v>1600.0</v>
      </c>
      <c r="H615" s="116">
        <v>7763.05</v>
      </c>
      <c r="I615" s="131"/>
      <c r="J615" s="115"/>
      <c r="K615" s="115"/>
      <c r="L615" s="113" t="s">
        <v>862</v>
      </c>
      <c r="M615" s="115"/>
      <c r="N615" s="113" t="s">
        <v>725</v>
      </c>
      <c r="O615" s="121" t="s">
        <v>863</v>
      </c>
      <c r="P615" s="121"/>
      <c r="Q615" s="124"/>
      <c r="R615" s="124"/>
      <c r="S615" s="125"/>
    </row>
    <row r="616">
      <c r="A616" s="113" t="s">
        <v>1502</v>
      </c>
      <c r="B616" s="138" t="s">
        <v>699</v>
      </c>
      <c r="C616" s="138" t="s">
        <v>700</v>
      </c>
      <c r="D616" s="138" t="s">
        <v>41</v>
      </c>
      <c r="E616" s="139"/>
      <c r="F616" s="138" t="s">
        <v>40</v>
      </c>
      <c r="G616" s="132">
        <v>1601.0</v>
      </c>
      <c r="H616" s="116">
        <v>1605.23</v>
      </c>
      <c r="I616" s="131"/>
      <c r="J616" s="115"/>
      <c r="K616" s="115"/>
      <c r="L616" s="113" t="s">
        <v>862</v>
      </c>
      <c r="M616" s="115"/>
      <c r="N616" s="113" t="s">
        <v>725</v>
      </c>
      <c r="O616" s="118" t="s">
        <v>863</v>
      </c>
      <c r="P616" s="118"/>
      <c r="Q616" s="126"/>
      <c r="R616" s="126"/>
      <c r="S616" s="127"/>
    </row>
    <row r="617">
      <c r="A617" s="113" t="s">
        <v>1503</v>
      </c>
      <c r="B617" s="138" t="s">
        <v>699</v>
      </c>
      <c r="C617" s="138" t="s">
        <v>700</v>
      </c>
      <c r="D617" s="138" t="s">
        <v>41</v>
      </c>
      <c r="E617" s="139"/>
      <c r="F617" s="138" t="s">
        <v>40</v>
      </c>
      <c r="G617" s="132">
        <v>1602.0</v>
      </c>
      <c r="H617" s="116">
        <v>1334.4</v>
      </c>
      <c r="I617" s="131"/>
      <c r="J617" s="115"/>
      <c r="K617" s="115"/>
      <c r="L617" s="113" t="s">
        <v>862</v>
      </c>
      <c r="M617" s="115"/>
      <c r="N617" s="113" t="s">
        <v>725</v>
      </c>
      <c r="O617" s="121" t="s">
        <v>863</v>
      </c>
      <c r="P617" s="121"/>
      <c r="Q617" s="124"/>
      <c r="R617" s="124"/>
      <c r="S617" s="125"/>
    </row>
    <row r="618">
      <c r="A618" s="113" t="s">
        <v>1504</v>
      </c>
      <c r="B618" s="138" t="s">
        <v>699</v>
      </c>
      <c r="C618" s="138" t="s">
        <v>700</v>
      </c>
      <c r="D618" s="138" t="s">
        <v>41</v>
      </c>
      <c r="E618" s="139"/>
      <c r="F618" s="138" t="s">
        <v>40</v>
      </c>
      <c r="G618" s="132">
        <v>1603.0</v>
      </c>
      <c r="H618" s="116">
        <v>828.45</v>
      </c>
      <c r="I618" s="131"/>
      <c r="J618" s="115"/>
      <c r="K618" s="115"/>
      <c r="L618" s="113" t="s">
        <v>862</v>
      </c>
      <c r="M618" s="115"/>
      <c r="N618" s="113" t="s">
        <v>725</v>
      </c>
      <c r="O618" s="118" t="s">
        <v>863</v>
      </c>
      <c r="P618" s="118"/>
      <c r="Q618" s="126"/>
      <c r="R618" s="126"/>
      <c r="S618" s="127"/>
    </row>
    <row r="619">
      <c r="A619" s="113" t="s">
        <v>1505</v>
      </c>
      <c r="B619" s="138" t="s">
        <v>699</v>
      </c>
      <c r="C619" s="138" t="s">
        <v>700</v>
      </c>
      <c r="D619" s="138" t="s">
        <v>41</v>
      </c>
      <c r="E619" s="139"/>
      <c r="F619" s="138" t="s">
        <v>40</v>
      </c>
      <c r="G619" s="132">
        <v>1604.0</v>
      </c>
      <c r="H619" s="116">
        <v>271.08</v>
      </c>
      <c r="I619" s="131"/>
      <c r="J619" s="115"/>
      <c r="K619" s="115"/>
      <c r="L619" s="113" t="s">
        <v>862</v>
      </c>
      <c r="M619" s="115"/>
      <c r="N619" s="113" t="s">
        <v>725</v>
      </c>
      <c r="O619" s="121" t="s">
        <v>863</v>
      </c>
      <c r="P619" s="121"/>
      <c r="Q619" s="124"/>
      <c r="R619" s="124"/>
      <c r="S619" s="125"/>
    </row>
    <row r="620">
      <c r="A620" s="113" t="s">
        <v>1506</v>
      </c>
      <c r="B620" s="138" t="s">
        <v>699</v>
      </c>
      <c r="C620" s="138" t="s">
        <v>700</v>
      </c>
      <c r="D620" s="138" t="s">
        <v>41</v>
      </c>
      <c r="E620" s="139"/>
      <c r="F620" s="138" t="s">
        <v>40</v>
      </c>
      <c r="G620" s="132">
        <v>1606.0</v>
      </c>
      <c r="H620" s="116">
        <v>797.13</v>
      </c>
      <c r="I620" s="131"/>
      <c r="J620" s="115"/>
      <c r="K620" s="115"/>
      <c r="L620" s="113" t="s">
        <v>862</v>
      </c>
      <c r="M620" s="115"/>
      <c r="N620" s="113" t="s">
        <v>725</v>
      </c>
      <c r="O620" s="118" t="s">
        <v>863</v>
      </c>
      <c r="P620" s="118"/>
      <c r="Q620" s="126"/>
      <c r="R620" s="126"/>
      <c r="S620" s="127"/>
    </row>
    <row r="621">
      <c r="A621" s="113" t="s">
        <v>1507</v>
      </c>
      <c r="B621" s="138" t="s">
        <v>699</v>
      </c>
      <c r="C621" s="138" t="s">
        <v>700</v>
      </c>
      <c r="D621" s="138" t="s">
        <v>41</v>
      </c>
      <c r="E621" s="139"/>
      <c r="F621" s="138" t="s">
        <v>40</v>
      </c>
      <c r="G621" s="132">
        <v>1607.0</v>
      </c>
      <c r="H621" s="116">
        <v>6645.73</v>
      </c>
      <c r="I621" s="131"/>
      <c r="J621" s="115"/>
      <c r="K621" s="115"/>
      <c r="L621" s="113" t="s">
        <v>862</v>
      </c>
      <c r="M621" s="115"/>
      <c r="N621" s="113" t="s">
        <v>725</v>
      </c>
      <c r="O621" s="121" t="s">
        <v>863</v>
      </c>
      <c r="P621" s="121"/>
      <c r="Q621" s="124"/>
      <c r="R621" s="124"/>
      <c r="S621" s="125"/>
    </row>
    <row r="622">
      <c r="A622" s="113" t="s">
        <v>1508</v>
      </c>
      <c r="B622" s="138" t="s">
        <v>699</v>
      </c>
      <c r="C622" s="138" t="s">
        <v>700</v>
      </c>
      <c r="D622" s="138" t="s">
        <v>41</v>
      </c>
      <c r="E622" s="139"/>
      <c r="F622" s="138" t="s">
        <v>40</v>
      </c>
      <c r="G622" s="132">
        <v>1608.0</v>
      </c>
      <c r="H622" s="116">
        <v>1007.19</v>
      </c>
      <c r="I622" s="131"/>
      <c r="J622" s="115"/>
      <c r="K622" s="115"/>
      <c r="L622" s="113" t="s">
        <v>862</v>
      </c>
      <c r="M622" s="115"/>
      <c r="N622" s="113" t="s">
        <v>725</v>
      </c>
      <c r="O622" s="118" t="s">
        <v>863</v>
      </c>
      <c r="P622" s="118"/>
      <c r="Q622" s="126"/>
      <c r="R622" s="126"/>
      <c r="S622" s="127"/>
    </row>
    <row r="623">
      <c r="A623" s="113" t="s">
        <v>1509</v>
      </c>
      <c r="B623" s="138" t="s">
        <v>699</v>
      </c>
      <c r="C623" s="138" t="s">
        <v>700</v>
      </c>
      <c r="D623" s="138" t="s">
        <v>41</v>
      </c>
      <c r="E623" s="139"/>
      <c r="F623" s="138" t="s">
        <v>40</v>
      </c>
      <c r="G623" s="132">
        <v>1609.0</v>
      </c>
      <c r="H623" s="116">
        <v>7653.92</v>
      </c>
      <c r="I623" s="131"/>
      <c r="J623" s="115"/>
      <c r="K623" s="115"/>
      <c r="L623" s="113" t="s">
        <v>862</v>
      </c>
      <c r="M623" s="115"/>
      <c r="N623" s="113" t="s">
        <v>725</v>
      </c>
      <c r="O623" s="121" t="s">
        <v>863</v>
      </c>
      <c r="P623" s="121"/>
      <c r="Q623" s="124"/>
      <c r="R623" s="124"/>
      <c r="S623" s="125"/>
    </row>
    <row r="624">
      <c r="A624" s="113" t="s">
        <v>1510</v>
      </c>
      <c r="B624" s="138" t="s">
        <v>699</v>
      </c>
      <c r="C624" s="138" t="s">
        <v>700</v>
      </c>
      <c r="D624" s="138" t="s">
        <v>41</v>
      </c>
      <c r="E624" s="139"/>
      <c r="F624" s="138" t="s">
        <v>40</v>
      </c>
      <c r="G624" s="132">
        <v>1610.0</v>
      </c>
      <c r="H624" s="116">
        <v>5510.7</v>
      </c>
      <c r="I624" s="131"/>
      <c r="J624" s="115"/>
      <c r="K624" s="115"/>
      <c r="L624" s="113" t="s">
        <v>862</v>
      </c>
      <c r="M624" s="115"/>
      <c r="N624" s="113" t="s">
        <v>725</v>
      </c>
      <c r="O624" s="118" t="s">
        <v>863</v>
      </c>
      <c r="P624" s="118"/>
      <c r="Q624" s="126"/>
      <c r="R624" s="126"/>
      <c r="S624" s="127"/>
    </row>
    <row r="625">
      <c r="A625" s="113" t="s">
        <v>1511</v>
      </c>
      <c r="B625" s="138" t="s">
        <v>699</v>
      </c>
      <c r="C625" s="138" t="s">
        <v>700</v>
      </c>
      <c r="D625" s="138" t="s">
        <v>41</v>
      </c>
      <c r="E625" s="139"/>
      <c r="F625" s="138" t="s">
        <v>40</v>
      </c>
      <c r="G625" s="132">
        <v>1611.0</v>
      </c>
      <c r="H625" s="116">
        <v>2769.63</v>
      </c>
      <c r="I625" s="131"/>
      <c r="J625" s="115"/>
      <c r="K625" s="115"/>
      <c r="L625" s="113" t="s">
        <v>862</v>
      </c>
      <c r="M625" s="115"/>
      <c r="N625" s="113" t="s">
        <v>725</v>
      </c>
      <c r="O625" s="121" t="s">
        <v>863</v>
      </c>
      <c r="P625" s="121"/>
      <c r="Q625" s="124"/>
      <c r="R625" s="124"/>
      <c r="S625" s="125"/>
    </row>
    <row r="626">
      <c r="A626" s="113" t="s">
        <v>1512</v>
      </c>
      <c r="B626" s="138" t="s">
        <v>699</v>
      </c>
      <c r="C626" s="138" t="s">
        <v>700</v>
      </c>
      <c r="D626" s="138" t="s">
        <v>41</v>
      </c>
      <c r="E626" s="139"/>
      <c r="F626" s="138" t="s">
        <v>40</v>
      </c>
      <c r="G626" s="132">
        <v>1612.0</v>
      </c>
      <c r="H626" s="116">
        <v>2361.33</v>
      </c>
      <c r="I626" s="131"/>
      <c r="J626" s="115"/>
      <c r="K626" s="115"/>
      <c r="L626" s="113" t="s">
        <v>862</v>
      </c>
      <c r="M626" s="115"/>
      <c r="N626" s="113" t="s">
        <v>725</v>
      </c>
      <c r="O626" s="118" t="s">
        <v>863</v>
      </c>
      <c r="P626" s="118"/>
      <c r="Q626" s="126"/>
      <c r="R626" s="126"/>
      <c r="S626" s="127"/>
    </row>
    <row r="627">
      <c r="A627" s="113" t="s">
        <v>1513</v>
      </c>
      <c r="B627" s="138" t="s">
        <v>699</v>
      </c>
      <c r="C627" s="138" t="s">
        <v>700</v>
      </c>
      <c r="D627" s="138" t="s">
        <v>41</v>
      </c>
      <c r="E627" s="139"/>
      <c r="F627" s="138" t="s">
        <v>40</v>
      </c>
      <c r="G627" s="132">
        <v>1613.0</v>
      </c>
      <c r="H627" s="116">
        <v>2324.34</v>
      </c>
      <c r="I627" s="131"/>
      <c r="J627" s="115"/>
      <c r="K627" s="115"/>
      <c r="L627" s="113" t="s">
        <v>862</v>
      </c>
      <c r="M627" s="115"/>
      <c r="N627" s="113" t="s">
        <v>725</v>
      </c>
      <c r="O627" s="121" t="s">
        <v>863</v>
      </c>
      <c r="P627" s="121"/>
      <c r="Q627" s="124"/>
      <c r="R627" s="124"/>
      <c r="S627" s="125"/>
    </row>
    <row r="628">
      <c r="A628" s="113" t="s">
        <v>1514</v>
      </c>
      <c r="B628" s="138" t="s">
        <v>699</v>
      </c>
      <c r="C628" s="138" t="s">
        <v>700</v>
      </c>
      <c r="D628" s="138" t="s">
        <v>41</v>
      </c>
      <c r="E628" s="139"/>
      <c r="F628" s="138" t="s">
        <v>40</v>
      </c>
      <c r="G628" s="132">
        <v>1614.0</v>
      </c>
      <c r="H628" s="116">
        <v>1158.17</v>
      </c>
      <c r="I628" s="131"/>
      <c r="J628" s="115"/>
      <c r="K628" s="115"/>
      <c r="L628" s="113" t="s">
        <v>862</v>
      </c>
      <c r="M628" s="115"/>
      <c r="N628" s="113" t="s">
        <v>725</v>
      </c>
      <c r="O628" s="118" t="s">
        <v>863</v>
      </c>
      <c r="P628" s="118"/>
      <c r="Q628" s="126"/>
      <c r="R628" s="126"/>
      <c r="S628" s="127"/>
    </row>
    <row r="629">
      <c r="A629" s="113" t="s">
        <v>1515</v>
      </c>
      <c r="B629" s="138" t="s">
        <v>699</v>
      </c>
      <c r="C629" s="138" t="s">
        <v>700</v>
      </c>
      <c r="D629" s="138" t="s">
        <v>41</v>
      </c>
      <c r="E629" s="139"/>
      <c r="F629" s="138" t="s">
        <v>40</v>
      </c>
      <c r="G629" s="132">
        <v>1615.0</v>
      </c>
      <c r="H629" s="116">
        <v>461.06</v>
      </c>
      <c r="I629" s="131"/>
      <c r="J629" s="115"/>
      <c r="K629" s="115"/>
      <c r="L629" s="113" t="s">
        <v>862</v>
      </c>
      <c r="M629" s="115"/>
      <c r="N629" s="113" t="s">
        <v>725</v>
      </c>
      <c r="O629" s="121" t="s">
        <v>863</v>
      </c>
      <c r="P629" s="121"/>
      <c r="Q629" s="124"/>
      <c r="R629" s="124"/>
      <c r="S629" s="125"/>
    </row>
    <row r="630">
      <c r="A630" s="113" t="s">
        <v>1516</v>
      </c>
      <c r="B630" s="138" t="s">
        <v>699</v>
      </c>
      <c r="C630" s="138" t="s">
        <v>700</v>
      </c>
      <c r="D630" s="138" t="s">
        <v>41</v>
      </c>
      <c r="E630" s="139"/>
      <c r="F630" s="138" t="s">
        <v>40</v>
      </c>
      <c r="G630" s="132">
        <v>1616.0</v>
      </c>
      <c r="H630" s="116">
        <v>1135.78</v>
      </c>
      <c r="I630" s="131"/>
      <c r="J630" s="115"/>
      <c r="K630" s="115"/>
      <c r="L630" s="113" t="s">
        <v>862</v>
      </c>
      <c r="M630" s="115"/>
      <c r="N630" s="113" t="s">
        <v>725</v>
      </c>
      <c r="O630" s="118" t="s">
        <v>863</v>
      </c>
      <c r="P630" s="118"/>
      <c r="Q630" s="126"/>
      <c r="R630" s="126"/>
      <c r="S630" s="127"/>
    </row>
    <row r="631">
      <c r="A631" s="113" t="s">
        <v>1517</v>
      </c>
      <c r="B631" s="138" t="s">
        <v>699</v>
      </c>
      <c r="C631" s="138" t="s">
        <v>700</v>
      </c>
      <c r="D631" s="138" t="s">
        <v>41</v>
      </c>
      <c r="E631" s="139"/>
      <c r="F631" s="138" t="s">
        <v>40</v>
      </c>
      <c r="G631" s="132">
        <v>1617.0</v>
      </c>
      <c r="H631" s="116">
        <v>700.33</v>
      </c>
      <c r="I631" s="131"/>
      <c r="J631" s="115"/>
      <c r="K631" s="115"/>
      <c r="L631" s="113" t="s">
        <v>862</v>
      </c>
      <c r="M631" s="115"/>
      <c r="N631" s="113" t="s">
        <v>725</v>
      </c>
      <c r="O631" s="121" t="s">
        <v>863</v>
      </c>
      <c r="P631" s="121"/>
      <c r="Q631" s="124"/>
      <c r="R631" s="124"/>
      <c r="S631" s="125"/>
    </row>
    <row r="632">
      <c r="A632" s="113" t="s">
        <v>1518</v>
      </c>
      <c r="B632" s="138" t="s">
        <v>699</v>
      </c>
      <c r="C632" s="138" t="s">
        <v>700</v>
      </c>
      <c r="D632" s="138" t="s">
        <v>41</v>
      </c>
      <c r="E632" s="139"/>
      <c r="F632" s="138" t="s">
        <v>40</v>
      </c>
      <c r="G632" s="132">
        <v>1618.0</v>
      </c>
      <c r="H632" s="116">
        <v>358.68</v>
      </c>
      <c r="I632" s="131"/>
      <c r="J632" s="115"/>
      <c r="K632" s="115"/>
      <c r="L632" s="113" t="s">
        <v>862</v>
      </c>
      <c r="M632" s="115"/>
      <c r="N632" s="113" t="s">
        <v>725</v>
      </c>
      <c r="O632" s="118" t="s">
        <v>863</v>
      </c>
      <c r="P632" s="118"/>
      <c r="Q632" s="126"/>
      <c r="R632" s="126"/>
      <c r="S632" s="127"/>
    </row>
    <row r="633">
      <c r="A633" s="113" t="s">
        <v>1519</v>
      </c>
      <c r="B633" s="138" t="s">
        <v>699</v>
      </c>
      <c r="C633" s="138" t="s">
        <v>700</v>
      </c>
      <c r="D633" s="138" t="s">
        <v>41</v>
      </c>
      <c r="E633" s="139"/>
      <c r="F633" s="138" t="s">
        <v>40</v>
      </c>
      <c r="G633" s="132">
        <v>1628.0</v>
      </c>
      <c r="H633" s="116">
        <v>2019.15</v>
      </c>
      <c r="I633" s="131"/>
      <c r="J633" s="115"/>
      <c r="K633" s="115"/>
      <c r="L633" s="113" t="s">
        <v>862</v>
      </c>
      <c r="M633" s="115"/>
      <c r="N633" s="113" t="s">
        <v>725</v>
      </c>
      <c r="O633" s="121" t="s">
        <v>863</v>
      </c>
      <c r="P633" s="121"/>
      <c r="Q633" s="124"/>
      <c r="R633" s="124"/>
      <c r="S633" s="125"/>
    </row>
    <row r="634">
      <c r="A634" s="113" t="s">
        <v>1520</v>
      </c>
      <c r="B634" s="138" t="s">
        <v>699</v>
      </c>
      <c r="C634" s="138" t="s">
        <v>700</v>
      </c>
      <c r="D634" s="138" t="s">
        <v>41</v>
      </c>
      <c r="E634" s="139"/>
      <c r="F634" s="138" t="s">
        <v>40</v>
      </c>
      <c r="G634" s="132">
        <v>1638.0</v>
      </c>
      <c r="H634" s="116">
        <v>321.48</v>
      </c>
      <c r="I634" s="131"/>
      <c r="J634" s="115"/>
      <c r="K634" s="115"/>
      <c r="L634" s="113" t="s">
        <v>862</v>
      </c>
      <c r="M634" s="115"/>
      <c r="N634" s="113" t="s">
        <v>725</v>
      </c>
      <c r="O634" s="118" t="s">
        <v>863</v>
      </c>
      <c r="P634" s="118"/>
      <c r="Q634" s="126"/>
      <c r="R634" s="126"/>
      <c r="S634" s="127"/>
    </row>
    <row r="635">
      <c r="A635" s="113" t="s">
        <v>1521</v>
      </c>
      <c r="B635" s="138" t="s">
        <v>699</v>
      </c>
      <c r="C635" s="138" t="s">
        <v>700</v>
      </c>
      <c r="D635" s="138" t="s">
        <v>41</v>
      </c>
      <c r="E635" s="139"/>
      <c r="F635" s="138" t="s">
        <v>40</v>
      </c>
      <c r="G635" s="132">
        <v>1639.0</v>
      </c>
      <c r="H635" s="116">
        <v>4116.01</v>
      </c>
      <c r="I635" s="131"/>
      <c r="J635" s="115"/>
      <c r="K635" s="115"/>
      <c r="L635" s="113" t="s">
        <v>862</v>
      </c>
      <c r="M635" s="115"/>
      <c r="N635" s="113" t="s">
        <v>725</v>
      </c>
      <c r="O635" s="121" t="s">
        <v>863</v>
      </c>
      <c r="P635" s="121"/>
      <c r="Q635" s="124"/>
      <c r="R635" s="124"/>
      <c r="S635" s="125"/>
    </row>
    <row r="636">
      <c r="A636" s="113" t="s">
        <v>1522</v>
      </c>
      <c r="B636" s="138" t="s">
        <v>699</v>
      </c>
      <c r="C636" s="138" t="s">
        <v>700</v>
      </c>
      <c r="D636" s="138" t="s">
        <v>41</v>
      </c>
      <c r="E636" s="139"/>
      <c r="F636" s="138" t="s">
        <v>40</v>
      </c>
      <c r="G636" s="132">
        <v>1640.0</v>
      </c>
      <c r="H636" s="116">
        <v>8083.69</v>
      </c>
      <c r="I636" s="131"/>
      <c r="J636" s="115"/>
      <c r="K636" s="115"/>
      <c r="L636" s="113" t="s">
        <v>862</v>
      </c>
      <c r="M636" s="115"/>
      <c r="N636" s="113" t="s">
        <v>725</v>
      </c>
      <c r="O636" s="118" t="s">
        <v>863</v>
      </c>
      <c r="P636" s="118"/>
      <c r="Q636" s="126"/>
      <c r="R636" s="126"/>
      <c r="S636" s="127"/>
    </row>
    <row r="637">
      <c r="A637" s="113" t="s">
        <v>1523</v>
      </c>
      <c r="B637" s="138" t="s">
        <v>699</v>
      </c>
      <c r="C637" s="138" t="s">
        <v>700</v>
      </c>
      <c r="D637" s="138" t="s">
        <v>41</v>
      </c>
      <c r="E637" s="139"/>
      <c r="F637" s="138" t="s">
        <v>40</v>
      </c>
      <c r="G637" s="132">
        <v>1641.0</v>
      </c>
      <c r="H637" s="116">
        <v>576.73</v>
      </c>
      <c r="I637" s="131"/>
      <c r="J637" s="115"/>
      <c r="K637" s="115"/>
      <c r="L637" s="113" t="s">
        <v>862</v>
      </c>
      <c r="M637" s="115"/>
      <c r="N637" s="113" t="s">
        <v>725</v>
      </c>
      <c r="O637" s="121" t="s">
        <v>863</v>
      </c>
      <c r="P637" s="121"/>
      <c r="Q637" s="124"/>
      <c r="R637" s="124"/>
      <c r="S637" s="125"/>
    </row>
    <row r="638">
      <c r="A638" s="113" t="s">
        <v>1524</v>
      </c>
      <c r="B638" s="138" t="s">
        <v>699</v>
      </c>
      <c r="C638" s="138" t="s">
        <v>700</v>
      </c>
      <c r="D638" s="138" t="s">
        <v>41</v>
      </c>
      <c r="E638" s="139"/>
      <c r="F638" s="138" t="s">
        <v>40</v>
      </c>
      <c r="G638" s="132">
        <v>1651.0</v>
      </c>
      <c r="H638" s="116">
        <v>13406.26</v>
      </c>
      <c r="I638" s="131"/>
      <c r="J638" s="115"/>
      <c r="K638" s="115"/>
      <c r="L638" s="113" t="s">
        <v>862</v>
      </c>
      <c r="M638" s="115"/>
      <c r="N638" s="113" t="s">
        <v>725</v>
      </c>
      <c r="O638" s="118" t="s">
        <v>863</v>
      </c>
      <c r="P638" s="118"/>
      <c r="Q638" s="126"/>
      <c r="R638" s="126"/>
      <c r="S638" s="127"/>
    </row>
    <row r="639">
      <c r="A639" s="113" t="s">
        <v>1525</v>
      </c>
      <c r="B639" s="138" t="s">
        <v>699</v>
      </c>
      <c r="C639" s="138" t="s">
        <v>700</v>
      </c>
      <c r="D639" s="138" t="s">
        <v>41</v>
      </c>
      <c r="E639" s="139"/>
      <c r="F639" s="138" t="s">
        <v>40</v>
      </c>
      <c r="G639" s="132">
        <v>1652.0</v>
      </c>
      <c r="H639" s="116">
        <v>1375.52</v>
      </c>
      <c r="I639" s="131"/>
      <c r="J639" s="115"/>
      <c r="K639" s="115"/>
      <c r="L639" s="113" t="s">
        <v>862</v>
      </c>
      <c r="M639" s="115"/>
      <c r="N639" s="113" t="s">
        <v>725</v>
      </c>
      <c r="O639" s="121" t="s">
        <v>863</v>
      </c>
      <c r="P639" s="121"/>
      <c r="Q639" s="124"/>
      <c r="R639" s="124"/>
      <c r="S639" s="125"/>
    </row>
    <row r="640">
      <c r="A640" s="113" t="s">
        <v>1526</v>
      </c>
      <c r="B640" s="138" t="s">
        <v>699</v>
      </c>
      <c r="C640" s="138" t="s">
        <v>700</v>
      </c>
      <c r="D640" s="138" t="s">
        <v>41</v>
      </c>
      <c r="E640" s="139"/>
      <c r="F640" s="138" t="s">
        <v>40</v>
      </c>
      <c r="G640" s="132">
        <v>1653.0</v>
      </c>
      <c r="H640" s="116">
        <v>2062.76</v>
      </c>
      <c r="I640" s="131"/>
      <c r="J640" s="115"/>
      <c r="K640" s="115"/>
      <c r="L640" s="113" t="s">
        <v>862</v>
      </c>
      <c r="M640" s="115"/>
      <c r="N640" s="113" t="s">
        <v>725</v>
      </c>
      <c r="O640" s="118" t="s">
        <v>863</v>
      </c>
      <c r="P640" s="118"/>
      <c r="Q640" s="126"/>
      <c r="R640" s="126"/>
      <c r="S640" s="127"/>
    </row>
    <row r="641">
      <c r="A641" s="113" t="s">
        <v>1527</v>
      </c>
      <c r="B641" s="138" t="s">
        <v>699</v>
      </c>
      <c r="C641" s="138" t="s">
        <v>700</v>
      </c>
      <c r="D641" s="138" t="s">
        <v>41</v>
      </c>
      <c r="E641" s="139"/>
      <c r="F641" s="138" t="s">
        <v>40</v>
      </c>
      <c r="G641" s="132">
        <v>1654.0</v>
      </c>
      <c r="H641" s="116">
        <v>695.2</v>
      </c>
      <c r="I641" s="131"/>
      <c r="J641" s="115"/>
      <c r="K641" s="115"/>
      <c r="L641" s="113" t="s">
        <v>862</v>
      </c>
      <c r="M641" s="115"/>
      <c r="N641" s="113" t="s">
        <v>725</v>
      </c>
      <c r="O641" s="121" t="s">
        <v>863</v>
      </c>
      <c r="P641" s="121"/>
      <c r="Q641" s="124"/>
      <c r="R641" s="124"/>
      <c r="S641" s="125"/>
    </row>
    <row r="642">
      <c r="A642" s="113" t="s">
        <v>1528</v>
      </c>
      <c r="B642" s="138" t="s">
        <v>699</v>
      </c>
      <c r="C642" s="138" t="s">
        <v>700</v>
      </c>
      <c r="D642" s="138" t="s">
        <v>41</v>
      </c>
      <c r="E642" s="139"/>
      <c r="F642" s="138" t="s">
        <v>40</v>
      </c>
      <c r="G642" s="132">
        <v>1655.0</v>
      </c>
      <c r="H642" s="116">
        <v>4919.42</v>
      </c>
      <c r="I642" s="131"/>
      <c r="J642" s="115"/>
      <c r="K642" s="115"/>
      <c r="L642" s="113" t="s">
        <v>862</v>
      </c>
      <c r="M642" s="115"/>
      <c r="N642" s="113" t="s">
        <v>725</v>
      </c>
      <c r="O642" s="118" t="s">
        <v>863</v>
      </c>
      <c r="P642" s="118"/>
      <c r="Q642" s="126"/>
      <c r="R642" s="126"/>
      <c r="S642" s="127"/>
    </row>
    <row r="643">
      <c r="A643" s="113" t="s">
        <v>1529</v>
      </c>
      <c r="B643" s="138" t="s">
        <v>699</v>
      </c>
      <c r="C643" s="138" t="s">
        <v>700</v>
      </c>
      <c r="D643" s="138" t="s">
        <v>41</v>
      </c>
      <c r="E643" s="139"/>
      <c r="F643" s="138" t="s">
        <v>40</v>
      </c>
      <c r="G643" s="132">
        <v>1656.0</v>
      </c>
      <c r="H643" s="116">
        <v>833.35</v>
      </c>
      <c r="I643" s="131"/>
      <c r="J643" s="115"/>
      <c r="K643" s="115"/>
      <c r="L643" s="113" t="s">
        <v>862</v>
      </c>
      <c r="M643" s="115"/>
      <c r="N643" s="113" t="s">
        <v>725</v>
      </c>
      <c r="O643" s="121" t="s">
        <v>863</v>
      </c>
      <c r="P643" s="121"/>
      <c r="Q643" s="124"/>
      <c r="R643" s="124"/>
      <c r="S643" s="125"/>
    </row>
    <row r="644">
      <c r="A644" s="113" t="s">
        <v>1530</v>
      </c>
      <c r="B644" s="138" t="s">
        <v>699</v>
      </c>
      <c r="C644" s="138" t="s">
        <v>700</v>
      </c>
      <c r="D644" s="138" t="s">
        <v>41</v>
      </c>
      <c r="E644" s="139"/>
      <c r="F644" s="138" t="s">
        <v>40</v>
      </c>
      <c r="G644" s="132">
        <v>1657.0</v>
      </c>
      <c r="H644" s="116">
        <v>311.7</v>
      </c>
      <c r="I644" s="131"/>
      <c r="J644" s="115"/>
      <c r="K644" s="115"/>
      <c r="L644" s="113" t="s">
        <v>862</v>
      </c>
      <c r="M644" s="115"/>
      <c r="N644" s="113" t="s">
        <v>725</v>
      </c>
      <c r="O644" s="118" t="s">
        <v>863</v>
      </c>
      <c r="P644" s="118"/>
      <c r="Q644" s="126"/>
      <c r="R644" s="126"/>
      <c r="S644" s="127"/>
    </row>
    <row r="645">
      <c r="A645" s="113" t="s">
        <v>1531</v>
      </c>
      <c r="B645" s="138" t="s">
        <v>699</v>
      </c>
      <c r="C645" s="138" t="s">
        <v>700</v>
      </c>
      <c r="D645" s="138" t="s">
        <v>41</v>
      </c>
      <c r="E645" s="139"/>
      <c r="F645" s="138" t="s">
        <v>40</v>
      </c>
      <c r="G645" s="132">
        <v>1658.0</v>
      </c>
      <c r="H645" s="116">
        <v>5762.71</v>
      </c>
      <c r="I645" s="131"/>
      <c r="J645" s="115"/>
      <c r="K645" s="115"/>
      <c r="L645" s="113" t="s">
        <v>862</v>
      </c>
      <c r="M645" s="115"/>
      <c r="N645" s="113" t="s">
        <v>725</v>
      </c>
      <c r="O645" s="121" t="s">
        <v>863</v>
      </c>
      <c r="P645" s="121"/>
      <c r="Q645" s="124"/>
      <c r="R645" s="124"/>
      <c r="S645" s="125"/>
    </row>
    <row r="646">
      <c r="A646" s="113" t="s">
        <v>1532</v>
      </c>
      <c r="B646" s="138" t="s">
        <v>699</v>
      </c>
      <c r="C646" s="138" t="s">
        <v>700</v>
      </c>
      <c r="D646" s="138" t="s">
        <v>41</v>
      </c>
      <c r="E646" s="139"/>
      <c r="F646" s="138" t="s">
        <v>40</v>
      </c>
      <c r="G646" s="132">
        <v>1659.0</v>
      </c>
      <c r="H646" s="116">
        <v>294.14</v>
      </c>
      <c r="I646" s="131"/>
      <c r="J646" s="115"/>
      <c r="K646" s="115"/>
      <c r="L646" s="113" t="s">
        <v>862</v>
      </c>
      <c r="M646" s="115"/>
      <c r="N646" s="113" t="s">
        <v>725</v>
      </c>
      <c r="O646" s="118" t="s">
        <v>863</v>
      </c>
      <c r="P646" s="118"/>
      <c r="Q646" s="126"/>
      <c r="R646" s="126"/>
      <c r="S646" s="127"/>
    </row>
    <row r="647">
      <c r="A647" s="113" t="s">
        <v>1533</v>
      </c>
      <c r="B647" s="138" t="s">
        <v>699</v>
      </c>
      <c r="C647" s="138" t="s">
        <v>700</v>
      </c>
      <c r="D647" s="138" t="s">
        <v>41</v>
      </c>
      <c r="E647" s="139"/>
      <c r="F647" s="138" t="s">
        <v>40</v>
      </c>
      <c r="G647" s="132">
        <v>1660.0</v>
      </c>
      <c r="H647" s="116">
        <v>4454.99</v>
      </c>
      <c r="I647" s="131"/>
      <c r="J647" s="115"/>
      <c r="K647" s="115"/>
      <c r="L647" s="113" t="s">
        <v>862</v>
      </c>
      <c r="M647" s="115"/>
      <c r="N647" s="113" t="s">
        <v>725</v>
      </c>
      <c r="O647" s="121" t="s">
        <v>863</v>
      </c>
      <c r="P647" s="121"/>
      <c r="Q647" s="124"/>
      <c r="R647" s="124"/>
      <c r="S647" s="125"/>
    </row>
    <row r="648">
      <c r="A648" s="113" t="s">
        <v>1534</v>
      </c>
      <c r="B648" s="138" t="s">
        <v>699</v>
      </c>
      <c r="C648" s="138" t="s">
        <v>700</v>
      </c>
      <c r="D648" s="138" t="s">
        <v>41</v>
      </c>
      <c r="E648" s="139"/>
      <c r="F648" s="138" t="s">
        <v>40</v>
      </c>
      <c r="G648" s="132">
        <v>1661.0</v>
      </c>
      <c r="H648" s="116">
        <v>289.79</v>
      </c>
      <c r="I648" s="131"/>
      <c r="J648" s="115"/>
      <c r="K648" s="115"/>
      <c r="L648" s="113" t="s">
        <v>862</v>
      </c>
      <c r="M648" s="115"/>
      <c r="N648" s="113" t="s">
        <v>725</v>
      </c>
      <c r="O648" s="118" t="s">
        <v>863</v>
      </c>
      <c r="P648" s="118"/>
      <c r="Q648" s="126"/>
      <c r="R648" s="126"/>
      <c r="S648" s="127"/>
    </row>
    <row r="649">
      <c r="A649" s="113" t="s">
        <v>1535</v>
      </c>
      <c r="B649" s="138" t="s">
        <v>699</v>
      </c>
      <c r="C649" s="138" t="s">
        <v>700</v>
      </c>
      <c r="D649" s="138" t="s">
        <v>41</v>
      </c>
      <c r="E649" s="139"/>
      <c r="F649" s="138" t="s">
        <v>40</v>
      </c>
      <c r="G649" s="132">
        <v>1662.0</v>
      </c>
      <c r="H649" s="116">
        <v>3662.29</v>
      </c>
      <c r="I649" s="131"/>
      <c r="J649" s="115"/>
      <c r="K649" s="115"/>
      <c r="L649" s="113" t="s">
        <v>862</v>
      </c>
      <c r="M649" s="115"/>
      <c r="N649" s="113" t="s">
        <v>725</v>
      </c>
      <c r="O649" s="121" t="s">
        <v>863</v>
      </c>
      <c r="P649" s="121"/>
      <c r="Q649" s="124"/>
      <c r="R649" s="124"/>
      <c r="S649" s="125"/>
    </row>
    <row r="650">
      <c r="A650" s="113" t="s">
        <v>1536</v>
      </c>
      <c r="B650" s="138" t="s">
        <v>699</v>
      </c>
      <c r="C650" s="138" t="s">
        <v>700</v>
      </c>
      <c r="D650" s="138" t="s">
        <v>41</v>
      </c>
      <c r="E650" s="139"/>
      <c r="F650" s="138" t="s">
        <v>40</v>
      </c>
      <c r="G650" s="132">
        <v>1663.0</v>
      </c>
      <c r="H650" s="116">
        <v>833.72</v>
      </c>
      <c r="I650" s="131"/>
      <c r="J650" s="115"/>
      <c r="K650" s="115"/>
      <c r="L650" s="113" t="s">
        <v>862</v>
      </c>
      <c r="M650" s="115"/>
      <c r="N650" s="113" t="s">
        <v>725</v>
      </c>
      <c r="O650" s="118" t="s">
        <v>863</v>
      </c>
      <c r="P650" s="118"/>
      <c r="Q650" s="126"/>
      <c r="R650" s="126"/>
      <c r="S650" s="127"/>
    </row>
    <row r="651">
      <c r="A651" s="113" t="s">
        <v>1537</v>
      </c>
      <c r="B651" s="138" t="s">
        <v>699</v>
      </c>
      <c r="C651" s="138" t="s">
        <v>700</v>
      </c>
      <c r="D651" s="138" t="s">
        <v>41</v>
      </c>
      <c r="E651" s="139"/>
      <c r="F651" s="138" t="s">
        <v>40</v>
      </c>
      <c r="G651" s="132">
        <v>1664.0</v>
      </c>
      <c r="H651" s="116">
        <v>208.46</v>
      </c>
      <c r="I651" s="131"/>
      <c r="J651" s="115"/>
      <c r="K651" s="115"/>
      <c r="L651" s="113" t="s">
        <v>862</v>
      </c>
      <c r="M651" s="115"/>
      <c r="N651" s="113" t="s">
        <v>725</v>
      </c>
      <c r="O651" s="121" t="s">
        <v>863</v>
      </c>
      <c r="P651" s="121"/>
      <c r="Q651" s="124"/>
      <c r="R651" s="124"/>
      <c r="S651" s="125"/>
    </row>
    <row r="652">
      <c r="A652" s="113" t="s">
        <v>1538</v>
      </c>
      <c r="B652" s="138" t="s">
        <v>699</v>
      </c>
      <c r="C652" s="138" t="s">
        <v>700</v>
      </c>
      <c r="D652" s="138" t="s">
        <v>41</v>
      </c>
      <c r="E652" s="139"/>
      <c r="F652" s="138" t="s">
        <v>40</v>
      </c>
      <c r="G652" s="132">
        <v>1665.0</v>
      </c>
      <c r="H652" s="116">
        <v>392.95</v>
      </c>
      <c r="I652" s="131"/>
      <c r="J652" s="115"/>
      <c r="K652" s="115"/>
      <c r="L652" s="113" t="s">
        <v>862</v>
      </c>
      <c r="M652" s="115"/>
      <c r="N652" s="113" t="s">
        <v>725</v>
      </c>
      <c r="O652" s="118" t="s">
        <v>863</v>
      </c>
      <c r="P652" s="118"/>
      <c r="Q652" s="126"/>
      <c r="R652" s="126"/>
      <c r="S652" s="127"/>
    </row>
    <row r="653">
      <c r="A653" s="113" t="s">
        <v>1539</v>
      </c>
      <c r="B653" s="138" t="s">
        <v>699</v>
      </c>
      <c r="C653" s="138" t="s">
        <v>700</v>
      </c>
      <c r="D653" s="138" t="s">
        <v>41</v>
      </c>
      <c r="E653" s="139"/>
      <c r="F653" s="138" t="s">
        <v>40</v>
      </c>
      <c r="G653" s="132">
        <v>1666.0</v>
      </c>
      <c r="H653" s="116">
        <v>712.5</v>
      </c>
      <c r="I653" s="131"/>
      <c r="J653" s="115"/>
      <c r="K653" s="115"/>
      <c r="L653" s="113" t="s">
        <v>862</v>
      </c>
      <c r="M653" s="115"/>
      <c r="N653" s="113" t="s">
        <v>725</v>
      </c>
      <c r="O653" s="121" t="s">
        <v>863</v>
      </c>
      <c r="P653" s="121"/>
      <c r="Q653" s="124"/>
      <c r="R653" s="124"/>
      <c r="S653" s="125"/>
    </row>
    <row r="654">
      <c r="A654" s="113" t="s">
        <v>1540</v>
      </c>
      <c r="B654" s="138" t="s">
        <v>699</v>
      </c>
      <c r="C654" s="138" t="s">
        <v>700</v>
      </c>
      <c r="D654" s="138" t="s">
        <v>41</v>
      </c>
      <c r="E654" s="139"/>
      <c r="F654" s="138" t="s">
        <v>40</v>
      </c>
      <c r="G654" s="132">
        <v>1667.0</v>
      </c>
      <c r="H654" s="116">
        <v>374.42</v>
      </c>
      <c r="I654" s="131"/>
      <c r="J654" s="115"/>
      <c r="K654" s="115"/>
      <c r="L654" s="113" t="s">
        <v>862</v>
      </c>
      <c r="M654" s="115"/>
      <c r="N654" s="113" t="s">
        <v>725</v>
      </c>
      <c r="O654" s="118" t="s">
        <v>863</v>
      </c>
      <c r="P654" s="118"/>
      <c r="Q654" s="126"/>
      <c r="R654" s="126"/>
      <c r="S654" s="127"/>
    </row>
    <row r="655">
      <c r="A655" s="113" t="s">
        <v>1541</v>
      </c>
      <c r="B655" s="138" t="s">
        <v>699</v>
      </c>
      <c r="C655" s="138" t="s">
        <v>700</v>
      </c>
      <c r="D655" s="138" t="s">
        <v>41</v>
      </c>
      <c r="E655" s="139"/>
      <c r="F655" s="138" t="s">
        <v>40</v>
      </c>
      <c r="G655" s="132">
        <v>1668.0</v>
      </c>
      <c r="H655" s="116">
        <v>2853.07</v>
      </c>
      <c r="I655" s="131"/>
      <c r="J655" s="115"/>
      <c r="K655" s="115"/>
      <c r="L655" s="113" t="s">
        <v>862</v>
      </c>
      <c r="M655" s="115"/>
      <c r="N655" s="113" t="s">
        <v>725</v>
      </c>
      <c r="O655" s="121" t="s">
        <v>863</v>
      </c>
      <c r="P655" s="121"/>
      <c r="Q655" s="124"/>
      <c r="R655" s="124"/>
      <c r="S655" s="125"/>
    </row>
    <row r="656">
      <c r="A656" s="113" t="s">
        <v>1542</v>
      </c>
      <c r="B656" s="138" t="s">
        <v>699</v>
      </c>
      <c r="C656" s="138" t="s">
        <v>700</v>
      </c>
      <c r="D656" s="138" t="s">
        <v>41</v>
      </c>
      <c r="E656" s="139"/>
      <c r="F656" s="138" t="s">
        <v>40</v>
      </c>
      <c r="G656" s="132">
        <v>1669.0</v>
      </c>
      <c r="H656" s="116">
        <v>228.41</v>
      </c>
      <c r="I656" s="131"/>
      <c r="J656" s="115"/>
      <c r="K656" s="115"/>
      <c r="L656" s="113" t="s">
        <v>862</v>
      </c>
      <c r="M656" s="115"/>
      <c r="N656" s="113" t="s">
        <v>725</v>
      </c>
      <c r="O656" s="118" t="s">
        <v>863</v>
      </c>
      <c r="P656" s="118"/>
      <c r="Q656" s="126"/>
      <c r="R656" s="126"/>
      <c r="S656" s="127"/>
    </row>
    <row r="657">
      <c r="A657" s="113" t="s">
        <v>1543</v>
      </c>
      <c r="B657" s="138" t="s">
        <v>699</v>
      </c>
      <c r="C657" s="138" t="s">
        <v>700</v>
      </c>
      <c r="D657" s="138" t="s">
        <v>41</v>
      </c>
      <c r="E657" s="139"/>
      <c r="F657" s="138" t="s">
        <v>40</v>
      </c>
      <c r="G657" s="132">
        <v>1670.0</v>
      </c>
      <c r="H657" s="116">
        <v>53331.16</v>
      </c>
      <c r="I657" s="131"/>
      <c r="J657" s="115"/>
      <c r="K657" s="115"/>
      <c r="L657" s="113" t="s">
        <v>862</v>
      </c>
      <c r="M657" s="115"/>
      <c r="N657" s="113" t="s">
        <v>725</v>
      </c>
      <c r="O657" s="121" t="s">
        <v>863</v>
      </c>
      <c r="P657" s="121"/>
      <c r="Q657" s="124"/>
      <c r="R657" s="124"/>
      <c r="S657" s="125"/>
    </row>
    <row r="658">
      <c r="A658" s="113" t="s">
        <v>1544</v>
      </c>
      <c r="B658" s="138" t="s">
        <v>699</v>
      </c>
      <c r="C658" s="138" t="s">
        <v>700</v>
      </c>
      <c r="D658" s="138" t="s">
        <v>41</v>
      </c>
      <c r="E658" s="139"/>
      <c r="F658" s="138" t="s">
        <v>40</v>
      </c>
      <c r="G658" s="132">
        <v>1671.0</v>
      </c>
      <c r="H658" s="116">
        <v>1098.9</v>
      </c>
      <c r="I658" s="131"/>
      <c r="J658" s="115"/>
      <c r="K658" s="115"/>
      <c r="L658" s="113" t="s">
        <v>862</v>
      </c>
      <c r="M658" s="115"/>
      <c r="N658" s="113" t="s">
        <v>725</v>
      </c>
      <c r="O658" s="118" t="s">
        <v>863</v>
      </c>
      <c r="P658" s="118"/>
      <c r="Q658" s="126"/>
      <c r="R658" s="126"/>
      <c r="S658" s="127"/>
    </row>
    <row r="659">
      <c r="A659" s="113" t="s">
        <v>1545</v>
      </c>
      <c r="B659" s="138" t="s">
        <v>699</v>
      </c>
      <c r="C659" s="138" t="s">
        <v>700</v>
      </c>
      <c r="D659" s="138" t="s">
        <v>41</v>
      </c>
      <c r="E659" s="139"/>
      <c r="F659" s="138" t="s">
        <v>40</v>
      </c>
      <c r="G659" s="132">
        <v>1672.0</v>
      </c>
      <c r="H659" s="116">
        <v>927.3</v>
      </c>
      <c r="I659" s="131"/>
      <c r="J659" s="115"/>
      <c r="K659" s="115"/>
      <c r="L659" s="113" t="s">
        <v>862</v>
      </c>
      <c r="M659" s="115"/>
      <c r="N659" s="113" t="s">
        <v>725</v>
      </c>
      <c r="O659" s="121" t="s">
        <v>863</v>
      </c>
      <c r="P659" s="121"/>
      <c r="Q659" s="124"/>
      <c r="R659" s="124"/>
      <c r="S659" s="125"/>
    </row>
    <row r="660">
      <c r="A660" s="113" t="s">
        <v>1546</v>
      </c>
      <c r="B660" s="138" t="s">
        <v>699</v>
      </c>
      <c r="C660" s="138" t="s">
        <v>700</v>
      </c>
      <c r="D660" s="138" t="s">
        <v>41</v>
      </c>
      <c r="E660" s="139"/>
      <c r="F660" s="138" t="s">
        <v>40</v>
      </c>
      <c r="G660" s="132">
        <v>1673.0</v>
      </c>
      <c r="H660" s="116">
        <v>237.98</v>
      </c>
      <c r="I660" s="131"/>
      <c r="J660" s="115"/>
      <c r="K660" s="115"/>
      <c r="L660" s="113" t="s">
        <v>862</v>
      </c>
      <c r="M660" s="115"/>
      <c r="N660" s="113" t="s">
        <v>725</v>
      </c>
      <c r="O660" s="118" t="s">
        <v>863</v>
      </c>
      <c r="P660" s="118"/>
      <c r="Q660" s="126"/>
      <c r="R660" s="126"/>
      <c r="S660" s="127"/>
    </row>
    <row r="661">
      <c r="A661" s="113" t="s">
        <v>1547</v>
      </c>
      <c r="B661" s="138" t="s">
        <v>699</v>
      </c>
      <c r="C661" s="138" t="s">
        <v>700</v>
      </c>
      <c r="D661" s="138" t="s">
        <v>41</v>
      </c>
      <c r="E661" s="139"/>
      <c r="F661" s="138" t="s">
        <v>40</v>
      </c>
      <c r="G661" s="132">
        <v>1674.0</v>
      </c>
      <c r="H661" s="116">
        <v>3095.94</v>
      </c>
      <c r="I661" s="131"/>
      <c r="J661" s="115"/>
      <c r="K661" s="115"/>
      <c r="L661" s="113" t="s">
        <v>862</v>
      </c>
      <c r="M661" s="115"/>
      <c r="N661" s="113" t="s">
        <v>725</v>
      </c>
      <c r="O661" s="121" t="s">
        <v>863</v>
      </c>
      <c r="P661" s="121"/>
      <c r="Q661" s="124"/>
      <c r="R661" s="124"/>
      <c r="S661" s="125"/>
    </row>
    <row r="662">
      <c r="A662" s="113" t="s">
        <v>1548</v>
      </c>
      <c r="B662" s="138" t="s">
        <v>699</v>
      </c>
      <c r="C662" s="138" t="s">
        <v>700</v>
      </c>
      <c r="D662" s="138" t="s">
        <v>41</v>
      </c>
      <c r="E662" s="139"/>
      <c r="F662" s="138" t="s">
        <v>40</v>
      </c>
      <c r="G662" s="132">
        <v>1675.0</v>
      </c>
      <c r="H662" s="116">
        <v>798.01</v>
      </c>
      <c r="I662" s="131"/>
      <c r="J662" s="115"/>
      <c r="K662" s="115"/>
      <c r="L662" s="113" t="s">
        <v>862</v>
      </c>
      <c r="M662" s="115"/>
      <c r="N662" s="113" t="s">
        <v>725</v>
      </c>
      <c r="O662" s="118" t="s">
        <v>863</v>
      </c>
      <c r="P662" s="118"/>
      <c r="Q662" s="126"/>
      <c r="R662" s="126"/>
      <c r="S662" s="127"/>
    </row>
    <row r="663">
      <c r="A663" s="113" t="s">
        <v>1549</v>
      </c>
      <c r="B663" s="138" t="s">
        <v>699</v>
      </c>
      <c r="C663" s="138" t="s">
        <v>700</v>
      </c>
      <c r="D663" s="138" t="s">
        <v>41</v>
      </c>
      <c r="E663" s="139"/>
      <c r="F663" s="138" t="s">
        <v>40</v>
      </c>
      <c r="G663" s="132">
        <v>1676.0</v>
      </c>
      <c r="H663" s="116">
        <v>4094.96</v>
      </c>
      <c r="I663" s="131"/>
      <c r="J663" s="115"/>
      <c r="K663" s="115"/>
      <c r="L663" s="113" t="s">
        <v>862</v>
      </c>
      <c r="M663" s="115"/>
      <c r="N663" s="113" t="s">
        <v>725</v>
      </c>
      <c r="O663" s="121" t="s">
        <v>863</v>
      </c>
      <c r="P663" s="121"/>
      <c r="Q663" s="124"/>
      <c r="R663" s="124"/>
      <c r="S663" s="125"/>
    </row>
    <row r="664">
      <c r="A664" s="113" t="s">
        <v>1550</v>
      </c>
      <c r="B664" s="138" t="s">
        <v>699</v>
      </c>
      <c r="C664" s="138" t="s">
        <v>700</v>
      </c>
      <c r="D664" s="138" t="s">
        <v>41</v>
      </c>
      <c r="E664" s="139"/>
      <c r="F664" s="138" t="s">
        <v>40</v>
      </c>
      <c r="G664" s="132">
        <v>1677.0</v>
      </c>
      <c r="H664" s="116">
        <v>361.67</v>
      </c>
      <c r="I664" s="131"/>
      <c r="J664" s="115"/>
      <c r="K664" s="115"/>
      <c r="L664" s="113" t="s">
        <v>862</v>
      </c>
      <c r="M664" s="115"/>
      <c r="N664" s="113" t="s">
        <v>725</v>
      </c>
      <c r="O664" s="118" t="s">
        <v>863</v>
      </c>
      <c r="P664" s="118"/>
      <c r="Q664" s="126"/>
      <c r="R664" s="126"/>
      <c r="S664" s="127"/>
    </row>
    <row r="665">
      <c r="A665" s="113" t="s">
        <v>1551</v>
      </c>
      <c r="B665" s="138" t="s">
        <v>699</v>
      </c>
      <c r="C665" s="138" t="s">
        <v>700</v>
      </c>
      <c r="D665" s="138" t="s">
        <v>41</v>
      </c>
      <c r="E665" s="139"/>
      <c r="F665" s="138" t="s">
        <v>40</v>
      </c>
      <c r="G665" s="132">
        <v>1678.0</v>
      </c>
      <c r="H665" s="116">
        <v>11197.07</v>
      </c>
      <c r="I665" s="131"/>
      <c r="J665" s="115"/>
      <c r="K665" s="115"/>
      <c r="L665" s="113" t="s">
        <v>862</v>
      </c>
      <c r="M665" s="115"/>
      <c r="N665" s="113" t="s">
        <v>725</v>
      </c>
      <c r="O665" s="121" t="s">
        <v>863</v>
      </c>
      <c r="P665" s="121"/>
      <c r="Q665" s="124"/>
      <c r="R665" s="124"/>
      <c r="S665" s="125"/>
    </row>
    <row r="666">
      <c r="A666" s="113" t="s">
        <v>1552</v>
      </c>
      <c r="B666" s="138" t="s">
        <v>699</v>
      </c>
      <c r="C666" s="138" t="s">
        <v>700</v>
      </c>
      <c r="D666" s="138" t="s">
        <v>41</v>
      </c>
      <c r="E666" s="139"/>
      <c r="F666" s="138" t="s">
        <v>40</v>
      </c>
      <c r="G666" s="132">
        <v>1679.0</v>
      </c>
      <c r="H666" s="116">
        <v>4074.91</v>
      </c>
      <c r="I666" s="131"/>
      <c r="J666" s="115"/>
      <c r="K666" s="115"/>
      <c r="L666" s="113" t="s">
        <v>862</v>
      </c>
      <c r="M666" s="115"/>
      <c r="N666" s="113" t="s">
        <v>725</v>
      </c>
      <c r="O666" s="118" t="s">
        <v>863</v>
      </c>
      <c r="P666" s="118"/>
      <c r="Q666" s="126"/>
      <c r="R666" s="126"/>
      <c r="S666" s="127"/>
    </row>
    <row r="667">
      <c r="A667" s="113" t="s">
        <v>1553</v>
      </c>
      <c r="B667" s="138" t="s">
        <v>699</v>
      </c>
      <c r="C667" s="138" t="s">
        <v>700</v>
      </c>
      <c r="D667" s="138" t="s">
        <v>41</v>
      </c>
      <c r="E667" s="139"/>
      <c r="F667" s="138" t="s">
        <v>40</v>
      </c>
      <c r="G667" s="132">
        <v>1680.0</v>
      </c>
      <c r="H667" s="116">
        <v>492.23</v>
      </c>
      <c r="I667" s="131"/>
      <c r="J667" s="115"/>
      <c r="K667" s="115"/>
      <c r="L667" s="113" t="s">
        <v>862</v>
      </c>
      <c r="M667" s="115"/>
      <c r="N667" s="113" t="s">
        <v>725</v>
      </c>
      <c r="O667" s="121" t="s">
        <v>863</v>
      </c>
      <c r="P667" s="121"/>
      <c r="Q667" s="124"/>
      <c r="R667" s="124"/>
      <c r="S667" s="125"/>
    </row>
    <row r="668">
      <c r="A668" s="113" t="s">
        <v>1554</v>
      </c>
      <c r="B668" s="138" t="s">
        <v>699</v>
      </c>
      <c r="C668" s="138" t="s">
        <v>700</v>
      </c>
      <c r="D668" s="138" t="s">
        <v>41</v>
      </c>
      <c r="E668" s="139"/>
      <c r="F668" s="138" t="s">
        <v>40</v>
      </c>
      <c r="G668" s="132">
        <v>1681.0</v>
      </c>
      <c r="H668" s="116">
        <v>342.74</v>
      </c>
      <c r="I668" s="131"/>
      <c r="J668" s="115"/>
      <c r="K668" s="115"/>
      <c r="L668" s="113" t="s">
        <v>862</v>
      </c>
      <c r="M668" s="115"/>
      <c r="N668" s="113" t="s">
        <v>725</v>
      </c>
      <c r="O668" s="118" t="s">
        <v>863</v>
      </c>
      <c r="P668" s="118"/>
      <c r="Q668" s="126"/>
      <c r="R668" s="126"/>
      <c r="S668" s="127"/>
    </row>
    <row r="669">
      <c r="A669" s="113" t="s">
        <v>1555</v>
      </c>
      <c r="B669" s="138" t="s">
        <v>699</v>
      </c>
      <c r="C669" s="138" t="s">
        <v>700</v>
      </c>
      <c r="D669" s="138" t="s">
        <v>41</v>
      </c>
      <c r="E669" s="139"/>
      <c r="F669" s="138" t="s">
        <v>40</v>
      </c>
      <c r="G669" s="132">
        <v>1706.0</v>
      </c>
      <c r="H669" s="116">
        <v>790.83</v>
      </c>
      <c r="I669" s="131"/>
      <c r="J669" s="115"/>
      <c r="K669" s="115"/>
      <c r="L669" s="113" t="s">
        <v>862</v>
      </c>
      <c r="M669" s="115"/>
      <c r="N669" s="113" t="s">
        <v>725</v>
      </c>
      <c r="O669" s="121" t="s">
        <v>863</v>
      </c>
      <c r="P669" s="121"/>
      <c r="Q669" s="124"/>
      <c r="R669" s="124"/>
      <c r="S669" s="125"/>
    </row>
    <row r="670">
      <c r="A670" s="113" t="s">
        <v>1556</v>
      </c>
      <c r="B670" s="138" t="s">
        <v>699</v>
      </c>
      <c r="C670" s="138" t="s">
        <v>700</v>
      </c>
      <c r="D670" s="138" t="s">
        <v>41</v>
      </c>
      <c r="E670" s="139"/>
      <c r="F670" s="138" t="s">
        <v>40</v>
      </c>
      <c r="G670" s="132">
        <v>1707.0</v>
      </c>
      <c r="H670" s="116">
        <v>3921.28</v>
      </c>
      <c r="I670" s="131"/>
      <c r="J670" s="115"/>
      <c r="K670" s="115"/>
      <c r="L670" s="113" t="s">
        <v>862</v>
      </c>
      <c r="M670" s="115"/>
      <c r="N670" s="113" t="s">
        <v>725</v>
      </c>
      <c r="O670" s="118" t="s">
        <v>863</v>
      </c>
      <c r="P670" s="118"/>
      <c r="Q670" s="126"/>
      <c r="R670" s="126"/>
      <c r="S670" s="127"/>
    </row>
    <row r="671">
      <c r="A671" s="113" t="s">
        <v>1557</v>
      </c>
      <c r="B671" s="138" t="s">
        <v>699</v>
      </c>
      <c r="C671" s="138" t="s">
        <v>700</v>
      </c>
      <c r="D671" s="138" t="s">
        <v>41</v>
      </c>
      <c r="E671" s="139"/>
      <c r="F671" s="138" t="s">
        <v>40</v>
      </c>
      <c r="G671" s="132">
        <v>1708.0</v>
      </c>
      <c r="H671" s="116">
        <v>552.57</v>
      </c>
      <c r="I671" s="131"/>
      <c r="J671" s="115"/>
      <c r="K671" s="115"/>
      <c r="L671" s="113" t="s">
        <v>862</v>
      </c>
      <c r="M671" s="115"/>
      <c r="N671" s="113" t="s">
        <v>725</v>
      </c>
      <c r="O671" s="121" t="s">
        <v>863</v>
      </c>
      <c r="P671" s="121"/>
      <c r="Q671" s="124"/>
      <c r="R671" s="124"/>
      <c r="S671" s="125"/>
    </row>
    <row r="672">
      <c r="A672" s="113" t="s">
        <v>1558</v>
      </c>
      <c r="B672" s="138" t="s">
        <v>699</v>
      </c>
      <c r="C672" s="138" t="s">
        <v>700</v>
      </c>
      <c r="D672" s="138" t="s">
        <v>41</v>
      </c>
      <c r="E672" s="139"/>
      <c r="F672" s="138" t="s">
        <v>40</v>
      </c>
      <c r="G672" s="132">
        <v>1709.0</v>
      </c>
      <c r="H672" s="116">
        <v>930.87</v>
      </c>
      <c r="I672" s="131"/>
      <c r="J672" s="115"/>
      <c r="K672" s="115"/>
      <c r="L672" s="113" t="s">
        <v>862</v>
      </c>
      <c r="M672" s="115"/>
      <c r="N672" s="113" t="s">
        <v>725</v>
      </c>
      <c r="O672" s="118" t="s">
        <v>863</v>
      </c>
      <c r="P672" s="118"/>
      <c r="Q672" s="126"/>
      <c r="R672" s="126"/>
      <c r="S672" s="127"/>
    </row>
    <row r="673">
      <c r="A673" s="113" t="s">
        <v>1559</v>
      </c>
      <c r="B673" s="138" t="s">
        <v>699</v>
      </c>
      <c r="C673" s="138" t="s">
        <v>700</v>
      </c>
      <c r="D673" s="138" t="s">
        <v>41</v>
      </c>
      <c r="E673" s="139"/>
      <c r="F673" s="138" t="s">
        <v>40</v>
      </c>
      <c r="G673" s="132">
        <v>1710.0</v>
      </c>
      <c r="H673" s="116">
        <v>4257.56</v>
      </c>
      <c r="I673" s="131"/>
      <c r="J673" s="115"/>
      <c r="K673" s="115"/>
      <c r="L673" s="113" t="s">
        <v>862</v>
      </c>
      <c r="M673" s="115"/>
      <c r="N673" s="113" t="s">
        <v>725</v>
      </c>
      <c r="O673" s="121" t="s">
        <v>863</v>
      </c>
      <c r="P673" s="121"/>
      <c r="Q673" s="124"/>
      <c r="R673" s="124"/>
      <c r="S673" s="125"/>
    </row>
    <row r="674">
      <c r="A674" s="113" t="s">
        <v>1560</v>
      </c>
      <c r="B674" s="138" t="s">
        <v>699</v>
      </c>
      <c r="C674" s="138" t="s">
        <v>700</v>
      </c>
      <c r="D674" s="138" t="s">
        <v>41</v>
      </c>
      <c r="E674" s="139"/>
      <c r="F674" s="138" t="s">
        <v>40</v>
      </c>
      <c r="G674" s="132">
        <v>1711.0</v>
      </c>
      <c r="H674" s="116">
        <v>4390.88</v>
      </c>
      <c r="I674" s="131"/>
      <c r="J674" s="115"/>
      <c r="K674" s="115"/>
      <c r="L674" s="113" t="s">
        <v>862</v>
      </c>
      <c r="M674" s="115"/>
      <c r="N674" s="113" t="s">
        <v>725</v>
      </c>
      <c r="O674" s="118" t="s">
        <v>863</v>
      </c>
      <c r="P674" s="118"/>
      <c r="Q674" s="126"/>
      <c r="R674" s="126"/>
      <c r="S674" s="127"/>
    </row>
    <row r="675">
      <c r="A675" s="113" t="s">
        <v>1561</v>
      </c>
      <c r="B675" s="138" t="s">
        <v>699</v>
      </c>
      <c r="C675" s="138" t="s">
        <v>700</v>
      </c>
      <c r="D675" s="138" t="s">
        <v>41</v>
      </c>
      <c r="E675" s="139"/>
      <c r="F675" s="138" t="s">
        <v>40</v>
      </c>
      <c r="G675" s="132">
        <v>1712.0</v>
      </c>
      <c r="H675" s="116">
        <v>386.8</v>
      </c>
      <c r="I675" s="131"/>
      <c r="J675" s="115"/>
      <c r="K675" s="115"/>
      <c r="L675" s="113" t="s">
        <v>862</v>
      </c>
      <c r="M675" s="115"/>
      <c r="N675" s="113" t="s">
        <v>725</v>
      </c>
      <c r="O675" s="121" t="s">
        <v>863</v>
      </c>
      <c r="P675" s="121"/>
      <c r="Q675" s="124"/>
      <c r="R675" s="124"/>
      <c r="S675" s="125"/>
    </row>
    <row r="676">
      <c r="A676" s="113" t="s">
        <v>1562</v>
      </c>
      <c r="B676" s="138" t="s">
        <v>699</v>
      </c>
      <c r="C676" s="138" t="s">
        <v>700</v>
      </c>
      <c r="D676" s="138" t="s">
        <v>41</v>
      </c>
      <c r="E676" s="139"/>
      <c r="F676" s="138" t="s">
        <v>40</v>
      </c>
      <c r="G676" s="132">
        <v>1713.0</v>
      </c>
      <c r="H676" s="116">
        <v>3122.56</v>
      </c>
      <c r="I676" s="131"/>
      <c r="J676" s="115"/>
      <c r="K676" s="115"/>
      <c r="L676" s="113" t="s">
        <v>862</v>
      </c>
      <c r="M676" s="115"/>
      <c r="N676" s="113" t="s">
        <v>725</v>
      </c>
      <c r="O676" s="118" t="s">
        <v>863</v>
      </c>
      <c r="P676" s="118"/>
      <c r="Q676" s="126"/>
      <c r="R676" s="126"/>
      <c r="S676" s="127"/>
    </row>
    <row r="677">
      <c r="A677" s="113" t="s">
        <v>1563</v>
      </c>
      <c r="B677" s="138" t="s">
        <v>699</v>
      </c>
      <c r="C677" s="138" t="s">
        <v>700</v>
      </c>
      <c r="D677" s="138" t="s">
        <v>41</v>
      </c>
      <c r="E677" s="139"/>
      <c r="F677" s="138" t="s">
        <v>40</v>
      </c>
      <c r="G677" s="132">
        <v>1714.0</v>
      </c>
      <c r="H677" s="116">
        <v>479.27</v>
      </c>
      <c r="I677" s="131"/>
      <c r="J677" s="115"/>
      <c r="K677" s="115"/>
      <c r="L677" s="113" t="s">
        <v>862</v>
      </c>
      <c r="M677" s="115"/>
      <c r="N677" s="113" t="s">
        <v>725</v>
      </c>
      <c r="O677" s="121" t="s">
        <v>863</v>
      </c>
      <c r="P677" s="121"/>
      <c r="Q677" s="124"/>
      <c r="R677" s="124"/>
      <c r="S677" s="125"/>
    </row>
    <row r="678">
      <c r="A678" s="113" t="s">
        <v>1564</v>
      </c>
      <c r="B678" s="138" t="s">
        <v>699</v>
      </c>
      <c r="C678" s="138" t="s">
        <v>700</v>
      </c>
      <c r="D678" s="138" t="s">
        <v>41</v>
      </c>
      <c r="E678" s="139"/>
      <c r="F678" s="138" t="s">
        <v>40</v>
      </c>
      <c r="G678" s="132">
        <v>1715.0</v>
      </c>
      <c r="H678" s="116">
        <v>3312.84</v>
      </c>
      <c r="I678" s="131"/>
      <c r="J678" s="115"/>
      <c r="K678" s="115"/>
      <c r="L678" s="113" t="s">
        <v>862</v>
      </c>
      <c r="M678" s="115"/>
      <c r="N678" s="113" t="s">
        <v>725</v>
      </c>
      <c r="O678" s="118" t="s">
        <v>863</v>
      </c>
      <c r="P678" s="118"/>
      <c r="Q678" s="126"/>
      <c r="R678" s="126"/>
      <c r="S678" s="127"/>
    </row>
    <row r="679">
      <c r="A679" s="113" t="s">
        <v>1565</v>
      </c>
      <c r="B679" s="138" t="s">
        <v>699</v>
      </c>
      <c r="C679" s="138" t="s">
        <v>700</v>
      </c>
      <c r="D679" s="138" t="s">
        <v>41</v>
      </c>
      <c r="E679" s="139"/>
      <c r="F679" s="138" t="s">
        <v>40</v>
      </c>
      <c r="G679" s="132">
        <v>1716.0</v>
      </c>
      <c r="H679" s="116">
        <v>420.26</v>
      </c>
      <c r="I679" s="131"/>
      <c r="J679" s="115"/>
      <c r="K679" s="115"/>
      <c r="L679" s="113" t="s">
        <v>862</v>
      </c>
      <c r="M679" s="115"/>
      <c r="N679" s="113" t="s">
        <v>725</v>
      </c>
      <c r="O679" s="121" t="s">
        <v>863</v>
      </c>
      <c r="P679" s="121"/>
      <c r="Q679" s="124"/>
      <c r="R679" s="124"/>
      <c r="S679" s="125"/>
    </row>
    <row r="680">
      <c r="A680" s="113" t="s">
        <v>1566</v>
      </c>
      <c r="B680" s="138" t="s">
        <v>699</v>
      </c>
      <c r="C680" s="138" t="s">
        <v>700</v>
      </c>
      <c r="D680" s="138" t="s">
        <v>41</v>
      </c>
      <c r="E680" s="139"/>
      <c r="F680" s="138" t="s">
        <v>40</v>
      </c>
      <c r="G680" s="132">
        <v>1717.0</v>
      </c>
      <c r="H680" s="116">
        <v>194.09</v>
      </c>
      <c r="I680" s="131"/>
      <c r="J680" s="115"/>
      <c r="K680" s="115"/>
      <c r="L680" s="113" t="s">
        <v>862</v>
      </c>
      <c r="M680" s="115"/>
      <c r="N680" s="113" t="s">
        <v>725</v>
      </c>
      <c r="O680" s="118" t="s">
        <v>863</v>
      </c>
      <c r="P680" s="118"/>
      <c r="Q680" s="126"/>
      <c r="R680" s="126"/>
      <c r="S680" s="127"/>
    </row>
    <row r="681">
      <c r="A681" s="113" t="s">
        <v>1567</v>
      </c>
      <c r="B681" s="138" t="s">
        <v>699</v>
      </c>
      <c r="C681" s="138" t="s">
        <v>700</v>
      </c>
      <c r="D681" s="138" t="s">
        <v>41</v>
      </c>
      <c r="E681" s="139"/>
      <c r="F681" s="138" t="s">
        <v>40</v>
      </c>
      <c r="G681" s="132">
        <v>1718.0</v>
      </c>
      <c r="H681" s="116">
        <v>136.0</v>
      </c>
      <c r="I681" s="131"/>
      <c r="J681" s="115"/>
      <c r="K681" s="115"/>
      <c r="L681" s="113" t="s">
        <v>862</v>
      </c>
      <c r="M681" s="115"/>
      <c r="N681" s="113" t="s">
        <v>725</v>
      </c>
      <c r="O681" s="121" t="s">
        <v>863</v>
      </c>
      <c r="P681" s="121"/>
      <c r="Q681" s="124"/>
      <c r="R681" s="124"/>
      <c r="S681" s="125"/>
    </row>
    <row r="682">
      <c r="A682" s="113" t="s">
        <v>1568</v>
      </c>
      <c r="B682" s="138" t="s">
        <v>699</v>
      </c>
      <c r="C682" s="138" t="s">
        <v>700</v>
      </c>
      <c r="D682" s="138" t="s">
        <v>41</v>
      </c>
      <c r="E682" s="139"/>
      <c r="F682" s="138" t="s">
        <v>40</v>
      </c>
      <c r="G682" s="132">
        <v>1719.0</v>
      </c>
      <c r="H682" s="116">
        <v>1496.14</v>
      </c>
      <c r="I682" s="131"/>
      <c r="J682" s="115"/>
      <c r="K682" s="115"/>
      <c r="L682" s="113" t="s">
        <v>862</v>
      </c>
      <c r="M682" s="115"/>
      <c r="N682" s="113" t="s">
        <v>725</v>
      </c>
      <c r="O682" s="118" t="s">
        <v>863</v>
      </c>
      <c r="P682" s="118"/>
      <c r="Q682" s="126"/>
      <c r="R682" s="126"/>
      <c r="S682" s="127"/>
    </row>
    <row r="683">
      <c r="A683" s="113" t="s">
        <v>1569</v>
      </c>
      <c r="B683" s="138" t="s">
        <v>699</v>
      </c>
      <c r="C683" s="138" t="s">
        <v>700</v>
      </c>
      <c r="D683" s="138" t="s">
        <v>41</v>
      </c>
      <c r="E683" s="139"/>
      <c r="F683" s="138" t="s">
        <v>40</v>
      </c>
      <c r="G683" s="132">
        <v>1720.0</v>
      </c>
      <c r="H683" s="116">
        <v>4767.26</v>
      </c>
      <c r="I683" s="131"/>
      <c r="J683" s="115"/>
      <c r="K683" s="115"/>
      <c r="L683" s="113" t="s">
        <v>862</v>
      </c>
      <c r="M683" s="115"/>
      <c r="N683" s="113" t="s">
        <v>725</v>
      </c>
      <c r="O683" s="121" t="s">
        <v>863</v>
      </c>
      <c r="P683" s="121"/>
      <c r="Q683" s="124"/>
      <c r="R683" s="124"/>
      <c r="S683" s="125"/>
    </row>
    <row r="684">
      <c r="A684" s="113" t="s">
        <v>1570</v>
      </c>
      <c r="B684" s="138" t="s">
        <v>699</v>
      </c>
      <c r="C684" s="138" t="s">
        <v>700</v>
      </c>
      <c r="D684" s="138" t="s">
        <v>41</v>
      </c>
      <c r="E684" s="139"/>
      <c r="F684" s="138" t="s">
        <v>40</v>
      </c>
      <c r="G684" s="132">
        <v>1721.0</v>
      </c>
      <c r="H684" s="116">
        <v>4846.91</v>
      </c>
      <c r="I684" s="131"/>
      <c r="J684" s="115"/>
      <c r="K684" s="115"/>
      <c r="L684" s="113" t="s">
        <v>862</v>
      </c>
      <c r="M684" s="115"/>
      <c r="N684" s="113" t="s">
        <v>725</v>
      </c>
      <c r="O684" s="118" t="s">
        <v>863</v>
      </c>
      <c r="P684" s="118"/>
      <c r="Q684" s="126"/>
      <c r="R684" s="126"/>
      <c r="S684" s="127"/>
    </row>
    <row r="685">
      <c r="A685" s="113" t="s">
        <v>1571</v>
      </c>
      <c r="B685" s="138" t="s">
        <v>699</v>
      </c>
      <c r="C685" s="138" t="s">
        <v>700</v>
      </c>
      <c r="D685" s="138" t="s">
        <v>41</v>
      </c>
      <c r="E685" s="139"/>
      <c r="F685" s="138" t="s">
        <v>40</v>
      </c>
      <c r="G685" s="132">
        <v>1722.0</v>
      </c>
      <c r="H685" s="116">
        <v>837.3</v>
      </c>
      <c r="I685" s="131"/>
      <c r="J685" s="115"/>
      <c r="K685" s="115"/>
      <c r="L685" s="113" t="s">
        <v>862</v>
      </c>
      <c r="M685" s="115"/>
      <c r="N685" s="113" t="s">
        <v>725</v>
      </c>
      <c r="O685" s="121" t="s">
        <v>863</v>
      </c>
      <c r="P685" s="121"/>
      <c r="Q685" s="124"/>
      <c r="R685" s="124"/>
      <c r="S685" s="125"/>
    </row>
    <row r="686">
      <c r="A686" s="113" t="s">
        <v>1572</v>
      </c>
      <c r="B686" s="138" t="s">
        <v>699</v>
      </c>
      <c r="C686" s="138" t="s">
        <v>700</v>
      </c>
      <c r="D686" s="138" t="s">
        <v>41</v>
      </c>
      <c r="E686" s="139"/>
      <c r="F686" s="138" t="s">
        <v>40</v>
      </c>
      <c r="G686" s="132">
        <v>1723.0</v>
      </c>
      <c r="H686" s="116">
        <v>645.43</v>
      </c>
      <c r="I686" s="131"/>
      <c r="J686" s="115"/>
      <c r="K686" s="115"/>
      <c r="L686" s="113" t="s">
        <v>862</v>
      </c>
      <c r="M686" s="115"/>
      <c r="N686" s="113" t="s">
        <v>725</v>
      </c>
      <c r="O686" s="118" t="s">
        <v>863</v>
      </c>
      <c r="P686" s="118"/>
      <c r="Q686" s="126"/>
      <c r="R686" s="126"/>
      <c r="S686" s="127"/>
    </row>
    <row r="687">
      <c r="A687" s="113" t="s">
        <v>1573</v>
      </c>
      <c r="B687" s="138" t="s">
        <v>699</v>
      </c>
      <c r="C687" s="138" t="s">
        <v>700</v>
      </c>
      <c r="D687" s="138" t="s">
        <v>41</v>
      </c>
      <c r="E687" s="139"/>
      <c r="F687" s="138" t="s">
        <v>40</v>
      </c>
      <c r="G687" s="132">
        <v>1724.0</v>
      </c>
      <c r="H687" s="116">
        <v>1416.55</v>
      </c>
      <c r="I687" s="131"/>
      <c r="J687" s="115"/>
      <c r="K687" s="115"/>
      <c r="L687" s="113" t="s">
        <v>862</v>
      </c>
      <c r="M687" s="115"/>
      <c r="N687" s="113" t="s">
        <v>725</v>
      </c>
      <c r="O687" s="121" t="s">
        <v>863</v>
      </c>
      <c r="P687" s="121"/>
      <c r="Q687" s="124"/>
      <c r="R687" s="124"/>
      <c r="S687" s="125"/>
    </row>
    <row r="688">
      <c r="A688" s="113" t="s">
        <v>1574</v>
      </c>
      <c r="B688" s="138" t="s">
        <v>699</v>
      </c>
      <c r="C688" s="138" t="s">
        <v>700</v>
      </c>
      <c r="D688" s="138" t="s">
        <v>41</v>
      </c>
      <c r="E688" s="139"/>
      <c r="F688" s="138" t="s">
        <v>40</v>
      </c>
      <c r="G688" s="132">
        <v>1725.0</v>
      </c>
      <c r="H688" s="116">
        <v>667.19</v>
      </c>
      <c r="I688" s="131"/>
      <c r="J688" s="115"/>
      <c r="K688" s="115"/>
      <c r="L688" s="113" t="s">
        <v>862</v>
      </c>
      <c r="M688" s="115"/>
      <c r="N688" s="113" t="s">
        <v>725</v>
      </c>
      <c r="O688" s="118" t="s">
        <v>863</v>
      </c>
      <c r="P688" s="118"/>
      <c r="Q688" s="126"/>
      <c r="R688" s="126"/>
      <c r="S688" s="127"/>
    </row>
    <row r="689">
      <c r="A689" s="113" t="s">
        <v>1575</v>
      </c>
      <c r="B689" s="138" t="s">
        <v>699</v>
      </c>
      <c r="C689" s="138" t="s">
        <v>700</v>
      </c>
      <c r="D689" s="138" t="s">
        <v>41</v>
      </c>
      <c r="E689" s="139"/>
      <c r="F689" s="138" t="s">
        <v>40</v>
      </c>
      <c r="G689" s="132">
        <v>1726.0</v>
      </c>
      <c r="H689" s="116">
        <v>2786.9</v>
      </c>
      <c r="I689" s="131"/>
      <c r="J689" s="115"/>
      <c r="K689" s="115"/>
      <c r="L689" s="113" t="s">
        <v>862</v>
      </c>
      <c r="M689" s="115"/>
      <c r="N689" s="113" t="s">
        <v>725</v>
      </c>
      <c r="O689" s="121" t="s">
        <v>863</v>
      </c>
      <c r="P689" s="121"/>
      <c r="Q689" s="124"/>
      <c r="R689" s="124"/>
      <c r="S689" s="125"/>
    </row>
    <row r="690">
      <c r="A690" s="113" t="s">
        <v>1576</v>
      </c>
      <c r="B690" s="138" t="s">
        <v>699</v>
      </c>
      <c r="C690" s="138" t="s">
        <v>700</v>
      </c>
      <c r="D690" s="138" t="s">
        <v>41</v>
      </c>
      <c r="E690" s="139"/>
      <c r="F690" s="138" t="s">
        <v>40</v>
      </c>
      <c r="G690" s="132">
        <v>1727.0</v>
      </c>
      <c r="H690" s="116">
        <v>14022.33</v>
      </c>
      <c r="I690" s="131"/>
      <c r="J690" s="115"/>
      <c r="K690" s="115"/>
      <c r="L690" s="113" t="s">
        <v>862</v>
      </c>
      <c r="M690" s="115"/>
      <c r="N690" s="113" t="s">
        <v>725</v>
      </c>
      <c r="O690" s="118" t="s">
        <v>863</v>
      </c>
      <c r="P690" s="118"/>
      <c r="Q690" s="126"/>
      <c r="R690" s="126"/>
      <c r="S690" s="127"/>
    </row>
    <row r="691">
      <c r="A691" s="113" t="s">
        <v>1577</v>
      </c>
      <c r="B691" s="138" t="s">
        <v>699</v>
      </c>
      <c r="C691" s="138" t="s">
        <v>700</v>
      </c>
      <c r="D691" s="138" t="s">
        <v>41</v>
      </c>
      <c r="E691" s="139"/>
      <c r="F691" s="138" t="s">
        <v>40</v>
      </c>
      <c r="G691" s="132">
        <v>1728.0</v>
      </c>
      <c r="H691" s="116">
        <v>6196.88</v>
      </c>
      <c r="I691" s="131"/>
      <c r="J691" s="115"/>
      <c r="K691" s="115"/>
      <c r="L691" s="113" t="s">
        <v>862</v>
      </c>
      <c r="M691" s="115"/>
      <c r="N691" s="113" t="s">
        <v>725</v>
      </c>
      <c r="O691" s="121" t="s">
        <v>863</v>
      </c>
      <c r="P691" s="121"/>
      <c r="Q691" s="124"/>
      <c r="R691" s="124"/>
      <c r="S691" s="125"/>
    </row>
    <row r="692">
      <c r="A692" s="113" t="s">
        <v>1578</v>
      </c>
      <c r="B692" s="138" t="s">
        <v>699</v>
      </c>
      <c r="C692" s="138" t="s">
        <v>700</v>
      </c>
      <c r="D692" s="138" t="s">
        <v>41</v>
      </c>
      <c r="E692" s="139"/>
      <c r="F692" s="138" t="s">
        <v>40</v>
      </c>
      <c r="G692" s="132">
        <v>1729.0</v>
      </c>
      <c r="H692" s="116">
        <v>1101.38</v>
      </c>
      <c r="I692" s="131"/>
      <c r="J692" s="115"/>
      <c r="K692" s="115"/>
      <c r="L692" s="113" t="s">
        <v>862</v>
      </c>
      <c r="M692" s="115"/>
      <c r="N692" s="113" t="s">
        <v>725</v>
      </c>
      <c r="O692" s="118" t="s">
        <v>863</v>
      </c>
      <c r="P692" s="118"/>
      <c r="Q692" s="126"/>
      <c r="R692" s="126"/>
      <c r="S692" s="127"/>
    </row>
    <row r="693">
      <c r="A693" s="113" t="s">
        <v>1579</v>
      </c>
      <c r="B693" s="138" t="s">
        <v>699</v>
      </c>
      <c r="C693" s="138" t="s">
        <v>700</v>
      </c>
      <c r="D693" s="138" t="s">
        <v>41</v>
      </c>
      <c r="E693" s="139"/>
      <c r="F693" s="138" t="s">
        <v>40</v>
      </c>
      <c r="G693" s="132">
        <v>1730.0</v>
      </c>
      <c r="H693" s="116">
        <v>5494.85</v>
      </c>
      <c r="I693" s="131"/>
      <c r="J693" s="115"/>
      <c r="K693" s="115"/>
      <c r="L693" s="113" t="s">
        <v>862</v>
      </c>
      <c r="M693" s="115"/>
      <c r="N693" s="113" t="s">
        <v>725</v>
      </c>
      <c r="O693" s="121" t="s">
        <v>863</v>
      </c>
      <c r="P693" s="121"/>
      <c r="Q693" s="124"/>
      <c r="R693" s="124"/>
      <c r="S693" s="125"/>
    </row>
    <row r="694">
      <c r="A694" s="113" t="s">
        <v>1580</v>
      </c>
      <c r="B694" s="138" t="s">
        <v>699</v>
      </c>
      <c r="C694" s="138" t="s">
        <v>700</v>
      </c>
      <c r="D694" s="138" t="s">
        <v>41</v>
      </c>
      <c r="E694" s="139"/>
      <c r="F694" s="138" t="s">
        <v>40</v>
      </c>
      <c r="G694" s="132">
        <v>1731.0</v>
      </c>
      <c r="H694" s="116">
        <v>1442.18</v>
      </c>
      <c r="I694" s="131"/>
      <c r="J694" s="115"/>
      <c r="K694" s="115"/>
      <c r="L694" s="113" t="s">
        <v>862</v>
      </c>
      <c r="M694" s="115"/>
      <c r="N694" s="113" t="s">
        <v>725</v>
      </c>
      <c r="O694" s="118" t="s">
        <v>863</v>
      </c>
      <c r="P694" s="118"/>
      <c r="Q694" s="126"/>
      <c r="R694" s="126"/>
      <c r="S694" s="127"/>
    </row>
    <row r="695">
      <c r="A695" s="113" t="s">
        <v>1581</v>
      </c>
      <c r="B695" s="138" t="s">
        <v>699</v>
      </c>
      <c r="C695" s="138" t="s">
        <v>700</v>
      </c>
      <c r="D695" s="138" t="s">
        <v>41</v>
      </c>
      <c r="E695" s="139"/>
      <c r="F695" s="138" t="s">
        <v>40</v>
      </c>
      <c r="G695" s="132">
        <v>1739.0</v>
      </c>
      <c r="H695" s="116">
        <v>865.0</v>
      </c>
      <c r="I695" s="131"/>
      <c r="J695" s="115"/>
      <c r="K695" s="115"/>
      <c r="L695" s="113" t="s">
        <v>862</v>
      </c>
      <c r="M695" s="115"/>
      <c r="N695" s="113" t="s">
        <v>725</v>
      </c>
      <c r="O695" s="121" t="s">
        <v>863</v>
      </c>
      <c r="P695" s="121"/>
      <c r="Q695" s="124"/>
      <c r="R695" s="124"/>
      <c r="S695" s="125"/>
    </row>
    <row r="696">
      <c r="A696" s="113" t="s">
        <v>1582</v>
      </c>
      <c r="B696" s="138" t="s">
        <v>699</v>
      </c>
      <c r="C696" s="138" t="s">
        <v>700</v>
      </c>
      <c r="D696" s="138" t="s">
        <v>41</v>
      </c>
      <c r="E696" s="139"/>
      <c r="F696" s="138" t="s">
        <v>40</v>
      </c>
      <c r="G696" s="132">
        <v>1740.0</v>
      </c>
      <c r="H696" s="116">
        <v>3612.63</v>
      </c>
      <c r="I696" s="131"/>
      <c r="J696" s="115"/>
      <c r="K696" s="115"/>
      <c r="L696" s="113" t="s">
        <v>862</v>
      </c>
      <c r="M696" s="115"/>
      <c r="N696" s="113" t="s">
        <v>725</v>
      </c>
      <c r="O696" s="118" t="s">
        <v>863</v>
      </c>
      <c r="P696" s="118"/>
      <c r="Q696" s="126"/>
      <c r="R696" s="126"/>
      <c r="S696" s="127"/>
    </row>
    <row r="697">
      <c r="A697" s="113" t="s">
        <v>1583</v>
      </c>
      <c r="B697" s="138" t="s">
        <v>699</v>
      </c>
      <c r="C697" s="138" t="s">
        <v>700</v>
      </c>
      <c r="D697" s="138" t="s">
        <v>41</v>
      </c>
      <c r="E697" s="139"/>
      <c r="F697" s="138" t="s">
        <v>40</v>
      </c>
      <c r="G697" s="132">
        <v>1741.0</v>
      </c>
      <c r="H697" s="116">
        <v>8870.85</v>
      </c>
      <c r="I697" s="131"/>
      <c r="J697" s="115"/>
      <c r="K697" s="115"/>
      <c r="L697" s="113" t="s">
        <v>862</v>
      </c>
      <c r="M697" s="115"/>
      <c r="N697" s="113" t="s">
        <v>725</v>
      </c>
      <c r="O697" s="121" t="s">
        <v>863</v>
      </c>
      <c r="P697" s="121"/>
      <c r="Q697" s="124"/>
      <c r="R697" s="124"/>
      <c r="S697" s="125"/>
    </row>
    <row r="698">
      <c r="A698" s="113" t="s">
        <v>1584</v>
      </c>
      <c r="B698" s="138" t="s">
        <v>699</v>
      </c>
      <c r="C698" s="138" t="s">
        <v>700</v>
      </c>
      <c r="D698" s="138" t="s">
        <v>41</v>
      </c>
      <c r="E698" s="139"/>
      <c r="F698" s="138" t="s">
        <v>40</v>
      </c>
      <c r="G698" s="132">
        <v>1742.0</v>
      </c>
      <c r="H698" s="116">
        <v>1317.22</v>
      </c>
      <c r="I698" s="131"/>
      <c r="J698" s="115"/>
      <c r="K698" s="115"/>
      <c r="L698" s="113" t="s">
        <v>862</v>
      </c>
      <c r="M698" s="115"/>
      <c r="N698" s="113" t="s">
        <v>725</v>
      </c>
      <c r="O698" s="118" t="s">
        <v>863</v>
      </c>
      <c r="P698" s="118"/>
      <c r="Q698" s="126"/>
      <c r="R698" s="126"/>
      <c r="S698" s="127"/>
    </row>
    <row r="699">
      <c r="A699" s="113" t="s">
        <v>1585</v>
      </c>
      <c r="B699" s="138" t="s">
        <v>699</v>
      </c>
      <c r="C699" s="138" t="s">
        <v>700</v>
      </c>
      <c r="D699" s="138" t="s">
        <v>41</v>
      </c>
      <c r="E699" s="139"/>
      <c r="F699" s="138" t="s">
        <v>40</v>
      </c>
      <c r="G699" s="132">
        <v>1743.0</v>
      </c>
      <c r="H699" s="116">
        <v>2358.39</v>
      </c>
      <c r="I699" s="131"/>
      <c r="J699" s="115"/>
      <c r="K699" s="115"/>
      <c r="L699" s="113" t="s">
        <v>862</v>
      </c>
      <c r="M699" s="115"/>
      <c r="N699" s="113" t="s">
        <v>725</v>
      </c>
      <c r="O699" s="121" t="s">
        <v>863</v>
      </c>
      <c r="P699" s="121"/>
      <c r="Q699" s="124"/>
      <c r="R699" s="124"/>
      <c r="S699" s="125"/>
    </row>
    <row r="700">
      <c r="A700" s="113" t="s">
        <v>1586</v>
      </c>
      <c r="B700" s="138" t="s">
        <v>699</v>
      </c>
      <c r="C700" s="138" t="s">
        <v>700</v>
      </c>
      <c r="D700" s="138" t="s">
        <v>41</v>
      </c>
      <c r="E700" s="139"/>
      <c r="F700" s="138" t="s">
        <v>40</v>
      </c>
      <c r="G700" s="132">
        <v>1744.0</v>
      </c>
      <c r="H700" s="116">
        <v>3308.32</v>
      </c>
      <c r="I700" s="131"/>
      <c r="J700" s="115"/>
      <c r="K700" s="115"/>
      <c r="L700" s="113" t="s">
        <v>862</v>
      </c>
      <c r="M700" s="115"/>
      <c r="N700" s="113" t="s">
        <v>725</v>
      </c>
      <c r="O700" s="118" t="s">
        <v>863</v>
      </c>
      <c r="P700" s="118"/>
      <c r="Q700" s="126"/>
      <c r="R700" s="126"/>
      <c r="S700" s="127"/>
    </row>
    <row r="701">
      <c r="A701" s="113" t="s">
        <v>1587</v>
      </c>
      <c r="B701" s="138" t="s">
        <v>699</v>
      </c>
      <c r="C701" s="138" t="s">
        <v>700</v>
      </c>
      <c r="D701" s="138" t="s">
        <v>41</v>
      </c>
      <c r="E701" s="139"/>
      <c r="F701" s="138" t="s">
        <v>40</v>
      </c>
      <c r="G701" s="132">
        <v>1745.0</v>
      </c>
      <c r="H701" s="116">
        <v>1294.35</v>
      </c>
      <c r="I701" s="131"/>
      <c r="J701" s="115"/>
      <c r="K701" s="115"/>
      <c r="L701" s="113" t="s">
        <v>862</v>
      </c>
      <c r="M701" s="115"/>
      <c r="N701" s="113" t="s">
        <v>725</v>
      </c>
      <c r="O701" s="121" t="s">
        <v>863</v>
      </c>
      <c r="P701" s="121"/>
      <c r="Q701" s="124"/>
      <c r="R701" s="124"/>
      <c r="S701" s="125"/>
    </row>
    <row r="702">
      <c r="A702" s="113" t="s">
        <v>1588</v>
      </c>
      <c r="B702" s="138" t="s">
        <v>699</v>
      </c>
      <c r="C702" s="138" t="s">
        <v>700</v>
      </c>
      <c r="D702" s="138" t="s">
        <v>41</v>
      </c>
      <c r="E702" s="139"/>
      <c r="F702" s="138" t="s">
        <v>40</v>
      </c>
      <c r="G702" s="132">
        <v>1746.0</v>
      </c>
      <c r="H702" s="116">
        <v>10345.73</v>
      </c>
      <c r="I702" s="131"/>
      <c r="J702" s="115"/>
      <c r="K702" s="115"/>
      <c r="L702" s="113" t="s">
        <v>862</v>
      </c>
      <c r="M702" s="115"/>
      <c r="N702" s="113" t="s">
        <v>725</v>
      </c>
      <c r="O702" s="118" t="s">
        <v>863</v>
      </c>
      <c r="P702" s="118"/>
      <c r="Q702" s="126"/>
      <c r="R702" s="126"/>
      <c r="S702" s="127"/>
    </row>
    <row r="703">
      <c r="A703" s="113" t="s">
        <v>1589</v>
      </c>
      <c r="B703" s="138" t="s">
        <v>699</v>
      </c>
      <c r="C703" s="138" t="s">
        <v>700</v>
      </c>
      <c r="D703" s="138" t="s">
        <v>41</v>
      </c>
      <c r="E703" s="139"/>
      <c r="F703" s="138" t="s">
        <v>40</v>
      </c>
      <c r="G703" s="132">
        <v>1747.0</v>
      </c>
      <c r="H703" s="116">
        <v>9681.62</v>
      </c>
      <c r="I703" s="131"/>
      <c r="J703" s="115"/>
      <c r="K703" s="115"/>
      <c r="L703" s="113" t="s">
        <v>862</v>
      </c>
      <c r="M703" s="115"/>
      <c r="N703" s="113" t="s">
        <v>725</v>
      </c>
      <c r="O703" s="121" t="s">
        <v>863</v>
      </c>
      <c r="P703" s="121"/>
      <c r="Q703" s="124"/>
      <c r="R703" s="124"/>
      <c r="S703" s="125"/>
    </row>
    <row r="704">
      <c r="A704" s="113" t="s">
        <v>1590</v>
      </c>
      <c r="B704" s="138" t="s">
        <v>699</v>
      </c>
      <c r="C704" s="138" t="s">
        <v>700</v>
      </c>
      <c r="D704" s="138" t="s">
        <v>41</v>
      </c>
      <c r="E704" s="139"/>
      <c r="F704" s="138" t="s">
        <v>40</v>
      </c>
      <c r="G704" s="132">
        <v>1748.0</v>
      </c>
      <c r="H704" s="116">
        <v>3426.61</v>
      </c>
      <c r="I704" s="131"/>
      <c r="J704" s="115"/>
      <c r="K704" s="115"/>
      <c r="L704" s="113" t="s">
        <v>862</v>
      </c>
      <c r="M704" s="115"/>
      <c r="N704" s="113" t="s">
        <v>725</v>
      </c>
      <c r="O704" s="118" t="s">
        <v>863</v>
      </c>
      <c r="P704" s="118"/>
      <c r="Q704" s="126"/>
      <c r="R704" s="126"/>
      <c r="S704" s="127"/>
    </row>
    <row r="705">
      <c r="A705" s="113" t="s">
        <v>1591</v>
      </c>
      <c r="B705" s="138" t="s">
        <v>699</v>
      </c>
      <c r="C705" s="138" t="s">
        <v>700</v>
      </c>
      <c r="D705" s="138" t="s">
        <v>41</v>
      </c>
      <c r="E705" s="139"/>
      <c r="F705" s="138" t="s">
        <v>40</v>
      </c>
      <c r="G705" s="132">
        <v>1749.0</v>
      </c>
      <c r="H705" s="116">
        <v>700.35</v>
      </c>
      <c r="I705" s="131"/>
      <c r="J705" s="115"/>
      <c r="K705" s="115"/>
      <c r="L705" s="113" t="s">
        <v>862</v>
      </c>
      <c r="M705" s="115"/>
      <c r="N705" s="113" t="s">
        <v>725</v>
      </c>
      <c r="O705" s="121" t="s">
        <v>863</v>
      </c>
      <c r="P705" s="121"/>
      <c r="Q705" s="124"/>
      <c r="R705" s="124"/>
      <c r="S705" s="125"/>
    </row>
    <row r="706">
      <c r="A706" s="113" t="s">
        <v>1592</v>
      </c>
      <c r="B706" s="138" t="s">
        <v>699</v>
      </c>
      <c r="C706" s="138" t="s">
        <v>700</v>
      </c>
      <c r="D706" s="138" t="s">
        <v>41</v>
      </c>
      <c r="E706" s="139"/>
      <c r="F706" s="138" t="s">
        <v>40</v>
      </c>
      <c r="G706" s="132">
        <v>1750.0</v>
      </c>
      <c r="H706" s="116">
        <v>272.3</v>
      </c>
      <c r="I706" s="131"/>
      <c r="J706" s="115"/>
      <c r="K706" s="115"/>
      <c r="L706" s="113" t="s">
        <v>862</v>
      </c>
      <c r="M706" s="115"/>
      <c r="N706" s="113" t="s">
        <v>725</v>
      </c>
      <c r="O706" s="118" t="s">
        <v>863</v>
      </c>
      <c r="P706" s="118"/>
      <c r="Q706" s="126"/>
      <c r="R706" s="126"/>
      <c r="S706" s="127"/>
    </row>
    <row r="707">
      <c r="A707" s="113" t="s">
        <v>1593</v>
      </c>
      <c r="B707" s="138" t="s">
        <v>699</v>
      </c>
      <c r="C707" s="138" t="s">
        <v>700</v>
      </c>
      <c r="D707" s="138" t="s">
        <v>41</v>
      </c>
      <c r="E707" s="139"/>
      <c r="F707" s="138" t="s">
        <v>40</v>
      </c>
      <c r="G707" s="132">
        <v>1751.0</v>
      </c>
      <c r="H707" s="116">
        <v>490.99</v>
      </c>
      <c r="I707" s="131"/>
      <c r="J707" s="115"/>
      <c r="K707" s="115"/>
      <c r="L707" s="113" t="s">
        <v>862</v>
      </c>
      <c r="M707" s="115"/>
      <c r="N707" s="113" t="s">
        <v>725</v>
      </c>
      <c r="O707" s="121" t="s">
        <v>863</v>
      </c>
      <c r="P707" s="121"/>
      <c r="Q707" s="124"/>
      <c r="R707" s="124"/>
      <c r="S707" s="125"/>
    </row>
    <row r="708">
      <c r="A708" s="113" t="s">
        <v>1594</v>
      </c>
      <c r="B708" s="138" t="s">
        <v>699</v>
      </c>
      <c r="C708" s="138" t="s">
        <v>700</v>
      </c>
      <c r="D708" s="138" t="s">
        <v>41</v>
      </c>
      <c r="E708" s="139"/>
      <c r="F708" s="138" t="s">
        <v>40</v>
      </c>
      <c r="G708" s="132">
        <v>1752.0</v>
      </c>
      <c r="H708" s="116">
        <v>5025.41</v>
      </c>
      <c r="I708" s="131"/>
      <c r="J708" s="115"/>
      <c r="K708" s="115"/>
      <c r="L708" s="113" t="s">
        <v>862</v>
      </c>
      <c r="M708" s="115"/>
      <c r="N708" s="113" t="s">
        <v>725</v>
      </c>
      <c r="O708" s="118" t="s">
        <v>863</v>
      </c>
      <c r="P708" s="118"/>
      <c r="Q708" s="126"/>
      <c r="R708" s="126"/>
      <c r="S708" s="127"/>
    </row>
    <row r="709">
      <c r="A709" s="113" t="s">
        <v>1595</v>
      </c>
      <c r="B709" s="138" t="s">
        <v>699</v>
      </c>
      <c r="C709" s="138" t="s">
        <v>700</v>
      </c>
      <c r="D709" s="138" t="s">
        <v>41</v>
      </c>
      <c r="E709" s="139"/>
      <c r="F709" s="138" t="s">
        <v>40</v>
      </c>
      <c r="G709" s="132">
        <v>1753.0</v>
      </c>
      <c r="H709" s="116">
        <v>716.38</v>
      </c>
      <c r="I709" s="131"/>
      <c r="J709" s="115"/>
      <c r="K709" s="115"/>
      <c r="L709" s="113" t="s">
        <v>862</v>
      </c>
      <c r="M709" s="115"/>
      <c r="N709" s="113" t="s">
        <v>725</v>
      </c>
      <c r="O709" s="121" t="s">
        <v>863</v>
      </c>
      <c r="P709" s="121"/>
      <c r="Q709" s="124"/>
      <c r="R709" s="124"/>
      <c r="S709" s="125"/>
    </row>
    <row r="710">
      <c r="A710" s="113" t="s">
        <v>1596</v>
      </c>
      <c r="B710" s="138" t="s">
        <v>699</v>
      </c>
      <c r="C710" s="138" t="s">
        <v>700</v>
      </c>
      <c r="D710" s="138" t="s">
        <v>41</v>
      </c>
      <c r="E710" s="139"/>
      <c r="F710" s="138" t="s">
        <v>40</v>
      </c>
      <c r="G710" s="132">
        <v>1754.0</v>
      </c>
      <c r="H710" s="116">
        <v>5294.02</v>
      </c>
      <c r="I710" s="131"/>
      <c r="J710" s="115"/>
      <c r="K710" s="115"/>
      <c r="L710" s="113" t="s">
        <v>862</v>
      </c>
      <c r="M710" s="115"/>
      <c r="N710" s="113" t="s">
        <v>725</v>
      </c>
      <c r="O710" s="118" t="s">
        <v>863</v>
      </c>
      <c r="P710" s="118"/>
      <c r="Q710" s="126"/>
      <c r="R710" s="126"/>
      <c r="S710" s="127"/>
    </row>
    <row r="711">
      <c r="A711" s="113" t="s">
        <v>1597</v>
      </c>
      <c r="B711" s="138" t="s">
        <v>699</v>
      </c>
      <c r="C711" s="138" t="s">
        <v>700</v>
      </c>
      <c r="D711" s="138" t="s">
        <v>41</v>
      </c>
      <c r="E711" s="139"/>
      <c r="F711" s="138" t="s">
        <v>40</v>
      </c>
      <c r="G711" s="132">
        <v>1755.0</v>
      </c>
      <c r="H711" s="116">
        <v>4287.13</v>
      </c>
      <c r="I711" s="131"/>
      <c r="J711" s="115"/>
      <c r="K711" s="115"/>
      <c r="L711" s="113" t="s">
        <v>862</v>
      </c>
      <c r="M711" s="115"/>
      <c r="N711" s="113" t="s">
        <v>725</v>
      </c>
      <c r="O711" s="121" t="s">
        <v>863</v>
      </c>
      <c r="P711" s="121"/>
      <c r="Q711" s="124"/>
      <c r="R711" s="124"/>
      <c r="S711" s="125"/>
    </row>
    <row r="712">
      <c r="A712" s="113" t="s">
        <v>1598</v>
      </c>
      <c r="B712" s="138" t="s">
        <v>699</v>
      </c>
      <c r="C712" s="138" t="s">
        <v>700</v>
      </c>
      <c r="D712" s="138" t="s">
        <v>41</v>
      </c>
      <c r="E712" s="139"/>
      <c r="F712" s="138" t="s">
        <v>40</v>
      </c>
      <c r="G712" s="132">
        <v>1756.0</v>
      </c>
      <c r="H712" s="116">
        <v>2662.88</v>
      </c>
      <c r="I712" s="131"/>
      <c r="J712" s="115"/>
      <c r="K712" s="115"/>
      <c r="L712" s="113" t="s">
        <v>862</v>
      </c>
      <c r="M712" s="115"/>
      <c r="N712" s="113" t="s">
        <v>725</v>
      </c>
      <c r="O712" s="118" t="s">
        <v>863</v>
      </c>
      <c r="P712" s="118"/>
      <c r="Q712" s="126"/>
      <c r="R712" s="126"/>
      <c r="S712" s="127"/>
    </row>
    <row r="713">
      <c r="A713" s="113" t="s">
        <v>1599</v>
      </c>
      <c r="B713" s="138" t="s">
        <v>699</v>
      </c>
      <c r="C713" s="138" t="s">
        <v>700</v>
      </c>
      <c r="D713" s="138" t="s">
        <v>41</v>
      </c>
      <c r="E713" s="139"/>
      <c r="F713" s="138" t="s">
        <v>40</v>
      </c>
      <c r="G713" s="132">
        <v>1757.0</v>
      </c>
      <c r="H713" s="116">
        <v>695.11</v>
      </c>
      <c r="I713" s="131"/>
      <c r="J713" s="115"/>
      <c r="K713" s="115"/>
      <c r="L713" s="113" t="s">
        <v>862</v>
      </c>
      <c r="M713" s="115"/>
      <c r="N713" s="113" t="s">
        <v>725</v>
      </c>
      <c r="O713" s="121" t="s">
        <v>863</v>
      </c>
      <c r="P713" s="121"/>
      <c r="Q713" s="124"/>
      <c r="R713" s="124"/>
      <c r="S713" s="125"/>
    </row>
    <row r="714">
      <c r="A714" s="113" t="s">
        <v>1600</v>
      </c>
      <c r="B714" s="138" t="s">
        <v>699</v>
      </c>
      <c r="C714" s="138" t="s">
        <v>700</v>
      </c>
      <c r="D714" s="138" t="s">
        <v>41</v>
      </c>
      <c r="E714" s="139"/>
      <c r="F714" s="138" t="s">
        <v>40</v>
      </c>
      <c r="G714" s="132">
        <v>1758.0</v>
      </c>
      <c r="H714" s="116">
        <v>2500.98</v>
      </c>
      <c r="I714" s="131"/>
      <c r="J714" s="115"/>
      <c r="K714" s="115"/>
      <c r="L714" s="113" t="s">
        <v>862</v>
      </c>
      <c r="M714" s="115"/>
      <c r="N714" s="113" t="s">
        <v>725</v>
      </c>
      <c r="O714" s="118" t="s">
        <v>863</v>
      </c>
      <c r="P714" s="118"/>
      <c r="Q714" s="126"/>
      <c r="R714" s="126"/>
      <c r="S714" s="127"/>
    </row>
    <row r="715">
      <c r="A715" s="113" t="s">
        <v>1601</v>
      </c>
      <c r="B715" s="138" t="s">
        <v>699</v>
      </c>
      <c r="C715" s="138" t="s">
        <v>700</v>
      </c>
      <c r="D715" s="138" t="s">
        <v>41</v>
      </c>
      <c r="E715" s="139"/>
      <c r="F715" s="138" t="s">
        <v>40</v>
      </c>
      <c r="G715" s="132">
        <v>1759.0</v>
      </c>
      <c r="H715" s="116">
        <v>4061.05</v>
      </c>
      <c r="I715" s="131"/>
      <c r="J715" s="115"/>
      <c r="K715" s="115"/>
      <c r="L715" s="113" t="s">
        <v>862</v>
      </c>
      <c r="M715" s="115"/>
      <c r="N715" s="113" t="s">
        <v>725</v>
      </c>
      <c r="O715" s="121" t="s">
        <v>863</v>
      </c>
      <c r="P715" s="121"/>
      <c r="Q715" s="124"/>
      <c r="R715" s="124"/>
      <c r="S715" s="125"/>
    </row>
    <row r="716">
      <c r="A716" s="113" t="s">
        <v>1602</v>
      </c>
      <c r="B716" s="138" t="s">
        <v>699</v>
      </c>
      <c r="C716" s="138" t="s">
        <v>700</v>
      </c>
      <c r="D716" s="138" t="s">
        <v>41</v>
      </c>
      <c r="E716" s="139"/>
      <c r="F716" s="138" t="s">
        <v>40</v>
      </c>
      <c r="G716" s="132">
        <v>1760.0</v>
      </c>
      <c r="H716" s="116">
        <v>3396.98</v>
      </c>
      <c r="I716" s="131"/>
      <c r="J716" s="115"/>
      <c r="K716" s="115"/>
      <c r="L716" s="113" t="s">
        <v>862</v>
      </c>
      <c r="M716" s="115"/>
      <c r="N716" s="113" t="s">
        <v>725</v>
      </c>
      <c r="O716" s="118" t="s">
        <v>863</v>
      </c>
      <c r="P716" s="118"/>
      <c r="Q716" s="126"/>
      <c r="R716" s="126"/>
      <c r="S716" s="127"/>
    </row>
    <row r="717">
      <c r="A717" s="113" t="s">
        <v>1603</v>
      </c>
      <c r="B717" s="138" t="s">
        <v>699</v>
      </c>
      <c r="C717" s="138" t="s">
        <v>700</v>
      </c>
      <c r="D717" s="138" t="s">
        <v>41</v>
      </c>
      <c r="E717" s="139"/>
      <c r="F717" s="138" t="s">
        <v>40</v>
      </c>
      <c r="G717" s="132">
        <v>1761.0</v>
      </c>
      <c r="H717" s="116">
        <v>4216.26</v>
      </c>
      <c r="I717" s="131"/>
      <c r="J717" s="115"/>
      <c r="K717" s="115"/>
      <c r="L717" s="113" t="s">
        <v>862</v>
      </c>
      <c r="M717" s="115"/>
      <c r="N717" s="113" t="s">
        <v>725</v>
      </c>
      <c r="O717" s="121" t="s">
        <v>863</v>
      </c>
      <c r="P717" s="121"/>
      <c r="Q717" s="124"/>
      <c r="R717" s="124"/>
      <c r="S717" s="125"/>
    </row>
    <row r="718">
      <c r="A718" s="113" t="s">
        <v>1604</v>
      </c>
      <c r="B718" s="138" t="s">
        <v>699</v>
      </c>
      <c r="C718" s="138" t="s">
        <v>700</v>
      </c>
      <c r="D718" s="138" t="s">
        <v>41</v>
      </c>
      <c r="E718" s="139"/>
      <c r="F718" s="138" t="s">
        <v>40</v>
      </c>
      <c r="G718" s="132">
        <v>1762.0</v>
      </c>
      <c r="H718" s="116">
        <v>209.96</v>
      </c>
      <c r="I718" s="131"/>
      <c r="J718" s="115"/>
      <c r="K718" s="115"/>
      <c r="L718" s="113" t="s">
        <v>862</v>
      </c>
      <c r="M718" s="115"/>
      <c r="N718" s="113" t="s">
        <v>725</v>
      </c>
      <c r="O718" s="118" t="s">
        <v>863</v>
      </c>
      <c r="P718" s="118"/>
      <c r="Q718" s="126"/>
      <c r="R718" s="126"/>
      <c r="S718" s="127"/>
    </row>
    <row r="719">
      <c r="A719" s="113" t="s">
        <v>1605</v>
      </c>
      <c r="B719" s="138" t="s">
        <v>699</v>
      </c>
      <c r="C719" s="138" t="s">
        <v>700</v>
      </c>
      <c r="D719" s="138" t="s">
        <v>41</v>
      </c>
      <c r="E719" s="139"/>
      <c r="F719" s="138" t="s">
        <v>40</v>
      </c>
      <c r="G719" s="132">
        <v>1763.0</v>
      </c>
      <c r="H719" s="116">
        <v>1063.79</v>
      </c>
      <c r="I719" s="131"/>
      <c r="J719" s="115"/>
      <c r="K719" s="115"/>
      <c r="L719" s="113" t="s">
        <v>862</v>
      </c>
      <c r="M719" s="115"/>
      <c r="N719" s="113" t="s">
        <v>725</v>
      </c>
      <c r="O719" s="121" t="s">
        <v>863</v>
      </c>
      <c r="P719" s="121"/>
      <c r="Q719" s="124"/>
      <c r="R719" s="124"/>
      <c r="S719" s="125"/>
    </row>
    <row r="720">
      <c r="A720" s="113" t="s">
        <v>1606</v>
      </c>
      <c r="B720" s="138" t="s">
        <v>699</v>
      </c>
      <c r="C720" s="138" t="s">
        <v>700</v>
      </c>
      <c r="D720" s="138" t="s">
        <v>41</v>
      </c>
      <c r="E720" s="139"/>
      <c r="F720" s="138" t="s">
        <v>40</v>
      </c>
      <c r="G720" s="132">
        <v>1764.0</v>
      </c>
      <c r="H720" s="116">
        <v>166.1</v>
      </c>
      <c r="I720" s="131"/>
      <c r="J720" s="115"/>
      <c r="K720" s="115"/>
      <c r="L720" s="113" t="s">
        <v>862</v>
      </c>
      <c r="M720" s="115"/>
      <c r="N720" s="113" t="s">
        <v>725</v>
      </c>
      <c r="O720" s="118" t="s">
        <v>863</v>
      </c>
      <c r="P720" s="118"/>
      <c r="Q720" s="126"/>
      <c r="R720" s="126"/>
      <c r="S720" s="127"/>
    </row>
    <row r="721">
      <c r="A721" s="113" t="s">
        <v>1607</v>
      </c>
      <c r="B721" s="138" t="s">
        <v>699</v>
      </c>
      <c r="C721" s="138" t="s">
        <v>700</v>
      </c>
      <c r="D721" s="138" t="s">
        <v>41</v>
      </c>
      <c r="E721" s="139"/>
      <c r="F721" s="138" t="s">
        <v>40</v>
      </c>
      <c r="G721" s="132">
        <v>1765.0</v>
      </c>
      <c r="H721" s="116">
        <v>561.99</v>
      </c>
      <c r="I721" s="131"/>
      <c r="J721" s="115"/>
      <c r="K721" s="115"/>
      <c r="L721" s="113" t="s">
        <v>862</v>
      </c>
      <c r="M721" s="115"/>
      <c r="N721" s="113" t="s">
        <v>725</v>
      </c>
      <c r="O721" s="121" t="s">
        <v>863</v>
      </c>
      <c r="P721" s="121"/>
      <c r="Q721" s="124"/>
      <c r="R721" s="124"/>
      <c r="S721" s="125"/>
    </row>
    <row r="722">
      <c r="A722" s="113" t="s">
        <v>1608</v>
      </c>
      <c r="B722" s="138" t="s">
        <v>699</v>
      </c>
      <c r="C722" s="138" t="s">
        <v>700</v>
      </c>
      <c r="D722" s="138" t="s">
        <v>41</v>
      </c>
      <c r="E722" s="139"/>
      <c r="F722" s="138" t="s">
        <v>40</v>
      </c>
      <c r="G722" s="132">
        <v>1766.0</v>
      </c>
      <c r="H722" s="116">
        <v>1873.81</v>
      </c>
      <c r="I722" s="131"/>
      <c r="J722" s="115"/>
      <c r="K722" s="115"/>
      <c r="L722" s="113" t="s">
        <v>862</v>
      </c>
      <c r="M722" s="115"/>
      <c r="N722" s="113" t="s">
        <v>725</v>
      </c>
      <c r="O722" s="118" t="s">
        <v>863</v>
      </c>
      <c r="P722" s="118"/>
      <c r="Q722" s="126"/>
      <c r="R722" s="126"/>
      <c r="S722" s="127"/>
    </row>
    <row r="723">
      <c r="A723" s="113" t="s">
        <v>1609</v>
      </c>
      <c r="B723" s="138" t="s">
        <v>699</v>
      </c>
      <c r="C723" s="138" t="s">
        <v>700</v>
      </c>
      <c r="D723" s="138" t="s">
        <v>41</v>
      </c>
      <c r="E723" s="139"/>
      <c r="F723" s="138" t="s">
        <v>40</v>
      </c>
      <c r="G723" s="132">
        <v>1767.0</v>
      </c>
      <c r="H723" s="116">
        <v>563.26</v>
      </c>
      <c r="I723" s="131"/>
      <c r="J723" s="115"/>
      <c r="K723" s="115"/>
      <c r="L723" s="113" t="s">
        <v>862</v>
      </c>
      <c r="M723" s="115"/>
      <c r="N723" s="113" t="s">
        <v>725</v>
      </c>
      <c r="O723" s="121" t="s">
        <v>863</v>
      </c>
      <c r="P723" s="121"/>
      <c r="Q723" s="124"/>
      <c r="R723" s="124"/>
      <c r="S723" s="125"/>
    </row>
    <row r="724">
      <c r="A724" s="113" t="s">
        <v>1610</v>
      </c>
      <c r="B724" s="138" t="s">
        <v>699</v>
      </c>
      <c r="C724" s="138" t="s">
        <v>700</v>
      </c>
      <c r="D724" s="138" t="s">
        <v>41</v>
      </c>
      <c r="E724" s="139"/>
      <c r="F724" s="138" t="s">
        <v>40</v>
      </c>
      <c r="G724" s="132">
        <v>1768.0</v>
      </c>
      <c r="H724" s="116">
        <v>1158.34</v>
      </c>
      <c r="I724" s="131"/>
      <c r="J724" s="115"/>
      <c r="K724" s="115"/>
      <c r="L724" s="113" t="s">
        <v>862</v>
      </c>
      <c r="M724" s="115"/>
      <c r="N724" s="113" t="s">
        <v>725</v>
      </c>
      <c r="O724" s="118" t="s">
        <v>863</v>
      </c>
      <c r="P724" s="118"/>
      <c r="Q724" s="126"/>
      <c r="R724" s="126"/>
      <c r="S724" s="127"/>
    </row>
    <row r="725">
      <c r="A725" s="113" t="s">
        <v>1611</v>
      </c>
      <c r="B725" s="138" t="s">
        <v>699</v>
      </c>
      <c r="C725" s="138" t="s">
        <v>700</v>
      </c>
      <c r="D725" s="138" t="s">
        <v>41</v>
      </c>
      <c r="E725" s="139"/>
      <c r="F725" s="138" t="s">
        <v>40</v>
      </c>
      <c r="G725" s="132">
        <v>1769.0</v>
      </c>
      <c r="H725" s="116">
        <v>762.06</v>
      </c>
      <c r="I725" s="131"/>
      <c r="J725" s="115"/>
      <c r="K725" s="115"/>
      <c r="L725" s="113" t="s">
        <v>862</v>
      </c>
      <c r="M725" s="115"/>
      <c r="N725" s="113" t="s">
        <v>725</v>
      </c>
      <c r="O725" s="121" t="s">
        <v>863</v>
      </c>
      <c r="P725" s="121"/>
      <c r="Q725" s="124"/>
      <c r="R725" s="124"/>
      <c r="S725" s="125"/>
    </row>
    <row r="726">
      <c r="A726" s="113" t="s">
        <v>1612</v>
      </c>
      <c r="B726" s="138" t="s">
        <v>699</v>
      </c>
      <c r="C726" s="138" t="s">
        <v>700</v>
      </c>
      <c r="D726" s="138" t="s">
        <v>41</v>
      </c>
      <c r="E726" s="139"/>
      <c r="F726" s="138" t="s">
        <v>40</v>
      </c>
      <c r="G726" s="132">
        <v>1770.0</v>
      </c>
      <c r="H726" s="116">
        <v>1912.5</v>
      </c>
      <c r="I726" s="131"/>
      <c r="J726" s="115"/>
      <c r="K726" s="115"/>
      <c r="L726" s="113" t="s">
        <v>862</v>
      </c>
      <c r="M726" s="115"/>
      <c r="N726" s="113" t="s">
        <v>725</v>
      </c>
      <c r="O726" s="118" t="s">
        <v>863</v>
      </c>
      <c r="P726" s="118"/>
      <c r="Q726" s="126"/>
      <c r="R726" s="126"/>
      <c r="S726" s="127"/>
    </row>
    <row r="727">
      <c r="A727" s="113" t="s">
        <v>1613</v>
      </c>
      <c r="B727" s="138" t="s">
        <v>699</v>
      </c>
      <c r="C727" s="138" t="s">
        <v>700</v>
      </c>
      <c r="D727" s="138" t="s">
        <v>41</v>
      </c>
      <c r="E727" s="139"/>
      <c r="F727" s="138" t="s">
        <v>40</v>
      </c>
      <c r="G727" s="132">
        <v>1771.0</v>
      </c>
      <c r="H727" s="116">
        <v>140.25</v>
      </c>
      <c r="I727" s="131"/>
      <c r="J727" s="115"/>
      <c r="K727" s="115"/>
      <c r="L727" s="113" t="s">
        <v>862</v>
      </c>
      <c r="M727" s="115"/>
      <c r="N727" s="113" t="s">
        <v>725</v>
      </c>
      <c r="O727" s="121" t="s">
        <v>863</v>
      </c>
      <c r="P727" s="121"/>
      <c r="Q727" s="124"/>
      <c r="R727" s="124"/>
      <c r="S727" s="125"/>
    </row>
    <row r="728">
      <c r="A728" s="113" t="s">
        <v>1614</v>
      </c>
      <c r="B728" s="138" t="s">
        <v>699</v>
      </c>
      <c r="C728" s="138" t="s">
        <v>700</v>
      </c>
      <c r="D728" s="138" t="s">
        <v>41</v>
      </c>
      <c r="E728" s="139"/>
      <c r="F728" s="138" t="s">
        <v>40</v>
      </c>
      <c r="G728" s="132">
        <v>1772.0</v>
      </c>
      <c r="H728" s="116">
        <v>8353.67</v>
      </c>
      <c r="I728" s="131"/>
      <c r="J728" s="115"/>
      <c r="K728" s="115"/>
      <c r="L728" s="113" t="s">
        <v>862</v>
      </c>
      <c r="M728" s="115"/>
      <c r="N728" s="113" t="s">
        <v>725</v>
      </c>
      <c r="O728" s="118" t="s">
        <v>863</v>
      </c>
      <c r="P728" s="118"/>
      <c r="Q728" s="126"/>
      <c r="R728" s="126"/>
      <c r="S728" s="127"/>
    </row>
    <row r="729">
      <c r="A729" s="113" t="s">
        <v>1615</v>
      </c>
      <c r="B729" s="138" t="s">
        <v>699</v>
      </c>
      <c r="C729" s="138" t="s">
        <v>700</v>
      </c>
      <c r="D729" s="138" t="s">
        <v>41</v>
      </c>
      <c r="E729" s="139"/>
      <c r="F729" s="138" t="s">
        <v>40</v>
      </c>
      <c r="G729" s="132">
        <v>1773.0</v>
      </c>
      <c r="H729" s="116">
        <v>2598.79</v>
      </c>
      <c r="I729" s="131"/>
      <c r="J729" s="115"/>
      <c r="K729" s="115"/>
      <c r="L729" s="113" t="s">
        <v>862</v>
      </c>
      <c r="M729" s="115"/>
      <c r="N729" s="113" t="s">
        <v>725</v>
      </c>
      <c r="O729" s="121" t="s">
        <v>863</v>
      </c>
      <c r="P729" s="121"/>
      <c r="Q729" s="124"/>
      <c r="R729" s="124"/>
      <c r="S729" s="125"/>
    </row>
    <row r="730">
      <c r="A730" s="113" t="s">
        <v>1616</v>
      </c>
      <c r="B730" s="138" t="s">
        <v>699</v>
      </c>
      <c r="C730" s="138" t="s">
        <v>700</v>
      </c>
      <c r="D730" s="138" t="s">
        <v>41</v>
      </c>
      <c r="E730" s="139"/>
      <c r="F730" s="138" t="s">
        <v>40</v>
      </c>
      <c r="G730" s="132">
        <v>1774.0</v>
      </c>
      <c r="H730" s="116">
        <v>338.15</v>
      </c>
      <c r="I730" s="131"/>
      <c r="J730" s="115"/>
      <c r="K730" s="115"/>
      <c r="L730" s="113" t="s">
        <v>862</v>
      </c>
      <c r="M730" s="115"/>
      <c r="N730" s="113" t="s">
        <v>725</v>
      </c>
      <c r="O730" s="118" t="s">
        <v>863</v>
      </c>
      <c r="P730" s="118"/>
      <c r="Q730" s="126"/>
      <c r="R730" s="126"/>
      <c r="S730" s="127"/>
    </row>
    <row r="731">
      <c r="A731" s="113" t="s">
        <v>1617</v>
      </c>
      <c r="B731" s="138" t="s">
        <v>699</v>
      </c>
      <c r="C731" s="138" t="s">
        <v>700</v>
      </c>
      <c r="D731" s="138" t="s">
        <v>41</v>
      </c>
      <c r="E731" s="139"/>
      <c r="F731" s="138" t="s">
        <v>40</v>
      </c>
      <c r="G731" s="132">
        <v>1775.0</v>
      </c>
      <c r="H731" s="116">
        <v>1404.51</v>
      </c>
      <c r="I731" s="131"/>
      <c r="J731" s="115"/>
      <c r="K731" s="115"/>
      <c r="L731" s="113" t="s">
        <v>862</v>
      </c>
      <c r="M731" s="115"/>
      <c r="N731" s="113" t="s">
        <v>725</v>
      </c>
      <c r="O731" s="121" t="s">
        <v>863</v>
      </c>
      <c r="P731" s="121"/>
      <c r="Q731" s="124"/>
      <c r="R731" s="124"/>
      <c r="S731" s="125"/>
    </row>
    <row r="732">
      <c r="A732" s="113" t="s">
        <v>1618</v>
      </c>
      <c r="B732" s="138" t="s">
        <v>699</v>
      </c>
      <c r="C732" s="138" t="s">
        <v>700</v>
      </c>
      <c r="D732" s="138" t="s">
        <v>41</v>
      </c>
      <c r="E732" s="139"/>
      <c r="F732" s="138" t="s">
        <v>40</v>
      </c>
      <c r="G732" s="132">
        <v>1776.0</v>
      </c>
      <c r="H732" s="116">
        <v>1971.95</v>
      </c>
      <c r="I732" s="131"/>
      <c r="J732" s="115"/>
      <c r="K732" s="115"/>
      <c r="L732" s="113" t="s">
        <v>862</v>
      </c>
      <c r="M732" s="115"/>
      <c r="N732" s="113" t="s">
        <v>725</v>
      </c>
      <c r="O732" s="118" t="s">
        <v>863</v>
      </c>
      <c r="P732" s="118"/>
      <c r="Q732" s="126"/>
      <c r="R732" s="126"/>
      <c r="S732" s="127"/>
    </row>
    <row r="733">
      <c r="A733" s="113" t="s">
        <v>1619</v>
      </c>
      <c r="B733" s="138" t="s">
        <v>699</v>
      </c>
      <c r="C733" s="138" t="s">
        <v>700</v>
      </c>
      <c r="D733" s="138" t="s">
        <v>41</v>
      </c>
      <c r="E733" s="139"/>
      <c r="F733" s="138" t="s">
        <v>40</v>
      </c>
      <c r="G733" s="132">
        <v>1790.0</v>
      </c>
      <c r="H733" s="116">
        <v>1168.63</v>
      </c>
      <c r="I733" s="131"/>
      <c r="J733" s="115"/>
      <c r="K733" s="115"/>
      <c r="L733" s="113" t="s">
        <v>862</v>
      </c>
      <c r="M733" s="115"/>
      <c r="N733" s="113" t="s">
        <v>725</v>
      </c>
      <c r="O733" s="121" t="s">
        <v>863</v>
      </c>
      <c r="P733" s="121"/>
      <c r="Q733" s="124"/>
      <c r="R733" s="124"/>
      <c r="S733" s="125"/>
    </row>
    <row r="734">
      <c r="A734" s="113" t="s">
        <v>1620</v>
      </c>
      <c r="B734" s="138" t="s">
        <v>699</v>
      </c>
      <c r="C734" s="138" t="s">
        <v>700</v>
      </c>
      <c r="D734" s="138" t="s">
        <v>41</v>
      </c>
      <c r="E734" s="139"/>
      <c r="F734" s="138" t="s">
        <v>40</v>
      </c>
      <c r="G734" s="132">
        <v>1791.0</v>
      </c>
      <c r="H734" s="116">
        <v>1360.72</v>
      </c>
      <c r="I734" s="131"/>
      <c r="J734" s="115"/>
      <c r="K734" s="115"/>
      <c r="L734" s="113" t="s">
        <v>862</v>
      </c>
      <c r="M734" s="115"/>
      <c r="N734" s="113" t="s">
        <v>725</v>
      </c>
      <c r="O734" s="118" t="s">
        <v>863</v>
      </c>
      <c r="P734" s="118"/>
      <c r="Q734" s="126"/>
      <c r="R734" s="126"/>
      <c r="S734" s="127"/>
    </row>
    <row r="735">
      <c r="A735" s="113" t="s">
        <v>1621</v>
      </c>
      <c r="B735" s="138" t="s">
        <v>699</v>
      </c>
      <c r="C735" s="138" t="s">
        <v>700</v>
      </c>
      <c r="D735" s="138" t="s">
        <v>41</v>
      </c>
      <c r="E735" s="139"/>
      <c r="F735" s="138" t="s">
        <v>40</v>
      </c>
      <c r="G735" s="132">
        <v>1792.0</v>
      </c>
      <c r="H735" s="116">
        <v>432.46</v>
      </c>
      <c r="I735" s="131"/>
      <c r="J735" s="115"/>
      <c r="K735" s="115"/>
      <c r="L735" s="113" t="s">
        <v>862</v>
      </c>
      <c r="M735" s="115"/>
      <c r="N735" s="113" t="s">
        <v>725</v>
      </c>
      <c r="O735" s="121" t="s">
        <v>863</v>
      </c>
      <c r="P735" s="121"/>
      <c r="Q735" s="124"/>
      <c r="R735" s="124"/>
      <c r="S735" s="125"/>
    </row>
    <row r="736">
      <c r="A736" s="113" t="s">
        <v>1622</v>
      </c>
      <c r="B736" s="138" t="s">
        <v>699</v>
      </c>
      <c r="C736" s="138" t="s">
        <v>700</v>
      </c>
      <c r="D736" s="138" t="s">
        <v>41</v>
      </c>
      <c r="E736" s="139"/>
      <c r="F736" s="138" t="s">
        <v>40</v>
      </c>
      <c r="G736" s="132">
        <v>1793.0</v>
      </c>
      <c r="H736" s="116">
        <v>1862.99</v>
      </c>
      <c r="I736" s="131"/>
      <c r="J736" s="115"/>
      <c r="K736" s="115"/>
      <c r="L736" s="113" t="s">
        <v>862</v>
      </c>
      <c r="M736" s="115"/>
      <c r="N736" s="113" t="s">
        <v>725</v>
      </c>
      <c r="O736" s="118" t="s">
        <v>863</v>
      </c>
      <c r="P736" s="118"/>
      <c r="Q736" s="126"/>
      <c r="R736" s="126"/>
      <c r="S736" s="127"/>
    </row>
    <row r="737">
      <c r="A737" s="113" t="s">
        <v>1623</v>
      </c>
      <c r="B737" s="138" t="s">
        <v>699</v>
      </c>
      <c r="C737" s="138" t="s">
        <v>700</v>
      </c>
      <c r="D737" s="138" t="s">
        <v>41</v>
      </c>
      <c r="E737" s="139"/>
      <c r="F737" s="138" t="s">
        <v>40</v>
      </c>
      <c r="G737" s="132">
        <v>1794.0</v>
      </c>
      <c r="H737" s="116">
        <v>1759.61</v>
      </c>
      <c r="I737" s="131"/>
      <c r="J737" s="115"/>
      <c r="K737" s="115"/>
      <c r="L737" s="113" t="s">
        <v>862</v>
      </c>
      <c r="M737" s="115"/>
      <c r="N737" s="113" t="s">
        <v>725</v>
      </c>
      <c r="O737" s="121" t="s">
        <v>863</v>
      </c>
      <c r="P737" s="121"/>
      <c r="Q737" s="124"/>
      <c r="R737" s="124"/>
      <c r="S737" s="125"/>
    </row>
    <row r="738">
      <c r="A738" s="113" t="s">
        <v>1624</v>
      </c>
      <c r="B738" s="138" t="s">
        <v>699</v>
      </c>
      <c r="C738" s="138" t="s">
        <v>700</v>
      </c>
      <c r="D738" s="138" t="s">
        <v>41</v>
      </c>
      <c r="E738" s="139"/>
      <c r="F738" s="138" t="s">
        <v>40</v>
      </c>
      <c r="G738" s="132">
        <v>1795.0</v>
      </c>
      <c r="H738" s="116">
        <v>723.46</v>
      </c>
      <c r="I738" s="131"/>
      <c r="J738" s="115"/>
      <c r="K738" s="115"/>
      <c r="L738" s="113" t="s">
        <v>862</v>
      </c>
      <c r="M738" s="115"/>
      <c r="N738" s="113" t="s">
        <v>725</v>
      </c>
      <c r="O738" s="118" t="s">
        <v>863</v>
      </c>
      <c r="P738" s="118"/>
      <c r="Q738" s="126"/>
      <c r="R738" s="126"/>
      <c r="S738" s="127"/>
    </row>
    <row r="739">
      <c r="A739" s="113" t="s">
        <v>1625</v>
      </c>
      <c r="B739" s="138" t="s">
        <v>699</v>
      </c>
      <c r="C739" s="138" t="s">
        <v>700</v>
      </c>
      <c r="D739" s="138" t="s">
        <v>41</v>
      </c>
      <c r="E739" s="139"/>
      <c r="F739" s="138" t="s">
        <v>40</v>
      </c>
      <c r="G739" s="132">
        <v>1796.0</v>
      </c>
      <c r="H739" s="116">
        <v>3378.3</v>
      </c>
      <c r="I739" s="131"/>
      <c r="J739" s="115"/>
      <c r="K739" s="115"/>
      <c r="L739" s="113" t="s">
        <v>862</v>
      </c>
      <c r="M739" s="115"/>
      <c r="N739" s="113" t="s">
        <v>725</v>
      </c>
      <c r="O739" s="121" t="s">
        <v>863</v>
      </c>
      <c r="P739" s="121"/>
      <c r="Q739" s="124"/>
      <c r="R739" s="124"/>
      <c r="S739" s="125"/>
    </row>
    <row r="740">
      <c r="A740" s="113" t="s">
        <v>1626</v>
      </c>
      <c r="B740" s="138" t="s">
        <v>699</v>
      </c>
      <c r="C740" s="138" t="s">
        <v>700</v>
      </c>
      <c r="D740" s="138" t="s">
        <v>41</v>
      </c>
      <c r="E740" s="139"/>
      <c r="F740" s="138" t="s">
        <v>40</v>
      </c>
      <c r="G740" s="132">
        <v>1797.0</v>
      </c>
      <c r="H740" s="116">
        <v>587.32</v>
      </c>
      <c r="I740" s="131"/>
      <c r="J740" s="115"/>
      <c r="K740" s="115"/>
      <c r="L740" s="113" t="s">
        <v>862</v>
      </c>
      <c r="M740" s="115"/>
      <c r="N740" s="113" t="s">
        <v>725</v>
      </c>
      <c r="O740" s="118" t="s">
        <v>863</v>
      </c>
      <c r="P740" s="118"/>
      <c r="Q740" s="126"/>
      <c r="R740" s="126"/>
      <c r="S740" s="127"/>
    </row>
    <row r="741">
      <c r="A741" s="113" t="s">
        <v>1627</v>
      </c>
      <c r="B741" s="138" t="s">
        <v>699</v>
      </c>
      <c r="C741" s="138" t="s">
        <v>700</v>
      </c>
      <c r="D741" s="138" t="s">
        <v>41</v>
      </c>
      <c r="E741" s="139"/>
      <c r="F741" s="138" t="s">
        <v>40</v>
      </c>
      <c r="G741" s="132">
        <v>1798.0</v>
      </c>
      <c r="H741" s="116">
        <v>5086.18</v>
      </c>
      <c r="I741" s="131"/>
      <c r="J741" s="115"/>
      <c r="K741" s="115"/>
      <c r="L741" s="113" t="s">
        <v>862</v>
      </c>
      <c r="M741" s="115"/>
      <c r="N741" s="113" t="s">
        <v>725</v>
      </c>
      <c r="O741" s="121" t="s">
        <v>863</v>
      </c>
      <c r="P741" s="121"/>
      <c r="Q741" s="124"/>
      <c r="R741" s="124"/>
      <c r="S741" s="125"/>
    </row>
    <row r="742">
      <c r="A742" s="113" t="s">
        <v>1628</v>
      </c>
      <c r="B742" s="138" t="s">
        <v>699</v>
      </c>
      <c r="C742" s="138" t="s">
        <v>700</v>
      </c>
      <c r="D742" s="138" t="s">
        <v>41</v>
      </c>
      <c r="E742" s="139"/>
      <c r="F742" s="138" t="s">
        <v>40</v>
      </c>
      <c r="G742" s="132">
        <v>1799.0</v>
      </c>
      <c r="H742" s="116">
        <v>2967.28</v>
      </c>
      <c r="I742" s="131"/>
      <c r="J742" s="115"/>
      <c r="K742" s="115"/>
      <c r="L742" s="113" t="s">
        <v>862</v>
      </c>
      <c r="M742" s="115"/>
      <c r="N742" s="113" t="s">
        <v>725</v>
      </c>
      <c r="O742" s="118" t="s">
        <v>863</v>
      </c>
      <c r="P742" s="118"/>
      <c r="Q742" s="126"/>
      <c r="R742" s="126"/>
      <c r="S742" s="127"/>
    </row>
    <row r="743">
      <c r="A743" s="113" t="s">
        <v>1629</v>
      </c>
      <c r="B743" s="138" t="s">
        <v>699</v>
      </c>
      <c r="C743" s="138" t="s">
        <v>700</v>
      </c>
      <c r="D743" s="138" t="s">
        <v>41</v>
      </c>
      <c r="E743" s="139"/>
      <c r="F743" s="138" t="s">
        <v>40</v>
      </c>
      <c r="G743" s="132">
        <v>1800.0</v>
      </c>
      <c r="H743" s="116">
        <v>465.41</v>
      </c>
      <c r="I743" s="131"/>
      <c r="J743" s="115"/>
      <c r="K743" s="115"/>
      <c r="L743" s="113" t="s">
        <v>862</v>
      </c>
      <c r="M743" s="115"/>
      <c r="N743" s="113" t="s">
        <v>725</v>
      </c>
      <c r="O743" s="121" t="s">
        <v>863</v>
      </c>
      <c r="P743" s="121"/>
      <c r="Q743" s="124"/>
      <c r="R743" s="124"/>
      <c r="S743" s="125"/>
    </row>
    <row r="744">
      <c r="A744" s="113" t="s">
        <v>1630</v>
      </c>
      <c r="B744" s="138" t="s">
        <v>699</v>
      </c>
      <c r="C744" s="138" t="s">
        <v>700</v>
      </c>
      <c r="D744" s="138" t="s">
        <v>41</v>
      </c>
      <c r="E744" s="139"/>
      <c r="F744" s="138" t="s">
        <v>40</v>
      </c>
      <c r="G744" s="132">
        <v>1801.0</v>
      </c>
      <c r="H744" s="116">
        <v>3456.08</v>
      </c>
      <c r="I744" s="131"/>
      <c r="J744" s="115"/>
      <c r="K744" s="115"/>
      <c r="L744" s="113" t="s">
        <v>862</v>
      </c>
      <c r="M744" s="115"/>
      <c r="N744" s="113" t="s">
        <v>725</v>
      </c>
      <c r="O744" s="118" t="s">
        <v>863</v>
      </c>
      <c r="P744" s="118"/>
      <c r="Q744" s="126"/>
      <c r="R744" s="126"/>
      <c r="S744" s="127"/>
    </row>
    <row r="745">
      <c r="A745" s="113" t="s">
        <v>1631</v>
      </c>
      <c r="B745" s="138" t="s">
        <v>699</v>
      </c>
      <c r="C745" s="138" t="s">
        <v>700</v>
      </c>
      <c r="D745" s="138" t="s">
        <v>41</v>
      </c>
      <c r="E745" s="139"/>
      <c r="F745" s="138" t="s">
        <v>40</v>
      </c>
      <c r="G745" s="132">
        <v>1802.0</v>
      </c>
      <c r="H745" s="116">
        <v>3124.23</v>
      </c>
      <c r="I745" s="131"/>
      <c r="J745" s="115"/>
      <c r="K745" s="115"/>
      <c r="L745" s="113" t="s">
        <v>862</v>
      </c>
      <c r="M745" s="115"/>
      <c r="N745" s="113" t="s">
        <v>725</v>
      </c>
      <c r="O745" s="121" t="s">
        <v>863</v>
      </c>
      <c r="P745" s="121"/>
      <c r="Q745" s="124"/>
      <c r="R745" s="124"/>
      <c r="S745" s="125"/>
    </row>
    <row r="746">
      <c r="A746" s="113" t="s">
        <v>1632</v>
      </c>
      <c r="B746" s="138" t="s">
        <v>699</v>
      </c>
      <c r="C746" s="138" t="s">
        <v>700</v>
      </c>
      <c r="D746" s="138" t="s">
        <v>41</v>
      </c>
      <c r="E746" s="139"/>
      <c r="F746" s="138" t="s">
        <v>40</v>
      </c>
      <c r="G746" s="132">
        <v>1803.0</v>
      </c>
      <c r="H746" s="116">
        <v>216.86</v>
      </c>
      <c r="I746" s="131"/>
      <c r="J746" s="115"/>
      <c r="K746" s="115"/>
      <c r="L746" s="113" t="s">
        <v>862</v>
      </c>
      <c r="M746" s="115"/>
      <c r="N746" s="113" t="s">
        <v>725</v>
      </c>
      <c r="O746" s="118" t="s">
        <v>863</v>
      </c>
      <c r="P746" s="118"/>
      <c r="Q746" s="126"/>
      <c r="R746" s="126"/>
      <c r="S746" s="127"/>
    </row>
    <row r="747">
      <c r="A747" s="113" t="s">
        <v>1633</v>
      </c>
      <c r="B747" s="138" t="s">
        <v>699</v>
      </c>
      <c r="C747" s="138" t="s">
        <v>700</v>
      </c>
      <c r="D747" s="138" t="s">
        <v>41</v>
      </c>
      <c r="E747" s="139"/>
      <c r="F747" s="138" t="s">
        <v>40</v>
      </c>
      <c r="G747" s="132">
        <v>1804.0</v>
      </c>
      <c r="H747" s="116">
        <v>2935.21</v>
      </c>
      <c r="I747" s="131"/>
      <c r="J747" s="115"/>
      <c r="K747" s="115"/>
      <c r="L747" s="113" t="s">
        <v>862</v>
      </c>
      <c r="M747" s="115"/>
      <c r="N747" s="113" t="s">
        <v>725</v>
      </c>
      <c r="O747" s="121" t="s">
        <v>863</v>
      </c>
      <c r="P747" s="121"/>
      <c r="Q747" s="124"/>
      <c r="R747" s="124"/>
      <c r="S747" s="125"/>
    </row>
    <row r="748">
      <c r="A748" s="113" t="s">
        <v>1634</v>
      </c>
      <c r="B748" s="138" t="s">
        <v>699</v>
      </c>
      <c r="C748" s="138" t="s">
        <v>700</v>
      </c>
      <c r="D748" s="138" t="s">
        <v>41</v>
      </c>
      <c r="E748" s="139"/>
      <c r="F748" s="138" t="s">
        <v>40</v>
      </c>
      <c r="G748" s="132">
        <v>1805.0</v>
      </c>
      <c r="H748" s="116">
        <v>4199.49</v>
      </c>
      <c r="I748" s="131"/>
      <c r="J748" s="115"/>
      <c r="K748" s="115"/>
      <c r="L748" s="113" t="s">
        <v>862</v>
      </c>
      <c r="M748" s="115"/>
      <c r="N748" s="113" t="s">
        <v>725</v>
      </c>
      <c r="O748" s="118" t="s">
        <v>863</v>
      </c>
      <c r="P748" s="118"/>
      <c r="Q748" s="126"/>
      <c r="R748" s="126"/>
      <c r="S748" s="127"/>
    </row>
    <row r="749">
      <c r="A749" s="113" t="s">
        <v>1635</v>
      </c>
      <c r="B749" s="138" t="s">
        <v>699</v>
      </c>
      <c r="C749" s="138" t="s">
        <v>700</v>
      </c>
      <c r="D749" s="138" t="s">
        <v>41</v>
      </c>
      <c r="E749" s="139"/>
      <c r="F749" s="138" t="s">
        <v>40</v>
      </c>
      <c r="G749" s="132">
        <v>1806.0</v>
      </c>
      <c r="H749" s="116">
        <v>4853.05</v>
      </c>
      <c r="I749" s="131"/>
      <c r="J749" s="115"/>
      <c r="K749" s="115"/>
      <c r="L749" s="113" t="s">
        <v>862</v>
      </c>
      <c r="M749" s="115"/>
      <c r="N749" s="113" t="s">
        <v>725</v>
      </c>
      <c r="O749" s="121" t="s">
        <v>863</v>
      </c>
      <c r="P749" s="121"/>
      <c r="Q749" s="124"/>
      <c r="R749" s="124"/>
      <c r="S749" s="125"/>
    </row>
    <row r="750">
      <c r="A750" s="113" t="s">
        <v>1636</v>
      </c>
      <c r="B750" s="138" t="s">
        <v>699</v>
      </c>
      <c r="C750" s="138" t="s">
        <v>700</v>
      </c>
      <c r="D750" s="138" t="s">
        <v>41</v>
      </c>
      <c r="E750" s="139"/>
      <c r="F750" s="138" t="s">
        <v>40</v>
      </c>
      <c r="G750" s="132">
        <v>1807.0</v>
      </c>
      <c r="H750" s="116">
        <v>256.67</v>
      </c>
      <c r="I750" s="131"/>
      <c r="J750" s="115"/>
      <c r="K750" s="115"/>
      <c r="L750" s="113" t="s">
        <v>862</v>
      </c>
      <c r="M750" s="115"/>
      <c r="N750" s="113" t="s">
        <v>725</v>
      </c>
      <c r="O750" s="118" t="s">
        <v>863</v>
      </c>
      <c r="P750" s="118"/>
      <c r="Q750" s="126"/>
      <c r="R750" s="126"/>
      <c r="S750" s="127"/>
    </row>
    <row r="751">
      <c r="A751" s="113" t="s">
        <v>1637</v>
      </c>
      <c r="B751" s="138" t="s">
        <v>699</v>
      </c>
      <c r="C751" s="138" t="s">
        <v>700</v>
      </c>
      <c r="D751" s="138" t="s">
        <v>41</v>
      </c>
      <c r="E751" s="139"/>
      <c r="F751" s="138" t="s">
        <v>40</v>
      </c>
      <c r="G751" s="132">
        <v>1808.0</v>
      </c>
      <c r="H751" s="116">
        <v>3378.19</v>
      </c>
      <c r="I751" s="131"/>
      <c r="J751" s="115"/>
      <c r="K751" s="115"/>
      <c r="L751" s="113" t="s">
        <v>862</v>
      </c>
      <c r="M751" s="115"/>
      <c r="N751" s="113" t="s">
        <v>725</v>
      </c>
      <c r="O751" s="121" t="s">
        <v>863</v>
      </c>
      <c r="P751" s="121"/>
      <c r="Q751" s="124"/>
      <c r="R751" s="124"/>
      <c r="S751" s="125"/>
    </row>
    <row r="752">
      <c r="A752" s="113" t="s">
        <v>1638</v>
      </c>
      <c r="B752" s="138" t="s">
        <v>699</v>
      </c>
      <c r="C752" s="138" t="s">
        <v>700</v>
      </c>
      <c r="D752" s="138" t="s">
        <v>41</v>
      </c>
      <c r="E752" s="139"/>
      <c r="F752" s="138" t="s">
        <v>40</v>
      </c>
      <c r="G752" s="132">
        <v>1809.0</v>
      </c>
      <c r="H752" s="116">
        <v>99.96</v>
      </c>
      <c r="I752" s="131"/>
      <c r="J752" s="115"/>
      <c r="K752" s="115"/>
      <c r="L752" s="113" t="s">
        <v>862</v>
      </c>
      <c r="M752" s="115"/>
      <c r="N752" s="113" t="s">
        <v>725</v>
      </c>
      <c r="O752" s="118" t="s">
        <v>863</v>
      </c>
      <c r="P752" s="118"/>
      <c r="Q752" s="126"/>
      <c r="R752" s="126"/>
      <c r="S752" s="127"/>
    </row>
    <row r="753">
      <c r="A753" s="113" t="s">
        <v>1639</v>
      </c>
      <c r="B753" s="138" t="s">
        <v>699</v>
      </c>
      <c r="C753" s="138" t="s">
        <v>700</v>
      </c>
      <c r="D753" s="138" t="s">
        <v>41</v>
      </c>
      <c r="E753" s="139"/>
      <c r="F753" s="138" t="s">
        <v>40</v>
      </c>
      <c r="G753" s="132">
        <v>1810.0</v>
      </c>
      <c r="H753" s="116">
        <v>7409.85</v>
      </c>
      <c r="I753" s="131"/>
      <c r="J753" s="115"/>
      <c r="K753" s="115"/>
      <c r="L753" s="113" t="s">
        <v>862</v>
      </c>
      <c r="M753" s="115"/>
      <c r="N753" s="113" t="s">
        <v>725</v>
      </c>
      <c r="O753" s="121" t="s">
        <v>863</v>
      </c>
      <c r="P753" s="121"/>
      <c r="Q753" s="124"/>
      <c r="R753" s="124"/>
      <c r="S753" s="125"/>
    </row>
    <row r="754">
      <c r="A754" s="113" t="s">
        <v>1640</v>
      </c>
      <c r="B754" s="138" t="s">
        <v>699</v>
      </c>
      <c r="C754" s="138" t="s">
        <v>700</v>
      </c>
      <c r="D754" s="138" t="s">
        <v>41</v>
      </c>
      <c r="E754" s="139"/>
      <c r="F754" s="138" t="s">
        <v>40</v>
      </c>
      <c r="G754" s="132">
        <v>1811.0</v>
      </c>
      <c r="H754" s="116">
        <v>21475.64</v>
      </c>
      <c r="I754" s="131"/>
      <c r="J754" s="115"/>
      <c r="K754" s="115"/>
      <c r="L754" s="113" t="s">
        <v>862</v>
      </c>
      <c r="M754" s="115"/>
      <c r="N754" s="113" t="s">
        <v>725</v>
      </c>
      <c r="O754" s="118" t="s">
        <v>863</v>
      </c>
      <c r="P754" s="118"/>
      <c r="Q754" s="126"/>
      <c r="R754" s="126"/>
      <c r="S754" s="127"/>
    </row>
    <row r="755">
      <c r="A755" s="113" t="s">
        <v>1641</v>
      </c>
      <c r="B755" s="138" t="s">
        <v>699</v>
      </c>
      <c r="C755" s="138" t="s">
        <v>700</v>
      </c>
      <c r="D755" s="138" t="s">
        <v>41</v>
      </c>
      <c r="E755" s="139"/>
      <c r="F755" s="138" t="s">
        <v>40</v>
      </c>
      <c r="G755" s="132">
        <v>1812.0</v>
      </c>
      <c r="H755" s="116">
        <v>3599.71</v>
      </c>
      <c r="I755" s="131"/>
      <c r="J755" s="115"/>
      <c r="K755" s="115"/>
      <c r="L755" s="113" t="s">
        <v>862</v>
      </c>
      <c r="M755" s="115"/>
      <c r="N755" s="113" t="s">
        <v>725</v>
      </c>
      <c r="O755" s="121" t="s">
        <v>863</v>
      </c>
      <c r="P755" s="121"/>
      <c r="Q755" s="124"/>
      <c r="R755" s="124"/>
      <c r="S755" s="125"/>
    </row>
    <row r="756">
      <c r="A756" s="113" t="s">
        <v>1642</v>
      </c>
      <c r="B756" s="138" t="s">
        <v>699</v>
      </c>
      <c r="C756" s="138" t="s">
        <v>700</v>
      </c>
      <c r="D756" s="138" t="s">
        <v>41</v>
      </c>
      <c r="E756" s="139"/>
      <c r="F756" s="138" t="s">
        <v>40</v>
      </c>
      <c r="G756" s="132">
        <v>1813.0</v>
      </c>
      <c r="H756" s="116">
        <v>225.44</v>
      </c>
      <c r="I756" s="131"/>
      <c r="J756" s="115"/>
      <c r="K756" s="115"/>
      <c r="L756" s="113" t="s">
        <v>862</v>
      </c>
      <c r="M756" s="115"/>
      <c r="N756" s="113" t="s">
        <v>725</v>
      </c>
      <c r="O756" s="118" t="s">
        <v>863</v>
      </c>
      <c r="P756" s="118"/>
      <c r="Q756" s="126"/>
      <c r="R756" s="126"/>
      <c r="S756" s="127"/>
    </row>
    <row r="757">
      <c r="A757" s="113" t="s">
        <v>1643</v>
      </c>
      <c r="B757" s="138" t="s">
        <v>699</v>
      </c>
      <c r="C757" s="138" t="s">
        <v>700</v>
      </c>
      <c r="D757" s="138" t="s">
        <v>41</v>
      </c>
      <c r="E757" s="139"/>
      <c r="F757" s="138" t="s">
        <v>40</v>
      </c>
      <c r="G757" s="132">
        <v>1814.0</v>
      </c>
      <c r="H757" s="116">
        <v>3278.18</v>
      </c>
      <c r="I757" s="131"/>
      <c r="J757" s="115"/>
      <c r="K757" s="115"/>
      <c r="L757" s="113" t="s">
        <v>862</v>
      </c>
      <c r="M757" s="115"/>
      <c r="N757" s="113" t="s">
        <v>725</v>
      </c>
      <c r="O757" s="121" t="s">
        <v>863</v>
      </c>
      <c r="P757" s="121"/>
      <c r="Q757" s="124"/>
      <c r="R757" s="124"/>
      <c r="S757" s="125"/>
    </row>
    <row r="758">
      <c r="A758" s="113" t="s">
        <v>1644</v>
      </c>
      <c r="B758" s="138" t="s">
        <v>699</v>
      </c>
      <c r="C758" s="138" t="s">
        <v>700</v>
      </c>
      <c r="D758" s="138" t="s">
        <v>41</v>
      </c>
      <c r="E758" s="139"/>
      <c r="F758" s="138" t="s">
        <v>40</v>
      </c>
      <c r="G758" s="132">
        <v>1815.0</v>
      </c>
      <c r="H758" s="116">
        <v>345.02</v>
      </c>
      <c r="I758" s="131"/>
      <c r="J758" s="115"/>
      <c r="K758" s="115"/>
      <c r="L758" s="113" t="s">
        <v>862</v>
      </c>
      <c r="M758" s="115"/>
      <c r="N758" s="113" t="s">
        <v>725</v>
      </c>
      <c r="O758" s="118" t="s">
        <v>863</v>
      </c>
      <c r="P758" s="118"/>
      <c r="Q758" s="126"/>
      <c r="R758" s="126"/>
      <c r="S758" s="127"/>
    </row>
    <row r="759">
      <c r="A759" s="113" t="s">
        <v>1645</v>
      </c>
      <c r="B759" s="138" t="s">
        <v>699</v>
      </c>
      <c r="C759" s="138" t="s">
        <v>700</v>
      </c>
      <c r="D759" s="138" t="s">
        <v>41</v>
      </c>
      <c r="E759" s="139"/>
      <c r="F759" s="138" t="s">
        <v>40</v>
      </c>
      <c r="G759" s="132">
        <v>1875.0</v>
      </c>
      <c r="H759" s="116">
        <v>1855.62</v>
      </c>
      <c r="I759" s="131"/>
      <c r="J759" s="115"/>
      <c r="K759" s="115"/>
      <c r="L759" s="113" t="s">
        <v>862</v>
      </c>
      <c r="M759" s="115"/>
      <c r="N759" s="113" t="s">
        <v>725</v>
      </c>
      <c r="O759" s="121" t="s">
        <v>863</v>
      </c>
      <c r="P759" s="121"/>
      <c r="Q759" s="124"/>
      <c r="R759" s="124"/>
      <c r="S759" s="125"/>
    </row>
    <row r="760">
      <c r="A760" s="113" t="s">
        <v>1646</v>
      </c>
      <c r="B760" s="138" t="s">
        <v>699</v>
      </c>
      <c r="C760" s="138" t="s">
        <v>700</v>
      </c>
      <c r="D760" s="138" t="s">
        <v>41</v>
      </c>
      <c r="E760" s="139"/>
      <c r="F760" s="138" t="s">
        <v>40</v>
      </c>
      <c r="G760" s="132">
        <v>1876.0</v>
      </c>
      <c r="H760" s="116">
        <v>1063.01</v>
      </c>
      <c r="I760" s="131"/>
      <c r="J760" s="115"/>
      <c r="K760" s="115"/>
      <c r="L760" s="113" t="s">
        <v>862</v>
      </c>
      <c r="M760" s="115"/>
      <c r="N760" s="113" t="s">
        <v>725</v>
      </c>
      <c r="O760" s="118" t="s">
        <v>863</v>
      </c>
      <c r="P760" s="118"/>
      <c r="Q760" s="126"/>
      <c r="R760" s="126"/>
      <c r="S760" s="127"/>
    </row>
    <row r="761">
      <c r="A761" s="113" t="s">
        <v>1647</v>
      </c>
      <c r="B761" s="138" t="s">
        <v>699</v>
      </c>
      <c r="C761" s="138" t="s">
        <v>700</v>
      </c>
      <c r="D761" s="138" t="s">
        <v>41</v>
      </c>
      <c r="E761" s="139"/>
      <c r="F761" s="138" t="s">
        <v>40</v>
      </c>
      <c r="G761" s="132">
        <v>1877.0</v>
      </c>
      <c r="H761" s="116">
        <v>5025.0</v>
      </c>
      <c r="I761" s="131"/>
      <c r="J761" s="115"/>
      <c r="K761" s="115"/>
      <c r="L761" s="113" t="s">
        <v>862</v>
      </c>
      <c r="M761" s="115"/>
      <c r="N761" s="113" t="s">
        <v>725</v>
      </c>
      <c r="O761" s="121" t="s">
        <v>863</v>
      </c>
      <c r="P761" s="121"/>
      <c r="Q761" s="124"/>
      <c r="R761" s="124"/>
      <c r="S761" s="125"/>
    </row>
    <row r="762">
      <c r="A762" s="113" t="s">
        <v>1648</v>
      </c>
      <c r="B762" s="138" t="s">
        <v>699</v>
      </c>
      <c r="C762" s="138" t="s">
        <v>700</v>
      </c>
      <c r="D762" s="138" t="s">
        <v>41</v>
      </c>
      <c r="E762" s="139"/>
      <c r="F762" s="138" t="s">
        <v>40</v>
      </c>
      <c r="G762" s="132">
        <v>1878.0</v>
      </c>
      <c r="H762" s="116">
        <v>776.69</v>
      </c>
      <c r="I762" s="131"/>
      <c r="J762" s="115"/>
      <c r="K762" s="115"/>
      <c r="L762" s="113" t="s">
        <v>862</v>
      </c>
      <c r="M762" s="115"/>
      <c r="N762" s="113" t="s">
        <v>725</v>
      </c>
      <c r="O762" s="118" t="s">
        <v>863</v>
      </c>
      <c r="P762" s="118"/>
      <c r="Q762" s="126"/>
      <c r="R762" s="126"/>
      <c r="S762" s="127"/>
    </row>
    <row r="763">
      <c r="A763" s="113" t="s">
        <v>1649</v>
      </c>
      <c r="B763" s="138" t="s">
        <v>699</v>
      </c>
      <c r="C763" s="138" t="s">
        <v>700</v>
      </c>
      <c r="D763" s="138" t="s">
        <v>41</v>
      </c>
      <c r="E763" s="139"/>
      <c r="F763" s="138" t="s">
        <v>40</v>
      </c>
      <c r="G763" s="132">
        <v>1879.0</v>
      </c>
      <c r="H763" s="116">
        <v>137.74</v>
      </c>
      <c r="I763" s="131"/>
      <c r="J763" s="115"/>
      <c r="K763" s="115"/>
      <c r="L763" s="113" t="s">
        <v>862</v>
      </c>
      <c r="M763" s="115"/>
      <c r="N763" s="113" t="s">
        <v>725</v>
      </c>
      <c r="O763" s="121" t="s">
        <v>863</v>
      </c>
      <c r="P763" s="121"/>
      <c r="Q763" s="124"/>
      <c r="R763" s="124"/>
      <c r="S763" s="125"/>
    </row>
    <row r="764">
      <c r="A764" s="113" t="s">
        <v>1650</v>
      </c>
      <c r="B764" s="138" t="s">
        <v>699</v>
      </c>
      <c r="C764" s="138" t="s">
        <v>700</v>
      </c>
      <c r="D764" s="138" t="s">
        <v>41</v>
      </c>
      <c r="E764" s="139"/>
      <c r="F764" s="138" t="s">
        <v>40</v>
      </c>
      <c r="G764" s="132">
        <v>1880.0</v>
      </c>
      <c r="H764" s="116">
        <v>792.32</v>
      </c>
      <c r="I764" s="131"/>
      <c r="J764" s="115"/>
      <c r="K764" s="115"/>
      <c r="L764" s="113" t="s">
        <v>862</v>
      </c>
      <c r="M764" s="115"/>
      <c r="N764" s="113" t="s">
        <v>725</v>
      </c>
      <c r="O764" s="118" t="s">
        <v>863</v>
      </c>
      <c r="P764" s="118"/>
      <c r="Q764" s="126"/>
      <c r="R764" s="126"/>
      <c r="S764" s="127"/>
    </row>
    <row r="765">
      <c r="A765" s="113" t="s">
        <v>1651</v>
      </c>
      <c r="B765" s="138" t="s">
        <v>699</v>
      </c>
      <c r="C765" s="138" t="s">
        <v>700</v>
      </c>
      <c r="D765" s="138" t="s">
        <v>41</v>
      </c>
      <c r="E765" s="139"/>
      <c r="F765" s="138" t="s">
        <v>40</v>
      </c>
      <c r="G765" s="132">
        <v>1881.0</v>
      </c>
      <c r="H765" s="116">
        <v>1948.42</v>
      </c>
      <c r="I765" s="131"/>
      <c r="J765" s="115"/>
      <c r="K765" s="115"/>
      <c r="L765" s="113" t="s">
        <v>862</v>
      </c>
      <c r="M765" s="115"/>
      <c r="N765" s="113" t="s">
        <v>725</v>
      </c>
      <c r="O765" s="121" t="s">
        <v>863</v>
      </c>
      <c r="P765" s="121"/>
      <c r="Q765" s="124"/>
      <c r="R765" s="124"/>
      <c r="S765" s="125"/>
    </row>
    <row r="766">
      <c r="A766" s="113" t="s">
        <v>1652</v>
      </c>
      <c r="B766" s="138" t="s">
        <v>699</v>
      </c>
      <c r="C766" s="138" t="s">
        <v>700</v>
      </c>
      <c r="D766" s="138" t="s">
        <v>41</v>
      </c>
      <c r="E766" s="139"/>
      <c r="F766" s="138" t="s">
        <v>40</v>
      </c>
      <c r="G766" s="132">
        <v>1882.0</v>
      </c>
      <c r="H766" s="116">
        <v>963.45</v>
      </c>
      <c r="I766" s="131"/>
      <c r="J766" s="115"/>
      <c r="K766" s="115"/>
      <c r="L766" s="113" t="s">
        <v>862</v>
      </c>
      <c r="M766" s="115"/>
      <c r="N766" s="113" t="s">
        <v>725</v>
      </c>
      <c r="O766" s="118" t="s">
        <v>863</v>
      </c>
      <c r="P766" s="118"/>
      <c r="Q766" s="126"/>
      <c r="R766" s="126"/>
      <c r="S766" s="127"/>
    </row>
    <row r="767">
      <c r="A767" s="113" t="s">
        <v>1653</v>
      </c>
      <c r="B767" s="138" t="s">
        <v>699</v>
      </c>
      <c r="C767" s="138" t="s">
        <v>700</v>
      </c>
      <c r="D767" s="138" t="s">
        <v>41</v>
      </c>
      <c r="E767" s="139"/>
      <c r="F767" s="138" t="s">
        <v>40</v>
      </c>
      <c r="G767" s="132">
        <v>1883.0</v>
      </c>
      <c r="H767" s="116">
        <v>4855.14</v>
      </c>
      <c r="I767" s="131"/>
      <c r="J767" s="115"/>
      <c r="K767" s="115"/>
      <c r="L767" s="113" t="s">
        <v>862</v>
      </c>
      <c r="M767" s="115"/>
      <c r="N767" s="113" t="s">
        <v>725</v>
      </c>
      <c r="O767" s="121" t="s">
        <v>863</v>
      </c>
      <c r="P767" s="121"/>
      <c r="Q767" s="124"/>
      <c r="R767" s="124"/>
      <c r="S767" s="125"/>
    </row>
    <row r="768">
      <c r="A768" s="113" t="s">
        <v>1654</v>
      </c>
      <c r="B768" s="138" t="s">
        <v>699</v>
      </c>
      <c r="C768" s="138" t="s">
        <v>700</v>
      </c>
      <c r="D768" s="138" t="s">
        <v>41</v>
      </c>
      <c r="E768" s="139"/>
      <c r="F768" s="138" t="s">
        <v>40</v>
      </c>
      <c r="G768" s="132">
        <v>1884.0</v>
      </c>
      <c r="H768" s="116">
        <v>3589.17</v>
      </c>
      <c r="I768" s="131"/>
      <c r="J768" s="115"/>
      <c r="K768" s="115"/>
      <c r="L768" s="113" t="s">
        <v>862</v>
      </c>
      <c r="M768" s="115"/>
      <c r="N768" s="113" t="s">
        <v>725</v>
      </c>
      <c r="O768" s="118" t="s">
        <v>863</v>
      </c>
      <c r="P768" s="118"/>
      <c r="Q768" s="126"/>
      <c r="R768" s="126"/>
      <c r="S768" s="127"/>
    </row>
    <row r="769">
      <c r="A769" s="113" t="s">
        <v>1655</v>
      </c>
      <c r="B769" s="138" t="s">
        <v>699</v>
      </c>
      <c r="C769" s="138" t="s">
        <v>700</v>
      </c>
      <c r="D769" s="138" t="s">
        <v>41</v>
      </c>
      <c r="E769" s="139"/>
      <c r="F769" s="138" t="s">
        <v>40</v>
      </c>
      <c r="G769" s="132">
        <v>1885.0</v>
      </c>
      <c r="H769" s="116">
        <v>1089.53</v>
      </c>
      <c r="I769" s="131"/>
      <c r="J769" s="115"/>
      <c r="K769" s="115"/>
      <c r="L769" s="113" t="s">
        <v>862</v>
      </c>
      <c r="M769" s="115"/>
      <c r="N769" s="113" t="s">
        <v>725</v>
      </c>
      <c r="O769" s="121" t="s">
        <v>863</v>
      </c>
      <c r="P769" s="121"/>
      <c r="Q769" s="124"/>
      <c r="R769" s="124"/>
      <c r="S769" s="125"/>
    </row>
    <row r="770">
      <c r="A770" s="113" t="s">
        <v>1656</v>
      </c>
      <c r="B770" s="138" t="s">
        <v>699</v>
      </c>
      <c r="C770" s="138" t="s">
        <v>700</v>
      </c>
      <c r="D770" s="138" t="s">
        <v>41</v>
      </c>
      <c r="E770" s="139"/>
      <c r="F770" s="138" t="s">
        <v>40</v>
      </c>
      <c r="G770" s="132">
        <v>1886.0</v>
      </c>
      <c r="H770" s="116">
        <v>360.58</v>
      </c>
      <c r="I770" s="131"/>
      <c r="J770" s="115"/>
      <c r="K770" s="115"/>
      <c r="L770" s="113" t="s">
        <v>862</v>
      </c>
      <c r="M770" s="115"/>
      <c r="N770" s="113" t="s">
        <v>725</v>
      </c>
      <c r="O770" s="118" t="s">
        <v>863</v>
      </c>
      <c r="P770" s="118"/>
      <c r="Q770" s="126"/>
      <c r="R770" s="126"/>
      <c r="S770" s="127"/>
    </row>
    <row r="771">
      <c r="A771" s="113" t="s">
        <v>1657</v>
      </c>
      <c r="B771" s="138" t="s">
        <v>699</v>
      </c>
      <c r="C771" s="138" t="s">
        <v>700</v>
      </c>
      <c r="D771" s="138" t="s">
        <v>41</v>
      </c>
      <c r="E771" s="139"/>
      <c r="F771" s="138" t="s">
        <v>40</v>
      </c>
      <c r="G771" s="132">
        <v>1887.0</v>
      </c>
      <c r="H771" s="116">
        <v>127.56</v>
      </c>
      <c r="I771" s="131"/>
      <c r="J771" s="115"/>
      <c r="K771" s="115"/>
      <c r="L771" s="113" t="s">
        <v>862</v>
      </c>
      <c r="M771" s="115"/>
      <c r="N771" s="113" t="s">
        <v>725</v>
      </c>
      <c r="O771" s="121" t="s">
        <v>863</v>
      </c>
      <c r="P771" s="121"/>
      <c r="Q771" s="124"/>
      <c r="R771" s="124"/>
      <c r="S771" s="125"/>
    </row>
    <row r="772">
      <c r="A772" s="113" t="s">
        <v>1658</v>
      </c>
      <c r="B772" s="138" t="s">
        <v>699</v>
      </c>
      <c r="C772" s="138" t="s">
        <v>700</v>
      </c>
      <c r="D772" s="138" t="s">
        <v>41</v>
      </c>
      <c r="E772" s="139"/>
      <c r="F772" s="138" t="s">
        <v>40</v>
      </c>
      <c r="G772" s="132">
        <v>1888.0</v>
      </c>
      <c r="H772" s="116">
        <v>1874.93</v>
      </c>
      <c r="I772" s="131"/>
      <c r="J772" s="115"/>
      <c r="K772" s="115"/>
      <c r="L772" s="113" t="s">
        <v>862</v>
      </c>
      <c r="M772" s="115"/>
      <c r="N772" s="113" t="s">
        <v>725</v>
      </c>
      <c r="O772" s="118" t="s">
        <v>863</v>
      </c>
      <c r="P772" s="118"/>
      <c r="Q772" s="126"/>
      <c r="R772" s="126"/>
      <c r="S772" s="127"/>
    </row>
    <row r="773">
      <c r="A773" s="113" t="s">
        <v>1659</v>
      </c>
      <c r="B773" s="138" t="s">
        <v>699</v>
      </c>
      <c r="C773" s="138" t="s">
        <v>700</v>
      </c>
      <c r="D773" s="138" t="s">
        <v>41</v>
      </c>
      <c r="E773" s="139"/>
      <c r="F773" s="138" t="s">
        <v>40</v>
      </c>
      <c r="G773" s="132">
        <v>1889.0</v>
      </c>
      <c r="H773" s="116">
        <v>2224.9</v>
      </c>
      <c r="I773" s="131"/>
      <c r="J773" s="115"/>
      <c r="K773" s="115"/>
      <c r="L773" s="113" t="s">
        <v>862</v>
      </c>
      <c r="M773" s="115"/>
      <c r="N773" s="113" t="s">
        <v>725</v>
      </c>
      <c r="O773" s="121" t="s">
        <v>863</v>
      </c>
      <c r="P773" s="121"/>
      <c r="Q773" s="124"/>
      <c r="R773" s="124"/>
      <c r="S773" s="125"/>
    </row>
    <row r="774">
      <c r="A774" s="113" t="s">
        <v>1660</v>
      </c>
      <c r="B774" s="138" t="s">
        <v>699</v>
      </c>
      <c r="C774" s="138" t="s">
        <v>700</v>
      </c>
      <c r="D774" s="138" t="s">
        <v>41</v>
      </c>
      <c r="E774" s="139"/>
      <c r="F774" s="138" t="s">
        <v>40</v>
      </c>
      <c r="G774" s="132">
        <v>1890.0</v>
      </c>
      <c r="H774" s="116">
        <v>309.94</v>
      </c>
      <c r="I774" s="131"/>
      <c r="J774" s="115"/>
      <c r="K774" s="115"/>
      <c r="L774" s="113" t="s">
        <v>862</v>
      </c>
      <c r="M774" s="115"/>
      <c r="N774" s="113" t="s">
        <v>725</v>
      </c>
      <c r="O774" s="118" t="s">
        <v>863</v>
      </c>
      <c r="P774" s="118"/>
      <c r="Q774" s="126"/>
      <c r="R774" s="126"/>
      <c r="S774" s="127"/>
    </row>
    <row r="775">
      <c r="A775" s="113" t="s">
        <v>1661</v>
      </c>
      <c r="B775" s="138" t="s">
        <v>699</v>
      </c>
      <c r="C775" s="138" t="s">
        <v>700</v>
      </c>
      <c r="D775" s="138" t="s">
        <v>41</v>
      </c>
      <c r="E775" s="139"/>
      <c r="F775" s="138" t="s">
        <v>40</v>
      </c>
      <c r="G775" s="132">
        <v>1891.0</v>
      </c>
      <c r="H775" s="116">
        <v>4112.48</v>
      </c>
      <c r="I775" s="131"/>
      <c r="J775" s="115"/>
      <c r="K775" s="115"/>
      <c r="L775" s="113" t="s">
        <v>862</v>
      </c>
      <c r="M775" s="115"/>
      <c r="N775" s="113" t="s">
        <v>725</v>
      </c>
      <c r="O775" s="121" t="s">
        <v>863</v>
      </c>
      <c r="P775" s="121"/>
      <c r="Q775" s="124"/>
      <c r="R775" s="124"/>
      <c r="S775" s="125"/>
    </row>
    <row r="776">
      <c r="A776" s="113" t="s">
        <v>1662</v>
      </c>
      <c r="B776" s="138" t="s">
        <v>699</v>
      </c>
      <c r="C776" s="138" t="s">
        <v>700</v>
      </c>
      <c r="D776" s="138" t="s">
        <v>41</v>
      </c>
      <c r="E776" s="139"/>
      <c r="F776" s="138" t="s">
        <v>40</v>
      </c>
      <c r="G776" s="132">
        <v>1892.0</v>
      </c>
      <c r="H776" s="116">
        <v>841.94</v>
      </c>
      <c r="I776" s="131"/>
      <c r="J776" s="115"/>
      <c r="K776" s="115"/>
      <c r="L776" s="113" t="s">
        <v>862</v>
      </c>
      <c r="M776" s="115"/>
      <c r="N776" s="113" t="s">
        <v>725</v>
      </c>
      <c r="O776" s="118" t="s">
        <v>863</v>
      </c>
      <c r="P776" s="118"/>
      <c r="Q776" s="126"/>
      <c r="R776" s="126"/>
      <c r="S776" s="127"/>
    </row>
    <row r="777">
      <c r="A777" s="113" t="s">
        <v>1663</v>
      </c>
      <c r="B777" s="138" t="s">
        <v>699</v>
      </c>
      <c r="C777" s="138" t="s">
        <v>700</v>
      </c>
      <c r="D777" s="138" t="s">
        <v>41</v>
      </c>
      <c r="E777" s="139"/>
      <c r="F777" s="138" t="s">
        <v>40</v>
      </c>
      <c r="G777" s="132">
        <v>1893.0</v>
      </c>
      <c r="H777" s="116">
        <v>259.27</v>
      </c>
      <c r="I777" s="131"/>
      <c r="J777" s="115"/>
      <c r="K777" s="115"/>
      <c r="L777" s="113" t="s">
        <v>862</v>
      </c>
      <c r="M777" s="115"/>
      <c r="N777" s="113" t="s">
        <v>725</v>
      </c>
      <c r="O777" s="121" t="s">
        <v>863</v>
      </c>
      <c r="P777" s="121"/>
      <c r="Q777" s="124"/>
      <c r="R777" s="124"/>
      <c r="S777" s="125"/>
    </row>
    <row r="778">
      <c r="A778" s="113" t="s">
        <v>1664</v>
      </c>
      <c r="B778" s="138" t="s">
        <v>699</v>
      </c>
      <c r="C778" s="138" t="s">
        <v>700</v>
      </c>
      <c r="D778" s="138" t="s">
        <v>41</v>
      </c>
      <c r="E778" s="139"/>
      <c r="F778" s="138" t="s">
        <v>40</v>
      </c>
      <c r="G778" s="132">
        <v>1894.0</v>
      </c>
      <c r="H778" s="116">
        <v>1473.62</v>
      </c>
      <c r="I778" s="131"/>
      <c r="J778" s="115"/>
      <c r="K778" s="115"/>
      <c r="L778" s="113" t="s">
        <v>862</v>
      </c>
      <c r="M778" s="115"/>
      <c r="N778" s="113" t="s">
        <v>725</v>
      </c>
      <c r="O778" s="118" t="s">
        <v>863</v>
      </c>
      <c r="P778" s="118"/>
      <c r="Q778" s="126"/>
      <c r="R778" s="126"/>
      <c r="S778" s="127"/>
    </row>
    <row r="779">
      <c r="A779" s="113" t="s">
        <v>1665</v>
      </c>
      <c r="B779" s="138" t="s">
        <v>699</v>
      </c>
      <c r="C779" s="138" t="s">
        <v>700</v>
      </c>
      <c r="D779" s="138" t="s">
        <v>41</v>
      </c>
      <c r="E779" s="139"/>
      <c r="F779" s="138" t="s">
        <v>40</v>
      </c>
      <c r="G779" s="132">
        <v>1895.0</v>
      </c>
      <c r="H779" s="116">
        <v>335.15</v>
      </c>
      <c r="I779" s="131"/>
      <c r="J779" s="115"/>
      <c r="K779" s="115"/>
      <c r="L779" s="113" t="s">
        <v>862</v>
      </c>
      <c r="M779" s="115"/>
      <c r="N779" s="113" t="s">
        <v>725</v>
      </c>
      <c r="O779" s="121" t="s">
        <v>863</v>
      </c>
      <c r="P779" s="121"/>
      <c r="Q779" s="124"/>
      <c r="R779" s="124"/>
      <c r="S779" s="125"/>
    </row>
    <row r="780">
      <c r="A780" s="113" t="s">
        <v>1666</v>
      </c>
      <c r="B780" s="138" t="s">
        <v>699</v>
      </c>
      <c r="C780" s="138" t="s">
        <v>700</v>
      </c>
      <c r="D780" s="138" t="s">
        <v>41</v>
      </c>
      <c r="E780" s="139"/>
      <c r="F780" s="138" t="s">
        <v>40</v>
      </c>
      <c r="G780" s="132">
        <v>1896.0</v>
      </c>
      <c r="H780" s="116">
        <v>1876.18</v>
      </c>
      <c r="I780" s="131"/>
      <c r="J780" s="115"/>
      <c r="K780" s="115"/>
      <c r="L780" s="113" t="s">
        <v>862</v>
      </c>
      <c r="M780" s="115"/>
      <c r="N780" s="113" t="s">
        <v>725</v>
      </c>
      <c r="O780" s="118" t="s">
        <v>863</v>
      </c>
      <c r="P780" s="118"/>
      <c r="Q780" s="126"/>
      <c r="R780" s="126"/>
      <c r="S780" s="127"/>
    </row>
    <row r="781">
      <c r="A781" s="113" t="s">
        <v>1667</v>
      </c>
      <c r="B781" s="138" t="s">
        <v>699</v>
      </c>
      <c r="C781" s="138" t="s">
        <v>700</v>
      </c>
      <c r="D781" s="138" t="s">
        <v>41</v>
      </c>
      <c r="E781" s="139"/>
      <c r="F781" s="138" t="s">
        <v>40</v>
      </c>
      <c r="G781" s="132">
        <v>1897.0</v>
      </c>
      <c r="H781" s="116">
        <v>4504.95</v>
      </c>
      <c r="I781" s="131"/>
      <c r="J781" s="115"/>
      <c r="K781" s="115"/>
      <c r="L781" s="113" t="s">
        <v>862</v>
      </c>
      <c r="M781" s="115"/>
      <c r="N781" s="113" t="s">
        <v>725</v>
      </c>
      <c r="O781" s="121" t="s">
        <v>863</v>
      </c>
      <c r="P781" s="121"/>
      <c r="Q781" s="124"/>
      <c r="R781" s="124"/>
      <c r="S781" s="125"/>
    </row>
    <row r="782">
      <c r="A782" s="113" t="s">
        <v>1668</v>
      </c>
      <c r="B782" s="138" t="s">
        <v>699</v>
      </c>
      <c r="C782" s="138" t="s">
        <v>700</v>
      </c>
      <c r="D782" s="138" t="s">
        <v>41</v>
      </c>
      <c r="E782" s="139"/>
      <c r="F782" s="138" t="s">
        <v>40</v>
      </c>
      <c r="G782" s="132">
        <v>1898.0</v>
      </c>
      <c r="H782" s="116">
        <v>6002.45</v>
      </c>
      <c r="I782" s="131"/>
      <c r="J782" s="115"/>
      <c r="K782" s="115"/>
      <c r="L782" s="113" t="s">
        <v>862</v>
      </c>
      <c r="M782" s="115"/>
      <c r="N782" s="113" t="s">
        <v>725</v>
      </c>
      <c r="O782" s="118" t="s">
        <v>863</v>
      </c>
      <c r="P782" s="118"/>
      <c r="Q782" s="126"/>
      <c r="R782" s="126"/>
      <c r="S782" s="127"/>
    </row>
    <row r="783">
      <c r="A783" s="113" t="s">
        <v>1669</v>
      </c>
      <c r="B783" s="138" t="s">
        <v>699</v>
      </c>
      <c r="C783" s="138" t="s">
        <v>700</v>
      </c>
      <c r="D783" s="138" t="s">
        <v>41</v>
      </c>
      <c r="E783" s="139"/>
      <c r="F783" s="138" t="s">
        <v>40</v>
      </c>
      <c r="G783" s="132">
        <v>1899.0</v>
      </c>
      <c r="H783" s="116">
        <v>1566.15</v>
      </c>
      <c r="I783" s="131"/>
      <c r="J783" s="115"/>
      <c r="K783" s="115"/>
      <c r="L783" s="113" t="s">
        <v>862</v>
      </c>
      <c r="M783" s="115"/>
      <c r="N783" s="113" t="s">
        <v>725</v>
      </c>
      <c r="O783" s="121" t="s">
        <v>863</v>
      </c>
      <c r="P783" s="121"/>
      <c r="Q783" s="124"/>
      <c r="R783" s="124"/>
      <c r="S783" s="125"/>
    </row>
    <row r="784">
      <c r="A784" s="113" t="s">
        <v>1670</v>
      </c>
      <c r="B784" s="138" t="s">
        <v>699</v>
      </c>
      <c r="C784" s="138" t="s">
        <v>700</v>
      </c>
      <c r="D784" s="138" t="s">
        <v>41</v>
      </c>
      <c r="E784" s="139"/>
      <c r="F784" s="138" t="s">
        <v>40</v>
      </c>
      <c r="G784" s="132">
        <v>1900.0</v>
      </c>
      <c r="H784" s="116">
        <v>9774.14</v>
      </c>
      <c r="I784" s="131"/>
      <c r="J784" s="115"/>
      <c r="K784" s="115"/>
      <c r="L784" s="113" t="s">
        <v>862</v>
      </c>
      <c r="M784" s="115"/>
      <c r="N784" s="113" t="s">
        <v>725</v>
      </c>
      <c r="O784" s="118" t="s">
        <v>863</v>
      </c>
      <c r="P784" s="118"/>
      <c r="Q784" s="126"/>
      <c r="R784" s="126"/>
      <c r="S784" s="127"/>
    </row>
    <row r="785">
      <c r="A785" s="113" t="s">
        <v>1671</v>
      </c>
      <c r="B785" s="138" t="s">
        <v>699</v>
      </c>
      <c r="C785" s="138" t="s">
        <v>700</v>
      </c>
      <c r="D785" s="138" t="s">
        <v>41</v>
      </c>
      <c r="E785" s="139"/>
      <c r="F785" s="138" t="s">
        <v>40</v>
      </c>
      <c r="G785" s="132">
        <v>1901.0</v>
      </c>
      <c r="H785" s="116">
        <v>448.81</v>
      </c>
      <c r="I785" s="131"/>
      <c r="J785" s="115"/>
      <c r="K785" s="115"/>
      <c r="L785" s="113" t="s">
        <v>862</v>
      </c>
      <c r="M785" s="115"/>
      <c r="N785" s="113" t="s">
        <v>725</v>
      </c>
      <c r="O785" s="121" t="s">
        <v>863</v>
      </c>
      <c r="P785" s="121"/>
      <c r="Q785" s="124"/>
      <c r="R785" s="124"/>
      <c r="S785" s="125"/>
    </row>
    <row r="786">
      <c r="A786" s="113" t="s">
        <v>1672</v>
      </c>
      <c r="B786" s="138" t="s">
        <v>699</v>
      </c>
      <c r="C786" s="138" t="s">
        <v>700</v>
      </c>
      <c r="D786" s="138" t="s">
        <v>41</v>
      </c>
      <c r="E786" s="139"/>
      <c r="F786" s="138" t="s">
        <v>40</v>
      </c>
      <c r="G786" s="132">
        <v>1902.0</v>
      </c>
      <c r="H786" s="116">
        <v>1243.76</v>
      </c>
      <c r="I786" s="131"/>
      <c r="J786" s="115"/>
      <c r="K786" s="115"/>
      <c r="L786" s="113" t="s">
        <v>862</v>
      </c>
      <c r="M786" s="115"/>
      <c r="N786" s="113" t="s">
        <v>725</v>
      </c>
      <c r="O786" s="118" t="s">
        <v>863</v>
      </c>
      <c r="P786" s="118"/>
      <c r="Q786" s="126"/>
      <c r="R786" s="126"/>
      <c r="S786" s="127"/>
    </row>
    <row r="787">
      <c r="A787" s="113" t="s">
        <v>1673</v>
      </c>
      <c r="B787" s="138" t="s">
        <v>699</v>
      </c>
      <c r="C787" s="138" t="s">
        <v>700</v>
      </c>
      <c r="D787" s="138" t="s">
        <v>41</v>
      </c>
      <c r="E787" s="139"/>
      <c r="F787" s="138" t="s">
        <v>40</v>
      </c>
      <c r="G787" s="132">
        <v>1903.0</v>
      </c>
      <c r="H787" s="116">
        <v>260.32</v>
      </c>
      <c r="I787" s="131"/>
      <c r="J787" s="115"/>
      <c r="K787" s="115"/>
      <c r="L787" s="113" t="s">
        <v>862</v>
      </c>
      <c r="M787" s="115"/>
      <c r="N787" s="113" t="s">
        <v>725</v>
      </c>
      <c r="O787" s="121" t="s">
        <v>863</v>
      </c>
      <c r="P787" s="121"/>
      <c r="Q787" s="124"/>
      <c r="R787" s="124"/>
      <c r="S787" s="125"/>
    </row>
    <row r="788">
      <c r="A788" s="113" t="s">
        <v>1674</v>
      </c>
      <c r="B788" s="138" t="s">
        <v>699</v>
      </c>
      <c r="C788" s="138" t="s">
        <v>700</v>
      </c>
      <c r="D788" s="138" t="s">
        <v>41</v>
      </c>
      <c r="E788" s="139"/>
      <c r="F788" s="138" t="s">
        <v>40</v>
      </c>
      <c r="G788" s="132">
        <v>1904.0</v>
      </c>
      <c r="H788" s="116">
        <v>1890.91</v>
      </c>
      <c r="I788" s="131"/>
      <c r="J788" s="115"/>
      <c r="K788" s="115"/>
      <c r="L788" s="113" t="s">
        <v>862</v>
      </c>
      <c r="M788" s="115"/>
      <c r="N788" s="113" t="s">
        <v>725</v>
      </c>
      <c r="O788" s="118" t="s">
        <v>863</v>
      </c>
      <c r="P788" s="118"/>
      <c r="Q788" s="126"/>
      <c r="R788" s="126"/>
      <c r="S788" s="127"/>
    </row>
    <row r="789">
      <c r="A789" s="113" t="s">
        <v>1675</v>
      </c>
      <c r="B789" s="138" t="s">
        <v>699</v>
      </c>
      <c r="C789" s="138" t="s">
        <v>700</v>
      </c>
      <c r="D789" s="138" t="s">
        <v>41</v>
      </c>
      <c r="E789" s="139"/>
      <c r="F789" s="138" t="s">
        <v>40</v>
      </c>
      <c r="G789" s="132">
        <v>1905.0</v>
      </c>
      <c r="H789" s="116">
        <v>299.58</v>
      </c>
      <c r="I789" s="131"/>
      <c r="J789" s="115"/>
      <c r="K789" s="115"/>
      <c r="L789" s="113" t="s">
        <v>862</v>
      </c>
      <c r="M789" s="115"/>
      <c r="N789" s="113" t="s">
        <v>725</v>
      </c>
      <c r="O789" s="121" t="s">
        <v>863</v>
      </c>
      <c r="P789" s="121"/>
      <c r="Q789" s="124"/>
      <c r="R789" s="124"/>
      <c r="S789" s="125"/>
    </row>
    <row r="790">
      <c r="A790" s="113" t="s">
        <v>1676</v>
      </c>
      <c r="B790" s="138" t="s">
        <v>699</v>
      </c>
      <c r="C790" s="138" t="s">
        <v>700</v>
      </c>
      <c r="D790" s="138" t="s">
        <v>41</v>
      </c>
      <c r="E790" s="139"/>
      <c r="F790" s="138" t="s">
        <v>40</v>
      </c>
      <c r="G790" s="132">
        <v>1906.0</v>
      </c>
      <c r="H790" s="116">
        <v>1499.12</v>
      </c>
      <c r="I790" s="131"/>
      <c r="J790" s="115"/>
      <c r="K790" s="115"/>
      <c r="L790" s="113" t="s">
        <v>862</v>
      </c>
      <c r="M790" s="115"/>
      <c r="N790" s="113" t="s">
        <v>725</v>
      </c>
      <c r="O790" s="118" t="s">
        <v>863</v>
      </c>
      <c r="P790" s="118"/>
      <c r="Q790" s="126"/>
      <c r="R790" s="126"/>
      <c r="S790" s="127"/>
    </row>
    <row r="791">
      <c r="A791" s="113" t="s">
        <v>1677</v>
      </c>
      <c r="B791" s="138" t="s">
        <v>699</v>
      </c>
      <c r="C791" s="138" t="s">
        <v>700</v>
      </c>
      <c r="D791" s="138" t="s">
        <v>41</v>
      </c>
      <c r="E791" s="139"/>
      <c r="F791" s="138" t="s">
        <v>40</v>
      </c>
      <c r="G791" s="132">
        <v>1907.0</v>
      </c>
      <c r="H791" s="116">
        <v>183.87</v>
      </c>
      <c r="I791" s="131"/>
      <c r="J791" s="115"/>
      <c r="K791" s="115"/>
      <c r="L791" s="113" t="s">
        <v>862</v>
      </c>
      <c r="M791" s="115"/>
      <c r="N791" s="113" t="s">
        <v>725</v>
      </c>
      <c r="O791" s="121" t="s">
        <v>863</v>
      </c>
      <c r="P791" s="121"/>
      <c r="Q791" s="124"/>
      <c r="R791" s="124"/>
      <c r="S791" s="125"/>
    </row>
    <row r="792">
      <c r="A792" s="113" t="s">
        <v>1678</v>
      </c>
      <c r="B792" s="138" t="s">
        <v>699</v>
      </c>
      <c r="C792" s="138" t="s">
        <v>700</v>
      </c>
      <c r="D792" s="138" t="s">
        <v>41</v>
      </c>
      <c r="E792" s="139"/>
      <c r="F792" s="138" t="s">
        <v>40</v>
      </c>
      <c r="G792" s="132">
        <v>1908.0</v>
      </c>
      <c r="H792" s="116">
        <v>1703.77</v>
      </c>
      <c r="I792" s="131"/>
      <c r="J792" s="115"/>
      <c r="K792" s="115"/>
      <c r="L792" s="113" t="s">
        <v>862</v>
      </c>
      <c r="M792" s="115"/>
      <c r="N792" s="113" t="s">
        <v>725</v>
      </c>
      <c r="O792" s="118" t="s">
        <v>863</v>
      </c>
      <c r="P792" s="118"/>
      <c r="Q792" s="126"/>
      <c r="R792" s="126"/>
      <c r="S792" s="127"/>
    </row>
    <row r="793">
      <c r="A793" s="113" t="s">
        <v>1679</v>
      </c>
      <c r="B793" s="138" t="s">
        <v>699</v>
      </c>
      <c r="C793" s="138" t="s">
        <v>700</v>
      </c>
      <c r="D793" s="138" t="s">
        <v>41</v>
      </c>
      <c r="E793" s="139"/>
      <c r="F793" s="138" t="s">
        <v>40</v>
      </c>
      <c r="G793" s="132">
        <v>1909.0</v>
      </c>
      <c r="H793" s="116">
        <v>1666.52</v>
      </c>
      <c r="I793" s="131"/>
      <c r="J793" s="115"/>
      <c r="K793" s="115"/>
      <c r="L793" s="113" t="s">
        <v>862</v>
      </c>
      <c r="M793" s="115"/>
      <c r="N793" s="113" t="s">
        <v>725</v>
      </c>
      <c r="O793" s="121" t="s">
        <v>863</v>
      </c>
      <c r="P793" s="121"/>
      <c r="Q793" s="124"/>
      <c r="R793" s="124"/>
      <c r="S793" s="125"/>
    </row>
    <row r="794">
      <c r="A794" s="113" t="s">
        <v>1680</v>
      </c>
      <c r="B794" s="138" t="s">
        <v>699</v>
      </c>
      <c r="C794" s="138" t="s">
        <v>700</v>
      </c>
      <c r="D794" s="138" t="s">
        <v>41</v>
      </c>
      <c r="E794" s="139"/>
      <c r="F794" s="138" t="s">
        <v>40</v>
      </c>
      <c r="G794" s="132">
        <v>1910.0</v>
      </c>
      <c r="H794" s="116">
        <v>2818.16</v>
      </c>
      <c r="I794" s="131"/>
      <c r="J794" s="115"/>
      <c r="K794" s="115"/>
      <c r="L794" s="113" t="s">
        <v>862</v>
      </c>
      <c r="M794" s="115"/>
      <c r="N794" s="113" t="s">
        <v>725</v>
      </c>
      <c r="O794" s="118" t="s">
        <v>863</v>
      </c>
      <c r="P794" s="118"/>
      <c r="Q794" s="126"/>
      <c r="R794" s="126"/>
      <c r="S794" s="127"/>
    </row>
    <row r="795">
      <c r="A795" s="113" t="s">
        <v>1681</v>
      </c>
      <c r="B795" s="138" t="s">
        <v>699</v>
      </c>
      <c r="C795" s="138" t="s">
        <v>700</v>
      </c>
      <c r="D795" s="138" t="s">
        <v>41</v>
      </c>
      <c r="E795" s="139"/>
      <c r="F795" s="138" t="s">
        <v>40</v>
      </c>
      <c r="G795" s="132">
        <v>1911.0</v>
      </c>
      <c r="H795" s="116">
        <v>1400.92</v>
      </c>
      <c r="I795" s="131"/>
      <c r="J795" s="115"/>
      <c r="K795" s="115"/>
      <c r="L795" s="113" t="s">
        <v>862</v>
      </c>
      <c r="M795" s="115"/>
      <c r="N795" s="113" t="s">
        <v>725</v>
      </c>
      <c r="O795" s="121" t="s">
        <v>863</v>
      </c>
      <c r="P795" s="121"/>
      <c r="Q795" s="124"/>
      <c r="R795" s="124"/>
      <c r="S795" s="125"/>
    </row>
    <row r="796">
      <c r="A796" s="113" t="s">
        <v>1682</v>
      </c>
      <c r="B796" s="138" t="s">
        <v>699</v>
      </c>
      <c r="C796" s="138" t="s">
        <v>700</v>
      </c>
      <c r="D796" s="138" t="s">
        <v>41</v>
      </c>
      <c r="E796" s="139"/>
      <c r="F796" s="138" t="s">
        <v>40</v>
      </c>
      <c r="G796" s="132">
        <v>1912.0</v>
      </c>
      <c r="H796" s="116">
        <v>570.55</v>
      </c>
      <c r="I796" s="131"/>
      <c r="J796" s="115"/>
      <c r="K796" s="115"/>
      <c r="L796" s="113" t="s">
        <v>862</v>
      </c>
      <c r="M796" s="115"/>
      <c r="N796" s="113" t="s">
        <v>725</v>
      </c>
      <c r="O796" s="118" t="s">
        <v>863</v>
      </c>
      <c r="P796" s="118"/>
      <c r="Q796" s="126"/>
      <c r="R796" s="126"/>
      <c r="S796" s="127"/>
    </row>
    <row r="797">
      <c r="A797" s="113" t="s">
        <v>1683</v>
      </c>
      <c r="B797" s="138" t="s">
        <v>699</v>
      </c>
      <c r="C797" s="138" t="s">
        <v>700</v>
      </c>
      <c r="D797" s="138" t="s">
        <v>41</v>
      </c>
      <c r="E797" s="139"/>
      <c r="F797" s="138" t="s">
        <v>40</v>
      </c>
      <c r="G797" s="132">
        <v>1913.0</v>
      </c>
      <c r="H797" s="116">
        <v>392.91</v>
      </c>
      <c r="I797" s="131"/>
      <c r="J797" s="115"/>
      <c r="K797" s="115"/>
      <c r="L797" s="113" t="s">
        <v>862</v>
      </c>
      <c r="M797" s="115"/>
      <c r="N797" s="113" t="s">
        <v>725</v>
      </c>
      <c r="O797" s="121" t="s">
        <v>863</v>
      </c>
      <c r="P797" s="121"/>
      <c r="Q797" s="124"/>
      <c r="R797" s="124"/>
      <c r="S797" s="125"/>
    </row>
    <row r="798">
      <c r="A798" s="113" t="s">
        <v>1684</v>
      </c>
      <c r="B798" s="138" t="s">
        <v>699</v>
      </c>
      <c r="C798" s="138" t="s">
        <v>700</v>
      </c>
      <c r="D798" s="138" t="s">
        <v>41</v>
      </c>
      <c r="E798" s="139"/>
      <c r="F798" s="138" t="s">
        <v>40</v>
      </c>
      <c r="G798" s="132">
        <v>1914.0</v>
      </c>
      <c r="H798" s="116">
        <v>224.48</v>
      </c>
      <c r="I798" s="131"/>
      <c r="J798" s="115"/>
      <c r="K798" s="115"/>
      <c r="L798" s="113" t="s">
        <v>862</v>
      </c>
      <c r="M798" s="115"/>
      <c r="N798" s="113" t="s">
        <v>725</v>
      </c>
      <c r="O798" s="118" t="s">
        <v>863</v>
      </c>
      <c r="P798" s="118"/>
      <c r="Q798" s="126"/>
      <c r="R798" s="126"/>
      <c r="S798" s="127"/>
    </row>
    <row r="799">
      <c r="A799" s="113" t="s">
        <v>1685</v>
      </c>
      <c r="B799" s="138" t="s">
        <v>699</v>
      </c>
      <c r="C799" s="138" t="s">
        <v>700</v>
      </c>
      <c r="D799" s="138" t="s">
        <v>41</v>
      </c>
      <c r="E799" s="139"/>
      <c r="F799" s="138" t="s">
        <v>40</v>
      </c>
      <c r="G799" s="132">
        <v>1915.0</v>
      </c>
      <c r="H799" s="116">
        <v>1463.39</v>
      </c>
      <c r="I799" s="131"/>
      <c r="J799" s="115"/>
      <c r="K799" s="115"/>
      <c r="L799" s="113" t="s">
        <v>862</v>
      </c>
      <c r="M799" s="115"/>
      <c r="N799" s="113" t="s">
        <v>725</v>
      </c>
      <c r="O799" s="121" t="s">
        <v>863</v>
      </c>
      <c r="P799" s="121"/>
      <c r="Q799" s="124"/>
      <c r="R799" s="124"/>
      <c r="S799" s="125"/>
    </row>
    <row r="800">
      <c r="A800" s="113" t="s">
        <v>1686</v>
      </c>
      <c r="B800" s="138" t="s">
        <v>699</v>
      </c>
      <c r="C800" s="138" t="s">
        <v>700</v>
      </c>
      <c r="D800" s="138" t="s">
        <v>41</v>
      </c>
      <c r="E800" s="139"/>
      <c r="F800" s="138" t="s">
        <v>40</v>
      </c>
      <c r="G800" s="132">
        <v>1916.0</v>
      </c>
      <c r="H800" s="116">
        <v>3032.19</v>
      </c>
      <c r="I800" s="131"/>
      <c r="J800" s="115"/>
      <c r="K800" s="115"/>
      <c r="L800" s="113" t="s">
        <v>862</v>
      </c>
      <c r="M800" s="115"/>
      <c r="N800" s="113" t="s">
        <v>725</v>
      </c>
      <c r="O800" s="118" t="s">
        <v>863</v>
      </c>
      <c r="P800" s="118"/>
      <c r="Q800" s="126"/>
      <c r="R800" s="126"/>
      <c r="S800" s="127"/>
    </row>
    <row r="801">
      <c r="A801" s="113" t="s">
        <v>1687</v>
      </c>
      <c r="B801" s="138" t="s">
        <v>699</v>
      </c>
      <c r="C801" s="138" t="s">
        <v>700</v>
      </c>
      <c r="D801" s="138" t="s">
        <v>41</v>
      </c>
      <c r="E801" s="139"/>
      <c r="F801" s="138" t="s">
        <v>40</v>
      </c>
      <c r="G801" s="132">
        <v>1917.0</v>
      </c>
      <c r="H801" s="116">
        <v>3182.06</v>
      </c>
      <c r="I801" s="131"/>
      <c r="J801" s="115"/>
      <c r="K801" s="115"/>
      <c r="L801" s="113" t="s">
        <v>862</v>
      </c>
      <c r="M801" s="115"/>
      <c r="N801" s="113" t="s">
        <v>725</v>
      </c>
      <c r="O801" s="121" t="s">
        <v>863</v>
      </c>
      <c r="P801" s="121"/>
      <c r="Q801" s="124"/>
      <c r="R801" s="124"/>
      <c r="S801" s="125"/>
    </row>
    <row r="802">
      <c r="A802" s="113" t="s">
        <v>1688</v>
      </c>
      <c r="B802" s="138" t="s">
        <v>699</v>
      </c>
      <c r="C802" s="138" t="s">
        <v>700</v>
      </c>
      <c r="D802" s="138" t="s">
        <v>41</v>
      </c>
      <c r="E802" s="139"/>
      <c r="F802" s="138" t="s">
        <v>40</v>
      </c>
      <c r="G802" s="132">
        <v>1918.0</v>
      </c>
      <c r="H802" s="116">
        <v>2436.84</v>
      </c>
      <c r="I802" s="131"/>
      <c r="J802" s="115"/>
      <c r="K802" s="115"/>
      <c r="L802" s="113" t="s">
        <v>862</v>
      </c>
      <c r="M802" s="115"/>
      <c r="N802" s="113" t="s">
        <v>725</v>
      </c>
      <c r="O802" s="118" t="s">
        <v>863</v>
      </c>
      <c r="P802" s="118"/>
      <c r="Q802" s="126"/>
      <c r="R802" s="126"/>
      <c r="S802" s="127"/>
    </row>
    <row r="803">
      <c r="A803" s="113" t="s">
        <v>1689</v>
      </c>
      <c r="B803" s="138" t="s">
        <v>699</v>
      </c>
      <c r="C803" s="138" t="s">
        <v>700</v>
      </c>
      <c r="D803" s="138" t="s">
        <v>41</v>
      </c>
      <c r="E803" s="139"/>
      <c r="F803" s="138" t="s">
        <v>40</v>
      </c>
      <c r="G803" s="132">
        <v>1919.0</v>
      </c>
      <c r="H803" s="116">
        <v>1513.45</v>
      </c>
      <c r="I803" s="131"/>
      <c r="J803" s="115"/>
      <c r="K803" s="115"/>
      <c r="L803" s="113" t="s">
        <v>862</v>
      </c>
      <c r="M803" s="115"/>
      <c r="N803" s="113" t="s">
        <v>725</v>
      </c>
      <c r="O803" s="121" t="s">
        <v>863</v>
      </c>
      <c r="P803" s="121"/>
      <c r="Q803" s="124"/>
      <c r="R803" s="124"/>
      <c r="S803" s="125"/>
    </row>
    <row r="804">
      <c r="A804" s="113" t="s">
        <v>1690</v>
      </c>
      <c r="B804" s="138" t="s">
        <v>699</v>
      </c>
      <c r="C804" s="138" t="s">
        <v>700</v>
      </c>
      <c r="D804" s="138" t="s">
        <v>41</v>
      </c>
      <c r="E804" s="139"/>
      <c r="F804" s="138" t="s">
        <v>40</v>
      </c>
      <c r="G804" s="132">
        <v>1920.0</v>
      </c>
      <c r="H804" s="116">
        <v>928.73</v>
      </c>
      <c r="I804" s="131"/>
      <c r="J804" s="115"/>
      <c r="K804" s="115"/>
      <c r="L804" s="113" t="s">
        <v>862</v>
      </c>
      <c r="M804" s="115"/>
      <c r="N804" s="113" t="s">
        <v>725</v>
      </c>
      <c r="O804" s="118" t="s">
        <v>863</v>
      </c>
      <c r="P804" s="118"/>
      <c r="Q804" s="126"/>
      <c r="R804" s="126"/>
      <c r="S804" s="127"/>
    </row>
    <row r="805">
      <c r="A805" s="113" t="s">
        <v>1691</v>
      </c>
      <c r="B805" s="138" t="s">
        <v>699</v>
      </c>
      <c r="C805" s="138" t="s">
        <v>700</v>
      </c>
      <c r="D805" s="138" t="s">
        <v>41</v>
      </c>
      <c r="E805" s="139"/>
      <c r="F805" s="138" t="s">
        <v>40</v>
      </c>
      <c r="G805" s="132">
        <v>1856.0</v>
      </c>
      <c r="H805" s="116">
        <v>4256.26</v>
      </c>
      <c r="I805" s="131"/>
      <c r="J805" s="115"/>
      <c r="K805" s="115"/>
      <c r="L805" s="113" t="s">
        <v>862</v>
      </c>
      <c r="M805" s="115"/>
      <c r="N805" s="113" t="s">
        <v>725</v>
      </c>
      <c r="O805" s="121" t="s">
        <v>863</v>
      </c>
      <c r="P805" s="121"/>
      <c r="Q805" s="124"/>
      <c r="R805" s="124"/>
      <c r="S805" s="125"/>
    </row>
    <row r="806">
      <c r="A806" s="113" t="s">
        <v>1692</v>
      </c>
      <c r="B806" s="138" t="s">
        <v>699</v>
      </c>
      <c r="C806" s="138" t="s">
        <v>700</v>
      </c>
      <c r="D806" s="138" t="s">
        <v>41</v>
      </c>
      <c r="E806" s="139"/>
      <c r="F806" s="138" t="s">
        <v>40</v>
      </c>
      <c r="G806" s="132">
        <v>1948.0</v>
      </c>
      <c r="H806" s="116">
        <v>173.75</v>
      </c>
      <c r="I806" s="131"/>
      <c r="J806" s="115"/>
      <c r="K806" s="115"/>
      <c r="L806" s="113" t="s">
        <v>862</v>
      </c>
      <c r="M806" s="115"/>
      <c r="N806" s="113" t="s">
        <v>725</v>
      </c>
      <c r="O806" s="118" t="s">
        <v>863</v>
      </c>
      <c r="P806" s="118"/>
      <c r="Q806" s="126"/>
      <c r="R806" s="126"/>
      <c r="S806" s="127"/>
    </row>
    <row r="807">
      <c r="A807" s="113" t="s">
        <v>1693</v>
      </c>
      <c r="B807" s="138" t="s">
        <v>699</v>
      </c>
      <c r="C807" s="138" t="s">
        <v>700</v>
      </c>
      <c r="D807" s="138" t="s">
        <v>41</v>
      </c>
      <c r="E807" s="139"/>
      <c r="F807" s="138" t="s">
        <v>40</v>
      </c>
      <c r="G807" s="132">
        <v>1949.0</v>
      </c>
      <c r="H807" s="116">
        <v>1448.64</v>
      </c>
      <c r="I807" s="131"/>
      <c r="J807" s="115"/>
      <c r="K807" s="115"/>
      <c r="L807" s="113" t="s">
        <v>862</v>
      </c>
      <c r="M807" s="115"/>
      <c r="N807" s="113" t="s">
        <v>725</v>
      </c>
      <c r="O807" s="121" t="s">
        <v>863</v>
      </c>
      <c r="P807" s="121"/>
      <c r="Q807" s="124"/>
      <c r="R807" s="124"/>
      <c r="S807" s="125"/>
    </row>
    <row r="808">
      <c r="A808" s="113" t="s">
        <v>1694</v>
      </c>
      <c r="B808" s="138" t="s">
        <v>699</v>
      </c>
      <c r="C808" s="138" t="s">
        <v>700</v>
      </c>
      <c r="D808" s="138" t="s">
        <v>41</v>
      </c>
      <c r="E808" s="139"/>
      <c r="F808" s="138" t="s">
        <v>40</v>
      </c>
      <c r="G808" s="132">
        <v>1950.0</v>
      </c>
      <c r="H808" s="116">
        <v>1967.39</v>
      </c>
      <c r="I808" s="131"/>
      <c r="J808" s="115"/>
      <c r="K808" s="115"/>
      <c r="L808" s="113" t="s">
        <v>862</v>
      </c>
      <c r="M808" s="115"/>
      <c r="N808" s="113" t="s">
        <v>725</v>
      </c>
      <c r="O808" s="118" t="s">
        <v>863</v>
      </c>
      <c r="P808" s="118"/>
      <c r="Q808" s="126"/>
      <c r="R808" s="126"/>
      <c r="S808" s="127"/>
    </row>
    <row r="809">
      <c r="A809" s="113" t="s">
        <v>1695</v>
      </c>
      <c r="B809" s="138" t="s">
        <v>699</v>
      </c>
      <c r="C809" s="138" t="s">
        <v>700</v>
      </c>
      <c r="D809" s="138" t="s">
        <v>41</v>
      </c>
      <c r="E809" s="139"/>
      <c r="F809" s="138" t="s">
        <v>40</v>
      </c>
      <c r="G809" s="132">
        <v>1951.0</v>
      </c>
      <c r="H809" s="116">
        <v>1083.19</v>
      </c>
      <c r="I809" s="131"/>
      <c r="J809" s="115"/>
      <c r="K809" s="115"/>
      <c r="L809" s="113" t="s">
        <v>862</v>
      </c>
      <c r="M809" s="115"/>
      <c r="N809" s="113" t="s">
        <v>725</v>
      </c>
      <c r="O809" s="121" t="s">
        <v>863</v>
      </c>
      <c r="P809" s="121"/>
      <c r="Q809" s="124"/>
      <c r="R809" s="124"/>
      <c r="S809" s="125"/>
    </row>
    <row r="810">
      <c r="A810" s="113" t="s">
        <v>1696</v>
      </c>
      <c r="B810" s="138" t="s">
        <v>699</v>
      </c>
      <c r="C810" s="138" t="s">
        <v>700</v>
      </c>
      <c r="D810" s="138" t="s">
        <v>41</v>
      </c>
      <c r="E810" s="139"/>
      <c r="F810" s="138" t="s">
        <v>40</v>
      </c>
      <c r="G810" s="132">
        <v>1952.0</v>
      </c>
      <c r="H810" s="116">
        <v>70.91</v>
      </c>
      <c r="I810" s="131"/>
      <c r="J810" s="115"/>
      <c r="K810" s="115"/>
      <c r="L810" s="113" t="s">
        <v>862</v>
      </c>
      <c r="M810" s="115"/>
      <c r="N810" s="113" t="s">
        <v>725</v>
      </c>
      <c r="O810" s="118" t="s">
        <v>863</v>
      </c>
      <c r="P810" s="118"/>
      <c r="Q810" s="126"/>
      <c r="R810" s="126"/>
      <c r="S810" s="127"/>
    </row>
    <row r="811">
      <c r="A811" s="113" t="s">
        <v>1697</v>
      </c>
      <c r="B811" s="138" t="s">
        <v>699</v>
      </c>
      <c r="C811" s="138" t="s">
        <v>700</v>
      </c>
      <c r="D811" s="138" t="s">
        <v>41</v>
      </c>
      <c r="E811" s="139"/>
      <c r="F811" s="138" t="s">
        <v>40</v>
      </c>
      <c r="G811" s="132">
        <v>1953.0</v>
      </c>
      <c r="H811" s="116">
        <v>563.3</v>
      </c>
      <c r="I811" s="131"/>
      <c r="J811" s="115"/>
      <c r="K811" s="115"/>
      <c r="L811" s="113" t="s">
        <v>862</v>
      </c>
      <c r="M811" s="115"/>
      <c r="N811" s="113" t="s">
        <v>725</v>
      </c>
      <c r="O811" s="121" t="s">
        <v>863</v>
      </c>
      <c r="P811" s="121"/>
      <c r="Q811" s="124"/>
      <c r="R811" s="124"/>
      <c r="S811" s="125"/>
    </row>
    <row r="812">
      <c r="A812" s="113" t="s">
        <v>1698</v>
      </c>
      <c r="B812" s="138" t="s">
        <v>699</v>
      </c>
      <c r="C812" s="138" t="s">
        <v>700</v>
      </c>
      <c r="D812" s="138" t="s">
        <v>41</v>
      </c>
      <c r="E812" s="139"/>
      <c r="F812" s="138" t="s">
        <v>40</v>
      </c>
      <c r="G812" s="132">
        <v>1954.0</v>
      </c>
      <c r="H812" s="116">
        <v>168.42</v>
      </c>
      <c r="I812" s="131"/>
      <c r="J812" s="115"/>
      <c r="K812" s="115"/>
      <c r="L812" s="113" t="s">
        <v>862</v>
      </c>
      <c r="M812" s="115"/>
      <c r="N812" s="113" t="s">
        <v>725</v>
      </c>
      <c r="O812" s="118" t="s">
        <v>863</v>
      </c>
      <c r="P812" s="118"/>
      <c r="Q812" s="126"/>
      <c r="R812" s="126"/>
      <c r="S812" s="127"/>
    </row>
    <row r="813">
      <c r="A813" s="113" t="s">
        <v>1699</v>
      </c>
      <c r="B813" s="138" t="s">
        <v>699</v>
      </c>
      <c r="C813" s="138" t="s">
        <v>700</v>
      </c>
      <c r="D813" s="138" t="s">
        <v>41</v>
      </c>
      <c r="E813" s="139"/>
      <c r="F813" s="138" t="s">
        <v>40</v>
      </c>
      <c r="G813" s="132">
        <v>1955.0</v>
      </c>
      <c r="H813" s="116">
        <v>3768.88</v>
      </c>
      <c r="I813" s="131"/>
      <c r="J813" s="115"/>
      <c r="K813" s="115"/>
      <c r="L813" s="113" t="s">
        <v>862</v>
      </c>
      <c r="M813" s="115"/>
      <c r="N813" s="113" t="s">
        <v>725</v>
      </c>
      <c r="O813" s="121" t="s">
        <v>863</v>
      </c>
      <c r="P813" s="121"/>
      <c r="Q813" s="124"/>
      <c r="R813" s="124"/>
      <c r="S813" s="125"/>
    </row>
    <row r="814">
      <c r="A814" s="113" t="s">
        <v>1700</v>
      </c>
      <c r="B814" s="138" t="s">
        <v>699</v>
      </c>
      <c r="C814" s="138" t="s">
        <v>700</v>
      </c>
      <c r="D814" s="138" t="s">
        <v>41</v>
      </c>
      <c r="E814" s="139"/>
      <c r="F814" s="138" t="s">
        <v>40</v>
      </c>
      <c r="G814" s="132">
        <v>1956.0</v>
      </c>
      <c r="H814" s="116">
        <v>260.24</v>
      </c>
      <c r="I814" s="131"/>
      <c r="J814" s="115"/>
      <c r="K814" s="115"/>
      <c r="L814" s="113" t="s">
        <v>862</v>
      </c>
      <c r="M814" s="115"/>
      <c r="N814" s="113" t="s">
        <v>725</v>
      </c>
      <c r="O814" s="118" t="s">
        <v>863</v>
      </c>
      <c r="P814" s="118"/>
      <c r="Q814" s="126"/>
      <c r="R814" s="126"/>
      <c r="S814" s="127"/>
    </row>
    <row r="815">
      <c r="A815" s="113" t="s">
        <v>1701</v>
      </c>
      <c r="B815" s="138" t="s">
        <v>699</v>
      </c>
      <c r="C815" s="138" t="s">
        <v>700</v>
      </c>
      <c r="D815" s="138" t="s">
        <v>41</v>
      </c>
      <c r="E815" s="139"/>
      <c r="F815" s="138" t="s">
        <v>40</v>
      </c>
      <c r="G815" s="132">
        <v>1957.0</v>
      </c>
      <c r="H815" s="116">
        <v>2672.08</v>
      </c>
      <c r="I815" s="131"/>
      <c r="J815" s="115"/>
      <c r="K815" s="115"/>
      <c r="L815" s="113" t="s">
        <v>862</v>
      </c>
      <c r="M815" s="115"/>
      <c r="N815" s="113" t="s">
        <v>725</v>
      </c>
      <c r="O815" s="121" t="s">
        <v>863</v>
      </c>
      <c r="P815" s="121"/>
      <c r="Q815" s="124"/>
      <c r="R815" s="124"/>
      <c r="S815" s="125"/>
    </row>
    <row r="816">
      <c r="A816" s="113" t="s">
        <v>1702</v>
      </c>
      <c r="B816" s="138" t="s">
        <v>699</v>
      </c>
      <c r="C816" s="138" t="s">
        <v>700</v>
      </c>
      <c r="D816" s="138" t="s">
        <v>41</v>
      </c>
      <c r="E816" s="139"/>
      <c r="F816" s="138" t="s">
        <v>40</v>
      </c>
      <c r="G816" s="132">
        <v>1958.0</v>
      </c>
      <c r="H816" s="116">
        <v>2269.24</v>
      </c>
      <c r="I816" s="131"/>
      <c r="J816" s="115"/>
      <c r="K816" s="115"/>
      <c r="L816" s="113" t="s">
        <v>862</v>
      </c>
      <c r="M816" s="115"/>
      <c r="N816" s="113" t="s">
        <v>725</v>
      </c>
      <c r="O816" s="118" t="s">
        <v>863</v>
      </c>
      <c r="P816" s="118"/>
      <c r="Q816" s="126"/>
      <c r="R816" s="126"/>
      <c r="S816" s="127"/>
    </row>
    <row r="817">
      <c r="A817" s="113" t="s">
        <v>1703</v>
      </c>
      <c r="B817" s="138" t="s">
        <v>699</v>
      </c>
      <c r="C817" s="138" t="s">
        <v>700</v>
      </c>
      <c r="D817" s="138" t="s">
        <v>41</v>
      </c>
      <c r="E817" s="139"/>
      <c r="F817" s="138" t="s">
        <v>40</v>
      </c>
      <c r="G817" s="132">
        <v>1959.0</v>
      </c>
      <c r="H817" s="116">
        <v>2516.45</v>
      </c>
      <c r="I817" s="131"/>
      <c r="J817" s="115"/>
      <c r="K817" s="115"/>
      <c r="L817" s="113" t="s">
        <v>862</v>
      </c>
      <c r="M817" s="115"/>
      <c r="N817" s="113" t="s">
        <v>725</v>
      </c>
      <c r="O817" s="121" t="s">
        <v>863</v>
      </c>
      <c r="P817" s="121"/>
      <c r="Q817" s="124"/>
      <c r="R817" s="124"/>
      <c r="S817" s="125"/>
    </row>
    <row r="818">
      <c r="A818" s="113" t="s">
        <v>1704</v>
      </c>
      <c r="B818" s="138" t="s">
        <v>699</v>
      </c>
      <c r="C818" s="138" t="s">
        <v>700</v>
      </c>
      <c r="D818" s="138" t="s">
        <v>41</v>
      </c>
      <c r="E818" s="139"/>
      <c r="F818" s="138" t="s">
        <v>40</v>
      </c>
      <c r="G818" s="132">
        <v>1960.0</v>
      </c>
      <c r="H818" s="116">
        <v>3095.48</v>
      </c>
      <c r="I818" s="131"/>
      <c r="J818" s="115"/>
      <c r="K818" s="115"/>
      <c r="L818" s="113" t="s">
        <v>862</v>
      </c>
      <c r="M818" s="115"/>
      <c r="N818" s="113" t="s">
        <v>725</v>
      </c>
      <c r="O818" s="118" t="s">
        <v>863</v>
      </c>
      <c r="P818" s="118"/>
      <c r="Q818" s="126"/>
      <c r="R818" s="126"/>
      <c r="S818" s="127"/>
    </row>
    <row r="819">
      <c r="A819" s="113" t="s">
        <v>1705</v>
      </c>
      <c r="B819" s="138" t="s">
        <v>699</v>
      </c>
      <c r="C819" s="138" t="s">
        <v>700</v>
      </c>
      <c r="D819" s="138" t="s">
        <v>41</v>
      </c>
      <c r="E819" s="139"/>
      <c r="F819" s="138" t="s">
        <v>40</v>
      </c>
      <c r="G819" s="132">
        <v>1961.0</v>
      </c>
      <c r="H819" s="116">
        <v>2136.28</v>
      </c>
      <c r="I819" s="131"/>
      <c r="J819" s="115"/>
      <c r="K819" s="115"/>
      <c r="L819" s="113" t="s">
        <v>862</v>
      </c>
      <c r="M819" s="115"/>
      <c r="N819" s="113" t="s">
        <v>725</v>
      </c>
      <c r="O819" s="121" t="s">
        <v>863</v>
      </c>
      <c r="P819" s="121"/>
      <c r="Q819" s="124"/>
      <c r="R819" s="124"/>
      <c r="S819" s="125"/>
    </row>
    <row r="820">
      <c r="A820" s="113" t="s">
        <v>1706</v>
      </c>
      <c r="B820" s="138" t="s">
        <v>699</v>
      </c>
      <c r="C820" s="138" t="s">
        <v>700</v>
      </c>
      <c r="D820" s="138" t="s">
        <v>41</v>
      </c>
      <c r="E820" s="139"/>
      <c r="F820" s="138" t="s">
        <v>40</v>
      </c>
      <c r="G820" s="132">
        <v>1962.0</v>
      </c>
      <c r="H820" s="116">
        <v>4036.17</v>
      </c>
      <c r="I820" s="131"/>
      <c r="J820" s="115"/>
      <c r="K820" s="115"/>
      <c r="L820" s="113" t="s">
        <v>862</v>
      </c>
      <c r="M820" s="115"/>
      <c r="N820" s="113" t="s">
        <v>725</v>
      </c>
      <c r="O820" s="118" t="s">
        <v>863</v>
      </c>
      <c r="P820" s="118"/>
      <c r="Q820" s="126"/>
      <c r="R820" s="126"/>
      <c r="S820" s="127"/>
    </row>
    <row r="821">
      <c r="A821" s="113" t="s">
        <v>1707</v>
      </c>
      <c r="B821" s="138" t="s">
        <v>699</v>
      </c>
      <c r="C821" s="138" t="s">
        <v>700</v>
      </c>
      <c r="D821" s="138" t="s">
        <v>41</v>
      </c>
      <c r="E821" s="139"/>
      <c r="F821" s="138" t="s">
        <v>40</v>
      </c>
      <c r="G821" s="132">
        <v>1963.0</v>
      </c>
      <c r="H821" s="116">
        <v>862.08</v>
      </c>
      <c r="I821" s="131"/>
      <c r="J821" s="115"/>
      <c r="K821" s="115"/>
      <c r="L821" s="113" t="s">
        <v>862</v>
      </c>
      <c r="M821" s="115"/>
      <c r="N821" s="113" t="s">
        <v>725</v>
      </c>
      <c r="O821" s="121" t="s">
        <v>863</v>
      </c>
      <c r="P821" s="121"/>
      <c r="Q821" s="124"/>
      <c r="R821" s="124"/>
      <c r="S821" s="125"/>
    </row>
    <row r="822">
      <c r="A822" s="113" t="s">
        <v>1708</v>
      </c>
      <c r="B822" s="138" t="s">
        <v>699</v>
      </c>
      <c r="C822" s="138" t="s">
        <v>700</v>
      </c>
      <c r="D822" s="138" t="s">
        <v>41</v>
      </c>
      <c r="E822" s="139"/>
      <c r="F822" s="138" t="s">
        <v>40</v>
      </c>
      <c r="G822" s="132">
        <v>1964.0</v>
      </c>
      <c r="H822" s="116">
        <v>3541.14</v>
      </c>
      <c r="I822" s="131"/>
      <c r="J822" s="115"/>
      <c r="K822" s="115"/>
      <c r="L822" s="113" t="s">
        <v>862</v>
      </c>
      <c r="M822" s="115"/>
      <c r="N822" s="113" t="s">
        <v>725</v>
      </c>
      <c r="O822" s="118" t="s">
        <v>863</v>
      </c>
      <c r="P822" s="118"/>
      <c r="Q822" s="126"/>
      <c r="R822" s="126"/>
      <c r="S822" s="127"/>
    </row>
    <row r="823">
      <c r="A823" s="113" t="s">
        <v>1709</v>
      </c>
      <c r="B823" s="138" t="s">
        <v>699</v>
      </c>
      <c r="C823" s="138" t="s">
        <v>700</v>
      </c>
      <c r="D823" s="138" t="s">
        <v>41</v>
      </c>
      <c r="E823" s="139"/>
      <c r="F823" s="138" t="s">
        <v>40</v>
      </c>
      <c r="G823" s="132">
        <v>1965.0</v>
      </c>
      <c r="H823" s="116">
        <v>1648.05</v>
      </c>
      <c r="I823" s="131"/>
      <c r="J823" s="115"/>
      <c r="K823" s="115"/>
      <c r="L823" s="113" t="s">
        <v>862</v>
      </c>
      <c r="M823" s="115"/>
      <c r="N823" s="113" t="s">
        <v>725</v>
      </c>
      <c r="O823" s="121" t="s">
        <v>863</v>
      </c>
      <c r="P823" s="121"/>
      <c r="Q823" s="124"/>
      <c r="R823" s="124"/>
      <c r="S823" s="125"/>
    </row>
    <row r="824">
      <c r="A824" s="113" t="s">
        <v>1710</v>
      </c>
      <c r="B824" s="138" t="s">
        <v>699</v>
      </c>
      <c r="C824" s="138" t="s">
        <v>700</v>
      </c>
      <c r="D824" s="138" t="s">
        <v>41</v>
      </c>
      <c r="E824" s="139"/>
      <c r="F824" s="138" t="s">
        <v>40</v>
      </c>
      <c r="G824" s="132">
        <v>1966.0</v>
      </c>
      <c r="H824" s="116">
        <v>544.18</v>
      </c>
      <c r="I824" s="131"/>
      <c r="J824" s="115"/>
      <c r="K824" s="115"/>
      <c r="L824" s="113" t="s">
        <v>862</v>
      </c>
      <c r="M824" s="115"/>
      <c r="N824" s="113" t="s">
        <v>725</v>
      </c>
      <c r="O824" s="118" t="s">
        <v>863</v>
      </c>
      <c r="P824" s="118"/>
      <c r="Q824" s="126"/>
      <c r="R824" s="126"/>
      <c r="S824" s="127"/>
    </row>
    <row r="825">
      <c r="A825" s="113" t="s">
        <v>1711</v>
      </c>
      <c r="B825" s="138" t="s">
        <v>699</v>
      </c>
      <c r="C825" s="138" t="s">
        <v>700</v>
      </c>
      <c r="D825" s="138" t="s">
        <v>41</v>
      </c>
      <c r="E825" s="139"/>
      <c r="F825" s="138" t="s">
        <v>40</v>
      </c>
      <c r="G825" s="132">
        <v>1967.0</v>
      </c>
      <c r="H825" s="116">
        <v>10030.32</v>
      </c>
      <c r="I825" s="131"/>
      <c r="J825" s="115"/>
      <c r="K825" s="115"/>
      <c r="L825" s="113" t="s">
        <v>862</v>
      </c>
      <c r="M825" s="115"/>
      <c r="N825" s="113" t="s">
        <v>725</v>
      </c>
      <c r="O825" s="121" t="s">
        <v>863</v>
      </c>
      <c r="P825" s="121"/>
      <c r="Q825" s="124"/>
      <c r="R825" s="124"/>
      <c r="S825" s="125"/>
    </row>
    <row r="826">
      <c r="A826" s="113" t="s">
        <v>1712</v>
      </c>
      <c r="B826" s="138" t="s">
        <v>699</v>
      </c>
      <c r="C826" s="138" t="s">
        <v>700</v>
      </c>
      <c r="D826" s="138" t="s">
        <v>41</v>
      </c>
      <c r="E826" s="139"/>
      <c r="F826" s="138" t="s">
        <v>40</v>
      </c>
      <c r="G826" s="132">
        <v>1968.0</v>
      </c>
      <c r="H826" s="116">
        <v>1054.82</v>
      </c>
      <c r="I826" s="131"/>
      <c r="J826" s="115"/>
      <c r="K826" s="115"/>
      <c r="L826" s="113" t="s">
        <v>862</v>
      </c>
      <c r="M826" s="115"/>
      <c r="N826" s="113" t="s">
        <v>725</v>
      </c>
      <c r="O826" s="118" t="s">
        <v>863</v>
      </c>
      <c r="P826" s="118"/>
      <c r="Q826" s="126"/>
      <c r="R826" s="126"/>
      <c r="S826" s="127"/>
    </row>
    <row r="827">
      <c r="A827" s="113" t="s">
        <v>1713</v>
      </c>
      <c r="B827" s="138" t="s">
        <v>699</v>
      </c>
      <c r="C827" s="138" t="s">
        <v>700</v>
      </c>
      <c r="D827" s="138" t="s">
        <v>41</v>
      </c>
      <c r="E827" s="139"/>
      <c r="F827" s="138" t="s">
        <v>40</v>
      </c>
      <c r="G827" s="132">
        <v>1969.0</v>
      </c>
      <c r="H827" s="116">
        <v>395.27</v>
      </c>
      <c r="I827" s="131"/>
      <c r="J827" s="115"/>
      <c r="K827" s="115"/>
      <c r="L827" s="113" t="s">
        <v>862</v>
      </c>
      <c r="M827" s="115"/>
      <c r="N827" s="113" t="s">
        <v>725</v>
      </c>
      <c r="O827" s="121" t="s">
        <v>863</v>
      </c>
      <c r="P827" s="121"/>
      <c r="Q827" s="124"/>
      <c r="R827" s="124"/>
      <c r="S827" s="125"/>
    </row>
    <row r="828">
      <c r="A828" s="113" t="s">
        <v>1714</v>
      </c>
      <c r="B828" s="138" t="s">
        <v>699</v>
      </c>
      <c r="C828" s="138" t="s">
        <v>700</v>
      </c>
      <c r="D828" s="138" t="s">
        <v>41</v>
      </c>
      <c r="E828" s="139"/>
      <c r="F828" s="138" t="s">
        <v>40</v>
      </c>
      <c r="G828" s="132">
        <v>1970.0</v>
      </c>
      <c r="H828" s="116">
        <v>2583.85</v>
      </c>
      <c r="I828" s="131"/>
      <c r="J828" s="115"/>
      <c r="K828" s="115"/>
      <c r="L828" s="113" t="s">
        <v>862</v>
      </c>
      <c r="M828" s="115"/>
      <c r="N828" s="113" t="s">
        <v>725</v>
      </c>
      <c r="O828" s="118" t="s">
        <v>863</v>
      </c>
      <c r="P828" s="118"/>
      <c r="Q828" s="126"/>
      <c r="R828" s="126"/>
      <c r="S828" s="127"/>
    </row>
    <row r="829">
      <c r="A829" s="113" t="s">
        <v>1715</v>
      </c>
      <c r="B829" s="138" t="s">
        <v>699</v>
      </c>
      <c r="C829" s="138" t="s">
        <v>700</v>
      </c>
      <c r="D829" s="138" t="s">
        <v>41</v>
      </c>
      <c r="E829" s="139"/>
      <c r="F829" s="138" t="s">
        <v>40</v>
      </c>
      <c r="G829" s="132">
        <v>1971.0</v>
      </c>
      <c r="H829" s="116">
        <v>1128.72</v>
      </c>
      <c r="I829" s="131"/>
      <c r="J829" s="115"/>
      <c r="K829" s="115"/>
      <c r="L829" s="113" t="s">
        <v>862</v>
      </c>
      <c r="M829" s="115"/>
      <c r="N829" s="113" t="s">
        <v>725</v>
      </c>
      <c r="O829" s="121" t="s">
        <v>863</v>
      </c>
      <c r="P829" s="121"/>
      <c r="Q829" s="124"/>
      <c r="R829" s="124"/>
      <c r="S829" s="125"/>
    </row>
    <row r="830">
      <c r="A830" s="113" t="s">
        <v>1716</v>
      </c>
      <c r="B830" s="138" t="s">
        <v>699</v>
      </c>
      <c r="C830" s="138" t="s">
        <v>700</v>
      </c>
      <c r="D830" s="138" t="s">
        <v>41</v>
      </c>
      <c r="E830" s="139"/>
      <c r="F830" s="138" t="s">
        <v>40</v>
      </c>
      <c r="G830" s="132">
        <v>1972.0</v>
      </c>
      <c r="H830" s="116">
        <v>523.65</v>
      </c>
      <c r="I830" s="131"/>
      <c r="J830" s="115"/>
      <c r="K830" s="115"/>
      <c r="L830" s="113" t="s">
        <v>862</v>
      </c>
      <c r="M830" s="115"/>
      <c r="N830" s="113" t="s">
        <v>725</v>
      </c>
      <c r="O830" s="118" t="s">
        <v>863</v>
      </c>
      <c r="P830" s="118"/>
      <c r="Q830" s="126"/>
      <c r="R830" s="126"/>
      <c r="S830" s="127"/>
    </row>
    <row r="831">
      <c r="A831" s="113" t="s">
        <v>1717</v>
      </c>
      <c r="B831" s="138" t="s">
        <v>699</v>
      </c>
      <c r="C831" s="138" t="s">
        <v>700</v>
      </c>
      <c r="D831" s="138" t="s">
        <v>41</v>
      </c>
      <c r="E831" s="139"/>
      <c r="F831" s="138" t="s">
        <v>40</v>
      </c>
      <c r="G831" s="132">
        <v>2005.0</v>
      </c>
      <c r="H831" s="116">
        <v>4207.19</v>
      </c>
      <c r="I831" s="131"/>
      <c r="J831" s="115"/>
      <c r="K831" s="115"/>
      <c r="L831" s="113" t="s">
        <v>862</v>
      </c>
      <c r="M831" s="115"/>
      <c r="N831" s="113" t="s">
        <v>725</v>
      </c>
      <c r="O831" s="121" t="s">
        <v>863</v>
      </c>
      <c r="P831" s="121"/>
      <c r="Q831" s="124"/>
      <c r="R831" s="124"/>
      <c r="S831" s="125"/>
    </row>
    <row r="832">
      <c r="A832" s="113" t="s">
        <v>1718</v>
      </c>
      <c r="B832" s="138" t="s">
        <v>699</v>
      </c>
      <c r="C832" s="138" t="s">
        <v>700</v>
      </c>
      <c r="D832" s="138" t="s">
        <v>41</v>
      </c>
      <c r="E832" s="139"/>
      <c r="F832" s="138" t="s">
        <v>40</v>
      </c>
      <c r="G832" s="132">
        <v>2007.0</v>
      </c>
      <c r="H832" s="116">
        <v>1122.06</v>
      </c>
      <c r="I832" s="131"/>
      <c r="J832" s="115"/>
      <c r="K832" s="115"/>
      <c r="L832" s="113" t="s">
        <v>862</v>
      </c>
      <c r="M832" s="115"/>
      <c r="N832" s="113" t="s">
        <v>725</v>
      </c>
      <c r="O832" s="118" t="s">
        <v>863</v>
      </c>
      <c r="P832" s="118"/>
      <c r="Q832" s="126"/>
      <c r="R832" s="126"/>
      <c r="S832" s="127"/>
    </row>
    <row r="833">
      <c r="A833" s="113" t="s">
        <v>1719</v>
      </c>
      <c r="B833" s="138" t="s">
        <v>699</v>
      </c>
      <c r="C833" s="138" t="s">
        <v>700</v>
      </c>
      <c r="D833" s="138" t="s">
        <v>41</v>
      </c>
      <c r="E833" s="139"/>
      <c r="F833" s="138" t="s">
        <v>40</v>
      </c>
      <c r="G833" s="132">
        <v>2008.0</v>
      </c>
      <c r="H833" s="116">
        <v>331.72</v>
      </c>
      <c r="I833" s="131"/>
      <c r="J833" s="115"/>
      <c r="K833" s="115"/>
      <c r="L833" s="113" t="s">
        <v>862</v>
      </c>
      <c r="M833" s="115"/>
      <c r="N833" s="113" t="s">
        <v>725</v>
      </c>
      <c r="O833" s="121" t="s">
        <v>863</v>
      </c>
      <c r="P833" s="121"/>
      <c r="Q833" s="124"/>
      <c r="R833" s="124"/>
      <c r="S833" s="125"/>
    </row>
    <row r="834">
      <c r="A834" s="113" t="s">
        <v>1720</v>
      </c>
      <c r="B834" s="138" t="s">
        <v>699</v>
      </c>
      <c r="C834" s="138" t="s">
        <v>700</v>
      </c>
      <c r="D834" s="138" t="s">
        <v>41</v>
      </c>
      <c r="E834" s="139"/>
      <c r="F834" s="138" t="s">
        <v>40</v>
      </c>
      <c r="G834" s="132">
        <v>2009.0</v>
      </c>
      <c r="H834" s="116">
        <v>9226.18</v>
      </c>
      <c r="I834" s="131"/>
      <c r="J834" s="115"/>
      <c r="K834" s="115"/>
      <c r="L834" s="113" t="s">
        <v>862</v>
      </c>
      <c r="M834" s="115"/>
      <c r="N834" s="113" t="s">
        <v>725</v>
      </c>
      <c r="O834" s="118" t="s">
        <v>863</v>
      </c>
      <c r="P834" s="118"/>
      <c r="Q834" s="126"/>
      <c r="R834" s="126"/>
      <c r="S834" s="127"/>
    </row>
    <row r="835">
      <c r="A835" s="113" t="s">
        <v>1721</v>
      </c>
      <c r="B835" s="138" t="s">
        <v>699</v>
      </c>
      <c r="C835" s="138" t="s">
        <v>700</v>
      </c>
      <c r="D835" s="138" t="s">
        <v>41</v>
      </c>
      <c r="E835" s="139"/>
      <c r="F835" s="138" t="s">
        <v>40</v>
      </c>
      <c r="G835" s="132">
        <v>2010.0</v>
      </c>
      <c r="H835" s="116">
        <v>458.51</v>
      </c>
      <c r="I835" s="131"/>
      <c r="J835" s="115"/>
      <c r="K835" s="115"/>
      <c r="L835" s="113" t="s">
        <v>862</v>
      </c>
      <c r="M835" s="115"/>
      <c r="N835" s="113" t="s">
        <v>725</v>
      </c>
      <c r="O835" s="121" t="s">
        <v>863</v>
      </c>
      <c r="P835" s="121"/>
      <c r="Q835" s="124"/>
      <c r="R835" s="124"/>
      <c r="S835" s="125"/>
    </row>
    <row r="836">
      <c r="A836" s="113" t="s">
        <v>1722</v>
      </c>
      <c r="B836" s="138" t="s">
        <v>699</v>
      </c>
      <c r="C836" s="138" t="s">
        <v>700</v>
      </c>
      <c r="D836" s="138" t="s">
        <v>41</v>
      </c>
      <c r="E836" s="139"/>
      <c r="F836" s="138" t="s">
        <v>40</v>
      </c>
      <c r="G836" s="132">
        <v>2011.0</v>
      </c>
      <c r="H836" s="116">
        <v>635.68</v>
      </c>
      <c r="I836" s="131"/>
      <c r="J836" s="115"/>
      <c r="K836" s="115"/>
      <c r="L836" s="113" t="s">
        <v>862</v>
      </c>
      <c r="M836" s="115"/>
      <c r="N836" s="113" t="s">
        <v>725</v>
      </c>
      <c r="O836" s="118" t="s">
        <v>863</v>
      </c>
      <c r="P836" s="118"/>
      <c r="Q836" s="126"/>
      <c r="R836" s="126"/>
      <c r="S836" s="127"/>
    </row>
    <row r="837">
      <c r="A837" s="113" t="s">
        <v>1723</v>
      </c>
      <c r="B837" s="138" t="s">
        <v>699</v>
      </c>
      <c r="C837" s="138" t="s">
        <v>700</v>
      </c>
      <c r="D837" s="138" t="s">
        <v>41</v>
      </c>
      <c r="E837" s="139"/>
      <c r="F837" s="138" t="s">
        <v>40</v>
      </c>
      <c r="G837" s="132">
        <v>2012.0</v>
      </c>
      <c r="H837" s="116">
        <v>525.52</v>
      </c>
      <c r="I837" s="131"/>
      <c r="J837" s="115"/>
      <c r="K837" s="115"/>
      <c r="L837" s="113" t="s">
        <v>862</v>
      </c>
      <c r="M837" s="115"/>
      <c r="N837" s="113" t="s">
        <v>725</v>
      </c>
      <c r="O837" s="121" t="s">
        <v>863</v>
      </c>
      <c r="P837" s="121"/>
      <c r="Q837" s="124"/>
      <c r="R837" s="124"/>
      <c r="S837" s="125"/>
    </row>
    <row r="838">
      <c r="A838" s="113" t="s">
        <v>1724</v>
      </c>
      <c r="B838" s="138" t="s">
        <v>699</v>
      </c>
      <c r="C838" s="138" t="s">
        <v>700</v>
      </c>
      <c r="D838" s="138" t="s">
        <v>41</v>
      </c>
      <c r="E838" s="139"/>
      <c r="F838" s="138" t="s">
        <v>40</v>
      </c>
      <c r="G838" s="132">
        <v>2013.0</v>
      </c>
      <c r="H838" s="116">
        <v>716.81</v>
      </c>
      <c r="I838" s="131"/>
      <c r="J838" s="115"/>
      <c r="K838" s="115"/>
      <c r="L838" s="113" t="s">
        <v>862</v>
      </c>
      <c r="M838" s="115"/>
      <c r="N838" s="113" t="s">
        <v>725</v>
      </c>
      <c r="O838" s="118" t="s">
        <v>863</v>
      </c>
      <c r="P838" s="118"/>
      <c r="Q838" s="126"/>
      <c r="R838" s="126"/>
      <c r="S838" s="127"/>
    </row>
    <row r="839">
      <c r="A839" s="113" t="s">
        <v>1725</v>
      </c>
      <c r="B839" s="138" t="s">
        <v>699</v>
      </c>
      <c r="C839" s="138" t="s">
        <v>700</v>
      </c>
      <c r="D839" s="138" t="s">
        <v>41</v>
      </c>
      <c r="E839" s="139"/>
      <c r="F839" s="138" t="s">
        <v>40</v>
      </c>
      <c r="G839" s="132">
        <v>2014.0</v>
      </c>
      <c r="H839" s="116">
        <v>613.91</v>
      </c>
      <c r="I839" s="131"/>
      <c r="J839" s="115"/>
      <c r="K839" s="115"/>
      <c r="L839" s="113" t="s">
        <v>862</v>
      </c>
      <c r="M839" s="115"/>
      <c r="N839" s="113" t="s">
        <v>725</v>
      </c>
      <c r="O839" s="121" t="s">
        <v>863</v>
      </c>
      <c r="P839" s="121"/>
      <c r="Q839" s="124"/>
      <c r="R839" s="124"/>
      <c r="S839" s="125"/>
    </row>
    <row r="840">
      <c r="A840" s="113" t="s">
        <v>1726</v>
      </c>
      <c r="B840" s="138" t="s">
        <v>699</v>
      </c>
      <c r="C840" s="138" t="s">
        <v>700</v>
      </c>
      <c r="D840" s="138" t="s">
        <v>41</v>
      </c>
      <c r="E840" s="139"/>
      <c r="F840" s="138" t="s">
        <v>40</v>
      </c>
      <c r="G840" s="132">
        <v>2015.0</v>
      </c>
      <c r="H840" s="116">
        <v>5484.25</v>
      </c>
      <c r="I840" s="131"/>
      <c r="J840" s="115"/>
      <c r="K840" s="115"/>
      <c r="L840" s="113" t="s">
        <v>862</v>
      </c>
      <c r="M840" s="115"/>
      <c r="N840" s="113" t="s">
        <v>725</v>
      </c>
      <c r="O840" s="118" t="s">
        <v>863</v>
      </c>
      <c r="P840" s="118"/>
      <c r="Q840" s="126"/>
      <c r="R840" s="126"/>
      <c r="S840" s="127"/>
    </row>
    <row r="841">
      <c r="A841" s="113" t="s">
        <v>1727</v>
      </c>
      <c r="B841" s="138" t="s">
        <v>699</v>
      </c>
      <c r="C841" s="138" t="s">
        <v>700</v>
      </c>
      <c r="D841" s="138" t="s">
        <v>41</v>
      </c>
      <c r="E841" s="139"/>
      <c r="F841" s="138" t="s">
        <v>40</v>
      </c>
      <c r="G841" s="132">
        <v>2016.0</v>
      </c>
      <c r="H841" s="116">
        <v>8189.58</v>
      </c>
      <c r="I841" s="131"/>
      <c r="J841" s="115"/>
      <c r="K841" s="115"/>
      <c r="L841" s="113" t="s">
        <v>862</v>
      </c>
      <c r="M841" s="115"/>
      <c r="N841" s="113" t="s">
        <v>725</v>
      </c>
      <c r="O841" s="121" t="s">
        <v>863</v>
      </c>
      <c r="P841" s="121"/>
      <c r="Q841" s="124"/>
      <c r="R841" s="124"/>
      <c r="S841" s="125"/>
    </row>
    <row r="842">
      <c r="A842" s="113" t="s">
        <v>1728</v>
      </c>
      <c r="B842" s="138" t="s">
        <v>699</v>
      </c>
      <c r="C842" s="138" t="s">
        <v>700</v>
      </c>
      <c r="D842" s="138" t="s">
        <v>41</v>
      </c>
      <c r="E842" s="139"/>
      <c r="F842" s="138" t="s">
        <v>40</v>
      </c>
      <c r="G842" s="132">
        <v>2017.0</v>
      </c>
      <c r="H842" s="116">
        <v>2978.03</v>
      </c>
      <c r="I842" s="131"/>
      <c r="J842" s="115"/>
      <c r="K842" s="115"/>
      <c r="L842" s="113" t="s">
        <v>862</v>
      </c>
      <c r="M842" s="115"/>
      <c r="N842" s="113" t="s">
        <v>725</v>
      </c>
      <c r="O842" s="118" t="s">
        <v>863</v>
      </c>
      <c r="P842" s="118"/>
      <c r="Q842" s="126"/>
      <c r="R842" s="126"/>
      <c r="S842" s="127"/>
    </row>
    <row r="843">
      <c r="A843" s="113" t="s">
        <v>1729</v>
      </c>
      <c r="B843" s="138" t="s">
        <v>699</v>
      </c>
      <c r="C843" s="138" t="s">
        <v>700</v>
      </c>
      <c r="D843" s="138" t="s">
        <v>41</v>
      </c>
      <c r="E843" s="139"/>
      <c r="F843" s="138" t="s">
        <v>40</v>
      </c>
      <c r="G843" s="132">
        <v>2018.0</v>
      </c>
      <c r="H843" s="116">
        <v>704.52</v>
      </c>
      <c r="I843" s="131"/>
      <c r="J843" s="115"/>
      <c r="K843" s="115"/>
      <c r="L843" s="113" t="s">
        <v>862</v>
      </c>
      <c r="M843" s="115"/>
      <c r="N843" s="113" t="s">
        <v>725</v>
      </c>
      <c r="O843" s="121" t="s">
        <v>863</v>
      </c>
      <c r="P843" s="121"/>
      <c r="Q843" s="124"/>
      <c r="R843" s="124"/>
      <c r="S843" s="125"/>
    </row>
    <row r="844">
      <c r="A844" s="113" t="s">
        <v>1730</v>
      </c>
      <c r="B844" s="138" t="s">
        <v>699</v>
      </c>
      <c r="C844" s="138" t="s">
        <v>700</v>
      </c>
      <c r="D844" s="138" t="s">
        <v>41</v>
      </c>
      <c r="E844" s="139"/>
      <c r="F844" s="138" t="s">
        <v>40</v>
      </c>
      <c r="G844" s="132">
        <v>2019.0</v>
      </c>
      <c r="H844" s="116">
        <v>8923.22</v>
      </c>
      <c r="I844" s="131"/>
      <c r="J844" s="115"/>
      <c r="K844" s="115"/>
      <c r="L844" s="113" t="s">
        <v>862</v>
      </c>
      <c r="M844" s="115"/>
      <c r="N844" s="113" t="s">
        <v>725</v>
      </c>
      <c r="O844" s="118" t="s">
        <v>863</v>
      </c>
      <c r="P844" s="118"/>
      <c r="Q844" s="126"/>
      <c r="R844" s="126"/>
      <c r="S844" s="127"/>
    </row>
    <row r="845">
      <c r="A845" s="113" t="s">
        <v>1731</v>
      </c>
      <c r="B845" s="138" t="s">
        <v>699</v>
      </c>
      <c r="C845" s="138" t="s">
        <v>700</v>
      </c>
      <c r="D845" s="138" t="s">
        <v>41</v>
      </c>
      <c r="E845" s="139"/>
      <c r="F845" s="138" t="s">
        <v>40</v>
      </c>
      <c r="G845" s="132">
        <v>2020.0</v>
      </c>
      <c r="H845" s="116">
        <v>4553.5</v>
      </c>
      <c r="I845" s="131"/>
      <c r="J845" s="115"/>
      <c r="K845" s="115"/>
      <c r="L845" s="113" t="s">
        <v>862</v>
      </c>
      <c r="M845" s="115"/>
      <c r="N845" s="113" t="s">
        <v>725</v>
      </c>
      <c r="O845" s="121" t="s">
        <v>863</v>
      </c>
      <c r="P845" s="121"/>
      <c r="Q845" s="124"/>
      <c r="R845" s="124"/>
      <c r="S845" s="125"/>
    </row>
    <row r="846">
      <c r="A846" s="113" t="s">
        <v>1732</v>
      </c>
      <c r="B846" s="138" t="s">
        <v>699</v>
      </c>
      <c r="C846" s="138" t="s">
        <v>700</v>
      </c>
      <c r="D846" s="138" t="s">
        <v>41</v>
      </c>
      <c r="E846" s="139"/>
      <c r="F846" s="138" t="s">
        <v>40</v>
      </c>
      <c r="G846" s="132">
        <v>2021.0</v>
      </c>
      <c r="H846" s="116">
        <v>736.16</v>
      </c>
      <c r="I846" s="131"/>
      <c r="J846" s="115"/>
      <c r="K846" s="115"/>
      <c r="L846" s="113" t="s">
        <v>862</v>
      </c>
      <c r="M846" s="115"/>
      <c r="N846" s="113" t="s">
        <v>725</v>
      </c>
      <c r="O846" s="118" t="s">
        <v>863</v>
      </c>
      <c r="P846" s="118"/>
      <c r="Q846" s="126"/>
      <c r="R846" s="126"/>
      <c r="S846" s="127"/>
    </row>
    <row r="847">
      <c r="A847" s="113" t="s">
        <v>1733</v>
      </c>
      <c r="B847" s="138" t="s">
        <v>699</v>
      </c>
      <c r="C847" s="138" t="s">
        <v>700</v>
      </c>
      <c r="D847" s="138" t="s">
        <v>41</v>
      </c>
      <c r="E847" s="139"/>
      <c r="F847" s="138" t="s">
        <v>40</v>
      </c>
      <c r="G847" s="132">
        <v>2022.0</v>
      </c>
      <c r="H847" s="116">
        <v>8508.08</v>
      </c>
      <c r="I847" s="131"/>
      <c r="J847" s="115"/>
      <c r="K847" s="115"/>
      <c r="L847" s="113" t="s">
        <v>862</v>
      </c>
      <c r="M847" s="115"/>
      <c r="N847" s="113" t="s">
        <v>725</v>
      </c>
      <c r="O847" s="121" t="s">
        <v>863</v>
      </c>
      <c r="P847" s="121"/>
      <c r="Q847" s="124"/>
      <c r="R847" s="124"/>
      <c r="S847" s="125"/>
    </row>
    <row r="848">
      <c r="A848" s="113" t="s">
        <v>1734</v>
      </c>
      <c r="B848" s="138" t="s">
        <v>699</v>
      </c>
      <c r="C848" s="138" t="s">
        <v>700</v>
      </c>
      <c r="D848" s="138" t="s">
        <v>41</v>
      </c>
      <c r="E848" s="139"/>
      <c r="F848" s="138" t="s">
        <v>40</v>
      </c>
      <c r="G848" s="132">
        <v>2023.0</v>
      </c>
      <c r="H848" s="116">
        <v>491.36</v>
      </c>
      <c r="I848" s="131"/>
      <c r="J848" s="115"/>
      <c r="K848" s="115"/>
      <c r="L848" s="113" t="s">
        <v>862</v>
      </c>
      <c r="M848" s="115"/>
      <c r="N848" s="113" t="s">
        <v>725</v>
      </c>
      <c r="O848" s="118" t="s">
        <v>863</v>
      </c>
      <c r="P848" s="118"/>
      <c r="Q848" s="126"/>
      <c r="R848" s="126"/>
      <c r="S848" s="127"/>
    </row>
    <row r="849">
      <c r="A849" s="113" t="s">
        <v>1735</v>
      </c>
      <c r="B849" s="138" t="s">
        <v>699</v>
      </c>
      <c r="C849" s="138" t="s">
        <v>700</v>
      </c>
      <c r="D849" s="138" t="s">
        <v>41</v>
      </c>
      <c r="E849" s="139"/>
      <c r="F849" s="138" t="s">
        <v>40</v>
      </c>
      <c r="G849" s="132">
        <v>2024.0</v>
      </c>
      <c r="H849" s="116">
        <v>1021.63</v>
      </c>
      <c r="I849" s="131"/>
      <c r="J849" s="115"/>
      <c r="K849" s="115"/>
      <c r="L849" s="113" t="s">
        <v>862</v>
      </c>
      <c r="M849" s="115"/>
      <c r="N849" s="113" t="s">
        <v>725</v>
      </c>
      <c r="O849" s="121" t="s">
        <v>863</v>
      </c>
      <c r="P849" s="121"/>
      <c r="Q849" s="124"/>
      <c r="R849" s="124"/>
      <c r="S849" s="125"/>
    </row>
    <row r="850">
      <c r="A850" s="113" t="s">
        <v>1736</v>
      </c>
      <c r="B850" s="138" t="s">
        <v>699</v>
      </c>
      <c r="C850" s="138" t="s">
        <v>700</v>
      </c>
      <c r="D850" s="138" t="s">
        <v>41</v>
      </c>
      <c r="E850" s="139"/>
      <c r="F850" s="138" t="s">
        <v>40</v>
      </c>
      <c r="G850" s="132">
        <v>2025.0</v>
      </c>
      <c r="H850" s="116">
        <v>3096.23</v>
      </c>
      <c r="I850" s="131"/>
      <c r="J850" s="115"/>
      <c r="K850" s="115"/>
      <c r="L850" s="113" t="s">
        <v>862</v>
      </c>
      <c r="M850" s="115"/>
      <c r="N850" s="113" t="s">
        <v>725</v>
      </c>
      <c r="O850" s="118" t="s">
        <v>863</v>
      </c>
      <c r="P850" s="118"/>
      <c r="Q850" s="126"/>
      <c r="R850" s="126"/>
      <c r="S850" s="127"/>
    </row>
    <row r="851">
      <c r="A851" s="113" t="s">
        <v>1737</v>
      </c>
      <c r="B851" s="138" t="s">
        <v>699</v>
      </c>
      <c r="C851" s="138" t="s">
        <v>700</v>
      </c>
      <c r="D851" s="138" t="s">
        <v>41</v>
      </c>
      <c r="E851" s="139"/>
      <c r="F851" s="138" t="s">
        <v>40</v>
      </c>
      <c r="G851" s="132">
        <v>2026.0</v>
      </c>
      <c r="H851" s="116">
        <v>5984.23</v>
      </c>
      <c r="I851" s="131"/>
      <c r="J851" s="115"/>
      <c r="K851" s="115"/>
      <c r="L851" s="113" t="s">
        <v>862</v>
      </c>
      <c r="M851" s="115"/>
      <c r="N851" s="113" t="s">
        <v>725</v>
      </c>
      <c r="O851" s="121" t="s">
        <v>863</v>
      </c>
      <c r="P851" s="121"/>
      <c r="Q851" s="124"/>
      <c r="R851" s="124"/>
      <c r="S851" s="125"/>
    </row>
    <row r="852">
      <c r="A852" s="113" t="s">
        <v>1738</v>
      </c>
      <c r="B852" s="138" t="s">
        <v>699</v>
      </c>
      <c r="C852" s="138" t="s">
        <v>700</v>
      </c>
      <c r="D852" s="138" t="s">
        <v>41</v>
      </c>
      <c r="E852" s="139"/>
      <c r="F852" s="138" t="s">
        <v>40</v>
      </c>
      <c r="G852" s="132">
        <v>2027.0</v>
      </c>
      <c r="H852" s="116">
        <v>509.32</v>
      </c>
      <c r="I852" s="131"/>
      <c r="J852" s="115"/>
      <c r="K852" s="115"/>
      <c r="L852" s="113" t="s">
        <v>862</v>
      </c>
      <c r="M852" s="115"/>
      <c r="N852" s="113" t="s">
        <v>725</v>
      </c>
      <c r="O852" s="118" t="s">
        <v>863</v>
      </c>
      <c r="P852" s="118"/>
      <c r="Q852" s="126"/>
      <c r="R852" s="126"/>
      <c r="S852" s="127"/>
    </row>
    <row r="853">
      <c r="A853" s="113" t="s">
        <v>1739</v>
      </c>
      <c r="B853" s="138" t="s">
        <v>699</v>
      </c>
      <c r="C853" s="138" t="s">
        <v>700</v>
      </c>
      <c r="D853" s="138" t="s">
        <v>41</v>
      </c>
      <c r="E853" s="139"/>
      <c r="F853" s="138" t="s">
        <v>40</v>
      </c>
      <c r="G853" s="132">
        <v>2028.0</v>
      </c>
      <c r="H853" s="116">
        <v>2690.9</v>
      </c>
      <c r="I853" s="131"/>
      <c r="J853" s="115"/>
      <c r="K853" s="115"/>
      <c r="L853" s="113" t="s">
        <v>862</v>
      </c>
      <c r="M853" s="115"/>
      <c r="N853" s="113" t="s">
        <v>725</v>
      </c>
      <c r="O853" s="121" t="s">
        <v>863</v>
      </c>
      <c r="P853" s="121"/>
      <c r="Q853" s="124"/>
      <c r="R853" s="124"/>
      <c r="S853" s="125"/>
    </row>
    <row r="854">
      <c r="A854" s="113" t="s">
        <v>1740</v>
      </c>
      <c r="B854" s="138" t="s">
        <v>699</v>
      </c>
      <c r="C854" s="138" t="s">
        <v>700</v>
      </c>
      <c r="D854" s="138" t="s">
        <v>41</v>
      </c>
      <c r="E854" s="139"/>
      <c r="F854" s="138" t="s">
        <v>40</v>
      </c>
      <c r="G854" s="132">
        <v>2029.0</v>
      </c>
      <c r="H854" s="116">
        <v>322.08</v>
      </c>
      <c r="I854" s="131"/>
      <c r="J854" s="115"/>
      <c r="K854" s="115"/>
      <c r="L854" s="113" t="s">
        <v>862</v>
      </c>
      <c r="M854" s="115"/>
      <c r="N854" s="113" t="s">
        <v>725</v>
      </c>
      <c r="O854" s="118" t="s">
        <v>863</v>
      </c>
      <c r="P854" s="118"/>
      <c r="Q854" s="126"/>
      <c r="R854" s="126"/>
      <c r="S854" s="127"/>
    </row>
    <row r="855">
      <c r="A855" s="113" t="s">
        <v>1741</v>
      </c>
      <c r="B855" s="138" t="s">
        <v>699</v>
      </c>
      <c r="C855" s="138" t="s">
        <v>700</v>
      </c>
      <c r="D855" s="138" t="s">
        <v>41</v>
      </c>
      <c r="E855" s="139"/>
      <c r="F855" s="138" t="s">
        <v>40</v>
      </c>
      <c r="G855" s="132">
        <v>2030.0</v>
      </c>
      <c r="H855" s="116">
        <v>3138.36</v>
      </c>
      <c r="I855" s="131"/>
      <c r="J855" s="115"/>
      <c r="K855" s="115"/>
      <c r="L855" s="113" t="s">
        <v>862</v>
      </c>
      <c r="M855" s="115"/>
      <c r="N855" s="113" t="s">
        <v>725</v>
      </c>
      <c r="O855" s="121" t="s">
        <v>863</v>
      </c>
      <c r="P855" s="121"/>
      <c r="Q855" s="124"/>
      <c r="R855" s="124"/>
      <c r="S855" s="125"/>
    </row>
    <row r="856">
      <c r="A856" s="113" t="s">
        <v>1742</v>
      </c>
      <c r="B856" s="138" t="s">
        <v>699</v>
      </c>
      <c r="C856" s="138" t="s">
        <v>700</v>
      </c>
      <c r="D856" s="138" t="s">
        <v>41</v>
      </c>
      <c r="E856" s="139"/>
      <c r="F856" s="138" t="s">
        <v>40</v>
      </c>
      <c r="G856" s="132">
        <v>2031.0</v>
      </c>
      <c r="H856" s="116">
        <v>2381.11</v>
      </c>
      <c r="I856" s="131"/>
      <c r="J856" s="115"/>
      <c r="K856" s="115"/>
      <c r="L856" s="113" t="s">
        <v>862</v>
      </c>
      <c r="M856" s="115"/>
      <c r="N856" s="113" t="s">
        <v>725</v>
      </c>
      <c r="O856" s="118" t="s">
        <v>863</v>
      </c>
      <c r="P856" s="118"/>
      <c r="Q856" s="126"/>
      <c r="R856" s="126"/>
      <c r="S856" s="127"/>
    </row>
    <row r="857">
      <c r="A857" s="113" t="s">
        <v>1743</v>
      </c>
      <c r="B857" s="138" t="s">
        <v>699</v>
      </c>
      <c r="C857" s="138" t="s">
        <v>700</v>
      </c>
      <c r="D857" s="138" t="s">
        <v>41</v>
      </c>
      <c r="E857" s="139"/>
      <c r="F857" s="138" t="s">
        <v>40</v>
      </c>
      <c r="G857" s="132">
        <v>2032.0</v>
      </c>
      <c r="H857" s="116">
        <v>275.91</v>
      </c>
      <c r="I857" s="131"/>
      <c r="J857" s="115"/>
      <c r="K857" s="115"/>
      <c r="L857" s="113" t="s">
        <v>862</v>
      </c>
      <c r="M857" s="115"/>
      <c r="N857" s="113" t="s">
        <v>725</v>
      </c>
      <c r="O857" s="121" t="s">
        <v>863</v>
      </c>
      <c r="P857" s="121"/>
      <c r="Q857" s="124"/>
      <c r="R857" s="124"/>
      <c r="S857" s="125"/>
    </row>
    <row r="858">
      <c r="A858" s="113" t="s">
        <v>1744</v>
      </c>
      <c r="B858" s="138" t="s">
        <v>699</v>
      </c>
      <c r="C858" s="138" t="s">
        <v>700</v>
      </c>
      <c r="D858" s="138" t="s">
        <v>41</v>
      </c>
      <c r="E858" s="139"/>
      <c r="F858" s="138" t="s">
        <v>40</v>
      </c>
      <c r="G858" s="132">
        <v>2033.0</v>
      </c>
      <c r="H858" s="116">
        <v>6487.17</v>
      </c>
      <c r="I858" s="131"/>
      <c r="J858" s="115"/>
      <c r="K858" s="115"/>
      <c r="L858" s="113" t="s">
        <v>862</v>
      </c>
      <c r="M858" s="115"/>
      <c r="N858" s="113" t="s">
        <v>725</v>
      </c>
      <c r="O858" s="118" t="s">
        <v>863</v>
      </c>
      <c r="P858" s="118"/>
      <c r="Q858" s="126"/>
      <c r="R858" s="126"/>
      <c r="S858" s="127"/>
    </row>
    <row r="859">
      <c r="A859" s="113" t="s">
        <v>1745</v>
      </c>
      <c r="B859" s="138" t="s">
        <v>699</v>
      </c>
      <c r="C859" s="138" t="s">
        <v>700</v>
      </c>
      <c r="D859" s="138" t="s">
        <v>41</v>
      </c>
      <c r="E859" s="139"/>
      <c r="F859" s="138" t="s">
        <v>40</v>
      </c>
      <c r="G859" s="132">
        <v>2034.0</v>
      </c>
      <c r="H859" s="116">
        <v>664.35</v>
      </c>
      <c r="I859" s="131"/>
      <c r="J859" s="115"/>
      <c r="K859" s="115"/>
      <c r="L859" s="113" t="s">
        <v>862</v>
      </c>
      <c r="M859" s="115"/>
      <c r="N859" s="113" t="s">
        <v>725</v>
      </c>
      <c r="O859" s="121" t="s">
        <v>863</v>
      </c>
      <c r="P859" s="121"/>
      <c r="Q859" s="124"/>
      <c r="R859" s="124"/>
      <c r="S859" s="125"/>
    </row>
    <row r="860">
      <c r="A860" s="113" t="s">
        <v>1746</v>
      </c>
      <c r="B860" s="138" t="s">
        <v>699</v>
      </c>
      <c r="C860" s="138" t="s">
        <v>700</v>
      </c>
      <c r="D860" s="138" t="s">
        <v>41</v>
      </c>
      <c r="E860" s="139"/>
      <c r="F860" s="138" t="s">
        <v>40</v>
      </c>
      <c r="G860" s="132">
        <v>2035.0</v>
      </c>
      <c r="H860" s="116">
        <v>307.71</v>
      </c>
      <c r="I860" s="131"/>
      <c r="J860" s="115"/>
      <c r="K860" s="115"/>
      <c r="L860" s="113" t="s">
        <v>862</v>
      </c>
      <c r="M860" s="115"/>
      <c r="N860" s="113" t="s">
        <v>725</v>
      </c>
      <c r="O860" s="118" t="s">
        <v>863</v>
      </c>
      <c r="P860" s="118"/>
      <c r="Q860" s="126"/>
      <c r="R860" s="126"/>
      <c r="S860" s="127"/>
    </row>
    <row r="861">
      <c r="A861" s="113" t="s">
        <v>1747</v>
      </c>
      <c r="B861" s="138" t="s">
        <v>699</v>
      </c>
      <c r="C861" s="138" t="s">
        <v>700</v>
      </c>
      <c r="D861" s="138" t="s">
        <v>41</v>
      </c>
      <c r="E861" s="139"/>
      <c r="F861" s="138" t="s">
        <v>40</v>
      </c>
      <c r="G861" s="132">
        <v>2036.0</v>
      </c>
      <c r="H861" s="116">
        <v>106.67</v>
      </c>
      <c r="I861" s="131"/>
      <c r="J861" s="115"/>
      <c r="K861" s="115"/>
      <c r="L861" s="113" t="s">
        <v>862</v>
      </c>
      <c r="M861" s="115"/>
      <c r="N861" s="113" t="s">
        <v>725</v>
      </c>
      <c r="O861" s="121" t="s">
        <v>863</v>
      </c>
      <c r="P861" s="121"/>
      <c r="Q861" s="124"/>
      <c r="R861" s="124"/>
      <c r="S861" s="125"/>
    </row>
    <row r="862">
      <c r="A862" s="113" t="s">
        <v>1748</v>
      </c>
      <c r="B862" s="138" t="s">
        <v>699</v>
      </c>
      <c r="C862" s="138" t="s">
        <v>700</v>
      </c>
      <c r="D862" s="138" t="s">
        <v>41</v>
      </c>
      <c r="E862" s="139"/>
      <c r="F862" s="138" t="s">
        <v>40</v>
      </c>
      <c r="G862" s="132">
        <v>2037.0</v>
      </c>
      <c r="H862" s="116">
        <v>6367.75</v>
      </c>
      <c r="I862" s="131"/>
      <c r="J862" s="115"/>
      <c r="K862" s="115"/>
      <c r="L862" s="113" t="s">
        <v>862</v>
      </c>
      <c r="M862" s="115"/>
      <c r="N862" s="113" t="s">
        <v>725</v>
      </c>
      <c r="O862" s="118" t="s">
        <v>863</v>
      </c>
      <c r="P862" s="118"/>
      <c r="Q862" s="126"/>
      <c r="R862" s="126"/>
      <c r="S862" s="127"/>
    </row>
    <row r="863">
      <c r="A863" s="113" t="s">
        <v>1749</v>
      </c>
      <c r="B863" s="138" t="s">
        <v>699</v>
      </c>
      <c r="C863" s="138" t="s">
        <v>700</v>
      </c>
      <c r="D863" s="138" t="s">
        <v>41</v>
      </c>
      <c r="E863" s="139"/>
      <c r="F863" s="138" t="s">
        <v>40</v>
      </c>
      <c r="G863" s="132">
        <v>2038.0</v>
      </c>
      <c r="H863" s="116">
        <v>406.51</v>
      </c>
      <c r="I863" s="131"/>
      <c r="J863" s="115"/>
      <c r="K863" s="115"/>
      <c r="L863" s="113" t="s">
        <v>862</v>
      </c>
      <c r="M863" s="115"/>
      <c r="N863" s="113" t="s">
        <v>725</v>
      </c>
      <c r="O863" s="121" t="s">
        <v>863</v>
      </c>
      <c r="P863" s="121"/>
      <c r="Q863" s="124"/>
      <c r="R863" s="124"/>
      <c r="S863" s="125"/>
    </row>
    <row r="864">
      <c r="A864" s="113" t="s">
        <v>1750</v>
      </c>
      <c r="B864" s="138" t="s">
        <v>699</v>
      </c>
      <c r="C864" s="138" t="s">
        <v>700</v>
      </c>
      <c r="D864" s="138" t="s">
        <v>41</v>
      </c>
      <c r="E864" s="139"/>
      <c r="F864" s="138" t="s">
        <v>40</v>
      </c>
      <c r="G864" s="132">
        <v>2039.0</v>
      </c>
      <c r="H864" s="116">
        <v>5499.88</v>
      </c>
      <c r="I864" s="131"/>
      <c r="J864" s="115"/>
      <c r="K864" s="115"/>
      <c r="L864" s="113" t="s">
        <v>862</v>
      </c>
      <c r="M864" s="115"/>
      <c r="N864" s="113" t="s">
        <v>725</v>
      </c>
      <c r="O864" s="118" t="s">
        <v>863</v>
      </c>
      <c r="P864" s="118"/>
      <c r="Q864" s="126"/>
      <c r="R864" s="126"/>
      <c r="S864" s="127"/>
    </row>
    <row r="865">
      <c r="A865" s="113" t="s">
        <v>1751</v>
      </c>
      <c r="B865" s="138" t="s">
        <v>699</v>
      </c>
      <c r="C865" s="138" t="s">
        <v>700</v>
      </c>
      <c r="D865" s="138" t="s">
        <v>41</v>
      </c>
      <c r="E865" s="139"/>
      <c r="F865" s="138" t="s">
        <v>40</v>
      </c>
      <c r="G865" s="132">
        <v>2040.0</v>
      </c>
      <c r="H865" s="116">
        <v>874.7</v>
      </c>
      <c r="I865" s="131"/>
      <c r="J865" s="115"/>
      <c r="K865" s="115"/>
      <c r="L865" s="113" t="s">
        <v>862</v>
      </c>
      <c r="M865" s="115"/>
      <c r="N865" s="113" t="s">
        <v>725</v>
      </c>
      <c r="O865" s="121" t="s">
        <v>863</v>
      </c>
      <c r="P865" s="121"/>
      <c r="Q865" s="124"/>
      <c r="R865" s="124"/>
      <c r="S865" s="125"/>
    </row>
    <row r="866">
      <c r="A866" s="113" t="s">
        <v>1752</v>
      </c>
      <c r="B866" s="138" t="s">
        <v>699</v>
      </c>
      <c r="C866" s="138" t="s">
        <v>700</v>
      </c>
      <c r="D866" s="138" t="s">
        <v>41</v>
      </c>
      <c r="E866" s="139"/>
      <c r="F866" s="138" t="s">
        <v>40</v>
      </c>
      <c r="G866" s="132">
        <v>2041.0</v>
      </c>
      <c r="H866" s="116">
        <v>4922.74</v>
      </c>
      <c r="I866" s="131"/>
      <c r="J866" s="115"/>
      <c r="K866" s="115"/>
      <c r="L866" s="113" t="s">
        <v>862</v>
      </c>
      <c r="M866" s="115"/>
      <c r="N866" s="113" t="s">
        <v>725</v>
      </c>
      <c r="O866" s="118" t="s">
        <v>863</v>
      </c>
      <c r="P866" s="118"/>
      <c r="Q866" s="126"/>
      <c r="R866" s="126"/>
      <c r="S866" s="127"/>
    </row>
    <row r="867">
      <c r="A867" s="113" t="s">
        <v>1753</v>
      </c>
      <c r="B867" s="138" t="s">
        <v>699</v>
      </c>
      <c r="C867" s="138" t="s">
        <v>700</v>
      </c>
      <c r="D867" s="138" t="s">
        <v>41</v>
      </c>
      <c r="E867" s="139"/>
      <c r="F867" s="138" t="s">
        <v>40</v>
      </c>
      <c r="G867" s="132">
        <v>2042.0</v>
      </c>
      <c r="H867" s="116">
        <v>454.06</v>
      </c>
      <c r="I867" s="131"/>
      <c r="J867" s="115"/>
      <c r="K867" s="115"/>
      <c r="L867" s="113" t="s">
        <v>862</v>
      </c>
      <c r="M867" s="115"/>
      <c r="N867" s="113" t="s">
        <v>725</v>
      </c>
      <c r="O867" s="121" t="s">
        <v>863</v>
      </c>
      <c r="P867" s="121"/>
      <c r="Q867" s="124"/>
      <c r="R867" s="124"/>
      <c r="S867" s="125"/>
    </row>
    <row r="868">
      <c r="A868" s="113" t="s">
        <v>1754</v>
      </c>
      <c r="B868" s="138" t="s">
        <v>699</v>
      </c>
      <c r="C868" s="138" t="s">
        <v>700</v>
      </c>
      <c r="D868" s="138" t="s">
        <v>41</v>
      </c>
      <c r="E868" s="139"/>
      <c r="F868" s="138" t="s">
        <v>40</v>
      </c>
      <c r="G868" s="132">
        <v>2043.0</v>
      </c>
      <c r="H868" s="116">
        <v>2233.71</v>
      </c>
      <c r="I868" s="131"/>
      <c r="J868" s="115"/>
      <c r="K868" s="115"/>
      <c r="L868" s="113" t="s">
        <v>862</v>
      </c>
      <c r="M868" s="115"/>
      <c r="N868" s="113" t="s">
        <v>725</v>
      </c>
      <c r="O868" s="118" t="s">
        <v>863</v>
      </c>
      <c r="P868" s="118"/>
      <c r="Q868" s="126"/>
      <c r="R868" s="126"/>
      <c r="S868" s="127"/>
    </row>
    <row r="869">
      <c r="A869" s="113" t="s">
        <v>1755</v>
      </c>
      <c r="B869" s="138" t="s">
        <v>699</v>
      </c>
      <c r="C869" s="138" t="s">
        <v>700</v>
      </c>
      <c r="D869" s="138" t="s">
        <v>41</v>
      </c>
      <c r="E869" s="139"/>
      <c r="F869" s="138" t="s">
        <v>40</v>
      </c>
      <c r="G869" s="132">
        <v>2044.0</v>
      </c>
      <c r="H869" s="116">
        <v>680.79</v>
      </c>
      <c r="I869" s="131"/>
      <c r="J869" s="115"/>
      <c r="K869" s="115"/>
      <c r="L869" s="113" t="s">
        <v>862</v>
      </c>
      <c r="M869" s="115"/>
      <c r="N869" s="113" t="s">
        <v>725</v>
      </c>
      <c r="O869" s="121" t="s">
        <v>863</v>
      </c>
      <c r="P869" s="121"/>
      <c r="Q869" s="124"/>
      <c r="R869" s="124"/>
      <c r="S869" s="125"/>
    </row>
    <row r="870">
      <c r="A870" s="113" t="s">
        <v>1756</v>
      </c>
      <c r="B870" s="138" t="s">
        <v>699</v>
      </c>
      <c r="C870" s="138" t="s">
        <v>700</v>
      </c>
      <c r="D870" s="138" t="s">
        <v>41</v>
      </c>
      <c r="E870" s="139"/>
      <c r="F870" s="138" t="s">
        <v>40</v>
      </c>
      <c r="G870" s="132">
        <v>2045.0</v>
      </c>
      <c r="H870" s="116">
        <v>6857.09</v>
      </c>
      <c r="I870" s="131"/>
      <c r="J870" s="115"/>
      <c r="K870" s="115"/>
      <c r="L870" s="113" t="s">
        <v>862</v>
      </c>
      <c r="M870" s="115"/>
      <c r="N870" s="113" t="s">
        <v>725</v>
      </c>
      <c r="O870" s="118" t="s">
        <v>863</v>
      </c>
      <c r="P870" s="118"/>
      <c r="Q870" s="126"/>
      <c r="R870" s="126"/>
      <c r="S870" s="127"/>
    </row>
    <row r="871">
      <c r="A871" s="113" t="s">
        <v>1757</v>
      </c>
      <c r="B871" s="138" t="s">
        <v>699</v>
      </c>
      <c r="C871" s="138" t="s">
        <v>700</v>
      </c>
      <c r="D871" s="138" t="s">
        <v>41</v>
      </c>
      <c r="E871" s="139"/>
      <c r="F871" s="138" t="s">
        <v>40</v>
      </c>
      <c r="G871" s="132">
        <v>2046.0</v>
      </c>
      <c r="H871" s="116">
        <v>540.27</v>
      </c>
      <c r="I871" s="131"/>
      <c r="J871" s="115"/>
      <c r="K871" s="115"/>
      <c r="L871" s="113" t="s">
        <v>862</v>
      </c>
      <c r="M871" s="115"/>
      <c r="N871" s="113" t="s">
        <v>725</v>
      </c>
      <c r="O871" s="121" t="s">
        <v>863</v>
      </c>
      <c r="P871" s="121"/>
      <c r="Q871" s="124"/>
      <c r="R871" s="124"/>
      <c r="S871" s="125"/>
    </row>
    <row r="872">
      <c r="A872" s="113" t="s">
        <v>1758</v>
      </c>
      <c r="B872" s="138" t="s">
        <v>699</v>
      </c>
      <c r="C872" s="138" t="s">
        <v>700</v>
      </c>
      <c r="D872" s="138" t="s">
        <v>41</v>
      </c>
      <c r="E872" s="139"/>
      <c r="F872" s="138" t="s">
        <v>40</v>
      </c>
      <c r="G872" s="132">
        <v>2047.0</v>
      </c>
      <c r="H872" s="116">
        <v>966.31</v>
      </c>
      <c r="I872" s="131"/>
      <c r="J872" s="115"/>
      <c r="K872" s="115"/>
      <c r="L872" s="113" t="s">
        <v>862</v>
      </c>
      <c r="M872" s="115"/>
      <c r="N872" s="113" t="s">
        <v>725</v>
      </c>
      <c r="O872" s="118" t="s">
        <v>863</v>
      </c>
      <c r="P872" s="118"/>
      <c r="Q872" s="126"/>
      <c r="R872" s="126"/>
      <c r="S872" s="127"/>
    </row>
    <row r="873">
      <c r="A873" s="113" t="s">
        <v>1759</v>
      </c>
      <c r="B873" s="138" t="s">
        <v>699</v>
      </c>
      <c r="C873" s="138" t="s">
        <v>700</v>
      </c>
      <c r="D873" s="138" t="s">
        <v>41</v>
      </c>
      <c r="E873" s="139"/>
      <c r="F873" s="138" t="s">
        <v>40</v>
      </c>
      <c r="G873" s="132">
        <v>2048.0</v>
      </c>
      <c r="H873" s="116">
        <v>3092.65</v>
      </c>
      <c r="I873" s="131"/>
      <c r="J873" s="115"/>
      <c r="K873" s="115"/>
      <c r="L873" s="113" t="s">
        <v>862</v>
      </c>
      <c r="M873" s="115"/>
      <c r="N873" s="113" t="s">
        <v>725</v>
      </c>
      <c r="O873" s="121" t="s">
        <v>863</v>
      </c>
      <c r="P873" s="121"/>
      <c r="Q873" s="124"/>
      <c r="R873" s="124"/>
      <c r="S873" s="125"/>
    </row>
    <row r="874">
      <c r="A874" s="113" t="s">
        <v>1760</v>
      </c>
      <c r="B874" s="138" t="s">
        <v>699</v>
      </c>
      <c r="C874" s="138" t="s">
        <v>700</v>
      </c>
      <c r="D874" s="138" t="s">
        <v>41</v>
      </c>
      <c r="E874" s="139"/>
      <c r="F874" s="138" t="s">
        <v>40</v>
      </c>
      <c r="G874" s="132">
        <v>2049.0</v>
      </c>
      <c r="H874" s="116">
        <v>3154.85</v>
      </c>
      <c r="I874" s="131"/>
      <c r="J874" s="115"/>
      <c r="K874" s="115"/>
      <c r="L874" s="113" t="s">
        <v>862</v>
      </c>
      <c r="M874" s="115"/>
      <c r="N874" s="113" t="s">
        <v>725</v>
      </c>
      <c r="O874" s="118" t="s">
        <v>863</v>
      </c>
      <c r="P874" s="118"/>
      <c r="Q874" s="126"/>
      <c r="R874" s="126"/>
      <c r="S874" s="127"/>
    </row>
    <row r="875">
      <c r="A875" s="113" t="s">
        <v>1761</v>
      </c>
      <c r="B875" s="138" t="s">
        <v>699</v>
      </c>
      <c r="C875" s="138" t="s">
        <v>700</v>
      </c>
      <c r="D875" s="138" t="s">
        <v>41</v>
      </c>
      <c r="E875" s="139"/>
      <c r="F875" s="138" t="s">
        <v>40</v>
      </c>
      <c r="G875" s="132">
        <v>2050.0</v>
      </c>
      <c r="H875" s="116">
        <v>1311.01</v>
      </c>
      <c r="I875" s="131"/>
      <c r="J875" s="115"/>
      <c r="K875" s="115"/>
      <c r="L875" s="113" t="s">
        <v>862</v>
      </c>
      <c r="M875" s="115"/>
      <c r="N875" s="113" t="s">
        <v>725</v>
      </c>
      <c r="O875" s="121" t="s">
        <v>863</v>
      </c>
      <c r="P875" s="121"/>
      <c r="Q875" s="124"/>
      <c r="R875" s="124"/>
      <c r="S875" s="125"/>
    </row>
    <row r="876">
      <c r="A876" s="113" t="s">
        <v>1762</v>
      </c>
      <c r="B876" s="138" t="s">
        <v>699</v>
      </c>
      <c r="C876" s="138" t="s">
        <v>700</v>
      </c>
      <c r="D876" s="138" t="s">
        <v>41</v>
      </c>
      <c r="E876" s="139"/>
      <c r="F876" s="138" t="s">
        <v>40</v>
      </c>
      <c r="G876" s="132">
        <v>2051.0</v>
      </c>
      <c r="H876" s="116">
        <v>357.17</v>
      </c>
      <c r="I876" s="131"/>
      <c r="J876" s="115"/>
      <c r="K876" s="115"/>
      <c r="L876" s="113" t="s">
        <v>862</v>
      </c>
      <c r="M876" s="115"/>
      <c r="N876" s="113" t="s">
        <v>725</v>
      </c>
      <c r="O876" s="118" t="s">
        <v>863</v>
      </c>
      <c r="P876" s="118"/>
      <c r="Q876" s="126"/>
      <c r="R876" s="126"/>
      <c r="S876" s="127"/>
    </row>
    <row r="877">
      <c r="A877" s="113" t="s">
        <v>1763</v>
      </c>
      <c r="B877" s="138" t="s">
        <v>699</v>
      </c>
      <c r="C877" s="138" t="s">
        <v>700</v>
      </c>
      <c r="D877" s="138" t="s">
        <v>41</v>
      </c>
      <c r="E877" s="139"/>
      <c r="F877" s="138" t="s">
        <v>40</v>
      </c>
      <c r="G877" s="132">
        <v>2052.0</v>
      </c>
      <c r="H877" s="116">
        <v>3633.05</v>
      </c>
      <c r="I877" s="131"/>
      <c r="J877" s="115"/>
      <c r="K877" s="115"/>
      <c r="L877" s="113" t="s">
        <v>862</v>
      </c>
      <c r="M877" s="115"/>
      <c r="N877" s="113" t="s">
        <v>725</v>
      </c>
      <c r="O877" s="121" t="s">
        <v>863</v>
      </c>
      <c r="P877" s="121"/>
      <c r="Q877" s="124"/>
      <c r="R877" s="124"/>
      <c r="S877" s="125"/>
    </row>
    <row r="878">
      <c r="A878" s="113" t="s">
        <v>1764</v>
      </c>
      <c r="B878" s="138" t="s">
        <v>699</v>
      </c>
      <c r="C878" s="138" t="s">
        <v>700</v>
      </c>
      <c r="D878" s="138" t="s">
        <v>41</v>
      </c>
      <c r="E878" s="139"/>
      <c r="F878" s="138" t="s">
        <v>40</v>
      </c>
      <c r="G878" s="132">
        <v>2053.0</v>
      </c>
      <c r="H878" s="116">
        <v>702.92</v>
      </c>
      <c r="I878" s="131"/>
      <c r="J878" s="115"/>
      <c r="K878" s="115"/>
      <c r="L878" s="113" t="s">
        <v>862</v>
      </c>
      <c r="M878" s="115"/>
      <c r="N878" s="113" t="s">
        <v>725</v>
      </c>
      <c r="O878" s="118" t="s">
        <v>863</v>
      </c>
      <c r="P878" s="118"/>
      <c r="Q878" s="126"/>
      <c r="R878" s="126"/>
      <c r="S878" s="127"/>
    </row>
    <row r="879">
      <c r="A879" s="113" t="s">
        <v>1765</v>
      </c>
      <c r="B879" s="138" t="s">
        <v>699</v>
      </c>
      <c r="C879" s="138" t="s">
        <v>700</v>
      </c>
      <c r="D879" s="138" t="s">
        <v>41</v>
      </c>
      <c r="E879" s="139"/>
      <c r="F879" s="138" t="s">
        <v>40</v>
      </c>
      <c r="G879" s="132">
        <v>2072.0</v>
      </c>
      <c r="H879" s="116">
        <v>73.46</v>
      </c>
      <c r="I879" s="131"/>
      <c r="J879" s="115"/>
      <c r="K879" s="115"/>
      <c r="L879" s="113" t="s">
        <v>862</v>
      </c>
      <c r="M879" s="115"/>
      <c r="N879" s="113" t="s">
        <v>725</v>
      </c>
      <c r="O879" s="121" t="s">
        <v>863</v>
      </c>
      <c r="P879" s="121"/>
      <c r="Q879" s="124"/>
      <c r="R879" s="124"/>
      <c r="S879" s="125"/>
    </row>
    <row r="880">
      <c r="A880" s="113" t="s">
        <v>1766</v>
      </c>
      <c r="B880" s="138" t="s">
        <v>699</v>
      </c>
      <c r="C880" s="138" t="s">
        <v>700</v>
      </c>
      <c r="D880" s="138" t="s">
        <v>41</v>
      </c>
      <c r="E880" s="139"/>
      <c r="F880" s="138" t="s">
        <v>40</v>
      </c>
      <c r="G880" s="132">
        <v>2073.0</v>
      </c>
      <c r="H880" s="116">
        <v>1182.12</v>
      </c>
      <c r="I880" s="131"/>
      <c r="J880" s="115"/>
      <c r="K880" s="115"/>
      <c r="L880" s="113" t="s">
        <v>862</v>
      </c>
      <c r="M880" s="115"/>
      <c r="N880" s="113" t="s">
        <v>725</v>
      </c>
      <c r="O880" s="118" t="s">
        <v>863</v>
      </c>
      <c r="P880" s="118"/>
      <c r="Q880" s="126"/>
      <c r="R880" s="126"/>
      <c r="S880" s="127"/>
    </row>
    <row r="881">
      <c r="A881" s="113" t="s">
        <v>1767</v>
      </c>
      <c r="B881" s="138" t="s">
        <v>699</v>
      </c>
      <c r="C881" s="138" t="s">
        <v>700</v>
      </c>
      <c r="D881" s="138" t="s">
        <v>41</v>
      </c>
      <c r="E881" s="139"/>
      <c r="F881" s="138" t="s">
        <v>40</v>
      </c>
      <c r="G881" s="132">
        <v>2074.0</v>
      </c>
      <c r="H881" s="116">
        <v>31.03</v>
      </c>
      <c r="I881" s="131"/>
      <c r="J881" s="115"/>
      <c r="K881" s="115"/>
      <c r="L881" s="113" t="s">
        <v>862</v>
      </c>
      <c r="M881" s="115"/>
      <c r="N881" s="113" t="s">
        <v>725</v>
      </c>
      <c r="O881" s="121" t="s">
        <v>863</v>
      </c>
      <c r="P881" s="121"/>
      <c r="Q881" s="124"/>
      <c r="R881" s="124"/>
      <c r="S881" s="125"/>
    </row>
    <row r="882">
      <c r="A882" s="113" t="s">
        <v>1768</v>
      </c>
      <c r="B882" s="138" t="s">
        <v>699</v>
      </c>
      <c r="C882" s="138" t="s">
        <v>700</v>
      </c>
      <c r="D882" s="138" t="s">
        <v>41</v>
      </c>
      <c r="E882" s="139"/>
      <c r="F882" s="138" t="s">
        <v>40</v>
      </c>
      <c r="G882" s="132">
        <v>2075.0</v>
      </c>
      <c r="H882" s="116">
        <v>622.38</v>
      </c>
      <c r="I882" s="131"/>
      <c r="J882" s="115"/>
      <c r="K882" s="115"/>
      <c r="L882" s="113" t="s">
        <v>862</v>
      </c>
      <c r="M882" s="115"/>
      <c r="N882" s="113" t="s">
        <v>725</v>
      </c>
      <c r="O882" s="118" t="s">
        <v>863</v>
      </c>
      <c r="P882" s="118"/>
      <c r="Q882" s="126"/>
      <c r="R882" s="126"/>
      <c r="S882" s="127"/>
    </row>
    <row r="883">
      <c r="A883" s="113" t="s">
        <v>1769</v>
      </c>
      <c r="B883" s="138" t="s">
        <v>699</v>
      </c>
      <c r="C883" s="138" t="s">
        <v>700</v>
      </c>
      <c r="D883" s="138" t="s">
        <v>41</v>
      </c>
      <c r="E883" s="139"/>
      <c r="F883" s="138" t="s">
        <v>40</v>
      </c>
      <c r="G883" s="132">
        <v>2076.0</v>
      </c>
      <c r="H883" s="116">
        <v>173.34</v>
      </c>
      <c r="I883" s="131"/>
      <c r="J883" s="115"/>
      <c r="K883" s="115"/>
      <c r="L883" s="113" t="s">
        <v>862</v>
      </c>
      <c r="M883" s="115"/>
      <c r="N883" s="113" t="s">
        <v>725</v>
      </c>
      <c r="O883" s="121" t="s">
        <v>863</v>
      </c>
      <c r="P883" s="121"/>
      <c r="Q883" s="124"/>
      <c r="R883" s="124"/>
      <c r="S883" s="125"/>
    </row>
    <row r="884">
      <c r="A884" s="113" t="s">
        <v>1770</v>
      </c>
      <c r="B884" s="138" t="s">
        <v>699</v>
      </c>
      <c r="C884" s="138" t="s">
        <v>700</v>
      </c>
      <c r="D884" s="138" t="s">
        <v>41</v>
      </c>
      <c r="E884" s="139"/>
      <c r="F884" s="138" t="s">
        <v>40</v>
      </c>
      <c r="G884" s="132">
        <v>2077.0</v>
      </c>
      <c r="H884" s="116">
        <v>1992.98</v>
      </c>
      <c r="I884" s="131"/>
      <c r="J884" s="115"/>
      <c r="K884" s="115"/>
      <c r="L884" s="113" t="s">
        <v>862</v>
      </c>
      <c r="M884" s="115"/>
      <c r="N884" s="113" t="s">
        <v>725</v>
      </c>
      <c r="O884" s="118" t="s">
        <v>863</v>
      </c>
      <c r="P884" s="118"/>
      <c r="Q884" s="126"/>
      <c r="R884" s="126"/>
      <c r="S884" s="127"/>
    </row>
    <row r="885">
      <c r="A885" s="113" t="s">
        <v>1771</v>
      </c>
      <c r="B885" s="138" t="s">
        <v>699</v>
      </c>
      <c r="C885" s="138" t="s">
        <v>700</v>
      </c>
      <c r="D885" s="138" t="s">
        <v>41</v>
      </c>
      <c r="E885" s="139"/>
      <c r="F885" s="138" t="s">
        <v>40</v>
      </c>
      <c r="G885" s="132">
        <v>2078.0</v>
      </c>
      <c r="H885" s="116">
        <v>129.62</v>
      </c>
      <c r="I885" s="131"/>
      <c r="J885" s="115"/>
      <c r="K885" s="115"/>
      <c r="L885" s="113" t="s">
        <v>862</v>
      </c>
      <c r="M885" s="115"/>
      <c r="N885" s="113" t="s">
        <v>725</v>
      </c>
      <c r="O885" s="121" t="s">
        <v>863</v>
      </c>
      <c r="P885" s="121"/>
      <c r="Q885" s="124"/>
      <c r="R885" s="124"/>
      <c r="S885" s="125"/>
    </row>
    <row r="886">
      <c r="A886" s="113" t="s">
        <v>1772</v>
      </c>
      <c r="B886" s="138" t="s">
        <v>699</v>
      </c>
      <c r="C886" s="138" t="s">
        <v>700</v>
      </c>
      <c r="D886" s="138" t="s">
        <v>41</v>
      </c>
      <c r="E886" s="139"/>
      <c r="F886" s="138" t="s">
        <v>40</v>
      </c>
      <c r="G886" s="132">
        <v>2079.0</v>
      </c>
      <c r="H886" s="116">
        <v>1629.23</v>
      </c>
      <c r="I886" s="131"/>
      <c r="J886" s="115"/>
      <c r="K886" s="115"/>
      <c r="L886" s="138" t="s">
        <v>862</v>
      </c>
      <c r="M886" s="115"/>
      <c r="N886" s="113" t="s">
        <v>725</v>
      </c>
      <c r="O886" s="118" t="s">
        <v>863</v>
      </c>
      <c r="P886" s="118"/>
      <c r="Q886" s="126"/>
      <c r="R886" s="126"/>
      <c r="S886" s="127"/>
    </row>
    <row r="887">
      <c r="A887" s="113" t="s">
        <v>1773</v>
      </c>
      <c r="B887" s="138" t="s">
        <v>699</v>
      </c>
      <c r="C887" s="138" t="s">
        <v>700</v>
      </c>
      <c r="D887" s="138" t="s">
        <v>41</v>
      </c>
      <c r="E887" s="139"/>
      <c r="F887" s="138" t="s">
        <v>40</v>
      </c>
      <c r="G887" s="132">
        <v>2080.0</v>
      </c>
      <c r="H887" s="116">
        <v>92.94</v>
      </c>
      <c r="I887" s="131"/>
      <c r="J887" s="115"/>
      <c r="K887" s="115"/>
      <c r="L887" s="137" t="s">
        <v>862</v>
      </c>
      <c r="M887" s="115"/>
      <c r="N887" s="113" t="s">
        <v>725</v>
      </c>
      <c r="O887" s="121" t="s">
        <v>863</v>
      </c>
      <c r="P887" s="121"/>
      <c r="Q887" s="124"/>
      <c r="R887" s="124"/>
      <c r="S887" s="125"/>
    </row>
    <row r="888">
      <c r="A888" s="113" t="s">
        <v>1774</v>
      </c>
      <c r="B888" s="138" t="s">
        <v>699</v>
      </c>
      <c r="C888" s="138" t="s">
        <v>700</v>
      </c>
      <c r="D888" s="138" t="s">
        <v>41</v>
      </c>
      <c r="E888" s="139"/>
      <c r="F888" s="138" t="s">
        <v>40</v>
      </c>
      <c r="G888" s="132">
        <v>2081.0</v>
      </c>
      <c r="H888" s="116">
        <v>533.81</v>
      </c>
      <c r="I888" s="131"/>
      <c r="J888" s="115"/>
      <c r="K888" s="115"/>
      <c r="L888" s="138" t="s">
        <v>862</v>
      </c>
      <c r="M888" s="115"/>
      <c r="N888" s="113" t="s">
        <v>725</v>
      </c>
      <c r="O888" s="118" t="s">
        <v>863</v>
      </c>
      <c r="P888" s="118"/>
      <c r="Q888" s="126"/>
      <c r="R888" s="126"/>
      <c r="S888" s="127"/>
    </row>
    <row r="889">
      <c r="A889" s="113" t="s">
        <v>1775</v>
      </c>
      <c r="B889" s="138" t="s">
        <v>699</v>
      </c>
      <c r="C889" s="138" t="s">
        <v>700</v>
      </c>
      <c r="D889" s="138" t="s">
        <v>41</v>
      </c>
      <c r="E889" s="139"/>
      <c r="F889" s="138" t="s">
        <v>40</v>
      </c>
      <c r="G889" s="132">
        <v>2082.0</v>
      </c>
      <c r="H889" s="116">
        <v>1889.01</v>
      </c>
      <c r="I889" s="131"/>
      <c r="J889" s="115"/>
      <c r="K889" s="115"/>
      <c r="L889" s="137" t="s">
        <v>862</v>
      </c>
      <c r="M889" s="115"/>
      <c r="N889" s="113" t="s">
        <v>725</v>
      </c>
      <c r="O889" s="121" t="s">
        <v>863</v>
      </c>
      <c r="P889" s="121"/>
      <c r="Q889" s="124"/>
      <c r="R889" s="124"/>
      <c r="S889" s="125"/>
    </row>
    <row r="890">
      <c r="A890" s="113" t="s">
        <v>1776</v>
      </c>
      <c r="B890" s="138" t="s">
        <v>699</v>
      </c>
      <c r="C890" s="138" t="s">
        <v>700</v>
      </c>
      <c r="D890" s="138" t="s">
        <v>41</v>
      </c>
      <c r="E890" s="139"/>
      <c r="F890" s="138" t="s">
        <v>40</v>
      </c>
      <c r="G890" s="132">
        <v>2083.0</v>
      </c>
      <c r="H890" s="116">
        <v>1968.81</v>
      </c>
      <c r="I890" s="131"/>
      <c r="J890" s="115"/>
      <c r="K890" s="115"/>
      <c r="L890" s="138" t="s">
        <v>862</v>
      </c>
      <c r="M890" s="115"/>
      <c r="N890" s="113" t="s">
        <v>725</v>
      </c>
      <c r="O890" s="118" t="s">
        <v>863</v>
      </c>
      <c r="P890" s="118"/>
      <c r="Q890" s="126"/>
      <c r="R890" s="126"/>
      <c r="S890" s="127"/>
    </row>
    <row r="891">
      <c r="A891" s="113" t="s">
        <v>1777</v>
      </c>
      <c r="B891" s="138" t="s">
        <v>699</v>
      </c>
      <c r="C891" s="138" t="s">
        <v>700</v>
      </c>
      <c r="D891" s="138" t="s">
        <v>41</v>
      </c>
      <c r="E891" s="139"/>
      <c r="F891" s="138" t="s">
        <v>40</v>
      </c>
      <c r="G891" s="132">
        <v>2084.0</v>
      </c>
      <c r="H891" s="116">
        <v>380.75</v>
      </c>
      <c r="I891" s="131"/>
      <c r="J891" s="115"/>
      <c r="K891" s="115"/>
      <c r="L891" s="137" t="s">
        <v>862</v>
      </c>
      <c r="M891" s="115"/>
      <c r="N891" s="113" t="s">
        <v>725</v>
      </c>
      <c r="O891" s="121" t="s">
        <v>863</v>
      </c>
      <c r="P891" s="121"/>
      <c r="Q891" s="124"/>
      <c r="R891" s="124"/>
      <c r="S891" s="125"/>
    </row>
    <row r="892">
      <c r="A892" s="113" t="s">
        <v>1778</v>
      </c>
      <c r="B892" s="138" t="s">
        <v>699</v>
      </c>
      <c r="C892" s="138" t="s">
        <v>700</v>
      </c>
      <c r="D892" s="138" t="s">
        <v>41</v>
      </c>
      <c r="E892" s="139"/>
      <c r="F892" s="138" t="s">
        <v>40</v>
      </c>
      <c r="G892" s="132">
        <v>2085.0</v>
      </c>
      <c r="H892" s="116">
        <v>88.09</v>
      </c>
      <c r="I892" s="131"/>
      <c r="J892" s="115"/>
      <c r="K892" s="115"/>
      <c r="L892" s="138" t="s">
        <v>862</v>
      </c>
      <c r="M892" s="115"/>
      <c r="N892" s="113" t="s">
        <v>725</v>
      </c>
      <c r="O892" s="118" t="s">
        <v>863</v>
      </c>
      <c r="P892" s="118"/>
      <c r="Q892" s="126"/>
      <c r="R892" s="126"/>
      <c r="S892" s="127"/>
    </row>
    <row r="893">
      <c r="A893" s="113" t="s">
        <v>1779</v>
      </c>
      <c r="B893" s="138" t="s">
        <v>699</v>
      </c>
      <c r="C893" s="138" t="s">
        <v>700</v>
      </c>
      <c r="D893" s="138" t="s">
        <v>41</v>
      </c>
      <c r="E893" s="139"/>
      <c r="F893" s="138" t="s">
        <v>40</v>
      </c>
      <c r="G893" s="132">
        <v>2086.0</v>
      </c>
      <c r="H893" s="116">
        <v>20.15</v>
      </c>
      <c r="I893" s="131"/>
      <c r="J893" s="115"/>
      <c r="K893" s="115"/>
      <c r="L893" s="137" t="s">
        <v>862</v>
      </c>
      <c r="M893" s="115"/>
      <c r="N893" s="113" t="s">
        <v>725</v>
      </c>
      <c r="O893" s="121" t="s">
        <v>863</v>
      </c>
      <c r="P893" s="121"/>
      <c r="Q893" s="124"/>
      <c r="R893" s="124"/>
      <c r="S893" s="125"/>
    </row>
    <row r="894">
      <c r="A894" s="113" t="s">
        <v>1780</v>
      </c>
      <c r="B894" s="138" t="s">
        <v>699</v>
      </c>
      <c r="C894" s="138" t="s">
        <v>700</v>
      </c>
      <c r="D894" s="138" t="s">
        <v>41</v>
      </c>
      <c r="E894" s="139"/>
      <c r="F894" s="138" t="s">
        <v>40</v>
      </c>
      <c r="G894" s="132">
        <v>2087.0</v>
      </c>
      <c r="H894" s="116">
        <v>4328.57</v>
      </c>
      <c r="I894" s="131"/>
      <c r="J894" s="115"/>
      <c r="K894" s="115"/>
      <c r="L894" s="138" t="s">
        <v>862</v>
      </c>
      <c r="M894" s="115"/>
      <c r="N894" s="113" t="s">
        <v>725</v>
      </c>
      <c r="O894" s="118" t="s">
        <v>863</v>
      </c>
      <c r="P894" s="118"/>
      <c r="Q894" s="126"/>
      <c r="R894" s="126"/>
      <c r="S894" s="127"/>
    </row>
    <row r="895">
      <c r="A895" s="113" t="s">
        <v>1781</v>
      </c>
      <c r="B895" s="138" t="s">
        <v>699</v>
      </c>
      <c r="C895" s="138" t="s">
        <v>700</v>
      </c>
      <c r="D895" s="138" t="s">
        <v>41</v>
      </c>
      <c r="E895" s="139"/>
      <c r="F895" s="138" t="s">
        <v>40</v>
      </c>
      <c r="G895" s="132">
        <v>2088.0</v>
      </c>
      <c r="H895" s="116">
        <v>1450.43</v>
      </c>
      <c r="I895" s="131"/>
      <c r="J895" s="115"/>
      <c r="K895" s="115"/>
      <c r="L895" s="137" t="s">
        <v>862</v>
      </c>
      <c r="M895" s="115"/>
      <c r="N895" s="113" t="s">
        <v>725</v>
      </c>
      <c r="O895" s="121" t="s">
        <v>863</v>
      </c>
      <c r="P895" s="121"/>
      <c r="Q895" s="124"/>
      <c r="R895" s="124"/>
      <c r="S895" s="125"/>
    </row>
    <row r="896">
      <c r="A896" s="113" t="s">
        <v>1782</v>
      </c>
      <c r="B896" s="138" t="s">
        <v>699</v>
      </c>
      <c r="C896" s="138" t="s">
        <v>700</v>
      </c>
      <c r="D896" s="138" t="s">
        <v>41</v>
      </c>
      <c r="E896" s="139"/>
      <c r="F896" s="138" t="s">
        <v>40</v>
      </c>
      <c r="G896" s="132">
        <v>2089.0</v>
      </c>
      <c r="H896" s="116">
        <v>122.25</v>
      </c>
      <c r="I896" s="131"/>
      <c r="J896" s="115"/>
      <c r="K896" s="115"/>
      <c r="L896" s="138" t="s">
        <v>862</v>
      </c>
      <c r="M896" s="115"/>
      <c r="N896" s="113" t="s">
        <v>725</v>
      </c>
      <c r="O896" s="118" t="s">
        <v>863</v>
      </c>
      <c r="P896" s="118"/>
      <c r="Q896" s="126"/>
      <c r="R896" s="126"/>
      <c r="S896" s="127"/>
    </row>
    <row r="897">
      <c r="A897" s="113" t="s">
        <v>1783</v>
      </c>
      <c r="B897" s="138" t="s">
        <v>699</v>
      </c>
      <c r="C897" s="138" t="s">
        <v>700</v>
      </c>
      <c r="D897" s="138" t="s">
        <v>41</v>
      </c>
      <c r="E897" s="139"/>
      <c r="F897" s="138" t="s">
        <v>40</v>
      </c>
      <c r="G897" s="132">
        <v>2090.0</v>
      </c>
      <c r="H897" s="116">
        <v>53.7</v>
      </c>
      <c r="I897" s="131"/>
      <c r="J897" s="115"/>
      <c r="K897" s="115"/>
      <c r="L897" s="137" t="s">
        <v>862</v>
      </c>
      <c r="M897" s="115"/>
      <c r="N897" s="113" t="s">
        <v>725</v>
      </c>
      <c r="O897" s="121" t="s">
        <v>863</v>
      </c>
      <c r="P897" s="121"/>
      <c r="Q897" s="124"/>
      <c r="R897" s="124"/>
      <c r="S897" s="125"/>
    </row>
    <row r="898">
      <c r="A898" s="113" t="s">
        <v>1784</v>
      </c>
      <c r="B898" s="138" t="s">
        <v>699</v>
      </c>
      <c r="C898" s="138" t="s">
        <v>700</v>
      </c>
      <c r="D898" s="138" t="s">
        <v>41</v>
      </c>
      <c r="E898" s="139"/>
      <c r="F898" s="138" t="s">
        <v>40</v>
      </c>
      <c r="G898" s="132">
        <v>2091.0</v>
      </c>
      <c r="H898" s="116">
        <v>410.03</v>
      </c>
      <c r="I898" s="131"/>
      <c r="J898" s="115"/>
      <c r="K898" s="115"/>
      <c r="L898" s="138" t="s">
        <v>862</v>
      </c>
      <c r="M898" s="115"/>
      <c r="N898" s="113" t="s">
        <v>725</v>
      </c>
      <c r="O898" s="118" t="s">
        <v>863</v>
      </c>
      <c r="P898" s="118"/>
      <c r="Q898" s="126"/>
      <c r="R898" s="126"/>
      <c r="S898" s="127"/>
    </row>
    <row r="899">
      <c r="A899" s="113" t="s">
        <v>1785</v>
      </c>
      <c r="B899" s="138" t="s">
        <v>699</v>
      </c>
      <c r="C899" s="138" t="s">
        <v>700</v>
      </c>
      <c r="D899" s="138" t="s">
        <v>41</v>
      </c>
      <c r="E899" s="139"/>
      <c r="F899" s="138" t="s">
        <v>40</v>
      </c>
      <c r="G899" s="132">
        <v>2092.0</v>
      </c>
      <c r="H899" s="116">
        <v>148.83</v>
      </c>
      <c r="I899" s="131"/>
      <c r="J899" s="115"/>
      <c r="K899" s="115"/>
      <c r="L899" s="137" t="s">
        <v>862</v>
      </c>
      <c r="M899" s="115"/>
      <c r="N899" s="113" t="s">
        <v>725</v>
      </c>
      <c r="O899" s="121" t="s">
        <v>863</v>
      </c>
      <c r="P899" s="121"/>
      <c r="Q899" s="124"/>
      <c r="R899" s="124"/>
      <c r="S899" s="125"/>
    </row>
    <row r="900">
      <c r="A900" s="113" t="s">
        <v>1786</v>
      </c>
      <c r="B900" s="138" t="s">
        <v>699</v>
      </c>
      <c r="C900" s="138" t="s">
        <v>700</v>
      </c>
      <c r="D900" s="138" t="s">
        <v>41</v>
      </c>
      <c r="E900" s="139"/>
      <c r="F900" s="138" t="s">
        <v>40</v>
      </c>
      <c r="G900" s="132">
        <v>2093.0</v>
      </c>
      <c r="H900" s="116">
        <v>115.29</v>
      </c>
      <c r="I900" s="131"/>
      <c r="J900" s="115"/>
      <c r="K900" s="115"/>
      <c r="L900" s="138" t="s">
        <v>862</v>
      </c>
      <c r="M900" s="115"/>
      <c r="N900" s="113" t="s">
        <v>725</v>
      </c>
      <c r="O900" s="118" t="s">
        <v>863</v>
      </c>
      <c r="P900" s="118"/>
      <c r="Q900" s="126"/>
      <c r="R900" s="126"/>
      <c r="S900" s="127"/>
    </row>
    <row r="901">
      <c r="A901" s="113" t="s">
        <v>1787</v>
      </c>
      <c r="B901" s="138" t="s">
        <v>699</v>
      </c>
      <c r="C901" s="138" t="s">
        <v>700</v>
      </c>
      <c r="D901" s="138" t="s">
        <v>41</v>
      </c>
      <c r="E901" s="139"/>
      <c r="F901" s="138" t="s">
        <v>40</v>
      </c>
      <c r="G901" s="132">
        <v>2094.0</v>
      </c>
      <c r="H901" s="116">
        <v>370.49</v>
      </c>
      <c r="I901" s="131"/>
      <c r="J901" s="115"/>
      <c r="K901" s="115"/>
      <c r="L901" s="137" t="s">
        <v>862</v>
      </c>
      <c r="M901" s="115"/>
      <c r="N901" s="113" t="s">
        <v>725</v>
      </c>
      <c r="O901" s="121" t="s">
        <v>863</v>
      </c>
      <c r="P901" s="121"/>
      <c r="Q901" s="124"/>
      <c r="R901" s="124"/>
      <c r="S901" s="125"/>
    </row>
    <row r="902">
      <c r="A902" s="113" t="s">
        <v>1788</v>
      </c>
      <c r="B902" s="138" t="s">
        <v>699</v>
      </c>
      <c r="C902" s="138" t="s">
        <v>700</v>
      </c>
      <c r="D902" s="138" t="s">
        <v>41</v>
      </c>
      <c r="E902" s="139"/>
      <c r="F902" s="138" t="s">
        <v>40</v>
      </c>
      <c r="G902" s="132">
        <v>2095.0</v>
      </c>
      <c r="H902" s="116">
        <v>1938.3</v>
      </c>
      <c r="I902" s="131"/>
      <c r="J902" s="115"/>
      <c r="K902" s="115"/>
      <c r="L902" s="138" t="s">
        <v>862</v>
      </c>
      <c r="M902" s="115"/>
      <c r="N902" s="113" t="s">
        <v>725</v>
      </c>
      <c r="O902" s="118" t="s">
        <v>863</v>
      </c>
      <c r="P902" s="118"/>
      <c r="Q902" s="126"/>
      <c r="R902" s="126"/>
      <c r="S902" s="127"/>
    </row>
    <row r="903">
      <c r="A903" s="113" t="s">
        <v>1789</v>
      </c>
      <c r="B903" s="138" t="s">
        <v>699</v>
      </c>
      <c r="C903" s="138" t="s">
        <v>700</v>
      </c>
      <c r="D903" s="138" t="s">
        <v>41</v>
      </c>
      <c r="E903" s="139"/>
      <c r="F903" s="138" t="s">
        <v>40</v>
      </c>
      <c r="G903" s="132">
        <v>2096.0</v>
      </c>
      <c r="H903" s="116">
        <v>1080.78</v>
      </c>
      <c r="I903" s="131"/>
      <c r="J903" s="115"/>
      <c r="K903" s="115"/>
      <c r="L903" s="137" t="s">
        <v>862</v>
      </c>
      <c r="M903" s="115"/>
      <c r="N903" s="113" t="s">
        <v>725</v>
      </c>
      <c r="O903" s="121" t="s">
        <v>863</v>
      </c>
      <c r="P903" s="121"/>
      <c r="Q903" s="124"/>
      <c r="R903" s="124"/>
      <c r="S903" s="125"/>
    </row>
    <row r="904">
      <c r="A904" s="113" t="s">
        <v>1790</v>
      </c>
      <c r="B904" s="138" t="s">
        <v>699</v>
      </c>
      <c r="C904" s="138" t="s">
        <v>700</v>
      </c>
      <c r="D904" s="138" t="s">
        <v>41</v>
      </c>
      <c r="E904" s="139"/>
      <c r="F904" s="138" t="s">
        <v>40</v>
      </c>
      <c r="G904" s="132">
        <v>2097.0</v>
      </c>
      <c r="H904" s="116">
        <v>58.75</v>
      </c>
      <c r="I904" s="131"/>
      <c r="J904" s="115"/>
      <c r="K904" s="115"/>
      <c r="L904" s="138" t="s">
        <v>862</v>
      </c>
      <c r="M904" s="115"/>
      <c r="N904" s="113" t="s">
        <v>725</v>
      </c>
      <c r="O904" s="118" t="s">
        <v>863</v>
      </c>
      <c r="P904" s="118"/>
      <c r="Q904" s="126"/>
      <c r="R904" s="126"/>
      <c r="S904" s="127"/>
    </row>
    <row r="905">
      <c r="A905" s="113" t="s">
        <v>1791</v>
      </c>
      <c r="B905" s="138" t="s">
        <v>699</v>
      </c>
      <c r="C905" s="138" t="s">
        <v>700</v>
      </c>
      <c r="D905" s="138" t="s">
        <v>41</v>
      </c>
      <c r="E905" s="139"/>
      <c r="F905" s="138" t="s">
        <v>40</v>
      </c>
      <c r="G905" s="132">
        <v>2098.0</v>
      </c>
      <c r="H905" s="116">
        <v>31.15</v>
      </c>
      <c r="I905" s="131"/>
      <c r="J905" s="115"/>
      <c r="K905" s="115"/>
      <c r="L905" s="137" t="s">
        <v>862</v>
      </c>
      <c r="M905" s="115"/>
      <c r="N905" s="113" t="s">
        <v>725</v>
      </c>
      <c r="O905" s="121" t="s">
        <v>863</v>
      </c>
      <c r="P905" s="121"/>
      <c r="Q905" s="124"/>
      <c r="R905" s="124"/>
      <c r="S905" s="125"/>
    </row>
    <row r="906">
      <c r="A906" s="113" t="s">
        <v>1792</v>
      </c>
      <c r="B906" s="138" t="s">
        <v>699</v>
      </c>
      <c r="C906" s="138" t="s">
        <v>700</v>
      </c>
      <c r="D906" s="138" t="s">
        <v>41</v>
      </c>
      <c r="E906" s="139"/>
      <c r="F906" s="138" t="s">
        <v>40</v>
      </c>
      <c r="G906" s="132">
        <v>2099.0</v>
      </c>
      <c r="H906" s="116">
        <v>935.29</v>
      </c>
      <c r="I906" s="131"/>
      <c r="J906" s="115"/>
      <c r="K906" s="115"/>
      <c r="L906" s="138" t="s">
        <v>862</v>
      </c>
      <c r="M906" s="115"/>
      <c r="N906" s="113" t="s">
        <v>725</v>
      </c>
      <c r="O906" s="118" t="s">
        <v>863</v>
      </c>
      <c r="P906" s="118"/>
      <c r="Q906" s="126"/>
      <c r="R906" s="126"/>
      <c r="S906" s="127"/>
    </row>
    <row r="907">
      <c r="A907" s="113" t="s">
        <v>1793</v>
      </c>
      <c r="B907" s="138" t="s">
        <v>699</v>
      </c>
      <c r="C907" s="138" t="s">
        <v>700</v>
      </c>
      <c r="D907" s="138" t="s">
        <v>41</v>
      </c>
      <c r="E907" s="139"/>
      <c r="F907" s="138" t="s">
        <v>40</v>
      </c>
      <c r="G907" s="132">
        <v>2100.0</v>
      </c>
      <c r="H907" s="116">
        <v>38.54</v>
      </c>
      <c r="I907" s="131"/>
      <c r="J907" s="115"/>
      <c r="K907" s="115"/>
      <c r="L907" s="137" t="s">
        <v>862</v>
      </c>
      <c r="M907" s="115"/>
      <c r="N907" s="113" t="s">
        <v>725</v>
      </c>
      <c r="O907" s="121" t="s">
        <v>863</v>
      </c>
      <c r="P907" s="121"/>
      <c r="Q907" s="124"/>
      <c r="R907" s="124"/>
      <c r="S907" s="125"/>
    </row>
    <row r="908">
      <c r="A908" s="113" t="s">
        <v>1794</v>
      </c>
      <c r="B908" s="138" t="s">
        <v>699</v>
      </c>
      <c r="C908" s="138" t="s">
        <v>700</v>
      </c>
      <c r="D908" s="138" t="s">
        <v>41</v>
      </c>
      <c r="E908" s="139"/>
      <c r="F908" s="138" t="s">
        <v>40</v>
      </c>
      <c r="G908" s="132">
        <v>2101.0</v>
      </c>
      <c r="H908" s="116">
        <v>85.72</v>
      </c>
      <c r="I908" s="131"/>
      <c r="J908" s="115"/>
      <c r="K908" s="115"/>
      <c r="L908" s="138" t="s">
        <v>862</v>
      </c>
      <c r="M908" s="115"/>
      <c r="N908" s="113" t="s">
        <v>725</v>
      </c>
      <c r="O908" s="118" t="s">
        <v>863</v>
      </c>
      <c r="P908" s="118"/>
      <c r="Q908" s="126"/>
      <c r="R908" s="126"/>
      <c r="S908" s="127"/>
    </row>
    <row r="909">
      <c r="A909" s="113" t="s">
        <v>1795</v>
      </c>
      <c r="B909" s="138" t="s">
        <v>699</v>
      </c>
      <c r="C909" s="138" t="s">
        <v>700</v>
      </c>
      <c r="D909" s="138" t="s">
        <v>41</v>
      </c>
      <c r="E909" s="139"/>
      <c r="F909" s="138" t="s">
        <v>40</v>
      </c>
      <c r="G909" s="132">
        <v>2102.0</v>
      </c>
      <c r="H909" s="116">
        <v>4280.25</v>
      </c>
      <c r="I909" s="131"/>
      <c r="J909" s="115"/>
      <c r="K909" s="115"/>
      <c r="L909" s="137" t="s">
        <v>862</v>
      </c>
      <c r="M909" s="115"/>
      <c r="N909" s="113" t="s">
        <v>725</v>
      </c>
      <c r="O909" s="121" t="s">
        <v>863</v>
      </c>
      <c r="P909" s="121"/>
      <c r="Q909" s="124"/>
      <c r="R909" s="124"/>
      <c r="S909" s="125"/>
    </row>
    <row r="910">
      <c r="A910" s="113" t="s">
        <v>1796</v>
      </c>
      <c r="B910" s="138" t="s">
        <v>699</v>
      </c>
      <c r="C910" s="138" t="s">
        <v>700</v>
      </c>
      <c r="D910" s="138" t="s">
        <v>41</v>
      </c>
      <c r="E910" s="139"/>
      <c r="F910" s="138" t="s">
        <v>40</v>
      </c>
      <c r="G910" s="132">
        <v>2103.0</v>
      </c>
      <c r="H910" s="116">
        <v>1169.3</v>
      </c>
      <c r="I910" s="131"/>
      <c r="J910" s="115"/>
      <c r="K910" s="115"/>
      <c r="L910" s="138" t="s">
        <v>862</v>
      </c>
      <c r="M910" s="115"/>
      <c r="N910" s="113" t="s">
        <v>725</v>
      </c>
      <c r="O910" s="118" t="s">
        <v>863</v>
      </c>
      <c r="P910" s="118"/>
      <c r="Q910" s="126"/>
      <c r="R910" s="126"/>
      <c r="S910" s="127"/>
    </row>
    <row r="911">
      <c r="A911" s="113" t="s">
        <v>1797</v>
      </c>
      <c r="B911" s="138" t="s">
        <v>699</v>
      </c>
      <c r="C911" s="138" t="s">
        <v>700</v>
      </c>
      <c r="D911" s="138" t="s">
        <v>41</v>
      </c>
      <c r="E911" s="139"/>
      <c r="F911" s="138" t="s">
        <v>40</v>
      </c>
      <c r="G911" s="132">
        <v>2104.0</v>
      </c>
      <c r="H911" s="116">
        <v>3673.75</v>
      </c>
      <c r="I911" s="131"/>
      <c r="J911" s="115"/>
      <c r="K911" s="115"/>
      <c r="L911" s="137" t="s">
        <v>862</v>
      </c>
      <c r="M911" s="115"/>
      <c r="N911" s="113" t="s">
        <v>725</v>
      </c>
      <c r="O911" s="121" t="s">
        <v>863</v>
      </c>
      <c r="P911" s="121"/>
      <c r="Q911" s="124"/>
      <c r="R911" s="124"/>
      <c r="S911" s="125"/>
    </row>
    <row r="912">
      <c r="A912" s="113" t="s">
        <v>1798</v>
      </c>
      <c r="B912" s="138" t="s">
        <v>699</v>
      </c>
      <c r="C912" s="138" t="s">
        <v>700</v>
      </c>
      <c r="D912" s="138" t="s">
        <v>41</v>
      </c>
      <c r="E912" s="139"/>
      <c r="F912" s="138" t="s">
        <v>40</v>
      </c>
      <c r="G912" s="132">
        <v>2105.0</v>
      </c>
      <c r="H912" s="116">
        <v>370.4</v>
      </c>
      <c r="I912" s="131"/>
      <c r="J912" s="115"/>
      <c r="K912" s="115"/>
      <c r="L912" s="138" t="s">
        <v>862</v>
      </c>
      <c r="M912" s="115"/>
      <c r="N912" s="113" t="s">
        <v>725</v>
      </c>
      <c r="O912" s="118" t="s">
        <v>863</v>
      </c>
      <c r="P912" s="118"/>
      <c r="Q912" s="126"/>
      <c r="R912" s="126"/>
      <c r="S912" s="127"/>
    </row>
    <row r="913">
      <c r="A913" s="113" t="s">
        <v>1799</v>
      </c>
      <c r="B913" s="138" t="s">
        <v>699</v>
      </c>
      <c r="C913" s="138" t="s">
        <v>700</v>
      </c>
      <c r="D913" s="138" t="s">
        <v>41</v>
      </c>
      <c r="E913" s="139"/>
      <c r="F913" s="138" t="s">
        <v>40</v>
      </c>
      <c r="G913" s="132">
        <v>2106.0</v>
      </c>
      <c r="H913" s="116">
        <v>387.5</v>
      </c>
      <c r="I913" s="131"/>
      <c r="J913" s="115"/>
      <c r="K913" s="115"/>
      <c r="L913" s="137" t="s">
        <v>862</v>
      </c>
      <c r="M913" s="115"/>
      <c r="N913" s="113" t="s">
        <v>725</v>
      </c>
      <c r="O913" s="121" t="s">
        <v>863</v>
      </c>
      <c r="P913" s="121"/>
      <c r="Q913" s="124"/>
      <c r="R913" s="124"/>
      <c r="S913" s="125"/>
    </row>
    <row r="914">
      <c r="A914" s="113" t="s">
        <v>1800</v>
      </c>
      <c r="B914" s="138" t="s">
        <v>699</v>
      </c>
      <c r="C914" s="138" t="s">
        <v>700</v>
      </c>
      <c r="D914" s="138" t="s">
        <v>41</v>
      </c>
      <c r="E914" s="139"/>
      <c r="F914" s="138" t="s">
        <v>40</v>
      </c>
      <c r="G914" s="132">
        <v>2107.0</v>
      </c>
      <c r="H914" s="116">
        <v>338.81</v>
      </c>
      <c r="I914" s="131"/>
      <c r="J914" s="115"/>
      <c r="K914" s="115"/>
      <c r="L914" s="138" t="s">
        <v>862</v>
      </c>
      <c r="M914" s="115"/>
      <c r="N914" s="113" t="s">
        <v>725</v>
      </c>
      <c r="O914" s="118" t="s">
        <v>863</v>
      </c>
      <c r="P914" s="118"/>
      <c r="Q914" s="126"/>
      <c r="R914" s="126"/>
      <c r="S914" s="127"/>
    </row>
    <row r="915">
      <c r="A915" s="113" t="s">
        <v>1801</v>
      </c>
      <c r="B915" s="138" t="s">
        <v>699</v>
      </c>
      <c r="C915" s="138" t="s">
        <v>700</v>
      </c>
      <c r="D915" s="138" t="s">
        <v>41</v>
      </c>
      <c r="E915" s="139"/>
      <c r="F915" s="138" t="s">
        <v>40</v>
      </c>
      <c r="G915" s="132">
        <v>2108.0</v>
      </c>
      <c r="H915" s="116">
        <v>179.39</v>
      </c>
      <c r="I915" s="131"/>
      <c r="J915" s="115"/>
      <c r="K915" s="115"/>
      <c r="L915" s="137" t="s">
        <v>862</v>
      </c>
      <c r="M915" s="115"/>
      <c r="N915" s="113" t="s">
        <v>725</v>
      </c>
      <c r="O915" s="121" t="s">
        <v>863</v>
      </c>
      <c r="P915" s="121"/>
      <c r="Q915" s="124"/>
      <c r="R915" s="124"/>
      <c r="S915" s="125"/>
    </row>
    <row r="916">
      <c r="A916" s="113" t="s">
        <v>1802</v>
      </c>
      <c r="B916" s="138" t="s">
        <v>699</v>
      </c>
      <c r="C916" s="138" t="s">
        <v>700</v>
      </c>
      <c r="D916" s="138" t="s">
        <v>41</v>
      </c>
      <c r="E916" s="139"/>
      <c r="F916" s="138" t="s">
        <v>40</v>
      </c>
      <c r="G916" s="132">
        <v>2109.0</v>
      </c>
      <c r="H916" s="116">
        <v>130.37</v>
      </c>
      <c r="I916" s="131"/>
      <c r="J916" s="115"/>
      <c r="K916" s="115"/>
      <c r="L916" s="138" t="s">
        <v>862</v>
      </c>
      <c r="M916" s="115"/>
      <c r="N916" s="113" t="s">
        <v>725</v>
      </c>
      <c r="O916" s="118" t="s">
        <v>863</v>
      </c>
      <c r="P916" s="118"/>
      <c r="Q916" s="126"/>
      <c r="R916" s="126"/>
      <c r="S916" s="127"/>
    </row>
    <row r="917">
      <c r="A917" s="113" t="s">
        <v>1803</v>
      </c>
      <c r="B917" s="138" t="s">
        <v>699</v>
      </c>
      <c r="C917" s="138" t="s">
        <v>700</v>
      </c>
      <c r="D917" s="138" t="s">
        <v>41</v>
      </c>
      <c r="E917" s="139"/>
      <c r="F917" s="138" t="s">
        <v>40</v>
      </c>
      <c r="G917" s="132">
        <v>2110.0</v>
      </c>
      <c r="H917" s="116">
        <v>2189.07</v>
      </c>
      <c r="I917" s="131"/>
      <c r="J917" s="115"/>
      <c r="K917" s="115"/>
      <c r="L917" s="137" t="s">
        <v>862</v>
      </c>
      <c r="M917" s="115"/>
      <c r="N917" s="113" t="s">
        <v>725</v>
      </c>
      <c r="O917" s="121" t="s">
        <v>863</v>
      </c>
      <c r="P917" s="121"/>
      <c r="Q917" s="124"/>
      <c r="R917" s="124"/>
      <c r="S917" s="125"/>
    </row>
    <row r="918">
      <c r="A918" s="113" t="s">
        <v>1804</v>
      </c>
      <c r="B918" s="138" t="s">
        <v>699</v>
      </c>
      <c r="C918" s="138" t="s">
        <v>700</v>
      </c>
      <c r="D918" s="138" t="s">
        <v>41</v>
      </c>
      <c r="E918" s="139"/>
      <c r="F918" s="138" t="s">
        <v>40</v>
      </c>
      <c r="G918" s="132">
        <v>2111.0</v>
      </c>
      <c r="H918" s="116">
        <v>203.87</v>
      </c>
      <c r="I918" s="131"/>
      <c r="J918" s="115"/>
      <c r="K918" s="115"/>
      <c r="L918" s="138" t="s">
        <v>862</v>
      </c>
      <c r="M918" s="115"/>
      <c r="N918" s="113" t="s">
        <v>725</v>
      </c>
      <c r="O918" s="118" t="s">
        <v>863</v>
      </c>
      <c r="P918" s="118"/>
      <c r="Q918" s="126"/>
      <c r="R918" s="126"/>
      <c r="S918" s="127"/>
    </row>
    <row r="919">
      <c r="A919" s="113" t="s">
        <v>1805</v>
      </c>
      <c r="B919" s="138" t="s">
        <v>699</v>
      </c>
      <c r="C919" s="138" t="s">
        <v>700</v>
      </c>
      <c r="D919" s="138" t="s">
        <v>41</v>
      </c>
      <c r="E919" s="139"/>
      <c r="F919" s="138" t="s">
        <v>40</v>
      </c>
      <c r="G919" s="132">
        <v>2112.0</v>
      </c>
      <c r="H919" s="116">
        <v>103.16</v>
      </c>
      <c r="I919" s="131"/>
      <c r="J919" s="115"/>
      <c r="K919" s="115"/>
      <c r="L919" s="137" t="s">
        <v>862</v>
      </c>
      <c r="M919" s="115"/>
      <c r="N919" s="113" t="s">
        <v>725</v>
      </c>
      <c r="O919" s="121" t="s">
        <v>863</v>
      </c>
      <c r="P919" s="121"/>
      <c r="Q919" s="124"/>
      <c r="R919" s="124"/>
      <c r="S919" s="125"/>
    </row>
    <row r="920">
      <c r="A920" s="113" t="s">
        <v>1806</v>
      </c>
      <c r="B920" s="138" t="s">
        <v>699</v>
      </c>
      <c r="C920" s="138" t="s">
        <v>700</v>
      </c>
      <c r="D920" s="138" t="s">
        <v>41</v>
      </c>
      <c r="E920" s="139"/>
      <c r="F920" s="138" t="s">
        <v>40</v>
      </c>
      <c r="G920" s="132">
        <v>2113.0</v>
      </c>
      <c r="H920" s="116">
        <v>79.5</v>
      </c>
      <c r="I920" s="131"/>
      <c r="J920" s="115"/>
      <c r="K920" s="115"/>
      <c r="L920" s="138" t="s">
        <v>862</v>
      </c>
      <c r="M920" s="115"/>
      <c r="N920" s="113" t="s">
        <v>725</v>
      </c>
      <c r="O920" s="118" t="s">
        <v>863</v>
      </c>
      <c r="P920" s="118"/>
      <c r="Q920" s="126"/>
      <c r="R920" s="126"/>
      <c r="S920" s="127"/>
    </row>
    <row r="921">
      <c r="A921" s="113" t="s">
        <v>1807</v>
      </c>
      <c r="B921" s="138" t="s">
        <v>699</v>
      </c>
      <c r="C921" s="138" t="s">
        <v>700</v>
      </c>
      <c r="D921" s="138" t="s">
        <v>41</v>
      </c>
      <c r="E921" s="139"/>
      <c r="F921" s="138" t="s">
        <v>40</v>
      </c>
      <c r="G921" s="132">
        <v>2114.0</v>
      </c>
      <c r="H921" s="116">
        <v>36.82</v>
      </c>
      <c r="I921" s="131"/>
      <c r="J921" s="115"/>
      <c r="K921" s="115"/>
      <c r="L921" s="137" t="s">
        <v>862</v>
      </c>
      <c r="M921" s="115"/>
      <c r="N921" s="113" t="s">
        <v>725</v>
      </c>
      <c r="O921" s="121" t="s">
        <v>863</v>
      </c>
      <c r="P921" s="121"/>
      <c r="Q921" s="124"/>
      <c r="R921" s="124"/>
      <c r="S921" s="125"/>
    </row>
    <row r="922">
      <c r="A922" s="113" t="s">
        <v>1808</v>
      </c>
      <c r="B922" s="138" t="s">
        <v>699</v>
      </c>
      <c r="C922" s="138" t="s">
        <v>700</v>
      </c>
      <c r="D922" s="138" t="s">
        <v>41</v>
      </c>
      <c r="E922" s="139"/>
      <c r="F922" s="138" t="s">
        <v>40</v>
      </c>
      <c r="G922" s="132">
        <v>2115.0</v>
      </c>
      <c r="H922" s="116">
        <v>12.77</v>
      </c>
      <c r="I922" s="131"/>
      <c r="J922" s="115"/>
      <c r="K922" s="115"/>
      <c r="L922" s="138" t="s">
        <v>862</v>
      </c>
      <c r="M922" s="115"/>
      <c r="N922" s="113" t="s">
        <v>725</v>
      </c>
      <c r="O922" s="118" t="s">
        <v>863</v>
      </c>
      <c r="P922" s="118"/>
      <c r="Q922" s="126"/>
      <c r="R922" s="126"/>
      <c r="S922" s="127"/>
    </row>
    <row r="923">
      <c r="A923" s="113" t="s">
        <v>1809</v>
      </c>
      <c r="B923" s="138" t="s">
        <v>699</v>
      </c>
      <c r="C923" s="138" t="s">
        <v>700</v>
      </c>
      <c r="D923" s="138" t="s">
        <v>41</v>
      </c>
      <c r="E923" s="139"/>
      <c r="F923" s="138" t="s">
        <v>40</v>
      </c>
      <c r="G923" s="132">
        <v>2116.0</v>
      </c>
      <c r="H923" s="116">
        <v>398.2</v>
      </c>
      <c r="I923" s="131"/>
      <c r="J923" s="115"/>
      <c r="K923" s="115"/>
      <c r="L923" s="137" t="s">
        <v>862</v>
      </c>
      <c r="M923" s="115"/>
      <c r="N923" s="113" t="s">
        <v>725</v>
      </c>
      <c r="O923" s="121" t="s">
        <v>863</v>
      </c>
      <c r="P923" s="121"/>
      <c r="Q923" s="124"/>
      <c r="R923" s="124"/>
      <c r="S923" s="125"/>
    </row>
    <row r="924">
      <c r="A924" s="113" t="s">
        <v>1810</v>
      </c>
      <c r="B924" s="138" t="s">
        <v>699</v>
      </c>
      <c r="C924" s="138" t="s">
        <v>700</v>
      </c>
      <c r="D924" s="138" t="s">
        <v>41</v>
      </c>
      <c r="E924" s="139"/>
      <c r="F924" s="138" t="s">
        <v>40</v>
      </c>
      <c r="G924" s="132">
        <v>2117.0</v>
      </c>
      <c r="H924" s="116">
        <v>485.94</v>
      </c>
      <c r="I924" s="131"/>
      <c r="J924" s="115"/>
      <c r="K924" s="115"/>
      <c r="L924" s="138" t="s">
        <v>862</v>
      </c>
      <c r="M924" s="115"/>
      <c r="N924" s="113" t="s">
        <v>725</v>
      </c>
      <c r="O924" s="118" t="s">
        <v>863</v>
      </c>
      <c r="P924" s="118"/>
      <c r="Q924" s="126"/>
      <c r="R924" s="126"/>
      <c r="S924" s="127"/>
    </row>
    <row r="925">
      <c r="A925" s="113" t="s">
        <v>1811</v>
      </c>
      <c r="B925" s="138" t="s">
        <v>699</v>
      </c>
      <c r="C925" s="138" t="s">
        <v>700</v>
      </c>
      <c r="D925" s="138" t="s">
        <v>41</v>
      </c>
      <c r="E925" s="139"/>
      <c r="F925" s="138" t="s">
        <v>40</v>
      </c>
      <c r="G925" s="132">
        <v>2118.0</v>
      </c>
      <c r="H925" s="116">
        <v>676.85</v>
      </c>
      <c r="I925" s="131"/>
      <c r="J925" s="115"/>
      <c r="K925" s="115"/>
      <c r="L925" s="137" t="s">
        <v>862</v>
      </c>
      <c r="M925" s="115"/>
      <c r="N925" s="113" t="s">
        <v>725</v>
      </c>
      <c r="O925" s="121" t="s">
        <v>863</v>
      </c>
      <c r="P925" s="121"/>
      <c r="Q925" s="124"/>
      <c r="R925" s="124"/>
      <c r="S925" s="125"/>
    </row>
    <row r="926">
      <c r="A926" s="113" t="s">
        <v>1812</v>
      </c>
      <c r="B926" s="138" t="s">
        <v>699</v>
      </c>
      <c r="C926" s="138" t="s">
        <v>700</v>
      </c>
      <c r="D926" s="138" t="s">
        <v>41</v>
      </c>
      <c r="E926" s="139"/>
      <c r="F926" s="138" t="s">
        <v>40</v>
      </c>
      <c r="G926" s="132">
        <v>2119.0</v>
      </c>
      <c r="H926" s="116">
        <v>2672.33</v>
      </c>
      <c r="I926" s="131"/>
      <c r="J926" s="115"/>
      <c r="K926" s="115"/>
      <c r="L926" s="138" t="s">
        <v>862</v>
      </c>
      <c r="M926" s="115"/>
      <c r="N926" s="113" t="s">
        <v>725</v>
      </c>
      <c r="O926" s="118" t="s">
        <v>863</v>
      </c>
      <c r="P926" s="118"/>
      <c r="Q926" s="126"/>
      <c r="R926" s="126"/>
      <c r="S926" s="127"/>
    </row>
    <row r="927">
      <c r="A927" s="113" t="s">
        <v>1813</v>
      </c>
      <c r="B927" s="138" t="s">
        <v>699</v>
      </c>
      <c r="C927" s="138" t="s">
        <v>700</v>
      </c>
      <c r="D927" s="138" t="s">
        <v>41</v>
      </c>
      <c r="E927" s="139"/>
      <c r="F927" s="138" t="s">
        <v>40</v>
      </c>
      <c r="G927" s="132">
        <v>2120.0</v>
      </c>
      <c r="H927" s="116">
        <v>25.12</v>
      </c>
      <c r="I927" s="131"/>
      <c r="J927" s="115"/>
      <c r="K927" s="115"/>
      <c r="L927" s="137" t="s">
        <v>862</v>
      </c>
      <c r="M927" s="115"/>
      <c r="N927" s="113" t="s">
        <v>725</v>
      </c>
      <c r="O927" s="121" t="s">
        <v>863</v>
      </c>
      <c r="P927" s="121"/>
      <c r="Q927" s="124"/>
      <c r="R927" s="124"/>
      <c r="S927" s="125"/>
    </row>
    <row r="928">
      <c r="A928" s="113" t="s">
        <v>1814</v>
      </c>
      <c r="B928" s="138" t="s">
        <v>699</v>
      </c>
      <c r="C928" s="138" t="s">
        <v>700</v>
      </c>
      <c r="D928" s="138" t="s">
        <v>41</v>
      </c>
      <c r="E928" s="139"/>
      <c r="F928" s="138" t="s">
        <v>40</v>
      </c>
      <c r="G928" s="132">
        <v>2121.0</v>
      </c>
      <c r="H928" s="116">
        <v>373.84</v>
      </c>
      <c r="I928" s="131"/>
      <c r="J928" s="115"/>
      <c r="K928" s="115"/>
      <c r="L928" s="138" t="s">
        <v>862</v>
      </c>
      <c r="M928" s="115"/>
      <c r="N928" s="113" t="s">
        <v>725</v>
      </c>
      <c r="O928" s="118" t="s">
        <v>863</v>
      </c>
      <c r="P928" s="118"/>
      <c r="Q928" s="126"/>
      <c r="R928" s="126"/>
      <c r="S928" s="127"/>
    </row>
    <row r="929">
      <c r="A929" s="113" t="s">
        <v>1815</v>
      </c>
      <c r="B929" s="138" t="s">
        <v>699</v>
      </c>
      <c r="C929" s="138" t="s">
        <v>700</v>
      </c>
      <c r="D929" s="138" t="s">
        <v>41</v>
      </c>
      <c r="E929" s="139"/>
      <c r="F929" s="138" t="s">
        <v>40</v>
      </c>
      <c r="G929" s="132">
        <v>2122.0</v>
      </c>
      <c r="H929" s="116">
        <v>74.6</v>
      </c>
      <c r="I929" s="131"/>
      <c r="J929" s="115"/>
      <c r="K929" s="115"/>
      <c r="L929" s="137" t="s">
        <v>862</v>
      </c>
      <c r="M929" s="115"/>
      <c r="N929" s="113" t="s">
        <v>725</v>
      </c>
      <c r="O929" s="121" t="s">
        <v>863</v>
      </c>
      <c r="P929" s="121"/>
      <c r="Q929" s="124"/>
      <c r="R929" s="124"/>
      <c r="S929" s="125"/>
    </row>
    <row r="930">
      <c r="A930" s="113" t="s">
        <v>1816</v>
      </c>
      <c r="B930" s="138" t="s">
        <v>699</v>
      </c>
      <c r="C930" s="138" t="s">
        <v>700</v>
      </c>
      <c r="D930" s="138" t="s">
        <v>41</v>
      </c>
      <c r="E930" s="139"/>
      <c r="F930" s="138" t="s">
        <v>40</v>
      </c>
      <c r="G930" s="132">
        <v>2123.0</v>
      </c>
      <c r="H930" s="116">
        <v>1219.28</v>
      </c>
      <c r="I930" s="131"/>
      <c r="J930" s="115"/>
      <c r="K930" s="115"/>
      <c r="L930" s="138" t="s">
        <v>862</v>
      </c>
      <c r="M930" s="115"/>
      <c r="N930" s="113" t="s">
        <v>725</v>
      </c>
      <c r="O930" s="118" t="s">
        <v>863</v>
      </c>
      <c r="P930" s="118"/>
      <c r="Q930" s="126"/>
      <c r="R930" s="126"/>
      <c r="S930" s="127"/>
    </row>
    <row r="931">
      <c r="A931" s="113" t="s">
        <v>1817</v>
      </c>
      <c r="B931" s="138" t="s">
        <v>699</v>
      </c>
      <c r="C931" s="138" t="s">
        <v>700</v>
      </c>
      <c r="D931" s="138" t="s">
        <v>41</v>
      </c>
      <c r="E931" s="139"/>
      <c r="F931" s="138" t="s">
        <v>40</v>
      </c>
      <c r="G931" s="132">
        <v>2124.0</v>
      </c>
      <c r="H931" s="116">
        <v>124.55</v>
      </c>
      <c r="I931" s="131"/>
      <c r="J931" s="115"/>
      <c r="K931" s="115"/>
      <c r="L931" s="137" t="s">
        <v>862</v>
      </c>
      <c r="M931" s="115"/>
      <c r="N931" s="113" t="s">
        <v>725</v>
      </c>
      <c r="O931" s="121" t="s">
        <v>863</v>
      </c>
      <c r="P931" s="121"/>
      <c r="Q931" s="124"/>
      <c r="R931" s="124"/>
      <c r="S931" s="125"/>
    </row>
    <row r="932">
      <c r="A932" s="113" t="s">
        <v>1818</v>
      </c>
      <c r="B932" s="138" t="s">
        <v>699</v>
      </c>
      <c r="C932" s="138" t="s">
        <v>700</v>
      </c>
      <c r="D932" s="138" t="s">
        <v>41</v>
      </c>
      <c r="E932" s="139"/>
      <c r="F932" s="138" t="s">
        <v>40</v>
      </c>
      <c r="G932" s="132">
        <v>2125.0</v>
      </c>
      <c r="H932" s="116">
        <v>1148.3</v>
      </c>
      <c r="I932" s="131"/>
      <c r="J932" s="115"/>
      <c r="K932" s="115"/>
      <c r="L932" s="138" t="s">
        <v>862</v>
      </c>
      <c r="M932" s="115"/>
      <c r="N932" s="113" t="s">
        <v>725</v>
      </c>
      <c r="O932" s="118" t="s">
        <v>863</v>
      </c>
      <c r="P932" s="118"/>
      <c r="Q932" s="126"/>
      <c r="R932" s="126"/>
      <c r="S932" s="127"/>
    </row>
    <row r="933">
      <c r="A933" s="113" t="s">
        <v>1819</v>
      </c>
      <c r="B933" s="138" t="s">
        <v>699</v>
      </c>
      <c r="C933" s="138" t="s">
        <v>700</v>
      </c>
      <c r="D933" s="138" t="s">
        <v>41</v>
      </c>
      <c r="E933" s="139"/>
      <c r="F933" s="138" t="s">
        <v>40</v>
      </c>
      <c r="G933" s="132">
        <v>2126.0</v>
      </c>
      <c r="H933" s="116">
        <v>54.33</v>
      </c>
      <c r="I933" s="131"/>
      <c r="J933" s="115"/>
      <c r="K933" s="115"/>
      <c r="L933" s="137" t="s">
        <v>862</v>
      </c>
      <c r="M933" s="115"/>
      <c r="N933" s="113" t="s">
        <v>725</v>
      </c>
      <c r="O933" s="121" t="s">
        <v>863</v>
      </c>
      <c r="P933" s="121"/>
      <c r="Q933" s="124"/>
      <c r="R933" s="124"/>
      <c r="S933" s="125"/>
    </row>
    <row r="934">
      <c r="A934" s="113" t="s">
        <v>1820</v>
      </c>
      <c r="B934" s="138" t="s">
        <v>699</v>
      </c>
      <c r="C934" s="138" t="s">
        <v>700</v>
      </c>
      <c r="D934" s="138" t="s">
        <v>41</v>
      </c>
      <c r="E934" s="139"/>
      <c r="F934" s="138" t="s">
        <v>40</v>
      </c>
      <c r="G934" s="132">
        <v>2127.0</v>
      </c>
      <c r="H934" s="116">
        <v>224.22</v>
      </c>
      <c r="I934" s="131"/>
      <c r="J934" s="115"/>
      <c r="K934" s="115"/>
      <c r="L934" s="138" t="s">
        <v>862</v>
      </c>
      <c r="M934" s="115"/>
      <c r="N934" s="113" t="s">
        <v>725</v>
      </c>
      <c r="O934" s="118" t="s">
        <v>863</v>
      </c>
      <c r="P934" s="118"/>
      <c r="Q934" s="126"/>
      <c r="R934" s="126"/>
      <c r="S934" s="127"/>
    </row>
    <row r="935">
      <c r="A935" s="113" t="s">
        <v>1821</v>
      </c>
      <c r="B935" s="138" t="s">
        <v>699</v>
      </c>
      <c r="C935" s="138" t="s">
        <v>700</v>
      </c>
      <c r="D935" s="138" t="s">
        <v>41</v>
      </c>
      <c r="E935" s="139"/>
      <c r="F935" s="138" t="s">
        <v>40</v>
      </c>
      <c r="G935" s="132">
        <v>2128.0</v>
      </c>
      <c r="H935" s="116">
        <v>311.62</v>
      </c>
      <c r="I935" s="131"/>
      <c r="J935" s="115"/>
      <c r="K935" s="115"/>
      <c r="L935" s="137" t="s">
        <v>862</v>
      </c>
      <c r="M935" s="115"/>
      <c r="N935" s="113" t="s">
        <v>725</v>
      </c>
      <c r="O935" s="121" t="s">
        <v>863</v>
      </c>
      <c r="P935" s="121"/>
      <c r="Q935" s="124"/>
      <c r="R935" s="124"/>
      <c r="S935" s="125"/>
    </row>
    <row r="936">
      <c r="A936" s="113" t="s">
        <v>1822</v>
      </c>
      <c r="B936" s="138" t="s">
        <v>699</v>
      </c>
      <c r="C936" s="138" t="s">
        <v>700</v>
      </c>
      <c r="D936" s="138" t="s">
        <v>41</v>
      </c>
      <c r="E936" s="139"/>
      <c r="F936" s="138" t="s">
        <v>40</v>
      </c>
      <c r="G936" s="132">
        <v>2129.0</v>
      </c>
      <c r="H936" s="116">
        <v>405.89</v>
      </c>
      <c r="I936" s="131"/>
      <c r="J936" s="115"/>
      <c r="K936" s="115"/>
      <c r="L936" s="138" t="s">
        <v>862</v>
      </c>
      <c r="M936" s="115"/>
      <c r="N936" s="113" t="s">
        <v>725</v>
      </c>
      <c r="O936" s="118" t="s">
        <v>863</v>
      </c>
      <c r="P936" s="118"/>
      <c r="Q936" s="126"/>
      <c r="R936" s="126"/>
      <c r="S936" s="127"/>
    </row>
    <row r="937">
      <c r="A937" s="113" t="s">
        <v>1823</v>
      </c>
      <c r="B937" s="138" t="s">
        <v>699</v>
      </c>
      <c r="C937" s="138" t="s">
        <v>700</v>
      </c>
      <c r="D937" s="138" t="s">
        <v>41</v>
      </c>
      <c r="E937" s="139"/>
      <c r="F937" s="138" t="s">
        <v>40</v>
      </c>
      <c r="G937" s="132">
        <v>2130.0</v>
      </c>
      <c r="H937" s="116">
        <v>91.19</v>
      </c>
      <c r="I937" s="131"/>
      <c r="J937" s="115"/>
      <c r="K937" s="115"/>
      <c r="L937" s="137" t="s">
        <v>862</v>
      </c>
      <c r="M937" s="115"/>
      <c r="N937" s="113" t="s">
        <v>725</v>
      </c>
      <c r="O937" s="121" t="s">
        <v>863</v>
      </c>
      <c r="P937" s="121"/>
      <c r="Q937" s="124"/>
      <c r="R937" s="124"/>
      <c r="S937" s="125"/>
    </row>
    <row r="938">
      <c r="A938" s="113" t="s">
        <v>1824</v>
      </c>
      <c r="B938" s="138" t="s">
        <v>699</v>
      </c>
      <c r="C938" s="138" t="s">
        <v>700</v>
      </c>
      <c r="D938" s="138" t="s">
        <v>41</v>
      </c>
      <c r="E938" s="139"/>
      <c r="F938" s="138" t="s">
        <v>40</v>
      </c>
      <c r="G938" s="132">
        <v>2131.0</v>
      </c>
      <c r="H938" s="116">
        <v>81.46</v>
      </c>
      <c r="I938" s="131"/>
      <c r="J938" s="115"/>
      <c r="K938" s="115"/>
      <c r="L938" s="138" t="s">
        <v>862</v>
      </c>
      <c r="M938" s="115"/>
      <c r="N938" s="113" t="s">
        <v>725</v>
      </c>
      <c r="O938" s="118" t="s">
        <v>863</v>
      </c>
      <c r="P938" s="118"/>
      <c r="Q938" s="126"/>
      <c r="R938" s="126"/>
      <c r="S938" s="127"/>
    </row>
    <row r="939">
      <c r="A939" s="113" t="s">
        <v>1825</v>
      </c>
      <c r="B939" s="138" t="s">
        <v>699</v>
      </c>
      <c r="C939" s="138" t="s">
        <v>700</v>
      </c>
      <c r="D939" s="138" t="s">
        <v>41</v>
      </c>
      <c r="E939" s="139"/>
      <c r="F939" s="138" t="s">
        <v>40</v>
      </c>
      <c r="G939" s="132">
        <v>2132.0</v>
      </c>
      <c r="H939" s="116">
        <v>1561.56</v>
      </c>
      <c r="I939" s="131"/>
      <c r="J939" s="115"/>
      <c r="K939" s="115"/>
      <c r="L939" s="137" t="s">
        <v>862</v>
      </c>
      <c r="M939" s="115"/>
      <c r="N939" s="113" t="s">
        <v>725</v>
      </c>
      <c r="O939" s="121" t="s">
        <v>863</v>
      </c>
      <c r="P939" s="121"/>
      <c r="Q939" s="124"/>
      <c r="R939" s="124"/>
      <c r="S939" s="125"/>
    </row>
    <row r="940">
      <c r="A940" s="113" t="s">
        <v>1826</v>
      </c>
      <c r="B940" s="138" t="s">
        <v>699</v>
      </c>
      <c r="C940" s="138" t="s">
        <v>700</v>
      </c>
      <c r="D940" s="138" t="s">
        <v>41</v>
      </c>
      <c r="E940" s="139"/>
      <c r="F940" s="138" t="s">
        <v>40</v>
      </c>
      <c r="G940" s="132">
        <v>2133.0</v>
      </c>
      <c r="H940" s="116">
        <v>175.1</v>
      </c>
      <c r="I940" s="131"/>
      <c r="J940" s="115"/>
      <c r="K940" s="115"/>
      <c r="L940" s="138" t="s">
        <v>862</v>
      </c>
      <c r="M940" s="115"/>
      <c r="N940" s="113" t="s">
        <v>725</v>
      </c>
      <c r="O940" s="118" t="s">
        <v>863</v>
      </c>
      <c r="P940" s="118"/>
      <c r="Q940" s="126"/>
      <c r="R940" s="126"/>
      <c r="S940" s="127"/>
    </row>
    <row r="941">
      <c r="A941" s="113" t="s">
        <v>1827</v>
      </c>
      <c r="B941" s="138" t="s">
        <v>699</v>
      </c>
      <c r="C941" s="138" t="s">
        <v>700</v>
      </c>
      <c r="D941" s="138" t="s">
        <v>41</v>
      </c>
      <c r="E941" s="139"/>
      <c r="F941" s="138" t="s">
        <v>40</v>
      </c>
      <c r="G941" s="132">
        <v>2134.0</v>
      </c>
      <c r="H941" s="116">
        <v>399.92</v>
      </c>
      <c r="I941" s="131"/>
      <c r="J941" s="115"/>
      <c r="K941" s="115"/>
      <c r="L941" s="137" t="s">
        <v>862</v>
      </c>
      <c r="M941" s="115"/>
      <c r="N941" s="113" t="s">
        <v>725</v>
      </c>
      <c r="O941" s="121" t="s">
        <v>863</v>
      </c>
      <c r="P941" s="121"/>
      <c r="Q941" s="124"/>
      <c r="R941" s="124"/>
      <c r="S941" s="125"/>
    </row>
    <row r="942">
      <c r="A942" s="113" t="s">
        <v>1828</v>
      </c>
      <c r="B942" s="138" t="s">
        <v>699</v>
      </c>
      <c r="C942" s="138" t="s">
        <v>700</v>
      </c>
      <c r="D942" s="138" t="s">
        <v>41</v>
      </c>
      <c r="E942" s="139"/>
      <c r="F942" s="138" t="s">
        <v>40</v>
      </c>
      <c r="G942" s="132">
        <v>2135.0</v>
      </c>
      <c r="H942" s="116">
        <v>1726.29</v>
      </c>
      <c r="I942" s="131"/>
      <c r="J942" s="115"/>
      <c r="K942" s="115"/>
      <c r="L942" s="138" t="s">
        <v>862</v>
      </c>
      <c r="M942" s="115"/>
      <c r="N942" s="113" t="s">
        <v>725</v>
      </c>
      <c r="O942" s="118" t="s">
        <v>863</v>
      </c>
      <c r="P942" s="118"/>
      <c r="Q942" s="126"/>
      <c r="R942" s="126"/>
      <c r="S942" s="127"/>
    </row>
    <row r="943">
      <c r="A943" s="113" t="s">
        <v>1829</v>
      </c>
      <c r="B943" s="138" t="s">
        <v>699</v>
      </c>
      <c r="C943" s="138" t="s">
        <v>700</v>
      </c>
      <c r="D943" s="138" t="s">
        <v>41</v>
      </c>
      <c r="E943" s="139"/>
      <c r="F943" s="138" t="s">
        <v>40</v>
      </c>
      <c r="G943" s="132">
        <v>2136.0</v>
      </c>
      <c r="H943" s="116">
        <v>2073.73</v>
      </c>
      <c r="I943" s="131"/>
      <c r="J943" s="115"/>
      <c r="K943" s="115"/>
      <c r="L943" s="137" t="s">
        <v>862</v>
      </c>
      <c r="M943" s="115"/>
      <c r="N943" s="113" t="s">
        <v>725</v>
      </c>
      <c r="O943" s="121" t="s">
        <v>863</v>
      </c>
      <c r="P943" s="121"/>
      <c r="Q943" s="124"/>
      <c r="R943" s="124"/>
      <c r="S943" s="125"/>
    </row>
    <row r="944">
      <c r="A944" s="113" t="s">
        <v>1830</v>
      </c>
      <c r="B944" s="138" t="s">
        <v>699</v>
      </c>
      <c r="C944" s="138" t="s">
        <v>700</v>
      </c>
      <c r="D944" s="138" t="s">
        <v>41</v>
      </c>
      <c r="E944" s="139"/>
      <c r="F944" s="138" t="s">
        <v>40</v>
      </c>
      <c r="G944" s="132">
        <v>2137.0</v>
      </c>
      <c r="H944" s="116">
        <v>115.63</v>
      </c>
      <c r="I944" s="131"/>
      <c r="J944" s="115"/>
      <c r="K944" s="115"/>
      <c r="L944" s="138" t="s">
        <v>862</v>
      </c>
      <c r="M944" s="115"/>
      <c r="N944" s="113" t="s">
        <v>725</v>
      </c>
      <c r="O944" s="118" t="s">
        <v>863</v>
      </c>
      <c r="P944" s="118"/>
      <c r="Q944" s="126"/>
      <c r="R944" s="126"/>
      <c r="S944" s="127"/>
    </row>
    <row r="945">
      <c r="A945" s="113" t="s">
        <v>1831</v>
      </c>
      <c r="B945" s="138" t="s">
        <v>699</v>
      </c>
      <c r="C945" s="138" t="s">
        <v>700</v>
      </c>
      <c r="D945" s="138" t="s">
        <v>41</v>
      </c>
      <c r="E945" s="139"/>
      <c r="F945" s="138" t="s">
        <v>40</v>
      </c>
      <c r="G945" s="132">
        <v>2138.0</v>
      </c>
      <c r="H945" s="116">
        <v>1877.21</v>
      </c>
      <c r="I945" s="131"/>
      <c r="J945" s="115"/>
      <c r="K945" s="115"/>
      <c r="L945" s="137" t="s">
        <v>862</v>
      </c>
      <c r="M945" s="115"/>
      <c r="N945" s="113" t="s">
        <v>725</v>
      </c>
      <c r="O945" s="121" t="s">
        <v>863</v>
      </c>
      <c r="P945" s="121"/>
      <c r="Q945" s="124"/>
      <c r="R945" s="124"/>
      <c r="S945" s="125"/>
    </row>
    <row r="946">
      <c r="A946" s="113" t="s">
        <v>1832</v>
      </c>
      <c r="B946" s="138" t="s">
        <v>699</v>
      </c>
      <c r="C946" s="138" t="s">
        <v>700</v>
      </c>
      <c r="D946" s="138" t="s">
        <v>41</v>
      </c>
      <c r="E946" s="139"/>
      <c r="F946" s="138" t="s">
        <v>40</v>
      </c>
      <c r="G946" s="132">
        <v>2139.0</v>
      </c>
      <c r="H946" s="116">
        <v>810.31</v>
      </c>
      <c r="I946" s="131"/>
      <c r="J946" s="115"/>
      <c r="K946" s="115"/>
      <c r="L946" s="138" t="s">
        <v>862</v>
      </c>
      <c r="M946" s="115"/>
      <c r="N946" s="113" t="s">
        <v>725</v>
      </c>
      <c r="O946" s="118" t="s">
        <v>863</v>
      </c>
      <c r="P946" s="118"/>
      <c r="Q946" s="126"/>
      <c r="R946" s="126"/>
      <c r="S946" s="127"/>
    </row>
    <row r="947">
      <c r="A947" s="113" t="s">
        <v>1833</v>
      </c>
      <c r="B947" s="138" t="s">
        <v>699</v>
      </c>
      <c r="C947" s="138" t="s">
        <v>700</v>
      </c>
      <c r="D947" s="138" t="s">
        <v>41</v>
      </c>
      <c r="E947" s="139"/>
      <c r="F947" s="138" t="s">
        <v>40</v>
      </c>
      <c r="G947" s="132">
        <v>2140.0</v>
      </c>
      <c r="H947" s="116">
        <v>156.88</v>
      </c>
      <c r="I947" s="131"/>
      <c r="J947" s="115"/>
      <c r="K947" s="115"/>
      <c r="L947" s="137" t="s">
        <v>862</v>
      </c>
      <c r="M947" s="115"/>
      <c r="N947" s="113" t="s">
        <v>725</v>
      </c>
      <c r="O947" s="121" t="s">
        <v>863</v>
      </c>
      <c r="P947" s="121"/>
      <c r="Q947" s="124"/>
      <c r="R947" s="124"/>
      <c r="S947" s="125"/>
    </row>
    <row r="948">
      <c r="A948" s="113" t="s">
        <v>1834</v>
      </c>
      <c r="B948" s="138" t="s">
        <v>699</v>
      </c>
      <c r="C948" s="138" t="s">
        <v>700</v>
      </c>
      <c r="D948" s="138" t="s">
        <v>41</v>
      </c>
      <c r="E948" s="139"/>
      <c r="F948" s="138" t="s">
        <v>40</v>
      </c>
      <c r="G948" s="132">
        <v>2141.0</v>
      </c>
      <c r="H948" s="116">
        <v>503.43</v>
      </c>
      <c r="I948" s="131"/>
      <c r="J948" s="115"/>
      <c r="K948" s="115"/>
      <c r="L948" s="138" t="s">
        <v>862</v>
      </c>
      <c r="M948" s="115"/>
      <c r="N948" s="113" t="s">
        <v>725</v>
      </c>
      <c r="O948" s="118" t="s">
        <v>863</v>
      </c>
      <c r="P948" s="118"/>
      <c r="Q948" s="126"/>
      <c r="R948" s="126"/>
      <c r="S948" s="127"/>
    </row>
    <row r="949">
      <c r="A949" s="113" t="s">
        <v>1835</v>
      </c>
      <c r="B949" s="138" t="s">
        <v>699</v>
      </c>
      <c r="C949" s="138" t="s">
        <v>700</v>
      </c>
      <c r="D949" s="138" t="s">
        <v>41</v>
      </c>
      <c r="E949" s="139"/>
      <c r="F949" s="138" t="s">
        <v>40</v>
      </c>
      <c r="G949" s="132">
        <v>2142.0</v>
      </c>
      <c r="H949" s="116">
        <v>42.74</v>
      </c>
      <c r="I949" s="131"/>
      <c r="J949" s="115"/>
      <c r="K949" s="115"/>
      <c r="L949" s="137" t="s">
        <v>862</v>
      </c>
      <c r="M949" s="115"/>
      <c r="N949" s="113" t="s">
        <v>725</v>
      </c>
      <c r="O949" s="121" t="s">
        <v>863</v>
      </c>
      <c r="P949" s="121"/>
      <c r="Q949" s="124"/>
      <c r="R949" s="124"/>
      <c r="S949" s="125"/>
    </row>
    <row r="950">
      <c r="A950" s="113" t="s">
        <v>1836</v>
      </c>
      <c r="B950" s="138" t="s">
        <v>699</v>
      </c>
      <c r="C950" s="138" t="s">
        <v>700</v>
      </c>
      <c r="D950" s="138" t="s">
        <v>41</v>
      </c>
      <c r="E950" s="139"/>
      <c r="F950" s="138" t="s">
        <v>40</v>
      </c>
      <c r="G950" s="132">
        <v>2143.0</v>
      </c>
      <c r="H950" s="116">
        <v>349.16</v>
      </c>
      <c r="I950" s="131"/>
      <c r="J950" s="115"/>
      <c r="K950" s="115"/>
      <c r="L950" s="138" t="s">
        <v>862</v>
      </c>
      <c r="M950" s="115"/>
      <c r="N950" s="113" t="s">
        <v>725</v>
      </c>
      <c r="O950" s="118" t="s">
        <v>863</v>
      </c>
      <c r="P950" s="118"/>
      <c r="Q950" s="126"/>
      <c r="R950" s="126"/>
      <c r="S950" s="127"/>
    </row>
    <row r="951">
      <c r="A951" s="113" t="s">
        <v>1837</v>
      </c>
      <c r="B951" s="138" t="s">
        <v>699</v>
      </c>
      <c r="C951" s="138" t="s">
        <v>700</v>
      </c>
      <c r="D951" s="138" t="s">
        <v>41</v>
      </c>
      <c r="E951" s="139"/>
      <c r="F951" s="138" t="s">
        <v>40</v>
      </c>
      <c r="G951" s="132">
        <v>2144.0</v>
      </c>
      <c r="H951" s="116">
        <v>1061.69</v>
      </c>
      <c r="I951" s="131"/>
      <c r="J951" s="115"/>
      <c r="K951" s="115"/>
      <c r="L951" s="137" t="s">
        <v>862</v>
      </c>
      <c r="M951" s="115"/>
      <c r="N951" s="113" t="s">
        <v>725</v>
      </c>
      <c r="O951" s="121" t="s">
        <v>863</v>
      </c>
      <c r="P951" s="121"/>
      <c r="Q951" s="124"/>
      <c r="R951" s="124"/>
      <c r="S951" s="125"/>
    </row>
    <row r="952">
      <c r="A952" s="113" t="s">
        <v>1838</v>
      </c>
      <c r="B952" s="138" t="s">
        <v>699</v>
      </c>
      <c r="C952" s="138" t="s">
        <v>700</v>
      </c>
      <c r="D952" s="138" t="s">
        <v>41</v>
      </c>
      <c r="E952" s="139"/>
      <c r="F952" s="138" t="s">
        <v>40</v>
      </c>
      <c r="G952" s="132">
        <v>2145.0</v>
      </c>
      <c r="H952" s="116">
        <v>30.71</v>
      </c>
      <c r="I952" s="131"/>
      <c r="J952" s="115"/>
      <c r="K952" s="115"/>
      <c r="L952" s="138" t="s">
        <v>862</v>
      </c>
      <c r="M952" s="115"/>
      <c r="N952" s="113" t="s">
        <v>725</v>
      </c>
      <c r="O952" s="118" t="s">
        <v>863</v>
      </c>
      <c r="P952" s="118"/>
      <c r="Q952" s="126"/>
      <c r="R952" s="126"/>
      <c r="S952" s="127"/>
    </row>
    <row r="953">
      <c r="A953" s="113" t="s">
        <v>1839</v>
      </c>
      <c r="B953" s="138" t="s">
        <v>699</v>
      </c>
      <c r="C953" s="138" t="s">
        <v>700</v>
      </c>
      <c r="D953" s="138" t="s">
        <v>41</v>
      </c>
      <c r="E953" s="139"/>
      <c r="F953" s="138" t="s">
        <v>40</v>
      </c>
      <c r="G953" s="132">
        <v>2146.0</v>
      </c>
      <c r="H953" s="116">
        <v>527.32</v>
      </c>
      <c r="I953" s="131"/>
      <c r="J953" s="115"/>
      <c r="K953" s="115"/>
      <c r="L953" s="137" t="s">
        <v>862</v>
      </c>
      <c r="M953" s="115"/>
      <c r="N953" s="113" t="s">
        <v>725</v>
      </c>
      <c r="O953" s="121" t="s">
        <v>863</v>
      </c>
      <c r="P953" s="121"/>
      <c r="Q953" s="124"/>
      <c r="R953" s="124"/>
      <c r="S953" s="125"/>
    </row>
    <row r="954">
      <c r="A954" s="113" t="s">
        <v>1840</v>
      </c>
      <c r="B954" s="138" t="s">
        <v>699</v>
      </c>
      <c r="C954" s="138" t="s">
        <v>700</v>
      </c>
      <c r="D954" s="138" t="s">
        <v>41</v>
      </c>
      <c r="E954" s="139"/>
      <c r="F954" s="138" t="s">
        <v>40</v>
      </c>
      <c r="G954" s="132">
        <v>2147.0</v>
      </c>
      <c r="H954" s="116">
        <v>299.19</v>
      </c>
      <c r="I954" s="131"/>
      <c r="J954" s="115"/>
      <c r="K954" s="115"/>
      <c r="L954" s="138" t="s">
        <v>862</v>
      </c>
      <c r="M954" s="115"/>
      <c r="N954" s="113" t="s">
        <v>725</v>
      </c>
      <c r="O954" s="118" t="s">
        <v>863</v>
      </c>
      <c r="P954" s="118"/>
      <c r="Q954" s="126"/>
      <c r="R954" s="126"/>
      <c r="S954" s="127"/>
    </row>
    <row r="955">
      <c r="A955" s="113" t="s">
        <v>1841</v>
      </c>
      <c r="B955" s="138" t="s">
        <v>699</v>
      </c>
      <c r="C955" s="138" t="s">
        <v>700</v>
      </c>
      <c r="D955" s="138" t="s">
        <v>41</v>
      </c>
      <c r="E955" s="139"/>
      <c r="F955" s="138" t="s">
        <v>40</v>
      </c>
      <c r="G955" s="132">
        <v>2150.0</v>
      </c>
      <c r="H955" s="116">
        <v>370.52</v>
      </c>
      <c r="I955" s="131"/>
      <c r="J955" s="115"/>
      <c r="K955" s="115"/>
      <c r="L955" s="137" t="s">
        <v>862</v>
      </c>
      <c r="M955" s="115"/>
      <c r="N955" s="113" t="s">
        <v>725</v>
      </c>
      <c r="O955" s="121" t="s">
        <v>863</v>
      </c>
      <c r="P955" s="121"/>
      <c r="Q955" s="124"/>
      <c r="R955" s="124"/>
      <c r="S955" s="125"/>
    </row>
    <row r="956">
      <c r="A956" s="113" t="s">
        <v>1842</v>
      </c>
      <c r="B956" s="138" t="s">
        <v>699</v>
      </c>
      <c r="C956" s="138" t="s">
        <v>700</v>
      </c>
      <c r="D956" s="138" t="s">
        <v>41</v>
      </c>
      <c r="E956" s="139"/>
      <c r="F956" s="138" t="s">
        <v>40</v>
      </c>
      <c r="G956" s="132">
        <v>2151.0</v>
      </c>
      <c r="H956" s="116">
        <v>816.05</v>
      </c>
      <c r="I956" s="131"/>
      <c r="J956" s="115"/>
      <c r="K956" s="115"/>
      <c r="L956" s="138" t="s">
        <v>862</v>
      </c>
      <c r="M956" s="115"/>
      <c r="N956" s="113" t="s">
        <v>725</v>
      </c>
      <c r="O956" s="118" t="s">
        <v>863</v>
      </c>
      <c r="P956" s="118"/>
      <c r="Q956" s="126"/>
      <c r="R956" s="126"/>
      <c r="S956" s="127"/>
    </row>
    <row r="957">
      <c r="A957" s="113" t="s">
        <v>1843</v>
      </c>
      <c r="B957" s="138" t="s">
        <v>699</v>
      </c>
      <c r="C957" s="138" t="s">
        <v>700</v>
      </c>
      <c r="D957" s="138" t="s">
        <v>41</v>
      </c>
      <c r="E957" s="139"/>
      <c r="F957" s="138" t="s">
        <v>40</v>
      </c>
      <c r="G957" s="132">
        <v>2177.0</v>
      </c>
      <c r="H957" s="116">
        <v>5667.47</v>
      </c>
      <c r="I957" s="131"/>
      <c r="J957" s="115"/>
      <c r="K957" s="115"/>
      <c r="L957" s="137" t="s">
        <v>862</v>
      </c>
      <c r="M957" s="115"/>
      <c r="N957" s="113" t="s">
        <v>725</v>
      </c>
      <c r="O957" s="121" t="s">
        <v>863</v>
      </c>
      <c r="P957" s="121"/>
      <c r="Q957" s="124"/>
      <c r="R957" s="124"/>
      <c r="S957" s="125"/>
    </row>
    <row r="958">
      <c r="A958" s="113" t="s">
        <v>1844</v>
      </c>
      <c r="B958" s="138" t="s">
        <v>699</v>
      </c>
      <c r="C958" s="138" t="s">
        <v>700</v>
      </c>
      <c r="D958" s="138" t="s">
        <v>41</v>
      </c>
      <c r="E958" s="139"/>
      <c r="F958" s="138" t="s">
        <v>40</v>
      </c>
      <c r="G958" s="132">
        <v>2178.0</v>
      </c>
      <c r="H958" s="116">
        <v>245.82</v>
      </c>
      <c r="I958" s="131"/>
      <c r="J958" s="115"/>
      <c r="K958" s="115"/>
      <c r="L958" s="138" t="s">
        <v>862</v>
      </c>
      <c r="M958" s="115"/>
      <c r="N958" s="113" t="s">
        <v>725</v>
      </c>
      <c r="O958" s="118" t="s">
        <v>863</v>
      </c>
      <c r="P958" s="118"/>
      <c r="Q958" s="126"/>
      <c r="R958" s="126"/>
      <c r="S958" s="127"/>
    </row>
    <row r="959">
      <c r="A959" s="113" t="s">
        <v>1845</v>
      </c>
      <c r="B959" s="138" t="s">
        <v>699</v>
      </c>
      <c r="C959" s="138" t="s">
        <v>700</v>
      </c>
      <c r="D959" s="138" t="s">
        <v>41</v>
      </c>
      <c r="E959" s="139"/>
      <c r="F959" s="138" t="s">
        <v>40</v>
      </c>
      <c r="G959" s="132">
        <v>2179.0</v>
      </c>
      <c r="H959" s="116">
        <v>1190.78</v>
      </c>
      <c r="I959" s="131"/>
      <c r="J959" s="115"/>
      <c r="K959" s="115"/>
      <c r="L959" s="137" t="s">
        <v>862</v>
      </c>
      <c r="M959" s="115"/>
      <c r="N959" s="113" t="s">
        <v>725</v>
      </c>
      <c r="O959" s="121" t="s">
        <v>863</v>
      </c>
      <c r="P959" s="121"/>
      <c r="Q959" s="124"/>
      <c r="R959" s="124"/>
      <c r="S959" s="125"/>
    </row>
    <row r="960">
      <c r="A960" s="113" t="s">
        <v>1846</v>
      </c>
      <c r="B960" s="138" t="s">
        <v>699</v>
      </c>
      <c r="C960" s="138" t="s">
        <v>700</v>
      </c>
      <c r="D960" s="138" t="s">
        <v>41</v>
      </c>
      <c r="E960" s="139"/>
      <c r="F960" s="138" t="s">
        <v>40</v>
      </c>
      <c r="G960" s="132">
        <v>2180.0</v>
      </c>
      <c r="H960" s="116">
        <v>2312.89</v>
      </c>
      <c r="I960" s="131"/>
      <c r="J960" s="115"/>
      <c r="K960" s="115"/>
      <c r="L960" s="138" t="s">
        <v>862</v>
      </c>
      <c r="M960" s="115"/>
      <c r="N960" s="113" t="s">
        <v>725</v>
      </c>
      <c r="O960" s="118" t="s">
        <v>863</v>
      </c>
      <c r="P960" s="118"/>
      <c r="Q960" s="126"/>
      <c r="R960" s="126"/>
      <c r="S960" s="127"/>
    </row>
    <row r="961">
      <c r="A961" s="113" t="s">
        <v>1847</v>
      </c>
      <c r="B961" s="138" t="s">
        <v>699</v>
      </c>
      <c r="C961" s="138" t="s">
        <v>700</v>
      </c>
      <c r="D961" s="138" t="s">
        <v>41</v>
      </c>
      <c r="E961" s="139"/>
      <c r="F961" s="138" t="s">
        <v>40</v>
      </c>
      <c r="G961" s="132">
        <v>2181.0</v>
      </c>
      <c r="H961" s="116">
        <v>17232.09</v>
      </c>
      <c r="I961" s="131"/>
      <c r="J961" s="115"/>
      <c r="K961" s="115"/>
      <c r="L961" s="137" t="s">
        <v>862</v>
      </c>
      <c r="M961" s="115"/>
      <c r="N961" s="113" t="s">
        <v>725</v>
      </c>
      <c r="O961" s="121" t="s">
        <v>863</v>
      </c>
      <c r="P961" s="121"/>
      <c r="Q961" s="124"/>
      <c r="R961" s="124"/>
      <c r="S961" s="125"/>
    </row>
    <row r="962">
      <c r="A962" s="113" t="s">
        <v>1848</v>
      </c>
      <c r="B962" s="138" t="s">
        <v>699</v>
      </c>
      <c r="C962" s="138" t="s">
        <v>700</v>
      </c>
      <c r="D962" s="138" t="s">
        <v>41</v>
      </c>
      <c r="E962" s="139"/>
      <c r="F962" s="138" t="s">
        <v>40</v>
      </c>
      <c r="G962" s="132">
        <v>2182.0</v>
      </c>
      <c r="H962" s="116">
        <v>588.25</v>
      </c>
      <c r="I962" s="131"/>
      <c r="J962" s="115"/>
      <c r="K962" s="115"/>
      <c r="L962" s="138" t="s">
        <v>862</v>
      </c>
      <c r="M962" s="115"/>
      <c r="N962" s="113" t="s">
        <v>725</v>
      </c>
      <c r="O962" s="118" t="s">
        <v>863</v>
      </c>
      <c r="P962" s="118"/>
      <c r="Q962" s="126"/>
      <c r="R962" s="126"/>
      <c r="S962" s="127"/>
    </row>
    <row r="963">
      <c r="A963" s="113" t="s">
        <v>1849</v>
      </c>
      <c r="B963" s="138" t="s">
        <v>699</v>
      </c>
      <c r="C963" s="138" t="s">
        <v>700</v>
      </c>
      <c r="D963" s="138" t="s">
        <v>41</v>
      </c>
      <c r="E963" s="139"/>
      <c r="F963" s="138" t="s">
        <v>40</v>
      </c>
      <c r="G963" s="132">
        <v>2183.0</v>
      </c>
      <c r="H963" s="116">
        <v>4226.44</v>
      </c>
      <c r="I963" s="131"/>
      <c r="J963" s="115"/>
      <c r="K963" s="115"/>
      <c r="L963" s="137" t="s">
        <v>862</v>
      </c>
      <c r="M963" s="115"/>
      <c r="N963" s="113" t="s">
        <v>725</v>
      </c>
      <c r="O963" s="121" t="s">
        <v>863</v>
      </c>
      <c r="P963" s="121"/>
      <c r="Q963" s="124"/>
      <c r="R963" s="124"/>
      <c r="S963" s="125"/>
    </row>
    <row r="964">
      <c r="A964" s="113" t="s">
        <v>1850</v>
      </c>
      <c r="B964" s="138" t="s">
        <v>699</v>
      </c>
      <c r="C964" s="138" t="s">
        <v>700</v>
      </c>
      <c r="D964" s="138" t="s">
        <v>41</v>
      </c>
      <c r="E964" s="139"/>
      <c r="F964" s="138" t="s">
        <v>40</v>
      </c>
      <c r="G964" s="132">
        <v>2184.0</v>
      </c>
      <c r="H964" s="116">
        <v>471.43</v>
      </c>
      <c r="I964" s="131"/>
      <c r="J964" s="115"/>
      <c r="K964" s="115"/>
      <c r="L964" s="138" t="s">
        <v>862</v>
      </c>
      <c r="M964" s="115"/>
      <c r="N964" s="113" t="s">
        <v>725</v>
      </c>
      <c r="O964" s="118" t="s">
        <v>863</v>
      </c>
      <c r="P964" s="118"/>
      <c r="Q964" s="126"/>
      <c r="R964" s="126"/>
      <c r="S964" s="127"/>
    </row>
    <row r="965">
      <c r="A965" s="113" t="s">
        <v>1851</v>
      </c>
      <c r="B965" s="138" t="s">
        <v>699</v>
      </c>
      <c r="C965" s="138" t="s">
        <v>700</v>
      </c>
      <c r="D965" s="138" t="s">
        <v>41</v>
      </c>
      <c r="E965" s="139"/>
      <c r="F965" s="138" t="s">
        <v>40</v>
      </c>
      <c r="G965" s="132">
        <v>2185.0</v>
      </c>
      <c r="H965" s="116">
        <v>2903.96</v>
      </c>
      <c r="I965" s="131"/>
      <c r="J965" s="115"/>
      <c r="K965" s="115"/>
      <c r="L965" s="137" t="s">
        <v>862</v>
      </c>
      <c r="M965" s="115"/>
      <c r="N965" s="113" t="s">
        <v>725</v>
      </c>
      <c r="O965" s="121" t="s">
        <v>863</v>
      </c>
      <c r="P965" s="121"/>
      <c r="Q965" s="124"/>
      <c r="R965" s="124"/>
      <c r="S965" s="125"/>
    </row>
    <row r="966">
      <c r="A966" s="113" t="s">
        <v>1852</v>
      </c>
      <c r="B966" s="138" t="s">
        <v>699</v>
      </c>
      <c r="C966" s="138" t="s">
        <v>700</v>
      </c>
      <c r="D966" s="138" t="s">
        <v>41</v>
      </c>
      <c r="E966" s="139"/>
      <c r="F966" s="138" t="s">
        <v>40</v>
      </c>
      <c r="G966" s="132">
        <v>2186.0</v>
      </c>
      <c r="H966" s="116">
        <v>1271.82</v>
      </c>
      <c r="I966" s="131"/>
      <c r="J966" s="115"/>
      <c r="K966" s="115"/>
      <c r="L966" s="138" t="s">
        <v>862</v>
      </c>
      <c r="M966" s="115"/>
      <c r="N966" s="113" t="s">
        <v>725</v>
      </c>
      <c r="O966" s="118" t="s">
        <v>863</v>
      </c>
      <c r="P966" s="118"/>
      <c r="Q966" s="126"/>
      <c r="R966" s="126"/>
      <c r="S966" s="127"/>
    </row>
    <row r="967">
      <c r="A967" s="113" t="s">
        <v>1853</v>
      </c>
      <c r="B967" s="138" t="s">
        <v>699</v>
      </c>
      <c r="C967" s="138" t="s">
        <v>700</v>
      </c>
      <c r="D967" s="138" t="s">
        <v>41</v>
      </c>
      <c r="E967" s="139"/>
      <c r="F967" s="138" t="s">
        <v>40</v>
      </c>
      <c r="G967" s="132">
        <v>2187.0</v>
      </c>
      <c r="H967" s="116">
        <v>6489.08</v>
      </c>
      <c r="I967" s="131"/>
      <c r="J967" s="115"/>
      <c r="K967" s="115"/>
      <c r="L967" s="137" t="s">
        <v>862</v>
      </c>
      <c r="M967" s="115"/>
      <c r="N967" s="113" t="s">
        <v>725</v>
      </c>
      <c r="O967" s="121" t="s">
        <v>863</v>
      </c>
      <c r="P967" s="121"/>
      <c r="Q967" s="124"/>
      <c r="R967" s="124"/>
      <c r="S967" s="125"/>
    </row>
    <row r="968">
      <c r="A968" s="113" t="s">
        <v>1854</v>
      </c>
      <c r="B968" s="138" t="s">
        <v>699</v>
      </c>
      <c r="C968" s="138" t="s">
        <v>700</v>
      </c>
      <c r="D968" s="138" t="s">
        <v>41</v>
      </c>
      <c r="E968" s="139"/>
      <c r="F968" s="138" t="s">
        <v>40</v>
      </c>
      <c r="G968" s="132">
        <v>2188.0</v>
      </c>
      <c r="H968" s="116">
        <v>220.31</v>
      </c>
      <c r="I968" s="131"/>
      <c r="J968" s="115"/>
      <c r="K968" s="115"/>
      <c r="L968" s="138" t="s">
        <v>862</v>
      </c>
      <c r="M968" s="115"/>
      <c r="N968" s="113" t="s">
        <v>725</v>
      </c>
      <c r="O968" s="118" t="s">
        <v>863</v>
      </c>
      <c r="P968" s="118"/>
      <c r="Q968" s="126"/>
      <c r="R968" s="126"/>
      <c r="S968" s="127"/>
    </row>
    <row r="969">
      <c r="A969" s="113" t="s">
        <v>1855</v>
      </c>
      <c r="B969" s="138" t="s">
        <v>699</v>
      </c>
      <c r="C969" s="138" t="s">
        <v>700</v>
      </c>
      <c r="D969" s="138" t="s">
        <v>41</v>
      </c>
      <c r="E969" s="139"/>
      <c r="F969" s="138" t="s">
        <v>40</v>
      </c>
      <c r="G969" s="132">
        <v>2189.0</v>
      </c>
      <c r="H969" s="116">
        <v>761.69</v>
      </c>
      <c r="I969" s="131"/>
      <c r="J969" s="115"/>
      <c r="K969" s="115"/>
      <c r="L969" s="137" t="s">
        <v>862</v>
      </c>
      <c r="M969" s="115"/>
      <c r="N969" s="113" t="s">
        <v>725</v>
      </c>
      <c r="O969" s="121" t="s">
        <v>863</v>
      </c>
      <c r="P969" s="121"/>
      <c r="Q969" s="124"/>
      <c r="R969" s="124"/>
      <c r="S969" s="125"/>
    </row>
    <row r="970">
      <c r="A970" s="113" t="s">
        <v>1856</v>
      </c>
      <c r="B970" s="138" t="s">
        <v>699</v>
      </c>
      <c r="C970" s="138" t="s">
        <v>700</v>
      </c>
      <c r="D970" s="138" t="s">
        <v>41</v>
      </c>
      <c r="E970" s="139"/>
      <c r="F970" s="138" t="s">
        <v>40</v>
      </c>
      <c r="G970" s="132">
        <v>2190.0</v>
      </c>
      <c r="H970" s="116">
        <v>3605.94</v>
      </c>
      <c r="I970" s="131"/>
      <c r="J970" s="115"/>
      <c r="K970" s="115"/>
      <c r="L970" s="138" t="s">
        <v>862</v>
      </c>
      <c r="M970" s="115"/>
      <c r="N970" s="113" t="s">
        <v>725</v>
      </c>
      <c r="O970" s="118" t="s">
        <v>863</v>
      </c>
      <c r="P970" s="118"/>
      <c r="Q970" s="126"/>
      <c r="R970" s="126"/>
      <c r="S970" s="127"/>
    </row>
    <row r="971">
      <c r="A971" s="113" t="s">
        <v>1857</v>
      </c>
      <c r="B971" s="138" t="s">
        <v>699</v>
      </c>
      <c r="C971" s="138" t="s">
        <v>700</v>
      </c>
      <c r="D971" s="138" t="s">
        <v>41</v>
      </c>
      <c r="E971" s="139"/>
      <c r="F971" s="138" t="s">
        <v>40</v>
      </c>
      <c r="G971" s="132">
        <v>2191.0</v>
      </c>
      <c r="H971" s="116">
        <v>385.87</v>
      </c>
      <c r="I971" s="131"/>
      <c r="J971" s="115"/>
      <c r="K971" s="115"/>
      <c r="L971" s="137" t="s">
        <v>862</v>
      </c>
      <c r="M971" s="115"/>
      <c r="N971" s="113" t="s">
        <v>725</v>
      </c>
      <c r="O971" s="121" t="s">
        <v>863</v>
      </c>
      <c r="P971" s="121"/>
      <c r="Q971" s="124"/>
      <c r="R971" s="124"/>
      <c r="S971" s="125"/>
    </row>
    <row r="972">
      <c r="A972" s="113" t="s">
        <v>1858</v>
      </c>
      <c r="B972" s="138" t="s">
        <v>699</v>
      </c>
      <c r="C972" s="138" t="s">
        <v>700</v>
      </c>
      <c r="D972" s="138" t="s">
        <v>41</v>
      </c>
      <c r="E972" s="139"/>
      <c r="F972" s="138" t="s">
        <v>40</v>
      </c>
      <c r="G972" s="132">
        <v>2192.0</v>
      </c>
      <c r="H972" s="116">
        <v>1550.58</v>
      </c>
      <c r="I972" s="131"/>
      <c r="J972" s="115"/>
      <c r="K972" s="115"/>
      <c r="L972" s="138" t="s">
        <v>862</v>
      </c>
      <c r="M972" s="115"/>
      <c r="N972" s="113" t="s">
        <v>725</v>
      </c>
      <c r="O972" s="118" t="s">
        <v>863</v>
      </c>
      <c r="P972" s="118"/>
      <c r="Q972" s="126"/>
      <c r="R972" s="126"/>
      <c r="S972" s="127"/>
    </row>
    <row r="973">
      <c r="A973" s="113" t="s">
        <v>1859</v>
      </c>
      <c r="B973" s="138" t="s">
        <v>699</v>
      </c>
      <c r="C973" s="138" t="s">
        <v>700</v>
      </c>
      <c r="D973" s="138" t="s">
        <v>41</v>
      </c>
      <c r="E973" s="139"/>
      <c r="F973" s="138" t="s">
        <v>40</v>
      </c>
      <c r="G973" s="132">
        <v>2193.0</v>
      </c>
      <c r="H973" s="116">
        <v>3845.05</v>
      </c>
      <c r="I973" s="131"/>
      <c r="J973" s="115"/>
      <c r="K973" s="115"/>
      <c r="L973" s="138" t="s">
        <v>862</v>
      </c>
      <c r="M973" s="115"/>
      <c r="N973" s="113" t="s">
        <v>725</v>
      </c>
      <c r="O973" s="121" t="s">
        <v>863</v>
      </c>
      <c r="P973" s="121"/>
      <c r="Q973" s="124"/>
      <c r="R973" s="124"/>
      <c r="S973" s="125"/>
    </row>
    <row r="974">
      <c r="A974" s="113" t="s">
        <v>1860</v>
      </c>
      <c r="B974" s="138" t="s">
        <v>699</v>
      </c>
      <c r="C974" s="138" t="s">
        <v>700</v>
      </c>
      <c r="D974" s="138" t="s">
        <v>41</v>
      </c>
      <c r="E974" s="139"/>
      <c r="F974" s="138" t="s">
        <v>40</v>
      </c>
      <c r="G974" s="132">
        <v>2194.0</v>
      </c>
      <c r="H974" s="116">
        <v>2232.11</v>
      </c>
      <c r="I974" s="131"/>
      <c r="J974" s="115"/>
      <c r="K974" s="115"/>
      <c r="L974" s="137" t="s">
        <v>862</v>
      </c>
      <c r="M974" s="115"/>
      <c r="N974" s="113" t="s">
        <v>725</v>
      </c>
      <c r="O974" s="118" t="s">
        <v>863</v>
      </c>
      <c r="P974" s="118"/>
      <c r="Q974" s="126"/>
      <c r="R974" s="126"/>
      <c r="S974" s="127"/>
    </row>
    <row r="975">
      <c r="A975" s="113" t="s">
        <v>1861</v>
      </c>
      <c r="B975" s="138" t="s">
        <v>699</v>
      </c>
      <c r="C975" s="138" t="s">
        <v>700</v>
      </c>
      <c r="D975" s="138" t="s">
        <v>41</v>
      </c>
      <c r="E975" s="139"/>
      <c r="F975" s="138" t="s">
        <v>40</v>
      </c>
      <c r="G975" s="132">
        <v>2195.0</v>
      </c>
      <c r="H975" s="116">
        <v>4551.2</v>
      </c>
      <c r="I975" s="131"/>
      <c r="J975" s="115"/>
      <c r="K975" s="115"/>
      <c r="L975" s="138" t="s">
        <v>862</v>
      </c>
      <c r="M975" s="115"/>
      <c r="N975" s="113" t="s">
        <v>725</v>
      </c>
      <c r="O975" s="121" t="s">
        <v>863</v>
      </c>
      <c r="P975" s="121"/>
      <c r="Q975" s="124"/>
      <c r="R975" s="124"/>
      <c r="S975" s="125"/>
    </row>
    <row r="976">
      <c r="A976" s="113" t="s">
        <v>1862</v>
      </c>
      <c r="B976" s="138" t="s">
        <v>699</v>
      </c>
      <c r="C976" s="138" t="s">
        <v>700</v>
      </c>
      <c r="D976" s="138" t="s">
        <v>41</v>
      </c>
      <c r="E976" s="139"/>
      <c r="F976" s="138" t="s">
        <v>40</v>
      </c>
      <c r="G976" s="132">
        <v>2196.0</v>
      </c>
      <c r="H976" s="116">
        <v>365.34</v>
      </c>
      <c r="I976" s="131"/>
      <c r="J976" s="115"/>
      <c r="K976" s="115"/>
      <c r="L976" s="137" t="s">
        <v>862</v>
      </c>
      <c r="M976" s="115"/>
      <c r="N976" s="113" t="s">
        <v>725</v>
      </c>
      <c r="O976" s="118" t="s">
        <v>863</v>
      </c>
      <c r="P976" s="118"/>
      <c r="Q976" s="126"/>
      <c r="R976" s="126"/>
      <c r="S976" s="127"/>
    </row>
    <row r="977">
      <c r="A977" s="113" t="s">
        <v>1863</v>
      </c>
      <c r="B977" s="138" t="s">
        <v>699</v>
      </c>
      <c r="C977" s="138" t="s">
        <v>700</v>
      </c>
      <c r="D977" s="138" t="s">
        <v>41</v>
      </c>
      <c r="E977" s="139"/>
      <c r="F977" s="138" t="s">
        <v>40</v>
      </c>
      <c r="G977" s="132">
        <v>2197.0</v>
      </c>
      <c r="H977" s="116">
        <v>798.99</v>
      </c>
      <c r="I977" s="131"/>
      <c r="J977" s="115"/>
      <c r="K977" s="115"/>
      <c r="L977" s="138" t="s">
        <v>862</v>
      </c>
      <c r="M977" s="115"/>
      <c r="N977" s="113" t="s">
        <v>725</v>
      </c>
      <c r="O977" s="121" t="s">
        <v>863</v>
      </c>
      <c r="P977" s="121"/>
      <c r="Q977" s="124"/>
      <c r="R977" s="124"/>
      <c r="S977" s="125"/>
    </row>
    <row r="978">
      <c r="A978" s="113" t="s">
        <v>1864</v>
      </c>
      <c r="B978" s="138" t="s">
        <v>699</v>
      </c>
      <c r="C978" s="138" t="s">
        <v>700</v>
      </c>
      <c r="D978" s="138" t="s">
        <v>41</v>
      </c>
      <c r="E978" s="139"/>
      <c r="F978" s="138" t="s">
        <v>40</v>
      </c>
      <c r="G978" s="132">
        <v>2198.0</v>
      </c>
      <c r="H978" s="116">
        <v>423.41</v>
      </c>
      <c r="I978" s="131"/>
      <c r="J978" s="115"/>
      <c r="K978" s="115"/>
      <c r="L978" s="137" t="s">
        <v>862</v>
      </c>
      <c r="M978" s="115"/>
      <c r="N978" s="113" t="s">
        <v>725</v>
      </c>
      <c r="O978" s="118" t="s">
        <v>863</v>
      </c>
      <c r="P978" s="118"/>
      <c r="Q978" s="126"/>
      <c r="R978" s="126"/>
      <c r="S978" s="127"/>
    </row>
    <row r="979">
      <c r="A979" s="113" t="s">
        <v>1865</v>
      </c>
      <c r="B979" s="138" t="s">
        <v>699</v>
      </c>
      <c r="C979" s="138" t="s">
        <v>700</v>
      </c>
      <c r="D979" s="138" t="s">
        <v>41</v>
      </c>
      <c r="E979" s="139"/>
      <c r="F979" s="138" t="s">
        <v>40</v>
      </c>
      <c r="G979" s="132">
        <v>2199.0</v>
      </c>
      <c r="H979" s="116">
        <v>4914.26</v>
      </c>
      <c r="I979" s="131"/>
      <c r="J979" s="115"/>
      <c r="K979" s="115"/>
      <c r="L979" s="138" t="s">
        <v>862</v>
      </c>
      <c r="M979" s="115"/>
      <c r="N979" s="113" t="s">
        <v>725</v>
      </c>
      <c r="O979" s="121" t="s">
        <v>863</v>
      </c>
      <c r="P979" s="121"/>
      <c r="Q979" s="124"/>
      <c r="R979" s="124"/>
      <c r="S979" s="125"/>
    </row>
    <row r="980">
      <c r="A980" s="113" t="s">
        <v>1866</v>
      </c>
      <c r="B980" s="138" t="s">
        <v>699</v>
      </c>
      <c r="C980" s="138" t="s">
        <v>700</v>
      </c>
      <c r="D980" s="138" t="s">
        <v>41</v>
      </c>
      <c r="E980" s="139"/>
      <c r="F980" s="138" t="s">
        <v>40</v>
      </c>
      <c r="G980" s="132">
        <v>2200.0</v>
      </c>
      <c r="H980" s="116">
        <v>1103.37</v>
      </c>
      <c r="I980" s="131"/>
      <c r="J980" s="115"/>
      <c r="K980" s="115"/>
      <c r="L980" s="137" t="s">
        <v>862</v>
      </c>
      <c r="M980" s="115"/>
      <c r="N980" s="113" t="s">
        <v>725</v>
      </c>
      <c r="O980" s="118" t="s">
        <v>863</v>
      </c>
      <c r="P980" s="118"/>
      <c r="Q980" s="126"/>
      <c r="R980" s="126"/>
      <c r="S980" s="127"/>
    </row>
    <row r="981">
      <c r="A981" s="113" t="s">
        <v>1867</v>
      </c>
      <c r="B981" s="138" t="s">
        <v>699</v>
      </c>
      <c r="C981" s="138" t="s">
        <v>700</v>
      </c>
      <c r="D981" s="138" t="s">
        <v>41</v>
      </c>
      <c r="E981" s="139"/>
      <c r="F981" s="138" t="s">
        <v>40</v>
      </c>
      <c r="G981" s="132">
        <v>2201.0</v>
      </c>
      <c r="H981" s="116">
        <v>9136.7</v>
      </c>
      <c r="I981" s="131"/>
      <c r="J981" s="115"/>
      <c r="K981" s="115"/>
      <c r="L981" s="138" t="s">
        <v>862</v>
      </c>
      <c r="M981" s="115"/>
      <c r="N981" s="113" t="s">
        <v>725</v>
      </c>
      <c r="O981" s="121" t="s">
        <v>863</v>
      </c>
      <c r="P981" s="121"/>
      <c r="Q981" s="124"/>
      <c r="R981" s="124"/>
      <c r="S981" s="125"/>
    </row>
    <row r="982">
      <c r="A982" s="113" t="s">
        <v>1868</v>
      </c>
      <c r="B982" s="138" t="s">
        <v>699</v>
      </c>
      <c r="C982" s="138" t="s">
        <v>700</v>
      </c>
      <c r="D982" s="138" t="s">
        <v>41</v>
      </c>
      <c r="E982" s="139"/>
      <c r="F982" s="138" t="s">
        <v>40</v>
      </c>
      <c r="G982" s="132">
        <v>2202.0</v>
      </c>
      <c r="H982" s="116">
        <v>7093.17</v>
      </c>
      <c r="I982" s="131"/>
      <c r="J982" s="115"/>
      <c r="K982" s="115"/>
      <c r="L982" s="137" t="s">
        <v>862</v>
      </c>
      <c r="M982" s="115"/>
      <c r="N982" s="113" t="s">
        <v>725</v>
      </c>
      <c r="O982" s="118" t="s">
        <v>863</v>
      </c>
      <c r="P982" s="118"/>
      <c r="Q982" s="126"/>
      <c r="R982" s="126"/>
      <c r="S982" s="127"/>
    </row>
    <row r="983">
      <c r="A983" s="113" t="s">
        <v>1869</v>
      </c>
      <c r="B983" s="138" t="s">
        <v>699</v>
      </c>
      <c r="C983" s="138" t="s">
        <v>700</v>
      </c>
      <c r="D983" s="138" t="s">
        <v>41</v>
      </c>
      <c r="E983" s="139"/>
      <c r="F983" s="138" t="s">
        <v>40</v>
      </c>
      <c r="G983" s="132">
        <v>2203.0</v>
      </c>
      <c r="H983" s="116">
        <v>5745.8</v>
      </c>
      <c r="I983" s="131"/>
      <c r="J983" s="115"/>
      <c r="K983" s="115"/>
      <c r="L983" s="138" t="s">
        <v>862</v>
      </c>
      <c r="M983" s="115"/>
      <c r="N983" s="113" t="s">
        <v>725</v>
      </c>
      <c r="O983" s="121" t="s">
        <v>863</v>
      </c>
      <c r="P983" s="121"/>
      <c r="Q983" s="124"/>
      <c r="R983" s="124"/>
      <c r="S983" s="125"/>
    </row>
    <row r="984">
      <c r="A984" s="113" t="s">
        <v>1870</v>
      </c>
      <c r="B984" s="138" t="s">
        <v>699</v>
      </c>
      <c r="C984" s="138" t="s">
        <v>700</v>
      </c>
      <c r="D984" s="138" t="s">
        <v>41</v>
      </c>
      <c r="E984" s="139"/>
      <c r="F984" s="138" t="s">
        <v>40</v>
      </c>
      <c r="G984" s="132">
        <v>2204.0</v>
      </c>
      <c r="H984" s="116">
        <v>508.46</v>
      </c>
      <c r="I984" s="131"/>
      <c r="J984" s="115"/>
      <c r="K984" s="115"/>
      <c r="L984" s="137" t="s">
        <v>862</v>
      </c>
      <c r="M984" s="115"/>
      <c r="N984" s="113" t="s">
        <v>725</v>
      </c>
      <c r="O984" s="118" t="s">
        <v>863</v>
      </c>
      <c r="P984" s="118"/>
      <c r="Q984" s="126"/>
      <c r="R984" s="126"/>
      <c r="S984" s="127"/>
    </row>
    <row r="985">
      <c r="A985" s="113" t="s">
        <v>1871</v>
      </c>
      <c r="B985" s="138" t="s">
        <v>699</v>
      </c>
      <c r="C985" s="138" t="s">
        <v>700</v>
      </c>
      <c r="D985" s="138" t="s">
        <v>41</v>
      </c>
      <c r="E985" s="139"/>
      <c r="F985" s="138" t="s">
        <v>40</v>
      </c>
      <c r="G985" s="132">
        <v>2205.0</v>
      </c>
      <c r="H985" s="116">
        <v>2761.12</v>
      </c>
      <c r="I985" s="131"/>
      <c r="J985" s="115"/>
      <c r="K985" s="115"/>
      <c r="L985" s="138" t="s">
        <v>862</v>
      </c>
      <c r="M985" s="115"/>
      <c r="N985" s="113" t="s">
        <v>725</v>
      </c>
      <c r="O985" s="121" t="s">
        <v>863</v>
      </c>
      <c r="P985" s="121"/>
      <c r="Q985" s="124"/>
      <c r="R985" s="124"/>
      <c r="S985" s="125"/>
    </row>
    <row r="986">
      <c r="A986" s="113" t="s">
        <v>1872</v>
      </c>
      <c r="B986" s="138" t="s">
        <v>699</v>
      </c>
      <c r="C986" s="138" t="s">
        <v>700</v>
      </c>
      <c r="D986" s="138" t="s">
        <v>41</v>
      </c>
      <c r="E986" s="139"/>
      <c r="F986" s="138" t="s">
        <v>40</v>
      </c>
      <c r="G986" s="132">
        <v>2206.0</v>
      </c>
      <c r="H986" s="116">
        <v>518.18</v>
      </c>
      <c r="I986" s="131"/>
      <c r="J986" s="115"/>
      <c r="K986" s="115"/>
      <c r="L986" s="137" t="s">
        <v>862</v>
      </c>
      <c r="M986" s="115"/>
      <c r="N986" s="113" t="s">
        <v>725</v>
      </c>
      <c r="O986" s="118" t="s">
        <v>863</v>
      </c>
      <c r="P986" s="118"/>
      <c r="Q986" s="126"/>
      <c r="R986" s="126"/>
      <c r="S986" s="127"/>
    </row>
    <row r="987">
      <c r="A987" s="113" t="s">
        <v>1873</v>
      </c>
      <c r="B987" s="138" t="s">
        <v>699</v>
      </c>
      <c r="C987" s="138" t="s">
        <v>700</v>
      </c>
      <c r="D987" s="138" t="s">
        <v>41</v>
      </c>
      <c r="E987" s="139"/>
      <c r="F987" s="138" t="s">
        <v>40</v>
      </c>
      <c r="G987" s="132">
        <v>2232.0</v>
      </c>
      <c r="H987" s="116">
        <v>5141.59</v>
      </c>
      <c r="I987" s="131"/>
      <c r="J987" s="115"/>
      <c r="K987" s="115"/>
      <c r="L987" s="138" t="s">
        <v>862</v>
      </c>
      <c r="M987" s="115"/>
      <c r="N987" s="113" t="s">
        <v>725</v>
      </c>
      <c r="O987" s="121" t="s">
        <v>863</v>
      </c>
      <c r="P987" s="121"/>
      <c r="Q987" s="124"/>
      <c r="R987" s="124"/>
      <c r="S987" s="125"/>
    </row>
    <row r="988">
      <c r="A988" s="113" t="s">
        <v>1874</v>
      </c>
      <c r="B988" s="138" t="s">
        <v>699</v>
      </c>
      <c r="C988" s="138" t="s">
        <v>700</v>
      </c>
      <c r="D988" s="138" t="s">
        <v>41</v>
      </c>
      <c r="E988" s="139"/>
      <c r="F988" s="138" t="s">
        <v>40</v>
      </c>
      <c r="G988" s="132">
        <v>2233.0</v>
      </c>
      <c r="H988" s="116">
        <v>541.05</v>
      </c>
      <c r="I988" s="131"/>
      <c r="J988" s="115"/>
      <c r="K988" s="115"/>
      <c r="L988" s="137" t="s">
        <v>862</v>
      </c>
      <c r="M988" s="115"/>
      <c r="N988" s="113" t="s">
        <v>725</v>
      </c>
      <c r="O988" s="118" t="s">
        <v>863</v>
      </c>
      <c r="P988" s="118"/>
      <c r="Q988" s="126"/>
      <c r="R988" s="126"/>
      <c r="S988" s="127"/>
    </row>
    <row r="989">
      <c r="A989" s="113" t="s">
        <v>1875</v>
      </c>
      <c r="B989" s="138" t="s">
        <v>699</v>
      </c>
      <c r="C989" s="138" t="s">
        <v>700</v>
      </c>
      <c r="D989" s="138" t="s">
        <v>41</v>
      </c>
      <c r="E989" s="139"/>
      <c r="F989" s="138" t="s">
        <v>40</v>
      </c>
      <c r="G989" s="132">
        <v>2234.0</v>
      </c>
      <c r="H989" s="116">
        <v>645.62</v>
      </c>
      <c r="I989" s="131"/>
      <c r="J989" s="115"/>
      <c r="K989" s="115"/>
      <c r="L989" s="138" t="s">
        <v>862</v>
      </c>
      <c r="M989" s="115"/>
      <c r="N989" s="113" t="s">
        <v>725</v>
      </c>
      <c r="O989" s="121" t="s">
        <v>863</v>
      </c>
      <c r="P989" s="121"/>
      <c r="Q989" s="124"/>
      <c r="R989" s="124"/>
      <c r="S989" s="125"/>
    </row>
    <row r="990">
      <c r="A990" s="113" t="s">
        <v>1876</v>
      </c>
      <c r="B990" s="138" t="s">
        <v>699</v>
      </c>
      <c r="C990" s="138" t="s">
        <v>700</v>
      </c>
      <c r="D990" s="138" t="s">
        <v>41</v>
      </c>
      <c r="E990" s="139"/>
      <c r="F990" s="138" t="s">
        <v>40</v>
      </c>
      <c r="G990" s="132">
        <v>2235.0</v>
      </c>
      <c r="H990" s="116">
        <v>624.85</v>
      </c>
      <c r="I990" s="131"/>
      <c r="J990" s="115"/>
      <c r="K990" s="115"/>
      <c r="L990" s="137" t="s">
        <v>862</v>
      </c>
      <c r="M990" s="115"/>
      <c r="N990" s="113" t="s">
        <v>725</v>
      </c>
      <c r="O990" s="118" t="s">
        <v>863</v>
      </c>
      <c r="P990" s="118"/>
      <c r="Q990" s="126"/>
      <c r="R990" s="126"/>
      <c r="S990" s="127"/>
    </row>
    <row r="991">
      <c r="A991" s="113" t="s">
        <v>1877</v>
      </c>
      <c r="B991" s="138" t="s">
        <v>699</v>
      </c>
      <c r="C991" s="138" t="s">
        <v>700</v>
      </c>
      <c r="D991" s="138" t="s">
        <v>41</v>
      </c>
      <c r="E991" s="139"/>
      <c r="F991" s="138" t="s">
        <v>40</v>
      </c>
      <c r="G991" s="132">
        <v>2236.0</v>
      </c>
      <c r="H991" s="116">
        <v>1406.14</v>
      </c>
      <c r="I991" s="131"/>
      <c r="J991" s="115"/>
      <c r="K991" s="115"/>
      <c r="L991" s="138" t="s">
        <v>862</v>
      </c>
      <c r="M991" s="115"/>
      <c r="N991" s="113" t="s">
        <v>725</v>
      </c>
      <c r="O991" s="121" t="s">
        <v>863</v>
      </c>
      <c r="P991" s="121"/>
      <c r="Q991" s="124"/>
      <c r="R991" s="124"/>
      <c r="S991" s="125"/>
    </row>
    <row r="992">
      <c r="A992" s="113" t="s">
        <v>1878</v>
      </c>
      <c r="B992" s="138" t="s">
        <v>699</v>
      </c>
      <c r="C992" s="138" t="s">
        <v>700</v>
      </c>
      <c r="D992" s="138" t="s">
        <v>41</v>
      </c>
      <c r="E992" s="139"/>
      <c r="F992" s="138" t="s">
        <v>40</v>
      </c>
      <c r="G992" s="132">
        <v>2237.0</v>
      </c>
      <c r="H992" s="116">
        <v>344.66</v>
      </c>
      <c r="I992" s="131"/>
      <c r="J992" s="115"/>
      <c r="K992" s="115"/>
      <c r="L992" s="137" t="s">
        <v>862</v>
      </c>
      <c r="M992" s="115"/>
      <c r="N992" s="113" t="s">
        <v>725</v>
      </c>
      <c r="O992" s="118" t="s">
        <v>863</v>
      </c>
      <c r="P992" s="118"/>
      <c r="Q992" s="126"/>
      <c r="R992" s="126"/>
      <c r="S992" s="127"/>
    </row>
    <row r="993">
      <c r="A993" s="113" t="s">
        <v>1879</v>
      </c>
      <c r="B993" s="138" t="s">
        <v>699</v>
      </c>
      <c r="C993" s="138" t="s">
        <v>700</v>
      </c>
      <c r="D993" s="138" t="s">
        <v>41</v>
      </c>
      <c r="E993" s="139"/>
      <c r="F993" s="138" t="s">
        <v>40</v>
      </c>
      <c r="G993" s="132">
        <v>2238.0</v>
      </c>
      <c r="H993" s="116">
        <v>1023.3</v>
      </c>
      <c r="I993" s="131"/>
      <c r="J993" s="115"/>
      <c r="K993" s="115"/>
      <c r="L993" s="138" t="s">
        <v>862</v>
      </c>
      <c r="M993" s="115"/>
      <c r="N993" s="113" t="s">
        <v>725</v>
      </c>
      <c r="O993" s="121" t="s">
        <v>863</v>
      </c>
      <c r="P993" s="121"/>
      <c r="Q993" s="124"/>
      <c r="R993" s="124"/>
      <c r="S993" s="125"/>
    </row>
    <row r="994">
      <c r="A994" s="113" t="s">
        <v>1880</v>
      </c>
      <c r="B994" s="138" t="s">
        <v>699</v>
      </c>
      <c r="C994" s="138" t="s">
        <v>700</v>
      </c>
      <c r="D994" s="138" t="s">
        <v>41</v>
      </c>
      <c r="E994" s="139"/>
      <c r="F994" s="138" t="s">
        <v>40</v>
      </c>
      <c r="G994" s="132">
        <v>2239.0</v>
      </c>
      <c r="H994" s="116">
        <v>258.73</v>
      </c>
      <c r="I994" s="131"/>
      <c r="J994" s="115"/>
      <c r="K994" s="115"/>
      <c r="L994" s="137" t="s">
        <v>862</v>
      </c>
      <c r="M994" s="115"/>
      <c r="N994" s="113" t="s">
        <v>725</v>
      </c>
      <c r="O994" s="118" t="s">
        <v>863</v>
      </c>
      <c r="P994" s="118"/>
      <c r="Q994" s="126"/>
      <c r="R994" s="126"/>
      <c r="S994" s="127"/>
    </row>
    <row r="995">
      <c r="A995" s="113" t="s">
        <v>1881</v>
      </c>
      <c r="B995" s="138" t="s">
        <v>699</v>
      </c>
      <c r="C995" s="138" t="s">
        <v>700</v>
      </c>
      <c r="D995" s="138" t="s">
        <v>41</v>
      </c>
      <c r="E995" s="139"/>
      <c r="F995" s="138" t="s">
        <v>40</v>
      </c>
      <c r="G995" s="132">
        <v>2240.0</v>
      </c>
      <c r="H995" s="116">
        <v>925.52</v>
      </c>
      <c r="I995" s="131"/>
      <c r="J995" s="115"/>
      <c r="K995" s="115"/>
      <c r="L995" s="138" t="s">
        <v>862</v>
      </c>
      <c r="M995" s="115"/>
      <c r="N995" s="113" t="s">
        <v>725</v>
      </c>
      <c r="O995" s="121" t="s">
        <v>863</v>
      </c>
      <c r="P995" s="121"/>
      <c r="Q995" s="124"/>
      <c r="R995" s="124"/>
      <c r="S995" s="125"/>
    </row>
    <row r="996">
      <c r="A996" s="113" t="s">
        <v>1882</v>
      </c>
      <c r="B996" s="138" t="s">
        <v>699</v>
      </c>
      <c r="C996" s="138" t="s">
        <v>700</v>
      </c>
      <c r="D996" s="138" t="s">
        <v>41</v>
      </c>
      <c r="E996" s="139"/>
      <c r="F996" s="138" t="s">
        <v>40</v>
      </c>
      <c r="G996" s="132">
        <v>2241.0</v>
      </c>
      <c r="H996" s="116">
        <v>1808.88</v>
      </c>
      <c r="I996" s="131"/>
      <c r="J996" s="115"/>
      <c r="K996" s="115"/>
      <c r="L996" s="137" t="s">
        <v>862</v>
      </c>
      <c r="M996" s="115"/>
      <c r="N996" s="113" t="s">
        <v>725</v>
      </c>
      <c r="O996" s="118" t="s">
        <v>863</v>
      </c>
      <c r="P996" s="118"/>
      <c r="Q996" s="126"/>
      <c r="R996" s="126"/>
      <c r="S996" s="127"/>
    </row>
    <row r="997">
      <c r="A997" s="113" t="s">
        <v>1883</v>
      </c>
      <c r="B997" s="138" t="s">
        <v>699</v>
      </c>
      <c r="C997" s="138" t="s">
        <v>700</v>
      </c>
      <c r="D997" s="138" t="s">
        <v>41</v>
      </c>
      <c r="E997" s="139"/>
      <c r="F997" s="138" t="s">
        <v>40</v>
      </c>
      <c r="G997" s="132">
        <v>2242.0</v>
      </c>
      <c r="H997" s="116">
        <v>480.51</v>
      </c>
      <c r="I997" s="131"/>
      <c r="J997" s="115"/>
      <c r="K997" s="115"/>
      <c r="L997" s="138" t="s">
        <v>862</v>
      </c>
      <c r="M997" s="115"/>
      <c r="N997" s="113" t="s">
        <v>725</v>
      </c>
      <c r="O997" s="121" t="s">
        <v>863</v>
      </c>
      <c r="P997" s="121"/>
      <c r="Q997" s="124"/>
      <c r="R997" s="124"/>
      <c r="S997" s="125"/>
    </row>
    <row r="998">
      <c r="A998" s="113" t="s">
        <v>1884</v>
      </c>
      <c r="B998" s="138" t="s">
        <v>699</v>
      </c>
      <c r="C998" s="138" t="s">
        <v>700</v>
      </c>
      <c r="D998" s="138" t="s">
        <v>41</v>
      </c>
      <c r="E998" s="139"/>
      <c r="F998" s="138" t="s">
        <v>40</v>
      </c>
      <c r="G998" s="132">
        <v>2243.0</v>
      </c>
      <c r="H998" s="116">
        <v>990.01</v>
      </c>
      <c r="I998" s="131"/>
      <c r="J998" s="115"/>
      <c r="K998" s="115"/>
      <c r="L998" s="137" t="s">
        <v>862</v>
      </c>
      <c r="M998" s="115"/>
      <c r="N998" s="113" t="s">
        <v>725</v>
      </c>
      <c r="O998" s="118" t="s">
        <v>863</v>
      </c>
      <c r="P998" s="118"/>
      <c r="Q998" s="126"/>
      <c r="R998" s="126"/>
      <c r="S998" s="127"/>
    </row>
    <row r="999">
      <c r="A999" s="113" t="s">
        <v>1885</v>
      </c>
      <c r="B999" s="138" t="s">
        <v>699</v>
      </c>
      <c r="C999" s="138" t="s">
        <v>700</v>
      </c>
      <c r="D999" s="138" t="s">
        <v>41</v>
      </c>
      <c r="E999" s="139"/>
      <c r="F999" s="138" t="s">
        <v>40</v>
      </c>
      <c r="G999" s="132">
        <v>2244.0</v>
      </c>
      <c r="H999" s="116">
        <v>81.97</v>
      </c>
      <c r="I999" s="131"/>
      <c r="J999" s="115"/>
      <c r="K999" s="115"/>
      <c r="L999" s="138" t="s">
        <v>862</v>
      </c>
      <c r="M999" s="115"/>
      <c r="N999" s="113" t="s">
        <v>725</v>
      </c>
      <c r="O999" s="121" t="s">
        <v>863</v>
      </c>
      <c r="P999" s="121"/>
      <c r="Q999" s="124"/>
      <c r="R999" s="124"/>
      <c r="S999" s="125"/>
    </row>
    <row r="1000">
      <c r="A1000" s="113" t="s">
        <v>1886</v>
      </c>
      <c r="B1000" s="138" t="s">
        <v>699</v>
      </c>
      <c r="C1000" s="138" t="s">
        <v>700</v>
      </c>
      <c r="D1000" s="138" t="s">
        <v>41</v>
      </c>
      <c r="E1000" s="139"/>
      <c r="F1000" s="138" t="s">
        <v>40</v>
      </c>
      <c r="G1000" s="132">
        <v>2245.0</v>
      </c>
      <c r="H1000" s="116">
        <v>741.65</v>
      </c>
      <c r="I1000" s="131"/>
      <c r="J1000" s="115"/>
      <c r="K1000" s="115"/>
      <c r="L1000" s="137" t="s">
        <v>862</v>
      </c>
      <c r="M1000" s="115"/>
      <c r="N1000" s="113" t="s">
        <v>725</v>
      </c>
      <c r="O1000" s="118" t="s">
        <v>863</v>
      </c>
      <c r="P1000" s="118"/>
      <c r="Q1000" s="118"/>
      <c r="R1000" s="118"/>
      <c r="S1000" s="141"/>
    </row>
    <row r="1001">
      <c r="A1001" s="113" t="s">
        <v>1887</v>
      </c>
      <c r="B1001" s="138" t="s">
        <v>699</v>
      </c>
      <c r="C1001" s="138" t="s">
        <v>700</v>
      </c>
      <c r="D1001" s="138" t="s">
        <v>41</v>
      </c>
      <c r="E1001" s="139"/>
      <c r="F1001" s="138" t="s">
        <v>40</v>
      </c>
      <c r="G1001" s="132">
        <v>2246.0</v>
      </c>
      <c r="H1001" s="116">
        <v>775.96</v>
      </c>
      <c r="I1001" s="131"/>
      <c r="J1001" s="115"/>
      <c r="K1001" s="115"/>
      <c r="L1001" s="138" t="s">
        <v>862</v>
      </c>
      <c r="M1001" s="115"/>
      <c r="N1001" s="113" t="s">
        <v>725</v>
      </c>
      <c r="O1001" s="121" t="s">
        <v>863</v>
      </c>
      <c r="P1001" s="121"/>
      <c r="Q1001" s="121"/>
      <c r="R1001" s="121"/>
      <c r="S1001" s="142"/>
    </row>
    <row r="1002">
      <c r="A1002" s="113" t="s">
        <v>1888</v>
      </c>
      <c r="B1002" s="138" t="s">
        <v>699</v>
      </c>
      <c r="C1002" s="138" t="s">
        <v>700</v>
      </c>
      <c r="D1002" s="138" t="s">
        <v>41</v>
      </c>
      <c r="E1002" s="139"/>
      <c r="F1002" s="138" t="s">
        <v>40</v>
      </c>
      <c r="G1002" s="132">
        <v>2247.0</v>
      </c>
      <c r="H1002" s="116">
        <v>86.5</v>
      </c>
      <c r="I1002" s="131"/>
      <c r="J1002" s="115"/>
      <c r="K1002" s="115"/>
      <c r="L1002" s="137" t="s">
        <v>862</v>
      </c>
      <c r="M1002" s="115"/>
      <c r="N1002" s="113" t="s">
        <v>725</v>
      </c>
      <c r="O1002" s="118" t="s">
        <v>863</v>
      </c>
      <c r="P1002" s="118"/>
      <c r="Q1002" s="118"/>
      <c r="R1002" s="118"/>
      <c r="S1002" s="141"/>
    </row>
    <row r="1003">
      <c r="A1003" s="113" t="s">
        <v>1889</v>
      </c>
      <c r="B1003" s="138" t="s">
        <v>699</v>
      </c>
      <c r="C1003" s="138" t="s">
        <v>700</v>
      </c>
      <c r="D1003" s="138" t="s">
        <v>41</v>
      </c>
      <c r="E1003" s="139"/>
      <c r="F1003" s="138" t="s">
        <v>40</v>
      </c>
      <c r="G1003" s="132">
        <v>2248.0</v>
      </c>
      <c r="H1003" s="116">
        <v>608.92</v>
      </c>
      <c r="I1003" s="131"/>
      <c r="J1003" s="115"/>
      <c r="K1003" s="115"/>
      <c r="L1003" s="138" t="s">
        <v>862</v>
      </c>
      <c r="M1003" s="115"/>
      <c r="N1003" s="113" t="s">
        <v>725</v>
      </c>
      <c r="O1003" s="121" t="s">
        <v>863</v>
      </c>
      <c r="P1003" s="121"/>
      <c r="Q1003" s="121"/>
      <c r="R1003" s="121"/>
      <c r="S1003" s="142"/>
    </row>
    <row r="1004">
      <c r="A1004" s="113" t="s">
        <v>1890</v>
      </c>
      <c r="B1004" s="138" t="s">
        <v>699</v>
      </c>
      <c r="C1004" s="138" t="s">
        <v>700</v>
      </c>
      <c r="D1004" s="138" t="s">
        <v>41</v>
      </c>
      <c r="E1004" s="139"/>
      <c r="F1004" s="138" t="s">
        <v>40</v>
      </c>
      <c r="G1004" s="132">
        <v>2249.0</v>
      </c>
      <c r="H1004" s="116">
        <v>2605.83</v>
      </c>
      <c r="I1004" s="131"/>
      <c r="J1004" s="115"/>
      <c r="K1004" s="115"/>
      <c r="L1004" s="137" t="s">
        <v>862</v>
      </c>
      <c r="M1004" s="115"/>
      <c r="N1004" s="113" t="s">
        <v>725</v>
      </c>
      <c r="O1004" s="118" t="s">
        <v>863</v>
      </c>
      <c r="P1004" s="118"/>
      <c r="Q1004" s="118"/>
      <c r="R1004" s="118"/>
      <c r="S1004" s="141"/>
    </row>
    <row r="1005">
      <c r="A1005" s="113" t="s">
        <v>1891</v>
      </c>
      <c r="B1005" s="138" t="s">
        <v>699</v>
      </c>
      <c r="C1005" s="138" t="s">
        <v>700</v>
      </c>
      <c r="D1005" s="138" t="s">
        <v>41</v>
      </c>
      <c r="E1005" s="139"/>
      <c r="F1005" s="138" t="s">
        <v>40</v>
      </c>
      <c r="G1005" s="132">
        <v>2251.0</v>
      </c>
      <c r="H1005" s="116">
        <v>5848.27</v>
      </c>
      <c r="I1005" s="131"/>
      <c r="J1005" s="115"/>
      <c r="K1005" s="115"/>
      <c r="L1005" s="138" t="s">
        <v>862</v>
      </c>
      <c r="M1005" s="115"/>
      <c r="N1005" s="113" t="s">
        <v>725</v>
      </c>
      <c r="O1005" s="121" t="s">
        <v>863</v>
      </c>
      <c r="P1005" s="121"/>
      <c r="Q1005" s="121"/>
      <c r="R1005" s="121"/>
      <c r="S1005" s="142"/>
    </row>
    <row r="1006">
      <c r="A1006" s="113" t="s">
        <v>1892</v>
      </c>
      <c r="B1006" s="138" t="s">
        <v>699</v>
      </c>
      <c r="C1006" s="138" t="s">
        <v>700</v>
      </c>
      <c r="D1006" s="138" t="s">
        <v>41</v>
      </c>
      <c r="E1006" s="139"/>
      <c r="F1006" s="138" t="s">
        <v>40</v>
      </c>
      <c r="G1006" s="132">
        <v>2252.0</v>
      </c>
      <c r="H1006" s="116">
        <v>1940.94</v>
      </c>
      <c r="I1006" s="131"/>
      <c r="J1006" s="115"/>
      <c r="K1006" s="115"/>
      <c r="L1006" s="137" t="s">
        <v>862</v>
      </c>
      <c r="M1006" s="115"/>
      <c r="N1006" s="113" t="s">
        <v>725</v>
      </c>
      <c r="O1006" s="118" t="s">
        <v>863</v>
      </c>
      <c r="P1006" s="118"/>
      <c r="Q1006" s="118"/>
      <c r="R1006" s="118"/>
      <c r="S1006" s="141"/>
    </row>
    <row r="1007">
      <c r="A1007" s="113" t="s">
        <v>1893</v>
      </c>
      <c r="B1007" s="138" t="s">
        <v>699</v>
      </c>
      <c r="C1007" s="138" t="s">
        <v>700</v>
      </c>
      <c r="D1007" s="138" t="s">
        <v>41</v>
      </c>
      <c r="E1007" s="139"/>
      <c r="F1007" s="138" t="s">
        <v>40</v>
      </c>
      <c r="G1007" s="132">
        <v>2253.0</v>
      </c>
      <c r="H1007" s="116">
        <v>272.94</v>
      </c>
      <c r="I1007" s="131"/>
      <c r="J1007" s="115"/>
      <c r="K1007" s="115"/>
      <c r="L1007" s="138" t="s">
        <v>862</v>
      </c>
      <c r="M1007" s="115"/>
      <c r="N1007" s="113" t="s">
        <v>725</v>
      </c>
      <c r="O1007" s="121" t="s">
        <v>863</v>
      </c>
      <c r="P1007" s="121"/>
      <c r="Q1007" s="121"/>
      <c r="R1007" s="121"/>
      <c r="S1007" s="142"/>
    </row>
    <row r="1008">
      <c r="A1008" s="113" t="s">
        <v>1894</v>
      </c>
      <c r="B1008" s="138" t="s">
        <v>699</v>
      </c>
      <c r="C1008" s="138" t="s">
        <v>700</v>
      </c>
      <c r="D1008" s="138" t="s">
        <v>41</v>
      </c>
      <c r="E1008" s="139"/>
      <c r="F1008" s="138" t="s">
        <v>40</v>
      </c>
      <c r="G1008" s="132">
        <v>2254.0</v>
      </c>
      <c r="H1008" s="116">
        <v>512.89</v>
      </c>
      <c r="I1008" s="131"/>
      <c r="J1008" s="115"/>
      <c r="K1008" s="115"/>
      <c r="L1008" s="137" t="s">
        <v>862</v>
      </c>
      <c r="M1008" s="115"/>
      <c r="N1008" s="113" t="s">
        <v>725</v>
      </c>
      <c r="O1008" s="118" t="s">
        <v>863</v>
      </c>
      <c r="P1008" s="118"/>
      <c r="Q1008" s="118"/>
      <c r="R1008" s="118"/>
      <c r="S1008" s="141"/>
    </row>
    <row r="1009">
      <c r="A1009" s="113" t="s">
        <v>1895</v>
      </c>
      <c r="B1009" s="138" t="s">
        <v>699</v>
      </c>
      <c r="C1009" s="138" t="s">
        <v>700</v>
      </c>
      <c r="D1009" s="138" t="s">
        <v>41</v>
      </c>
      <c r="E1009" s="139"/>
      <c r="F1009" s="138" t="s">
        <v>40</v>
      </c>
      <c r="G1009" s="132">
        <v>2255.0</v>
      </c>
      <c r="H1009" s="116">
        <v>1937.41</v>
      </c>
      <c r="I1009" s="131"/>
      <c r="J1009" s="115"/>
      <c r="K1009" s="115"/>
      <c r="L1009" s="138" t="s">
        <v>862</v>
      </c>
      <c r="M1009" s="115"/>
      <c r="N1009" s="113" t="s">
        <v>725</v>
      </c>
      <c r="O1009" s="121" t="s">
        <v>863</v>
      </c>
      <c r="P1009" s="121"/>
      <c r="Q1009" s="121"/>
      <c r="R1009" s="121"/>
      <c r="S1009" s="142"/>
    </row>
    <row r="1010">
      <c r="A1010" s="113" t="s">
        <v>1896</v>
      </c>
      <c r="B1010" s="138" t="s">
        <v>699</v>
      </c>
      <c r="C1010" s="138" t="s">
        <v>700</v>
      </c>
      <c r="D1010" s="138" t="s">
        <v>41</v>
      </c>
      <c r="E1010" s="139"/>
      <c r="F1010" s="138" t="s">
        <v>40</v>
      </c>
      <c r="G1010" s="132">
        <v>2256.0</v>
      </c>
      <c r="H1010" s="116">
        <v>2441.56</v>
      </c>
      <c r="I1010" s="131"/>
      <c r="J1010" s="115"/>
      <c r="K1010" s="115"/>
      <c r="L1010" s="137" t="s">
        <v>862</v>
      </c>
      <c r="M1010" s="115"/>
      <c r="N1010" s="113" t="s">
        <v>725</v>
      </c>
      <c r="O1010" s="118" t="s">
        <v>863</v>
      </c>
      <c r="P1010" s="118"/>
      <c r="Q1010" s="118"/>
      <c r="R1010" s="118"/>
      <c r="S1010" s="141"/>
    </row>
    <row r="1011">
      <c r="A1011" s="113" t="s">
        <v>1897</v>
      </c>
      <c r="B1011" s="138" t="s">
        <v>699</v>
      </c>
      <c r="C1011" s="138" t="s">
        <v>700</v>
      </c>
      <c r="D1011" s="138" t="s">
        <v>41</v>
      </c>
      <c r="E1011" s="139"/>
      <c r="F1011" s="138" t="s">
        <v>40</v>
      </c>
      <c r="G1011" s="132">
        <v>2257.0</v>
      </c>
      <c r="H1011" s="116">
        <v>4022.46</v>
      </c>
      <c r="I1011" s="131"/>
      <c r="J1011" s="115"/>
      <c r="K1011" s="115"/>
      <c r="L1011" s="138" t="s">
        <v>862</v>
      </c>
      <c r="M1011" s="115"/>
      <c r="N1011" s="113" t="s">
        <v>725</v>
      </c>
      <c r="O1011" s="121" t="s">
        <v>863</v>
      </c>
      <c r="P1011" s="121"/>
      <c r="Q1011" s="121"/>
      <c r="R1011" s="121"/>
      <c r="S1011" s="142"/>
    </row>
    <row r="1012">
      <c r="A1012" s="113" t="s">
        <v>1898</v>
      </c>
      <c r="B1012" s="138" t="s">
        <v>699</v>
      </c>
      <c r="C1012" s="138" t="s">
        <v>700</v>
      </c>
      <c r="D1012" s="138" t="s">
        <v>41</v>
      </c>
      <c r="E1012" s="139"/>
      <c r="F1012" s="138" t="s">
        <v>40</v>
      </c>
      <c r="G1012" s="132">
        <v>2258.0</v>
      </c>
      <c r="H1012" s="116">
        <v>498.49</v>
      </c>
      <c r="I1012" s="131"/>
      <c r="J1012" s="115"/>
      <c r="K1012" s="115"/>
      <c r="L1012" s="137" t="s">
        <v>862</v>
      </c>
      <c r="M1012" s="115"/>
      <c r="N1012" s="113" t="s">
        <v>725</v>
      </c>
      <c r="O1012" s="118" t="s">
        <v>863</v>
      </c>
      <c r="P1012" s="118"/>
      <c r="Q1012" s="118"/>
      <c r="R1012" s="118"/>
      <c r="S1012" s="141"/>
    </row>
    <row r="1013">
      <c r="A1013" s="113" t="s">
        <v>1899</v>
      </c>
      <c r="B1013" s="138" t="s">
        <v>699</v>
      </c>
      <c r="C1013" s="138" t="s">
        <v>700</v>
      </c>
      <c r="D1013" s="138" t="s">
        <v>41</v>
      </c>
      <c r="E1013" s="139"/>
      <c r="F1013" s="138" t="s">
        <v>40</v>
      </c>
      <c r="G1013" s="132">
        <v>2259.0</v>
      </c>
      <c r="H1013" s="116">
        <v>632.77</v>
      </c>
      <c r="I1013" s="131"/>
      <c r="J1013" s="115"/>
      <c r="K1013" s="115"/>
      <c r="L1013" s="138" t="s">
        <v>862</v>
      </c>
      <c r="M1013" s="115"/>
      <c r="N1013" s="113" t="s">
        <v>725</v>
      </c>
      <c r="O1013" s="121" t="s">
        <v>863</v>
      </c>
      <c r="P1013" s="121"/>
      <c r="Q1013" s="121"/>
      <c r="R1013" s="121"/>
      <c r="S1013" s="142"/>
    </row>
    <row r="1014">
      <c r="A1014" s="113" t="s">
        <v>1900</v>
      </c>
      <c r="B1014" s="138" t="s">
        <v>699</v>
      </c>
      <c r="C1014" s="138" t="s">
        <v>700</v>
      </c>
      <c r="D1014" s="138" t="s">
        <v>41</v>
      </c>
      <c r="E1014" s="139"/>
      <c r="F1014" s="138" t="s">
        <v>40</v>
      </c>
      <c r="G1014" s="132">
        <v>2260.0</v>
      </c>
      <c r="H1014" s="116">
        <v>1291.25</v>
      </c>
      <c r="I1014" s="131"/>
      <c r="J1014" s="115"/>
      <c r="K1014" s="115"/>
      <c r="L1014" s="137" t="s">
        <v>862</v>
      </c>
      <c r="M1014" s="115"/>
      <c r="N1014" s="113" t="s">
        <v>725</v>
      </c>
      <c r="O1014" s="118" t="s">
        <v>863</v>
      </c>
      <c r="P1014" s="118"/>
      <c r="Q1014" s="118"/>
      <c r="R1014" s="118"/>
      <c r="S1014" s="141"/>
    </row>
    <row r="1015">
      <c r="A1015" s="113" t="s">
        <v>1901</v>
      </c>
      <c r="B1015" s="138" t="s">
        <v>699</v>
      </c>
      <c r="C1015" s="138" t="s">
        <v>700</v>
      </c>
      <c r="D1015" s="138" t="s">
        <v>41</v>
      </c>
      <c r="E1015" s="139"/>
      <c r="F1015" s="138" t="s">
        <v>40</v>
      </c>
      <c r="G1015" s="132">
        <v>2261.0</v>
      </c>
      <c r="H1015" s="116">
        <v>613.63</v>
      </c>
      <c r="I1015" s="131"/>
      <c r="J1015" s="115"/>
      <c r="K1015" s="115"/>
      <c r="L1015" s="138" t="s">
        <v>862</v>
      </c>
      <c r="M1015" s="115"/>
      <c r="N1015" s="113" t="s">
        <v>725</v>
      </c>
      <c r="O1015" s="121" t="s">
        <v>863</v>
      </c>
      <c r="P1015" s="121"/>
      <c r="Q1015" s="121"/>
      <c r="R1015" s="121"/>
      <c r="S1015" s="142"/>
    </row>
    <row r="1016">
      <c r="A1016" s="113" t="s">
        <v>1902</v>
      </c>
      <c r="B1016" s="138" t="s">
        <v>699</v>
      </c>
      <c r="C1016" s="138" t="s">
        <v>700</v>
      </c>
      <c r="D1016" s="138" t="s">
        <v>41</v>
      </c>
      <c r="E1016" s="139"/>
      <c r="F1016" s="138" t="s">
        <v>40</v>
      </c>
      <c r="G1016" s="132">
        <v>2262.0</v>
      </c>
      <c r="H1016" s="116">
        <v>375.63</v>
      </c>
      <c r="I1016" s="131"/>
      <c r="J1016" s="115"/>
      <c r="K1016" s="115"/>
      <c r="L1016" s="137" t="s">
        <v>862</v>
      </c>
      <c r="M1016" s="115"/>
      <c r="N1016" s="113" t="s">
        <v>725</v>
      </c>
      <c r="O1016" s="118" t="s">
        <v>863</v>
      </c>
      <c r="P1016" s="118"/>
      <c r="Q1016" s="118"/>
      <c r="R1016" s="118"/>
      <c r="S1016" s="141"/>
    </row>
    <row r="1017">
      <c r="A1017" s="113" t="s">
        <v>1903</v>
      </c>
      <c r="B1017" s="138" t="s">
        <v>699</v>
      </c>
      <c r="C1017" s="138" t="s">
        <v>700</v>
      </c>
      <c r="D1017" s="138" t="s">
        <v>41</v>
      </c>
      <c r="E1017" s="139"/>
      <c r="F1017" s="138" t="s">
        <v>40</v>
      </c>
      <c r="G1017" s="132">
        <v>2263.0</v>
      </c>
      <c r="H1017" s="116">
        <v>334.02</v>
      </c>
      <c r="I1017" s="131"/>
      <c r="J1017" s="115"/>
      <c r="K1017" s="115"/>
      <c r="L1017" s="138" t="s">
        <v>862</v>
      </c>
      <c r="M1017" s="115"/>
      <c r="N1017" s="113" t="s">
        <v>725</v>
      </c>
      <c r="O1017" s="121" t="s">
        <v>863</v>
      </c>
      <c r="P1017" s="121"/>
      <c r="Q1017" s="121"/>
      <c r="R1017" s="121"/>
      <c r="S1017" s="142"/>
    </row>
    <row r="1018">
      <c r="A1018" s="113" t="s">
        <v>1904</v>
      </c>
      <c r="B1018" s="138" t="s">
        <v>699</v>
      </c>
      <c r="C1018" s="138" t="s">
        <v>700</v>
      </c>
      <c r="D1018" s="138" t="s">
        <v>41</v>
      </c>
      <c r="E1018" s="139"/>
      <c r="F1018" s="138" t="s">
        <v>40</v>
      </c>
      <c r="G1018" s="132">
        <v>2264.0</v>
      </c>
      <c r="H1018" s="116">
        <v>529.76</v>
      </c>
      <c r="I1018" s="131"/>
      <c r="J1018" s="115"/>
      <c r="K1018" s="115"/>
      <c r="L1018" s="137" t="s">
        <v>862</v>
      </c>
      <c r="M1018" s="115"/>
      <c r="N1018" s="113" t="s">
        <v>725</v>
      </c>
      <c r="O1018" s="118" t="s">
        <v>863</v>
      </c>
      <c r="P1018" s="118"/>
      <c r="Q1018" s="118"/>
      <c r="R1018" s="118"/>
      <c r="S1018" s="141"/>
    </row>
    <row r="1019">
      <c r="A1019" s="113" t="s">
        <v>1905</v>
      </c>
      <c r="B1019" s="138" t="s">
        <v>699</v>
      </c>
      <c r="C1019" s="138" t="s">
        <v>700</v>
      </c>
      <c r="D1019" s="138" t="s">
        <v>41</v>
      </c>
      <c r="E1019" s="139"/>
      <c r="F1019" s="138" t="s">
        <v>40</v>
      </c>
      <c r="G1019" s="132">
        <v>2265.0</v>
      </c>
      <c r="H1019" s="116">
        <v>2562.48</v>
      </c>
      <c r="I1019" s="131"/>
      <c r="J1019" s="115"/>
      <c r="K1019" s="115"/>
      <c r="L1019" s="138" t="s">
        <v>862</v>
      </c>
      <c r="M1019" s="115"/>
      <c r="N1019" s="113" t="s">
        <v>725</v>
      </c>
      <c r="O1019" s="121" t="s">
        <v>863</v>
      </c>
      <c r="P1019" s="121"/>
      <c r="Q1019" s="121"/>
      <c r="R1019" s="121"/>
      <c r="S1019" s="142"/>
    </row>
    <row r="1020">
      <c r="A1020" s="113" t="s">
        <v>1906</v>
      </c>
      <c r="B1020" s="138" t="s">
        <v>699</v>
      </c>
      <c r="C1020" s="138" t="s">
        <v>700</v>
      </c>
      <c r="D1020" s="138" t="s">
        <v>41</v>
      </c>
      <c r="E1020" s="139"/>
      <c r="F1020" s="138" t="s">
        <v>40</v>
      </c>
      <c r="G1020" s="132">
        <v>2266.0</v>
      </c>
      <c r="H1020" s="116">
        <v>492.6</v>
      </c>
      <c r="I1020" s="131"/>
      <c r="J1020" s="115"/>
      <c r="K1020" s="115"/>
      <c r="L1020" s="137" t="s">
        <v>862</v>
      </c>
      <c r="M1020" s="115"/>
      <c r="N1020" s="113" t="s">
        <v>725</v>
      </c>
      <c r="O1020" s="118" t="s">
        <v>863</v>
      </c>
      <c r="P1020" s="118"/>
      <c r="Q1020" s="118"/>
      <c r="R1020" s="118"/>
      <c r="S1020" s="141"/>
    </row>
    <row r="1021">
      <c r="A1021" s="113" t="s">
        <v>1907</v>
      </c>
      <c r="B1021" s="138" t="s">
        <v>699</v>
      </c>
      <c r="C1021" s="138" t="s">
        <v>700</v>
      </c>
      <c r="D1021" s="138" t="s">
        <v>41</v>
      </c>
      <c r="E1021" s="139"/>
      <c r="F1021" s="138" t="s">
        <v>40</v>
      </c>
      <c r="G1021" s="132">
        <v>2267.0</v>
      </c>
      <c r="H1021" s="116">
        <v>7669.33</v>
      </c>
      <c r="I1021" s="131"/>
      <c r="J1021" s="115"/>
      <c r="K1021" s="115"/>
      <c r="L1021" s="138" t="s">
        <v>862</v>
      </c>
      <c r="M1021" s="115"/>
      <c r="N1021" s="113" t="s">
        <v>725</v>
      </c>
      <c r="O1021" s="121" t="s">
        <v>863</v>
      </c>
      <c r="P1021" s="121"/>
      <c r="Q1021" s="121"/>
      <c r="R1021" s="121"/>
      <c r="S1021" s="142"/>
    </row>
    <row r="1022">
      <c r="A1022" s="113" t="s">
        <v>1908</v>
      </c>
      <c r="B1022" s="138" t="s">
        <v>699</v>
      </c>
      <c r="C1022" s="138" t="s">
        <v>700</v>
      </c>
      <c r="D1022" s="138" t="s">
        <v>41</v>
      </c>
      <c r="E1022" s="139"/>
      <c r="F1022" s="138" t="s">
        <v>40</v>
      </c>
      <c r="G1022" s="132">
        <v>2268.0</v>
      </c>
      <c r="H1022" s="116">
        <v>813.07</v>
      </c>
      <c r="I1022" s="131"/>
      <c r="J1022" s="115"/>
      <c r="K1022" s="115"/>
      <c r="L1022" s="137" t="s">
        <v>862</v>
      </c>
      <c r="M1022" s="115"/>
      <c r="N1022" s="113" t="s">
        <v>725</v>
      </c>
      <c r="O1022" s="118" t="s">
        <v>863</v>
      </c>
      <c r="P1022" s="118"/>
      <c r="Q1022" s="118"/>
      <c r="R1022" s="118"/>
      <c r="S1022" s="141"/>
    </row>
    <row r="1023">
      <c r="A1023" s="113" t="s">
        <v>1909</v>
      </c>
      <c r="B1023" s="138" t="s">
        <v>699</v>
      </c>
      <c r="C1023" s="138" t="s">
        <v>700</v>
      </c>
      <c r="D1023" s="138" t="s">
        <v>41</v>
      </c>
      <c r="E1023" s="139"/>
      <c r="F1023" s="138" t="s">
        <v>40</v>
      </c>
      <c r="G1023" s="132">
        <v>2269.0</v>
      </c>
      <c r="H1023" s="116">
        <v>321.8</v>
      </c>
      <c r="I1023" s="131"/>
      <c r="J1023" s="115"/>
      <c r="K1023" s="115"/>
      <c r="L1023" s="138" t="s">
        <v>862</v>
      </c>
      <c r="M1023" s="115"/>
      <c r="N1023" s="113" t="s">
        <v>725</v>
      </c>
      <c r="O1023" s="121" t="s">
        <v>863</v>
      </c>
      <c r="P1023" s="121"/>
      <c r="Q1023" s="121"/>
      <c r="R1023" s="121"/>
      <c r="S1023" s="142"/>
    </row>
    <row r="1024">
      <c r="A1024" s="113" t="s">
        <v>1910</v>
      </c>
      <c r="B1024" s="138" t="s">
        <v>699</v>
      </c>
      <c r="C1024" s="138" t="s">
        <v>700</v>
      </c>
      <c r="D1024" s="138" t="s">
        <v>41</v>
      </c>
      <c r="E1024" s="139"/>
      <c r="F1024" s="138" t="s">
        <v>40</v>
      </c>
      <c r="G1024" s="132">
        <v>2270.0</v>
      </c>
      <c r="H1024" s="116">
        <v>532.67</v>
      </c>
      <c r="I1024" s="131"/>
      <c r="J1024" s="115"/>
      <c r="K1024" s="115"/>
      <c r="L1024" s="137" t="s">
        <v>862</v>
      </c>
      <c r="M1024" s="115"/>
      <c r="N1024" s="113" t="s">
        <v>725</v>
      </c>
      <c r="O1024" s="118" t="s">
        <v>863</v>
      </c>
      <c r="P1024" s="118"/>
      <c r="Q1024" s="118"/>
      <c r="R1024" s="118"/>
      <c r="S1024" s="141"/>
    </row>
    <row r="1025">
      <c r="A1025" s="113" t="s">
        <v>1911</v>
      </c>
      <c r="B1025" s="138" t="s">
        <v>699</v>
      </c>
      <c r="C1025" s="138" t="s">
        <v>700</v>
      </c>
      <c r="D1025" s="138" t="s">
        <v>41</v>
      </c>
      <c r="E1025" s="139"/>
      <c r="F1025" s="138" t="s">
        <v>40</v>
      </c>
      <c r="G1025" s="132">
        <v>2271.0</v>
      </c>
      <c r="H1025" s="116">
        <v>432.83</v>
      </c>
      <c r="I1025" s="131"/>
      <c r="J1025" s="115"/>
      <c r="K1025" s="115"/>
      <c r="L1025" s="138" t="s">
        <v>862</v>
      </c>
      <c r="M1025" s="115"/>
      <c r="N1025" s="113" t="s">
        <v>725</v>
      </c>
      <c r="O1025" s="121" t="s">
        <v>863</v>
      </c>
      <c r="P1025" s="121"/>
      <c r="Q1025" s="121"/>
      <c r="R1025" s="121"/>
      <c r="S1025" s="142"/>
    </row>
    <row r="1026">
      <c r="A1026" s="113" t="s">
        <v>1912</v>
      </c>
      <c r="B1026" s="138" t="s">
        <v>699</v>
      </c>
      <c r="C1026" s="138" t="s">
        <v>700</v>
      </c>
      <c r="D1026" s="138" t="s">
        <v>41</v>
      </c>
      <c r="E1026" s="139"/>
      <c r="F1026" s="138" t="s">
        <v>40</v>
      </c>
      <c r="G1026" s="132">
        <v>2272.0</v>
      </c>
      <c r="H1026" s="116">
        <v>510.52</v>
      </c>
      <c r="I1026" s="131"/>
      <c r="J1026" s="115"/>
      <c r="K1026" s="115"/>
      <c r="L1026" s="137" t="s">
        <v>862</v>
      </c>
      <c r="M1026" s="115"/>
      <c r="N1026" s="113" t="s">
        <v>725</v>
      </c>
      <c r="O1026" s="118" t="s">
        <v>863</v>
      </c>
      <c r="P1026" s="118"/>
      <c r="Q1026" s="118"/>
      <c r="R1026" s="118"/>
      <c r="S1026" s="141"/>
    </row>
    <row r="1027">
      <c r="A1027" s="113" t="s">
        <v>1913</v>
      </c>
      <c r="B1027" s="138" t="s">
        <v>699</v>
      </c>
      <c r="C1027" s="138" t="s">
        <v>700</v>
      </c>
      <c r="D1027" s="138" t="s">
        <v>41</v>
      </c>
      <c r="E1027" s="139"/>
      <c r="F1027" s="138" t="s">
        <v>40</v>
      </c>
      <c r="G1027" s="132">
        <v>2273.0</v>
      </c>
      <c r="H1027" s="116">
        <v>457.99</v>
      </c>
      <c r="I1027" s="131"/>
      <c r="J1027" s="115"/>
      <c r="K1027" s="115"/>
      <c r="L1027" s="138" t="s">
        <v>862</v>
      </c>
      <c r="M1027" s="115"/>
      <c r="N1027" s="113" t="s">
        <v>725</v>
      </c>
      <c r="O1027" s="121" t="s">
        <v>863</v>
      </c>
      <c r="P1027" s="121"/>
      <c r="Q1027" s="121"/>
      <c r="R1027" s="121"/>
      <c r="S1027" s="142"/>
    </row>
    <row r="1028">
      <c r="A1028" s="113" t="s">
        <v>1914</v>
      </c>
      <c r="B1028" s="138" t="s">
        <v>699</v>
      </c>
      <c r="C1028" s="138" t="s">
        <v>700</v>
      </c>
      <c r="D1028" s="138" t="s">
        <v>41</v>
      </c>
      <c r="E1028" s="139"/>
      <c r="F1028" s="138" t="s">
        <v>40</v>
      </c>
      <c r="G1028" s="132">
        <v>2274.0</v>
      </c>
      <c r="H1028" s="116">
        <v>1783.68</v>
      </c>
      <c r="I1028" s="131"/>
      <c r="J1028" s="115"/>
      <c r="K1028" s="115"/>
      <c r="L1028" s="137" t="s">
        <v>862</v>
      </c>
      <c r="M1028" s="115"/>
      <c r="N1028" s="113" t="s">
        <v>725</v>
      </c>
      <c r="O1028" s="118" t="s">
        <v>863</v>
      </c>
      <c r="P1028" s="118"/>
      <c r="Q1028" s="118"/>
      <c r="R1028" s="118"/>
      <c r="S1028" s="141"/>
    </row>
    <row r="1029">
      <c r="A1029" s="113" t="s">
        <v>1915</v>
      </c>
      <c r="B1029" s="138" t="s">
        <v>699</v>
      </c>
      <c r="C1029" s="138" t="s">
        <v>700</v>
      </c>
      <c r="D1029" s="138" t="s">
        <v>41</v>
      </c>
      <c r="E1029" s="139"/>
      <c r="F1029" s="138" t="s">
        <v>40</v>
      </c>
      <c r="G1029" s="132">
        <v>2275.0</v>
      </c>
      <c r="H1029" s="116">
        <v>423.07</v>
      </c>
      <c r="I1029" s="131"/>
      <c r="J1029" s="115"/>
      <c r="K1029" s="115"/>
      <c r="L1029" s="138" t="s">
        <v>862</v>
      </c>
      <c r="M1029" s="115"/>
      <c r="N1029" s="113" t="s">
        <v>725</v>
      </c>
      <c r="O1029" s="121" t="s">
        <v>863</v>
      </c>
      <c r="P1029" s="121"/>
      <c r="Q1029" s="121"/>
      <c r="R1029" s="121"/>
      <c r="S1029" s="142"/>
    </row>
    <row r="1030">
      <c r="A1030" s="113" t="s">
        <v>1916</v>
      </c>
      <c r="B1030" s="138" t="s">
        <v>699</v>
      </c>
      <c r="C1030" s="138" t="s">
        <v>700</v>
      </c>
      <c r="D1030" s="138" t="s">
        <v>41</v>
      </c>
      <c r="E1030" s="139"/>
      <c r="F1030" s="138" t="s">
        <v>40</v>
      </c>
      <c r="G1030" s="132">
        <v>2276.0</v>
      </c>
      <c r="H1030" s="116">
        <v>543.01</v>
      </c>
      <c r="I1030" s="131"/>
      <c r="J1030" s="115"/>
      <c r="K1030" s="115"/>
      <c r="L1030" s="137" t="s">
        <v>862</v>
      </c>
      <c r="M1030" s="115"/>
      <c r="N1030" s="113" t="s">
        <v>725</v>
      </c>
      <c r="O1030" s="118" t="s">
        <v>863</v>
      </c>
      <c r="P1030" s="118"/>
      <c r="Q1030" s="118"/>
      <c r="R1030" s="118"/>
      <c r="S1030" s="141"/>
    </row>
    <row r="1031">
      <c r="A1031" s="113" t="s">
        <v>1917</v>
      </c>
      <c r="B1031" s="138" t="s">
        <v>699</v>
      </c>
      <c r="C1031" s="138" t="s">
        <v>700</v>
      </c>
      <c r="D1031" s="138" t="s">
        <v>41</v>
      </c>
      <c r="E1031" s="139"/>
      <c r="F1031" s="138" t="s">
        <v>40</v>
      </c>
      <c r="G1031" s="132">
        <v>2277.0</v>
      </c>
      <c r="H1031" s="116">
        <v>1967.53</v>
      </c>
      <c r="I1031" s="131"/>
      <c r="J1031" s="115"/>
      <c r="K1031" s="115"/>
      <c r="L1031" s="138" t="s">
        <v>862</v>
      </c>
      <c r="M1031" s="115"/>
      <c r="N1031" s="113" t="s">
        <v>725</v>
      </c>
      <c r="O1031" s="121" t="s">
        <v>863</v>
      </c>
      <c r="P1031" s="121"/>
      <c r="Q1031" s="121"/>
      <c r="R1031" s="121"/>
      <c r="S1031" s="142"/>
    </row>
    <row r="1032">
      <c r="A1032" s="113" t="s">
        <v>1918</v>
      </c>
      <c r="B1032" s="138" t="s">
        <v>699</v>
      </c>
      <c r="C1032" s="138" t="s">
        <v>700</v>
      </c>
      <c r="D1032" s="138" t="s">
        <v>41</v>
      </c>
      <c r="E1032" s="139"/>
      <c r="F1032" s="138" t="s">
        <v>40</v>
      </c>
      <c r="G1032" s="132">
        <v>2278.0</v>
      </c>
      <c r="H1032" s="116">
        <v>369.99</v>
      </c>
      <c r="I1032" s="131"/>
      <c r="J1032" s="115"/>
      <c r="K1032" s="115"/>
      <c r="L1032" s="137" t="s">
        <v>862</v>
      </c>
      <c r="M1032" s="115"/>
      <c r="N1032" s="113" t="s">
        <v>725</v>
      </c>
      <c r="O1032" s="118" t="s">
        <v>863</v>
      </c>
      <c r="P1032" s="118"/>
      <c r="Q1032" s="118"/>
      <c r="R1032" s="118"/>
      <c r="S1032" s="141"/>
    </row>
    <row r="1033">
      <c r="A1033" s="113" t="s">
        <v>1919</v>
      </c>
      <c r="B1033" s="138" t="s">
        <v>699</v>
      </c>
      <c r="C1033" s="138" t="s">
        <v>700</v>
      </c>
      <c r="D1033" s="138" t="s">
        <v>41</v>
      </c>
      <c r="E1033" s="139"/>
      <c r="F1033" s="138" t="s">
        <v>40</v>
      </c>
      <c r="G1033" s="132">
        <v>2279.0</v>
      </c>
      <c r="H1033" s="116">
        <v>581.19</v>
      </c>
      <c r="I1033" s="131"/>
      <c r="J1033" s="115"/>
      <c r="K1033" s="115"/>
      <c r="L1033" s="138" t="s">
        <v>862</v>
      </c>
      <c r="M1033" s="115"/>
      <c r="N1033" s="113" t="s">
        <v>725</v>
      </c>
      <c r="O1033" s="121" t="s">
        <v>863</v>
      </c>
      <c r="P1033" s="121"/>
      <c r="Q1033" s="121"/>
      <c r="R1033" s="121"/>
      <c r="S1033" s="142"/>
    </row>
    <row r="1034">
      <c r="A1034" s="113" t="s">
        <v>1920</v>
      </c>
      <c r="B1034" s="138" t="s">
        <v>699</v>
      </c>
      <c r="C1034" s="138" t="s">
        <v>700</v>
      </c>
      <c r="D1034" s="138" t="s">
        <v>41</v>
      </c>
      <c r="E1034" s="139"/>
      <c r="F1034" s="138" t="s">
        <v>40</v>
      </c>
      <c r="G1034" s="132">
        <v>2280.0</v>
      </c>
      <c r="H1034" s="116">
        <v>327.58</v>
      </c>
      <c r="I1034" s="131"/>
      <c r="J1034" s="115"/>
      <c r="K1034" s="115"/>
      <c r="L1034" s="137" t="s">
        <v>862</v>
      </c>
      <c r="M1034" s="115"/>
      <c r="N1034" s="113" t="s">
        <v>725</v>
      </c>
      <c r="O1034" s="118" t="s">
        <v>863</v>
      </c>
      <c r="P1034" s="118"/>
      <c r="Q1034" s="118"/>
      <c r="R1034" s="118"/>
      <c r="S1034" s="141"/>
    </row>
    <row r="1035">
      <c r="A1035" s="113" t="s">
        <v>1921</v>
      </c>
      <c r="B1035" s="138" t="s">
        <v>699</v>
      </c>
      <c r="C1035" s="138" t="s">
        <v>700</v>
      </c>
      <c r="D1035" s="138" t="s">
        <v>41</v>
      </c>
      <c r="E1035" s="139"/>
      <c r="F1035" s="138" t="s">
        <v>40</v>
      </c>
      <c r="G1035" s="132">
        <v>2281.0</v>
      </c>
      <c r="H1035" s="116">
        <v>401.01</v>
      </c>
      <c r="I1035" s="131"/>
      <c r="J1035" s="115"/>
      <c r="K1035" s="115"/>
      <c r="L1035" s="138" t="s">
        <v>862</v>
      </c>
      <c r="M1035" s="115"/>
      <c r="N1035" s="113" t="s">
        <v>725</v>
      </c>
      <c r="O1035" s="121" t="s">
        <v>863</v>
      </c>
      <c r="P1035" s="121"/>
      <c r="Q1035" s="121"/>
      <c r="R1035" s="121"/>
      <c r="S1035" s="142"/>
    </row>
    <row r="1036">
      <c r="A1036" s="113" t="s">
        <v>1922</v>
      </c>
      <c r="B1036" s="138" t="s">
        <v>699</v>
      </c>
      <c r="C1036" s="138" t="s">
        <v>700</v>
      </c>
      <c r="D1036" s="138" t="s">
        <v>41</v>
      </c>
      <c r="E1036" s="139"/>
      <c r="F1036" s="138" t="s">
        <v>40</v>
      </c>
      <c r="G1036" s="132">
        <v>2282.0</v>
      </c>
      <c r="H1036" s="116">
        <v>1506.94</v>
      </c>
      <c r="I1036" s="131"/>
      <c r="J1036" s="115"/>
      <c r="K1036" s="115"/>
      <c r="L1036" s="137" t="s">
        <v>862</v>
      </c>
      <c r="M1036" s="115"/>
      <c r="N1036" s="113" t="s">
        <v>725</v>
      </c>
      <c r="O1036" s="118" t="s">
        <v>863</v>
      </c>
      <c r="P1036" s="118"/>
      <c r="Q1036" s="118"/>
      <c r="R1036" s="118"/>
      <c r="S1036" s="141"/>
    </row>
    <row r="1037">
      <c r="A1037" s="113" t="s">
        <v>1923</v>
      </c>
      <c r="B1037" s="138" t="s">
        <v>699</v>
      </c>
      <c r="C1037" s="138" t="s">
        <v>700</v>
      </c>
      <c r="D1037" s="138" t="s">
        <v>41</v>
      </c>
      <c r="E1037" s="139"/>
      <c r="F1037" s="138" t="s">
        <v>40</v>
      </c>
      <c r="G1037" s="132">
        <v>2283.0</v>
      </c>
      <c r="H1037" s="116">
        <v>307.86</v>
      </c>
      <c r="I1037" s="131"/>
      <c r="J1037" s="115"/>
      <c r="K1037" s="115"/>
      <c r="L1037" s="138" t="s">
        <v>862</v>
      </c>
      <c r="M1037" s="115"/>
      <c r="N1037" s="113" t="s">
        <v>725</v>
      </c>
      <c r="O1037" s="121" t="s">
        <v>863</v>
      </c>
      <c r="P1037" s="121"/>
      <c r="Q1037" s="121"/>
      <c r="R1037" s="121"/>
      <c r="S1037" s="142"/>
    </row>
    <row r="1038">
      <c r="A1038" s="113" t="s">
        <v>1924</v>
      </c>
      <c r="B1038" s="138" t="s">
        <v>699</v>
      </c>
      <c r="C1038" s="138" t="s">
        <v>700</v>
      </c>
      <c r="D1038" s="138" t="s">
        <v>41</v>
      </c>
      <c r="E1038" s="139"/>
      <c r="F1038" s="138" t="s">
        <v>40</v>
      </c>
      <c r="G1038" s="132">
        <v>2284.0</v>
      </c>
      <c r="H1038" s="116">
        <v>1200.34</v>
      </c>
      <c r="I1038" s="131"/>
      <c r="J1038" s="115"/>
      <c r="K1038" s="115"/>
      <c r="L1038" s="137" t="s">
        <v>862</v>
      </c>
      <c r="M1038" s="115"/>
      <c r="N1038" s="113" t="s">
        <v>725</v>
      </c>
      <c r="O1038" s="118" t="s">
        <v>863</v>
      </c>
      <c r="P1038" s="118"/>
      <c r="Q1038" s="118"/>
      <c r="R1038" s="118"/>
      <c r="S1038" s="141"/>
    </row>
    <row r="1039">
      <c r="A1039" s="113" t="s">
        <v>1925</v>
      </c>
      <c r="B1039" s="138" t="s">
        <v>699</v>
      </c>
      <c r="C1039" s="138" t="s">
        <v>700</v>
      </c>
      <c r="D1039" s="138" t="s">
        <v>41</v>
      </c>
      <c r="E1039" s="139"/>
      <c r="F1039" s="138" t="s">
        <v>40</v>
      </c>
      <c r="G1039" s="132">
        <v>2285.0</v>
      </c>
      <c r="H1039" s="116">
        <v>421.37</v>
      </c>
      <c r="I1039" s="131"/>
      <c r="J1039" s="115"/>
      <c r="K1039" s="115"/>
      <c r="L1039" s="138" t="s">
        <v>862</v>
      </c>
      <c r="M1039" s="115"/>
      <c r="N1039" s="113" t="s">
        <v>725</v>
      </c>
      <c r="O1039" s="121" t="s">
        <v>863</v>
      </c>
      <c r="P1039" s="121"/>
      <c r="Q1039" s="121"/>
      <c r="R1039" s="121"/>
      <c r="S1039" s="142"/>
    </row>
    <row r="1040">
      <c r="A1040" s="113" t="s">
        <v>1926</v>
      </c>
      <c r="B1040" s="138" t="s">
        <v>699</v>
      </c>
      <c r="C1040" s="138" t="s">
        <v>700</v>
      </c>
      <c r="D1040" s="138" t="s">
        <v>41</v>
      </c>
      <c r="E1040" s="139"/>
      <c r="F1040" s="138" t="s">
        <v>40</v>
      </c>
      <c r="G1040" s="132">
        <v>2286.0</v>
      </c>
      <c r="H1040" s="116">
        <v>428.25</v>
      </c>
      <c r="I1040" s="131"/>
      <c r="J1040" s="115"/>
      <c r="K1040" s="115"/>
      <c r="L1040" s="137" t="s">
        <v>862</v>
      </c>
      <c r="M1040" s="115"/>
      <c r="N1040" s="113" t="s">
        <v>725</v>
      </c>
      <c r="O1040" s="118" t="s">
        <v>863</v>
      </c>
      <c r="P1040" s="118"/>
      <c r="Q1040" s="118"/>
      <c r="R1040" s="118"/>
      <c r="S1040" s="141"/>
    </row>
    <row r="1041">
      <c r="A1041" s="113" t="s">
        <v>1927</v>
      </c>
      <c r="B1041" s="138" t="s">
        <v>699</v>
      </c>
      <c r="C1041" s="138" t="s">
        <v>700</v>
      </c>
      <c r="D1041" s="138" t="s">
        <v>41</v>
      </c>
      <c r="E1041" s="139"/>
      <c r="F1041" s="138" t="s">
        <v>40</v>
      </c>
      <c r="G1041" s="132">
        <v>2287.0</v>
      </c>
      <c r="H1041" s="116">
        <v>2693.3</v>
      </c>
      <c r="I1041" s="131"/>
      <c r="J1041" s="115"/>
      <c r="K1041" s="115"/>
      <c r="L1041" s="138" t="s">
        <v>862</v>
      </c>
      <c r="M1041" s="115"/>
      <c r="N1041" s="113" t="s">
        <v>725</v>
      </c>
      <c r="O1041" s="121" t="s">
        <v>863</v>
      </c>
      <c r="P1041" s="121"/>
      <c r="Q1041" s="121"/>
      <c r="R1041" s="121"/>
      <c r="S1041" s="142"/>
    </row>
    <row r="1042">
      <c r="A1042" s="113" t="s">
        <v>1928</v>
      </c>
      <c r="B1042" s="138" t="s">
        <v>699</v>
      </c>
      <c r="C1042" s="138" t="s">
        <v>700</v>
      </c>
      <c r="D1042" s="138" t="s">
        <v>41</v>
      </c>
      <c r="E1042" s="139"/>
      <c r="F1042" s="138" t="s">
        <v>40</v>
      </c>
      <c r="G1042" s="132">
        <v>2288.0</v>
      </c>
      <c r="H1042" s="116">
        <v>3248.04</v>
      </c>
      <c r="I1042" s="131"/>
      <c r="J1042" s="115"/>
      <c r="K1042" s="115"/>
      <c r="L1042" s="137" t="s">
        <v>862</v>
      </c>
      <c r="M1042" s="115"/>
      <c r="N1042" s="113" t="s">
        <v>725</v>
      </c>
      <c r="O1042" s="118" t="s">
        <v>863</v>
      </c>
      <c r="P1042" s="118"/>
      <c r="Q1042" s="118"/>
      <c r="R1042" s="118"/>
      <c r="S1042" s="141"/>
    </row>
    <row r="1043">
      <c r="A1043" s="113" t="s">
        <v>1929</v>
      </c>
      <c r="B1043" s="138" t="s">
        <v>699</v>
      </c>
      <c r="C1043" s="138" t="s">
        <v>700</v>
      </c>
      <c r="D1043" s="138" t="s">
        <v>41</v>
      </c>
      <c r="E1043" s="139"/>
      <c r="F1043" s="138" t="s">
        <v>40</v>
      </c>
      <c r="G1043" s="132">
        <v>2289.0</v>
      </c>
      <c r="H1043" s="116">
        <v>1439.6</v>
      </c>
      <c r="I1043" s="131"/>
      <c r="J1043" s="115"/>
      <c r="K1043" s="115"/>
      <c r="L1043" s="138" t="s">
        <v>862</v>
      </c>
      <c r="M1043" s="115"/>
      <c r="N1043" s="113" t="s">
        <v>725</v>
      </c>
      <c r="O1043" s="121" t="s">
        <v>863</v>
      </c>
      <c r="P1043" s="121"/>
      <c r="Q1043" s="121"/>
      <c r="R1043" s="121"/>
      <c r="S1043" s="142"/>
    </row>
    <row r="1044">
      <c r="A1044" s="113" t="s">
        <v>1930</v>
      </c>
      <c r="B1044" s="138" t="s">
        <v>699</v>
      </c>
      <c r="C1044" s="138" t="s">
        <v>700</v>
      </c>
      <c r="D1044" s="138" t="s">
        <v>41</v>
      </c>
      <c r="E1044" s="139"/>
      <c r="F1044" s="138" t="s">
        <v>40</v>
      </c>
      <c r="G1044" s="132">
        <v>2290.0</v>
      </c>
      <c r="H1044" s="116">
        <v>1095.38</v>
      </c>
      <c r="I1044" s="131"/>
      <c r="J1044" s="115"/>
      <c r="K1044" s="115"/>
      <c r="L1044" s="137" t="s">
        <v>862</v>
      </c>
      <c r="M1044" s="115"/>
      <c r="N1044" s="113" t="s">
        <v>725</v>
      </c>
      <c r="O1044" s="118" t="s">
        <v>863</v>
      </c>
      <c r="P1044" s="118"/>
      <c r="Q1044" s="118"/>
      <c r="R1044" s="118"/>
      <c r="S1044" s="141"/>
    </row>
    <row r="1045">
      <c r="A1045" s="113" t="s">
        <v>1931</v>
      </c>
      <c r="B1045" s="138" t="s">
        <v>699</v>
      </c>
      <c r="C1045" s="138" t="s">
        <v>700</v>
      </c>
      <c r="D1045" s="138" t="s">
        <v>41</v>
      </c>
      <c r="E1045" s="139"/>
      <c r="F1045" s="138" t="s">
        <v>40</v>
      </c>
      <c r="G1045" s="132">
        <v>2291.0</v>
      </c>
      <c r="H1045" s="116">
        <v>979.46</v>
      </c>
      <c r="I1045" s="131"/>
      <c r="J1045" s="115"/>
      <c r="K1045" s="115"/>
      <c r="L1045" s="138" t="s">
        <v>862</v>
      </c>
      <c r="M1045" s="115"/>
      <c r="N1045" s="113" t="s">
        <v>725</v>
      </c>
      <c r="O1045" s="121" t="s">
        <v>863</v>
      </c>
      <c r="P1045" s="121"/>
      <c r="Q1045" s="121"/>
      <c r="R1045" s="121"/>
      <c r="S1045" s="142"/>
    </row>
    <row r="1046">
      <c r="A1046" s="113" t="s">
        <v>1932</v>
      </c>
      <c r="B1046" s="138" t="s">
        <v>699</v>
      </c>
      <c r="C1046" s="138" t="s">
        <v>700</v>
      </c>
      <c r="D1046" s="138" t="s">
        <v>41</v>
      </c>
      <c r="E1046" s="139"/>
      <c r="F1046" s="138" t="s">
        <v>40</v>
      </c>
      <c r="G1046" s="132">
        <v>2292.0</v>
      </c>
      <c r="H1046" s="116">
        <v>1492.42</v>
      </c>
      <c r="I1046" s="131"/>
      <c r="J1046" s="115"/>
      <c r="K1046" s="115"/>
      <c r="L1046" s="137" t="s">
        <v>862</v>
      </c>
      <c r="M1046" s="115"/>
      <c r="N1046" s="113" t="s">
        <v>725</v>
      </c>
      <c r="O1046" s="118" t="s">
        <v>863</v>
      </c>
      <c r="P1046" s="118"/>
      <c r="Q1046" s="118"/>
      <c r="R1046" s="118"/>
      <c r="S1046" s="141"/>
    </row>
    <row r="1047">
      <c r="A1047" s="113" t="s">
        <v>1933</v>
      </c>
      <c r="B1047" s="138" t="s">
        <v>699</v>
      </c>
      <c r="C1047" s="138" t="s">
        <v>700</v>
      </c>
      <c r="D1047" s="138" t="s">
        <v>41</v>
      </c>
      <c r="E1047" s="139"/>
      <c r="F1047" s="138" t="s">
        <v>40</v>
      </c>
      <c r="G1047" s="132">
        <v>2293.0</v>
      </c>
      <c r="H1047" s="116">
        <v>5178.02</v>
      </c>
      <c r="I1047" s="131"/>
      <c r="J1047" s="115"/>
      <c r="K1047" s="115"/>
      <c r="L1047" s="138" t="s">
        <v>862</v>
      </c>
      <c r="M1047" s="115"/>
      <c r="N1047" s="113" t="s">
        <v>725</v>
      </c>
      <c r="O1047" s="121" t="s">
        <v>863</v>
      </c>
      <c r="P1047" s="121"/>
      <c r="Q1047" s="121"/>
      <c r="R1047" s="121"/>
      <c r="S1047" s="142"/>
    </row>
    <row r="1048">
      <c r="A1048" s="113" t="s">
        <v>1934</v>
      </c>
      <c r="B1048" s="138" t="s">
        <v>699</v>
      </c>
      <c r="C1048" s="138" t="s">
        <v>700</v>
      </c>
      <c r="D1048" s="138" t="s">
        <v>41</v>
      </c>
      <c r="E1048" s="139"/>
      <c r="F1048" s="138" t="s">
        <v>40</v>
      </c>
      <c r="G1048" s="132">
        <v>2294.0</v>
      </c>
      <c r="H1048" s="116">
        <v>1686.23</v>
      </c>
      <c r="I1048" s="131"/>
      <c r="J1048" s="115"/>
      <c r="K1048" s="115"/>
      <c r="L1048" s="137" t="s">
        <v>862</v>
      </c>
      <c r="M1048" s="115"/>
      <c r="N1048" s="113" t="s">
        <v>725</v>
      </c>
      <c r="O1048" s="118" t="s">
        <v>863</v>
      </c>
      <c r="P1048" s="118"/>
      <c r="Q1048" s="118"/>
      <c r="R1048" s="118"/>
      <c r="S1048" s="141"/>
    </row>
    <row r="1049">
      <c r="A1049" s="113" t="s">
        <v>1935</v>
      </c>
      <c r="B1049" s="138" t="s">
        <v>699</v>
      </c>
      <c r="C1049" s="138" t="s">
        <v>700</v>
      </c>
      <c r="D1049" s="138" t="s">
        <v>41</v>
      </c>
      <c r="E1049" s="139"/>
      <c r="F1049" s="138" t="s">
        <v>40</v>
      </c>
      <c r="G1049" s="132">
        <v>2295.0</v>
      </c>
      <c r="H1049" s="116">
        <v>1225.79</v>
      </c>
      <c r="I1049" s="131"/>
      <c r="J1049" s="115"/>
      <c r="K1049" s="115"/>
      <c r="L1049" s="138" t="s">
        <v>862</v>
      </c>
      <c r="M1049" s="115"/>
      <c r="N1049" s="113" t="s">
        <v>725</v>
      </c>
      <c r="O1049" s="121" t="s">
        <v>863</v>
      </c>
      <c r="P1049" s="121"/>
      <c r="Q1049" s="121"/>
      <c r="R1049" s="121"/>
      <c r="S1049" s="142"/>
    </row>
    <row r="1050">
      <c r="A1050" s="113" t="s">
        <v>1936</v>
      </c>
      <c r="B1050" s="138" t="s">
        <v>699</v>
      </c>
      <c r="C1050" s="138" t="s">
        <v>700</v>
      </c>
      <c r="D1050" s="138" t="s">
        <v>41</v>
      </c>
      <c r="E1050" s="139"/>
      <c r="F1050" s="138" t="s">
        <v>40</v>
      </c>
      <c r="G1050" s="132">
        <v>2296.0</v>
      </c>
      <c r="H1050" s="116">
        <v>2857.56</v>
      </c>
      <c r="I1050" s="131"/>
      <c r="J1050" s="115"/>
      <c r="K1050" s="115"/>
      <c r="L1050" s="137" t="s">
        <v>862</v>
      </c>
      <c r="M1050" s="115"/>
      <c r="N1050" s="113" t="s">
        <v>725</v>
      </c>
      <c r="O1050" s="118" t="s">
        <v>863</v>
      </c>
      <c r="P1050" s="118"/>
      <c r="Q1050" s="118"/>
      <c r="R1050" s="118"/>
      <c r="S1050" s="141"/>
    </row>
    <row r="1051">
      <c r="A1051" s="113" t="s">
        <v>1937</v>
      </c>
      <c r="B1051" s="138" t="s">
        <v>699</v>
      </c>
      <c r="C1051" s="138" t="s">
        <v>700</v>
      </c>
      <c r="D1051" s="138" t="s">
        <v>41</v>
      </c>
      <c r="E1051" s="139"/>
      <c r="F1051" s="138" t="s">
        <v>40</v>
      </c>
      <c r="G1051" s="132">
        <v>2314.0</v>
      </c>
      <c r="H1051" s="116">
        <v>1034.92</v>
      </c>
      <c r="I1051" s="131"/>
      <c r="J1051" s="115"/>
      <c r="K1051" s="115"/>
      <c r="L1051" s="138" t="s">
        <v>862</v>
      </c>
      <c r="M1051" s="115"/>
      <c r="N1051" s="113" t="s">
        <v>725</v>
      </c>
      <c r="O1051" s="121" t="s">
        <v>863</v>
      </c>
      <c r="P1051" s="121"/>
      <c r="Q1051" s="121"/>
      <c r="R1051" s="121"/>
      <c r="S1051" s="142"/>
    </row>
    <row r="1052">
      <c r="A1052" s="113" t="s">
        <v>1938</v>
      </c>
      <c r="B1052" s="138" t="s">
        <v>699</v>
      </c>
      <c r="C1052" s="138" t="s">
        <v>700</v>
      </c>
      <c r="D1052" s="138" t="s">
        <v>41</v>
      </c>
      <c r="E1052" s="139"/>
      <c r="F1052" s="138" t="s">
        <v>40</v>
      </c>
      <c r="G1052" s="132">
        <v>2315.0</v>
      </c>
      <c r="H1052" s="116">
        <v>1557.91</v>
      </c>
      <c r="I1052" s="131"/>
      <c r="J1052" s="115"/>
      <c r="K1052" s="115"/>
      <c r="L1052" s="137" t="s">
        <v>862</v>
      </c>
      <c r="M1052" s="115"/>
      <c r="N1052" s="113" t="s">
        <v>725</v>
      </c>
      <c r="O1052" s="118" t="s">
        <v>863</v>
      </c>
      <c r="P1052" s="118"/>
      <c r="Q1052" s="118"/>
      <c r="R1052" s="118"/>
      <c r="S1052" s="141"/>
    </row>
    <row r="1053">
      <c r="A1053" s="113" t="s">
        <v>1939</v>
      </c>
      <c r="B1053" s="138" t="s">
        <v>699</v>
      </c>
      <c r="C1053" s="138" t="s">
        <v>700</v>
      </c>
      <c r="D1053" s="138" t="s">
        <v>41</v>
      </c>
      <c r="E1053" s="139"/>
      <c r="F1053" s="138" t="s">
        <v>40</v>
      </c>
      <c r="G1053" s="132">
        <v>2316.0</v>
      </c>
      <c r="H1053" s="116">
        <v>467.18</v>
      </c>
      <c r="I1053" s="131"/>
      <c r="J1053" s="115"/>
      <c r="K1053" s="115"/>
      <c r="L1053" s="138" t="s">
        <v>862</v>
      </c>
      <c r="M1053" s="115"/>
      <c r="N1053" s="113" t="s">
        <v>725</v>
      </c>
      <c r="O1053" s="121" t="s">
        <v>863</v>
      </c>
      <c r="P1053" s="121"/>
      <c r="Q1053" s="121"/>
      <c r="R1053" s="121"/>
      <c r="S1053" s="142"/>
    </row>
    <row r="1054">
      <c r="A1054" s="113" t="s">
        <v>1940</v>
      </c>
      <c r="B1054" s="138" t="s">
        <v>699</v>
      </c>
      <c r="C1054" s="138" t="s">
        <v>700</v>
      </c>
      <c r="D1054" s="138" t="s">
        <v>41</v>
      </c>
      <c r="E1054" s="139"/>
      <c r="F1054" s="138" t="s">
        <v>40</v>
      </c>
      <c r="G1054" s="132">
        <v>2317.0</v>
      </c>
      <c r="H1054" s="116">
        <v>2762.02</v>
      </c>
      <c r="I1054" s="131"/>
      <c r="J1054" s="115"/>
      <c r="K1054" s="115"/>
      <c r="L1054" s="137" t="s">
        <v>862</v>
      </c>
      <c r="M1054" s="115"/>
      <c r="N1054" s="113" t="s">
        <v>725</v>
      </c>
      <c r="O1054" s="118" t="s">
        <v>863</v>
      </c>
      <c r="P1054" s="118"/>
      <c r="Q1054" s="118"/>
      <c r="R1054" s="118"/>
      <c r="S1054" s="141"/>
    </row>
    <row r="1055">
      <c r="A1055" s="113" t="s">
        <v>1941</v>
      </c>
      <c r="B1055" s="138" t="s">
        <v>699</v>
      </c>
      <c r="C1055" s="138" t="s">
        <v>700</v>
      </c>
      <c r="D1055" s="138" t="s">
        <v>41</v>
      </c>
      <c r="E1055" s="139"/>
      <c r="F1055" s="138" t="s">
        <v>40</v>
      </c>
      <c r="G1055" s="132">
        <v>2318.0</v>
      </c>
      <c r="H1055" s="116">
        <v>247.01</v>
      </c>
      <c r="I1055" s="131"/>
      <c r="J1055" s="115"/>
      <c r="K1055" s="115"/>
      <c r="L1055" s="138" t="s">
        <v>862</v>
      </c>
      <c r="M1055" s="115"/>
      <c r="N1055" s="113" t="s">
        <v>725</v>
      </c>
      <c r="O1055" s="121" t="s">
        <v>863</v>
      </c>
      <c r="P1055" s="121"/>
      <c r="Q1055" s="121"/>
      <c r="R1055" s="121"/>
      <c r="S1055" s="142"/>
    </row>
    <row r="1056">
      <c r="A1056" s="113" t="s">
        <v>1942</v>
      </c>
      <c r="B1056" s="138" t="s">
        <v>699</v>
      </c>
      <c r="C1056" s="138" t="s">
        <v>700</v>
      </c>
      <c r="D1056" s="138" t="s">
        <v>41</v>
      </c>
      <c r="E1056" s="139"/>
      <c r="F1056" s="138" t="s">
        <v>40</v>
      </c>
      <c r="G1056" s="132">
        <v>2319.0</v>
      </c>
      <c r="H1056" s="116">
        <v>968.22</v>
      </c>
      <c r="I1056" s="131"/>
      <c r="J1056" s="115"/>
      <c r="K1056" s="115"/>
      <c r="L1056" s="137" t="s">
        <v>862</v>
      </c>
      <c r="M1056" s="115"/>
      <c r="N1056" s="113" t="s">
        <v>725</v>
      </c>
      <c r="O1056" s="118" t="s">
        <v>863</v>
      </c>
      <c r="P1056" s="118"/>
      <c r="Q1056" s="118"/>
      <c r="R1056" s="118"/>
      <c r="S1056" s="141"/>
    </row>
    <row r="1057">
      <c r="A1057" s="113" t="s">
        <v>1943</v>
      </c>
      <c r="B1057" s="138" t="s">
        <v>699</v>
      </c>
      <c r="C1057" s="138" t="s">
        <v>700</v>
      </c>
      <c r="D1057" s="138" t="s">
        <v>41</v>
      </c>
      <c r="E1057" s="139"/>
      <c r="F1057" s="138" t="s">
        <v>40</v>
      </c>
      <c r="G1057" s="132">
        <v>2320.0</v>
      </c>
      <c r="H1057" s="116">
        <v>282.07</v>
      </c>
      <c r="I1057" s="131"/>
      <c r="J1057" s="115"/>
      <c r="K1057" s="115"/>
      <c r="L1057" s="138" t="s">
        <v>862</v>
      </c>
      <c r="M1057" s="115"/>
      <c r="N1057" s="113" t="s">
        <v>725</v>
      </c>
      <c r="O1057" s="121" t="s">
        <v>863</v>
      </c>
      <c r="P1057" s="121"/>
      <c r="Q1057" s="121"/>
      <c r="R1057" s="121"/>
      <c r="S1057" s="142"/>
    </row>
    <row r="1058">
      <c r="A1058" s="113" t="s">
        <v>1944</v>
      </c>
      <c r="B1058" s="138" t="s">
        <v>699</v>
      </c>
      <c r="C1058" s="138" t="s">
        <v>700</v>
      </c>
      <c r="D1058" s="138" t="s">
        <v>41</v>
      </c>
      <c r="E1058" s="139"/>
      <c r="F1058" s="138" t="s">
        <v>40</v>
      </c>
      <c r="G1058" s="132">
        <v>2321.0</v>
      </c>
      <c r="H1058" s="116">
        <v>1421.65</v>
      </c>
      <c r="I1058" s="131"/>
      <c r="J1058" s="115"/>
      <c r="K1058" s="115"/>
      <c r="L1058" s="137" t="s">
        <v>862</v>
      </c>
      <c r="M1058" s="115"/>
      <c r="N1058" s="113" t="s">
        <v>725</v>
      </c>
      <c r="O1058" s="118" t="s">
        <v>863</v>
      </c>
      <c r="P1058" s="118"/>
      <c r="Q1058" s="118"/>
      <c r="R1058" s="118"/>
      <c r="S1058" s="141"/>
    </row>
    <row r="1059">
      <c r="A1059" s="113" t="s">
        <v>1945</v>
      </c>
      <c r="B1059" s="138" t="s">
        <v>699</v>
      </c>
      <c r="C1059" s="138" t="s">
        <v>700</v>
      </c>
      <c r="D1059" s="138" t="s">
        <v>41</v>
      </c>
      <c r="E1059" s="139"/>
      <c r="F1059" s="138" t="s">
        <v>40</v>
      </c>
      <c r="G1059" s="132">
        <v>2347.0</v>
      </c>
      <c r="H1059" s="116">
        <v>1093.36</v>
      </c>
      <c r="I1059" s="131"/>
      <c r="J1059" s="115"/>
      <c r="K1059" s="115"/>
      <c r="L1059" s="138" t="s">
        <v>862</v>
      </c>
      <c r="M1059" s="115"/>
      <c r="N1059" s="113" t="s">
        <v>725</v>
      </c>
      <c r="O1059" s="121" t="s">
        <v>863</v>
      </c>
      <c r="P1059" s="121"/>
      <c r="Q1059" s="121"/>
      <c r="R1059" s="121"/>
      <c r="S1059" s="142"/>
    </row>
    <row r="1060">
      <c r="A1060" s="113" t="s">
        <v>1946</v>
      </c>
      <c r="B1060" s="138" t="s">
        <v>699</v>
      </c>
      <c r="C1060" s="138" t="s">
        <v>700</v>
      </c>
      <c r="D1060" s="138" t="s">
        <v>41</v>
      </c>
      <c r="E1060" s="139"/>
      <c r="F1060" s="138" t="s">
        <v>40</v>
      </c>
      <c r="G1060" s="132">
        <v>2348.0</v>
      </c>
      <c r="H1060" s="116">
        <v>4907.99</v>
      </c>
      <c r="I1060" s="131"/>
      <c r="J1060" s="115"/>
      <c r="K1060" s="115"/>
      <c r="L1060" s="138" t="s">
        <v>862</v>
      </c>
      <c r="M1060" s="115"/>
      <c r="N1060" s="113" t="s">
        <v>725</v>
      </c>
      <c r="O1060" s="118" t="s">
        <v>863</v>
      </c>
      <c r="P1060" s="118"/>
      <c r="Q1060" s="118"/>
      <c r="R1060" s="118"/>
      <c r="S1060" s="141"/>
    </row>
    <row r="1061">
      <c r="A1061" s="113" t="s">
        <v>1947</v>
      </c>
      <c r="B1061" s="138" t="s">
        <v>699</v>
      </c>
      <c r="C1061" s="138" t="s">
        <v>700</v>
      </c>
      <c r="D1061" s="138" t="s">
        <v>41</v>
      </c>
      <c r="E1061" s="139"/>
      <c r="F1061" s="138" t="s">
        <v>40</v>
      </c>
      <c r="G1061" s="132">
        <v>2349.0</v>
      </c>
      <c r="H1061" s="116">
        <v>14070.0</v>
      </c>
      <c r="I1061" s="131"/>
      <c r="J1061" s="115"/>
      <c r="K1061" s="115"/>
      <c r="L1061" s="137" t="s">
        <v>862</v>
      </c>
      <c r="M1061" s="115"/>
      <c r="N1061" s="113" t="s">
        <v>725</v>
      </c>
      <c r="O1061" s="121" t="s">
        <v>863</v>
      </c>
      <c r="P1061" s="121"/>
      <c r="Q1061" s="121"/>
      <c r="R1061" s="121"/>
      <c r="S1061" s="142"/>
    </row>
    <row r="1062">
      <c r="A1062" s="113" t="s">
        <v>1948</v>
      </c>
      <c r="B1062" s="138" t="s">
        <v>699</v>
      </c>
      <c r="C1062" s="138" t="s">
        <v>700</v>
      </c>
      <c r="D1062" s="138" t="s">
        <v>41</v>
      </c>
      <c r="E1062" s="139"/>
      <c r="F1062" s="138" t="s">
        <v>40</v>
      </c>
      <c r="G1062" s="132">
        <v>2350.0</v>
      </c>
      <c r="H1062" s="116">
        <v>346.24</v>
      </c>
      <c r="I1062" s="131"/>
      <c r="J1062" s="115"/>
      <c r="K1062" s="115"/>
      <c r="L1062" s="138" t="s">
        <v>862</v>
      </c>
      <c r="M1062" s="115"/>
      <c r="N1062" s="113" t="s">
        <v>725</v>
      </c>
      <c r="O1062" s="118" t="s">
        <v>863</v>
      </c>
      <c r="P1062" s="118"/>
      <c r="Q1062" s="118"/>
      <c r="R1062" s="118"/>
      <c r="S1062" s="141"/>
    </row>
    <row r="1063">
      <c r="A1063" s="113" t="s">
        <v>1949</v>
      </c>
      <c r="B1063" s="138" t="s">
        <v>699</v>
      </c>
      <c r="C1063" s="138" t="s">
        <v>700</v>
      </c>
      <c r="D1063" s="138" t="s">
        <v>41</v>
      </c>
      <c r="E1063" s="139"/>
      <c r="F1063" s="138" t="s">
        <v>40</v>
      </c>
      <c r="G1063" s="132">
        <v>2351.0</v>
      </c>
      <c r="H1063" s="116">
        <v>378.97</v>
      </c>
      <c r="I1063" s="131"/>
      <c r="J1063" s="115"/>
      <c r="K1063" s="115"/>
      <c r="L1063" s="137" t="s">
        <v>862</v>
      </c>
      <c r="M1063" s="115"/>
      <c r="N1063" s="113" t="s">
        <v>725</v>
      </c>
      <c r="O1063" s="121" t="s">
        <v>863</v>
      </c>
      <c r="P1063" s="121"/>
      <c r="Q1063" s="121"/>
      <c r="R1063" s="121"/>
      <c r="S1063" s="142"/>
    </row>
    <row r="1064">
      <c r="A1064" s="113" t="s">
        <v>1950</v>
      </c>
      <c r="B1064" s="138" t="s">
        <v>699</v>
      </c>
      <c r="C1064" s="138" t="s">
        <v>700</v>
      </c>
      <c r="D1064" s="138" t="s">
        <v>41</v>
      </c>
      <c r="E1064" s="139"/>
      <c r="F1064" s="138" t="s">
        <v>40</v>
      </c>
      <c r="G1064" s="132">
        <v>2352.0</v>
      </c>
      <c r="H1064" s="116">
        <v>3893.85</v>
      </c>
      <c r="I1064" s="131"/>
      <c r="J1064" s="115"/>
      <c r="K1064" s="115"/>
      <c r="L1064" s="138" t="s">
        <v>862</v>
      </c>
      <c r="M1064" s="115"/>
      <c r="N1064" s="113" t="s">
        <v>725</v>
      </c>
      <c r="O1064" s="118" t="s">
        <v>863</v>
      </c>
      <c r="P1064" s="118"/>
      <c r="Q1064" s="118"/>
      <c r="R1064" s="118"/>
      <c r="S1064" s="141"/>
    </row>
    <row r="1065">
      <c r="A1065" s="113" t="s">
        <v>1951</v>
      </c>
      <c r="B1065" s="138" t="s">
        <v>699</v>
      </c>
      <c r="C1065" s="138" t="s">
        <v>700</v>
      </c>
      <c r="D1065" s="138" t="s">
        <v>41</v>
      </c>
      <c r="E1065" s="139"/>
      <c r="F1065" s="138" t="s">
        <v>40</v>
      </c>
      <c r="G1065" s="132">
        <v>2353.0</v>
      </c>
      <c r="H1065" s="116">
        <v>319.13</v>
      </c>
      <c r="I1065" s="131"/>
      <c r="J1065" s="115"/>
      <c r="K1065" s="115"/>
      <c r="L1065" s="137" t="s">
        <v>862</v>
      </c>
      <c r="M1065" s="115"/>
      <c r="N1065" s="113" t="s">
        <v>725</v>
      </c>
      <c r="O1065" s="121" t="s">
        <v>863</v>
      </c>
      <c r="P1065" s="121"/>
      <c r="Q1065" s="121"/>
      <c r="R1065" s="121"/>
      <c r="S1065" s="142"/>
    </row>
    <row r="1066">
      <c r="A1066" s="113" t="s">
        <v>1952</v>
      </c>
      <c r="B1066" s="138" t="s">
        <v>699</v>
      </c>
      <c r="C1066" s="138" t="s">
        <v>700</v>
      </c>
      <c r="D1066" s="138" t="s">
        <v>41</v>
      </c>
      <c r="E1066" s="139"/>
      <c r="F1066" s="138" t="s">
        <v>40</v>
      </c>
      <c r="G1066" s="132">
        <v>2354.0</v>
      </c>
      <c r="H1066" s="116">
        <v>1232.34</v>
      </c>
      <c r="I1066" s="131"/>
      <c r="J1066" s="115"/>
      <c r="K1066" s="115"/>
      <c r="L1066" s="138" t="s">
        <v>862</v>
      </c>
      <c r="M1066" s="115"/>
      <c r="N1066" s="113" t="s">
        <v>725</v>
      </c>
      <c r="O1066" s="118" t="s">
        <v>863</v>
      </c>
      <c r="P1066" s="118"/>
      <c r="Q1066" s="118"/>
      <c r="R1066" s="118"/>
      <c r="S1066" s="141"/>
    </row>
    <row r="1067">
      <c r="A1067" s="113" t="s">
        <v>1953</v>
      </c>
      <c r="B1067" s="138" t="s">
        <v>699</v>
      </c>
      <c r="C1067" s="138" t="s">
        <v>700</v>
      </c>
      <c r="D1067" s="138" t="s">
        <v>41</v>
      </c>
      <c r="E1067" s="139"/>
      <c r="F1067" s="138" t="s">
        <v>40</v>
      </c>
      <c r="G1067" s="132">
        <v>2355.0</v>
      </c>
      <c r="H1067" s="116">
        <v>469.92</v>
      </c>
      <c r="I1067" s="131"/>
      <c r="J1067" s="115"/>
      <c r="K1067" s="115"/>
      <c r="L1067" s="137" t="s">
        <v>862</v>
      </c>
      <c r="M1067" s="115"/>
      <c r="N1067" s="113" t="s">
        <v>725</v>
      </c>
      <c r="O1067" s="121" t="s">
        <v>863</v>
      </c>
      <c r="P1067" s="121"/>
      <c r="Q1067" s="121"/>
      <c r="R1067" s="121"/>
      <c r="S1067" s="142"/>
    </row>
    <row r="1068">
      <c r="A1068" s="113" t="s">
        <v>1954</v>
      </c>
      <c r="B1068" s="138" t="s">
        <v>699</v>
      </c>
      <c r="C1068" s="138" t="s">
        <v>700</v>
      </c>
      <c r="D1068" s="138" t="s">
        <v>41</v>
      </c>
      <c r="E1068" s="139"/>
      <c r="F1068" s="138" t="s">
        <v>40</v>
      </c>
      <c r="G1068" s="132">
        <v>2356.0</v>
      </c>
      <c r="H1068" s="116">
        <v>259.17</v>
      </c>
      <c r="I1068" s="131"/>
      <c r="J1068" s="115"/>
      <c r="K1068" s="115"/>
      <c r="L1068" s="138" t="s">
        <v>862</v>
      </c>
      <c r="M1068" s="115"/>
      <c r="N1068" s="113" t="s">
        <v>725</v>
      </c>
      <c r="O1068" s="118" t="s">
        <v>863</v>
      </c>
      <c r="P1068" s="118"/>
      <c r="Q1068" s="118"/>
      <c r="R1068" s="118"/>
      <c r="S1068" s="141"/>
    </row>
    <row r="1069">
      <c r="A1069" s="113" t="s">
        <v>1955</v>
      </c>
      <c r="B1069" s="138" t="s">
        <v>699</v>
      </c>
      <c r="C1069" s="138" t="s">
        <v>700</v>
      </c>
      <c r="D1069" s="138" t="s">
        <v>41</v>
      </c>
      <c r="E1069" s="139"/>
      <c r="F1069" s="138" t="s">
        <v>40</v>
      </c>
      <c r="G1069" s="132">
        <v>2357.0</v>
      </c>
      <c r="H1069" s="116">
        <v>275.28</v>
      </c>
      <c r="I1069" s="131"/>
      <c r="J1069" s="115"/>
      <c r="K1069" s="115"/>
      <c r="L1069" s="137" t="s">
        <v>862</v>
      </c>
      <c r="M1069" s="115"/>
      <c r="N1069" s="113" t="s">
        <v>725</v>
      </c>
      <c r="O1069" s="121" t="s">
        <v>863</v>
      </c>
      <c r="P1069" s="121"/>
      <c r="Q1069" s="121"/>
      <c r="R1069" s="121"/>
      <c r="S1069" s="142"/>
    </row>
    <row r="1070">
      <c r="A1070" s="113" t="s">
        <v>1956</v>
      </c>
      <c r="B1070" s="138" t="s">
        <v>699</v>
      </c>
      <c r="C1070" s="138" t="s">
        <v>700</v>
      </c>
      <c r="D1070" s="138" t="s">
        <v>41</v>
      </c>
      <c r="E1070" s="139"/>
      <c r="F1070" s="138" t="s">
        <v>40</v>
      </c>
      <c r="G1070" s="132">
        <v>2358.0</v>
      </c>
      <c r="H1070" s="116">
        <v>344.66</v>
      </c>
      <c r="I1070" s="131"/>
      <c r="J1070" s="115"/>
      <c r="K1070" s="115"/>
      <c r="L1070" s="138" t="s">
        <v>862</v>
      </c>
      <c r="M1070" s="115"/>
      <c r="N1070" s="113" t="s">
        <v>725</v>
      </c>
      <c r="O1070" s="118" t="s">
        <v>863</v>
      </c>
      <c r="P1070" s="118"/>
      <c r="Q1070" s="118"/>
      <c r="R1070" s="118"/>
      <c r="S1070" s="141"/>
    </row>
    <row r="1071">
      <c r="A1071" s="113" t="s">
        <v>1957</v>
      </c>
      <c r="B1071" s="138" t="s">
        <v>699</v>
      </c>
      <c r="C1071" s="138" t="s">
        <v>700</v>
      </c>
      <c r="D1071" s="138" t="s">
        <v>41</v>
      </c>
      <c r="E1071" s="139"/>
      <c r="F1071" s="138" t="s">
        <v>40</v>
      </c>
      <c r="G1071" s="132">
        <v>2359.0</v>
      </c>
      <c r="H1071" s="116">
        <v>325.02</v>
      </c>
      <c r="I1071" s="131"/>
      <c r="J1071" s="115"/>
      <c r="K1071" s="115"/>
      <c r="L1071" s="137" t="s">
        <v>862</v>
      </c>
      <c r="M1071" s="115"/>
      <c r="N1071" s="113" t="s">
        <v>725</v>
      </c>
      <c r="O1071" s="121" t="s">
        <v>863</v>
      </c>
      <c r="P1071" s="121"/>
      <c r="Q1071" s="121"/>
      <c r="R1071" s="121"/>
      <c r="S1071" s="142"/>
    </row>
    <row r="1072">
      <c r="A1072" s="113" t="s">
        <v>1958</v>
      </c>
      <c r="B1072" s="138" t="s">
        <v>699</v>
      </c>
      <c r="C1072" s="138" t="s">
        <v>700</v>
      </c>
      <c r="D1072" s="138" t="s">
        <v>41</v>
      </c>
      <c r="E1072" s="139"/>
      <c r="F1072" s="138" t="s">
        <v>40</v>
      </c>
      <c r="G1072" s="132">
        <v>2360.0</v>
      </c>
      <c r="H1072" s="116">
        <v>2623.5</v>
      </c>
      <c r="I1072" s="131"/>
      <c r="J1072" s="115"/>
      <c r="K1072" s="115"/>
      <c r="L1072" s="138" t="s">
        <v>862</v>
      </c>
      <c r="M1072" s="115"/>
      <c r="N1072" s="113" t="s">
        <v>725</v>
      </c>
      <c r="O1072" s="118" t="s">
        <v>863</v>
      </c>
      <c r="P1072" s="118"/>
      <c r="Q1072" s="118"/>
      <c r="R1072" s="118"/>
      <c r="S1072" s="141"/>
    </row>
    <row r="1073">
      <c r="A1073" s="113" t="s">
        <v>1959</v>
      </c>
      <c r="B1073" s="138" t="s">
        <v>699</v>
      </c>
      <c r="C1073" s="138" t="s">
        <v>700</v>
      </c>
      <c r="D1073" s="138" t="s">
        <v>41</v>
      </c>
      <c r="E1073" s="139"/>
      <c r="F1073" s="138" t="s">
        <v>40</v>
      </c>
      <c r="G1073" s="132">
        <v>2361.0</v>
      </c>
      <c r="H1073" s="116">
        <v>6818.42</v>
      </c>
      <c r="I1073" s="131"/>
      <c r="J1073" s="115"/>
      <c r="K1073" s="115"/>
      <c r="L1073" s="137" t="s">
        <v>862</v>
      </c>
      <c r="M1073" s="115"/>
      <c r="N1073" s="113" t="s">
        <v>725</v>
      </c>
      <c r="O1073" s="121" t="s">
        <v>863</v>
      </c>
      <c r="P1073" s="121"/>
      <c r="Q1073" s="121"/>
      <c r="R1073" s="121"/>
      <c r="S1073" s="142"/>
    </row>
    <row r="1074">
      <c r="A1074" s="113" t="s">
        <v>1960</v>
      </c>
      <c r="B1074" s="138" t="s">
        <v>699</v>
      </c>
      <c r="C1074" s="138" t="s">
        <v>700</v>
      </c>
      <c r="D1074" s="138" t="s">
        <v>41</v>
      </c>
      <c r="E1074" s="139"/>
      <c r="F1074" s="138" t="s">
        <v>40</v>
      </c>
      <c r="G1074" s="132">
        <v>2362.0</v>
      </c>
      <c r="H1074" s="116">
        <v>1146.64</v>
      </c>
      <c r="I1074" s="131"/>
      <c r="J1074" s="115"/>
      <c r="K1074" s="115"/>
      <c r="L1074" s="138" t="s">
        <v>862</v>
      </c>
      <c r="M1074" s="115"/>
      <c r="N1074" s="113" t="s">
        <v>725</v>
      </c>
      <c r="O1074" s="118" t="s">
        <v>863</v>
      </c>
      <c r="P1074" s="118"/>
      <c r="Q1074" s="118"/>
      <c r="R1074" s="118"/>
      <c r="S1074" s="141"/>
    </row>
    <row r="1075">
      <c r="A1075" s="113" t="s">
        <v>1961</v>
      </c>
      <c r="B1075" s="138" t="s">
        <v>699</v>
      </c>
      <c r="C1075" s="138" t="s">
        <v>700</v>
      </c>
      <c r="D1075" s="138" t="s">
        <v>41</v>
      </c>
      <c r="E1075" s="139"/>
      <c r="F1075" s="138" t="s">
        <v>40</v>
      </c>
      <c r="G1075" s="132">
        <v>2363.0</v>
      </c>
      <c r="H1075" s="116">
        <v>420.79</v>
      </c>
      <c r="I1075" s="131"/>
      <c r="J1075" s="115"/>
      <c r="K1075" s="115"/>
      <c r="L1075" s="137" t="s">
        <v>862</v>
      </c>
      <c r="M1075" s="115"/>
      <c r="N1075" s="113" t="s">
        <v>725</v>
      </c>
      <c r="O1075" s="121" t="s">
        <v>863</v>
      </c>
      <c r="P1075" s="121"/>
      <c r="Q1075" s="121"/>
      <c r="R1075" s="121"/>
      <c r="S1075" s="142"/>
    </row>
    <row r="1076">
      <c r="A1076" s="113" t="s">
        <v>1962</v>
      </c>
      <c r="B1076" s="138" t="s">
        <v>699</v>
      </c>
      <c r="C1076" s="138" t="s">
        <v>700</v>
      </c>
      <c r="D1076" s="138" t="s">
        <v>41</v>
      </c>
      <c r="E1076" s="139"/>
      <c r="F1076" s="138" t="s">
        <v>40</v>
      </c>
      <c r="G1076" s="132">
        <v>2364.0</v>
      </c>
      <c r="H1076" s="116">
        <v>805.08</v>
      </c>
      <c r="I1076" s="131"/>
      <c r="J1076" s="115"/>
      <c r="K1076" s="115"/>
      <c r="L1076" s="138" t="s">
        <v>862</v>
      </c>
      <c r="M1076" s="115"/>
      <c r="N1076" s="113" t="s">
        <v>725</v>
      </c>
      <c r="O1076" s="118" t="s">
        <v>863</v>
      </c>
      <c r="P1076" s="118"/>
      <c r="Q1076" s="118"/>
      <c r="R1076" s="118"/>
      <c r="S1076" s="141"/>
    </row>
    <row r="1077">
      <c r="A1077" s="113" t="s">
        <v>1963</v>
      </c>
      <c r="B1077" s="138" t="s">
        <v>699</v>
      </c>
      <c r="C1077" s="138" t="s">
        <v>700</v>
      </c>
      <c r="D1077" s="138" t="s">
        <v>41</v>
      </c>
      <c r="E1077" s="139"/>
      <c r="F1077" s="138" t="s">
        <v>40</v>
      </c>
      <c r="G1077" s="132">
        <v>2365.0</v>
      </c>
      <c r="H1077" s="116">
        <v>533.19</v>
      </c>
      <c r="I1077" s="131"/>
      <c r="J1077" s="115"/>
      <c r="K1077" s="115"/>
      <c r="L1077" s="137" t="s">
        <v>862</v>
      </c>
      <c r="M1077" s="115"/>
      <c r="N1077" s="113" t="s">
        <v>725</v>
      </c>
      <c r="O1077" s="121" t="s">
        <v>863</v>
      </c>
      <c r="P1077" s="121"/>
      <c r="Q1077" s="121"/>
      <c r="R1077" s="121"/>
      <c r="S1077" s="142"/>
    </row>
    <row r="1078">
      <c r="A1078" s="113" t="s">
        <v>1964</v>
      </c>
      <c r="B1078" s="138" t="s">
        <v>699</v>
      </c>
      <c r="C1078" s="138" t="s">
        <v>700</v>
      </c>
      <c r="D1078" s="138" t="s">
        <v>41</v>
      </c>
      <c r="E1078" s="139"/>
      <c r="F1078" s="138" t="s">
        <v>40</v>
      </c>
      <c r="G1078" s="132">
        <v>2366.0</v>
      </c>
      <c r="H1078" s="116">
        <v>753.81</v>
      </c>
      <c r="I1078" s="131"/>
      <c r="J1078" s="115"/>
      <c r="K1078" s="115"/>
      <c r="L1078" s="138" t="s">
        <v>862</v>
      </c>
      <c r="M1078" s="115"/>
      <c r="N1078" s="113" t="s">
        <v>725</v>
      </c>
      <c r="O1078" s="118" t="s">
        <v>863</v>
      </c>
      <c r="P1078" s="118"/>
      <c r="Q1078" s="118"/>
      <c r="R1078" s="118"/>
      <c r="S1078" s="141"/>
    </row>
    <row r="1079">
      <c r="A1079" s="113" t="s">
        <v>1965</v>
      </c>
      <c r="B1079" s="138" t="s">
        <v>699</v>
      </c>
      <c r="C1079" s="138" t="s">
        <v>700</v>
      </c>
      <c r="D1079" s="138" t="s">
        <v>41</v>
      </c>
      <c r="E1079" s="139"/>
      <c r="F1079" s="138" t="s">
        <v>40</v>
      </c>
      <c r="G1079" s="132">
        <v>2435.0</v>
      </c>
      <c r="H1079" s="116">
        <v>6564.47</v>
      </c>
      <c r="I1079" s="131"/>
      <c r="J1079" s="115"/>
      <c r="K1079" s="115"/>
      <c r="L1079" s="137" t="s">
        <v>862</v>
      </c>
      <c r="M1079" s="115"/>
      <c r="N1079" s="113" t="s">
        <v>725</v>
      </c>
      <c r="O1079" s="121" t="s">
        <v>863</v>
      </c>
      <c r="P1079" s="121"/>
      <c r="Q1079" s="121"/>
      <c r="R1079" s="121"/>
      <c r="S1079" s="142"/>
    </row>
    <row r="1080">
      <c r="A1080" s="113" t="s">
        <v>1966</v>
      </c>
      <c r="B1080" s="113" t="s">
        <v>102</v>
      </c>
      <c r="C1080" s="113" t="s">
        <v>103</v>
      </c>
      <c r="D1080" s="113" t="s">
        <v>41</v>
      </c>
      <c r="E1080" s="115"/>
      <c r="F1080" s="113" t="s">
        <v>40</v>
      </c>
      <c r="G1080" s="113">
        <v>1693.0</v>
      </c>
      <c r="H1080" s="116">
        <v>4414.53</v>
      </c>
      <c r="I1080" s="131"/>
      <c r="J1080" s="115"/>
      <c r="K1080" s="113">
        <v>2022.0</v>
      </c>
      <c r="L1080" s="138" t="s">
        <v>862</v>
      </c>
      <c r="M1080" s="115"/>
      <c r="N1080" s="113" t="s">
        <v>725</v>
      </c>
      <c r="O1080" s="118" t="s">
        <v>863</v>
      </c>
      <c r="P1080" s="118"/>
      <c r="Q1080" s="118"/>
      <c r="R1080" s="118"/>
      <c r="S1080" s="141"/>
    </row>
    <row r="1081">
      <c r="A1081" s="113" t="s">
        <v>1967</v>
      </c>
      <c r="B1081" s="137" t="s">
        <v>102</v>
      </c>
      <c r="C1081" s="137" t="s">
        <v>103</v>
      </c>
      <c r="D1081" s="137" t="s">
        <v>41</v>
      </c>
      <c r="E1081" s="140"/>
      <c r="F1081" s="137" t="s">
        <v>40</v>
      </c>
      <c r="G1081" s="132">
        <v>1844.0</v>
      </c>
      <c r="H1081" s="116">
        <v>3548.64</v>
      </c>
      <c r="I1081" s="131"/>
      <c r="J1081" s="115"/>
      <c r="K1081" s="113">
        <v>2022.0</v>
      </c>
      <c r="L1081" s="138" t="s">
        <v>862</v>
      </c>
      <c r="M1081" s="115"/>
      <c r="N1081" s="113" t="s">
        <v>725</v>
      </c>
      <c r="O1081" s="121" t="s">
        <v>863</v>
      </c>
      <c r="P1081" s="121"/>
      <c r="Q1081" s="121"/>
      <c r="R1081" s="121"/>
      <c r="S1081" s="142"/>
    </row>
    <row r="1082">
      <c r="A1082" s="113" t="s">
        <v>1968</v>
      </c>
      <c r="B1082" s="113" t="s">
        <v>102</v>
      </c>
      <c r="C1082" s="113" t="s">
        <v>103</v>
      </c>
      <c r="D1082" s="113" t="s">
        <v>41</v>
      </c>
      <c r="E1082" s="115"/>
      <c r="F1082" s="113" t="s">
        <v>40</v>
      </c>
      <c r="G1082" s="132">
        <v>1845.0</v>
      </c>
      <c r="H1082" s="116">
        <v>5850.72</v>
      </c>
      <c r="I1082" s="131"/>
      <c r="J1082" s="115"/>
      <c r="K1082" s="113">
        <v>2022.0</v>
      </c>
      <c r="L1082" s="138" t="s">
        <v>862</v>
      </c>
      <c r="M1082" s="115"/>
      <c r="N1082" s="113" t="s">
        <v>725</v>
      </c>
      <c r="O1082" s="118" t="s">
        <v>863</v>
      </c>
      <c r="P1082" s="118"/>
      <c r="Q1082" s="118"/>
      <c r="R1082" s="118"/>
      <c r="S1082" s="141"/>
    </row>
    <row r="1083">
      <c r="A1083" s="113" t="s">
        <v>1969</v>
      </c>
      <c r="B1083" s="113" t="s">
        <v>585</v>
      </c>
      <c r="C1083" s="113" t="s">
        <v>586</v>
      </c>
      <c r="D1083" s="113" t="s">
        <v>41</v>
      </c>
      <c r="E1083" s="143" t="s">
        <v>621</v>
      </c>
      <c r="F1083" s="113" t="s">
        <v>33</v>
      </c>
      <c r="G1083" s="113">
        <v>2517.0</v>
      </c>
      <c r="H1083" s="116">
        <v>44130.05</v>
      </c>
      <c r="I1083" s="117">
        <v>45512.0</v>
      </c>
      <c r="J1083" s="113" t="s">
        <v>861</v>
      </c>
      <c r="K1083" s="113">
        <v>2024.0</v>
      </c>
      <c r="L1083" s="137" t="s">
        <v>862</v>
      </c>
      <c r="M1083" s="115"/>
      <c r="N1083" s="113" t="s">
        <v>725</v>
      </c>
      <c r="O1083" s="121" t="s">
        <v>863</v>
      </c>
      <c r="P1083" s="121"/>
      <c r="Q1083" s="121"/>
      <c r="R1083" s="121"/>
      <c r="S1083" s="142"/>
    </row>
    <row r="1084">
      <c r="A1084" s="113" t="s">
        <v>1970</v>
      </c>
      <c r="B1084" s="113" t="s">
        <v>585</v>
      </c>
      <c r="C1084" s="113" t="s">
        <v>586</v>
      </c>
      <c r="D1084" s="113" t="s">
        <v>41</v>
      </c>
      <c r="E1084" s="143" t="s">
        <v>621</v>
      </c>
      <c r="F1084" s="113" t="s">
        <v>33</v>
      </c>
      <c r="G1084" s="113">
        <v>2601.0</v>
      </c>
      <c r="H1084" s="116">
        <v>56504.56</v>
      </c>
      <c r="I1084" s="117">
        <v>45512.0</v>
      </c>
      <c r="J1084" s="113" t="s">
        <v>865</v>
      </c>
      <c r="K1084" s="113">
        <v>2024.0</v>
      </c>
      <c r="L1084" s="138" t="s">
        <v>862</v>
      </c>
      <c r="M1084" s="115"/>
      <c r="N1084" s="113" t="s">
        <v>725</v>
      </c>
      <c r="O1084" s="118" t="s">
        <v>863</v>
      </c>
      <c r="P1084" s="118"/>
      <c r="Q1084" s="118"/>
      <c r="R1084" s="118"/>
      <c r="S1084" s="141"/>
    </row>
    <row r="1085">
      <c r="A1085" s="113" t="s">
        <v>1971</v>
      </c>
      <c r="B1085" s="113" t="s">
        <v>585</v>
      </c>
      <c r="C1085" s="113" t="s">
        <v>586</v>
      </c>
      <c r="D1085" s="113" t="s">
        <v>41</v>
      </c>
      <c r="E1085" s="143" t="s">
        <v>621</v>
      </c>
      <c r="F1085" s="113" t="s">
        <v>33</v>
      </c>
      <c r="G1085" s="113">
        <v>2628.0</v>
      </c>
      <c r="H1085" s="116">
        <v>47737.95</v>
      </c>
      <c r="I1085" s="117">
        <v>45512.0</v>
      </c>
      <c r="J1085" s="113" t="s">
        <v>865</v>
      </c>
      <c r="K1085" s="113">
        <v>2024.0</v>
      </c>
      <c r="L1085" s="137" t="s">
        <v>862</v>
      </c>
      <c r="M1085" s="115"/>
      <c r="N1085" s="113" t="s">
        <v>725</v>
      </c>
      <c r="O1085" s="121" t="s">
        <v>863</v>
      </c>
      <c r="P1085" s="121"/>
      <c r="Q1085" s="121"/>
      <c r="R1085" s="121"/>
      <c r="S1085" s="142"/>
    </row>
    <row r="1086">
      <c r="A1086" s="113" t="s">
        <v>1972</v>
      </c>
      <c r="B1086" s="113" t="s">
        <v>376</v>
      </c>
      <c r="C1086" s="113" t="s">
        <v>370</v>
      </c>
      <c r="D1086" s="113" t="s">
        <v>41</v>
      </c>
      <c r="E1086" s="115"/>
      <c r="F1086" s="113" t="s">
        <v>40</v>
      </c>
      <c r="G1086" s="113">
        <v>2076.0</v>
      </c>
      <c r="H1086" s="116">
        <v>191273.08</v>
      </c>
      <c r="I1086" s="131"/>
      <c r="J1086" s="113" t="s">
        <v>871</v>
      </c>
      <c r="K1086" s="113">
        <v>2024.0</v>
      </c>
      <c r="L1086" s="138" t="s">
        <v>862</v>
      </c>
      <c r="M1086" s="115"/>
      <c r="N1086" s="113" t="s">
        <v>725</v>
      </c>
      <c r="O1086" s="118" t="s">
        <v>939</v>
      </c>
      <c r="P1086" s="118"/>
      <c r="Q1086" s="118"/>
      <c r="R1086" s="118"/>
      <c r="S1086" s="141"/>
    </row>
    <row r="1087">
      <c r="A1087" s="113" t="s">
        <v>1973</v>
      </c>
      <c r="B1087" s="113" t="s">
        <v>85</v>
      </c>
      <c r="C1087" s="113" t="s">
        <v>86</v>
      </c>
      <c r="D1087" s="113" t="s">
        <v>41</v>
      </c>
      <c r="E1087" s="115"/>
      <c r="F1087" s="113" t="s">
        <v>40</v>
      </c>
      <c r="G1087" s="132">
        <v>325.0</v>
      </c>
      <c r="H1087" s="116">
        <v>2972.23</v>
      </c>
      <c r="I1087" s="131"/>
      <c r="J1087" s="115"/>
      <c r="K1087" s="115"/>
      <c r="L1087" s="138" t="s">
        <v>862</v>
      </c>
      <c r="M1087" s="115"/>
      <c r="N1087" s="113" t="s">
        <v>725</v>
      </c>
      <c r="O1087" s="121" t="s">
        <v>863</v>
      </c>
      <c r="P1087" s="121"/>
      <c r="Q1087" s="121"/>
      <c r="R1087" s="121"/>
      <c r="S1087" s="142"/>
    </row>
    <row r="1088">
      <c r="A1088" s="113" t="s">
        <v>1974</v>
      </c>
      <c r="B1088" s="113" t="s">
        <v>85</v>
      </c>
      <c r="C1088" s="113" t="s">
        <v>86</v>
      </c>
      <c r="D1088" s="113" t="s">
        <v>41</v>
      </c>
      <c r="E1088" s="115"/>
      <c r="F1088" s="113" t="s">
        <v>40</v>
      </c>
      <c r="G1088" s="132">
        <v>327.0</v>
      </c>
      <c r="H1088" s="116">
        <v>593.24</v>
      </c>
      <c r="I1088" s="131"/>
      <c r="J1088" s="115"/>
      <c r="K1088" s="115"/>
      <c r="L1088" s="137" t="s">
        <v>862</v>
      </c>
      <c r="M1088" s="115"/>
      <c r="N1088" s="113" t="s">
        <v>725</v>
      </c>
      <c r="O1088" s="118" t="s">
        <v>863</v>
      </c>
      <c r="P1088" s="118"/>
      <c r="Q1088" s="118"/>
      <c r="R1088" s="118"/>
      <c r="S1088" s="141"/>
    </row>
    <row r="1089">
      <c r="A1089" s="113" t="s">
        <v>1975</v>
      </c>
      <c r="B1089" s="113" t="s">
        <v>85</v>
      </c>
      <c r="C1089" s="113" t="s">
        <v>86</v>
      </c>
      <c r="D1089" s="113" t="s">
        <v>41</v>
      </c>
      <c r="E1089" s="115"/>
      <c r="F1089" s="113" t="s">
        <v>40</v>
      </c>
      <c r="G1089" s="132">
        <v>328.0</v>
      </c>
      <c r="H1089" s="116">
        <v>4207.96</v>
      </c>
      <c r="I1089" s="131"/>
      <c r="J1089" s="115"/>
      <c r="K1089" s="115"/>
      <c r="L1089" s="138" t="s">
        <v>862</v>
      </c>
      <c r="M1089" s="115"/>
      <c r="N1089" s="113" t="s">
        <v>725</v>
      </c>
      <c r="O1089" s="121" t="s">
        <v>863</v>
      </c>
      <c r="P1089" s="121"/>
      <c r="Q1089" s="121"/>
      <c r="R1089" s="121"/>
      <c r="S1089" s="142"/>
    </row>
    <row r="1090">
      <c r="A1090" s="113" t="s">
        <v>1976</v>
      </c>
      <c r="B1090" s="113" t="s">
        <v>85</v>
      </c>
      <c r="C1090" s="113" t="s">
        <v>86</v>
      </c>
      <c r="D1090" s="113" t="s">
        <v>41</v>
      </c>
      <c r="E1090" s="115"/>
      <c r="F1090" s="113" t="s">
        <v>40</v>
      </c>
      <c r="G1090" s="132">
        <v>329.0</v>
      </c>
      <c r="H1090" s="116">
        <v>1721.83</v>
      </c>
      <c r="I1090" s="131"/>
      <c r="J1090" s="115"/>
      <c r="K1090" s="115"/>
      <c r="L1090" s="137" t="s">
        <v>862</v>
      </c>
      <c r="M1090" s="115"/>
      <c r="N1090" s="113" t="s">
        <v>725</v>
      </c>
      <c r="O1090" s="118" t="s">
        <v>863</v>
      </c>
      <c r="P1090" s="118"/>
      <c r="Q1090" s="118"/>
      <c r="R1090" s="118"/>
      <c r="S1090" s="141"/>
    </row>
    <row r="1091">
      <c r="A1091" s="113" t="s">
        <v>1977</v>
      </c>
      <c r="B1091" s="113" t="s">
        <v>85</v>
      </c>
      <c r="C1091" s="113" t="s">
        <v>86</v>
      </c>
      <c r="D1091" s="113" t="s">
        <v>41</v>
      </c>
      <c r="E1091" s="115"/>
      <c r="F1091" s="113" t="s">
        <v>40</v>
      </c>
      <c r="G1091" s="132">
        <v>330.0</v>
      </c>
      <c r="H1091" s="116">
        <v>400.89</v>
      </c>
      <c r="I1091" s="131"/>
      <c r="J1091" s="115"/>
      <c r="K1091" s="115"/>
      <c r="L1091" s="138" t="s">
        <v>862</v>
      </c>
      <c r="M1091" s="115"/>
      <c r="N1091" s="113" t="s">
        <v>725</v>
      </c>
      <c r="O1091" s="121" t="s">
        <v>863</v>
      </c>
      <c r="P1091" s="121"/>
      <c r="Q1091" s="121"/>
      <c r="R1091" s="121"/>
      <c r="S1091" s="142"/>
    </row>
    <row r="1092">
      <c r="A1092" s="113" t="s">
        <v>1978</v>
      </c>
      <c r="B1092" s="113" t="s">
        <v>85</v>
      </c>
      <c r="C1092" s="113" t="s">
        <v>86</v>
      </c>
      <c r="D1092" s="113" t="s">
        <v>41</v>
      </c>
      <c r="E1092" s="115"/>
      <c r="F1092" s="113" t="s">
        <v>40</v>
      </c>
      <c r="G1092" s="132">
        <v>331.0</v>
      </c>
      <c r="H1092" s="116">
        <v>1858.65</v>
      </c>
      <c r="I1092" s="131"/>
      <c r="J1092" s="115"/>
      <c r="K1092" s="115"/>
      <c r="L1092" s="137" t="s">
        <v>862</v>
      </c>
      <c r="M1092" s="115"/>
      <c r="N1092" s="113" t="s">
        <v>725</v>
      </c>
      <c r="O1092" s="118" t="s">
        <v>863</v>
      </c>
      <c r="P1092" s="118"/>
      <c r="Q1092" s="118"/>
      <c r="R1092" s="118"/>
      <c r="S1092" s="141"/>
    </row>
    <row r="1093">
      <c r="A1093" s="113" t="s">
        <v>1979</v>
      </c>
      <c r="B1093" s="113" t="s">
        <v>85</v>
      </c>
      <c r="C1093" s="113" t="s">
        <v>86</v>
      </c>
      <c r="D1093" s="113" t="s">
        <v>41</v>
      </c>
      <c r="E1093" s="115"/>
      <c r="F1093" s="113" t="s">
        <v>40</v>
      </c>
      <c r="G1093" s="132">
        <v>332.0</v>
      </c>
      <c r="H1093" s="116">
        <v>2302.42</v>
      </c>
      <c r="I1093" s="131"/>
      <c r="J1093" s="115"/>
      <c r="K1093" s="115"/>
      <c r="L1093" s="138" t="s">
        <v>862</v>
      </c>
      <c r="M1093" s="115"/>
      <c r="N1093" s="113" t="s">
        <v>725</v>
      </c>
      <c r="O1093" s="121" t="s">
        <v>863</v>
      </c>
      <c r="P1093" s="121"/>
      <c r="Q1093" s="121"/>
      <c r="R1093" s="121"/>
      <c r="S1093" s="142"/>
    </row>
    <row r="1094">
      <c r="A1094" s="113" t="s">
        <v>1980</v>
      </c>
      <c r="B1094" s="113" t="s">
        <v>85</v>
      </c>
      <c r="C1094" s="113" t="s">
        <v>86</v>
      </c>
      <c r="D1094" s="113" t="s">
        <v>41</v>
      </c>
      <c r="E1094" s="115"/>
      <c r="F1094" s="113" t="s">
        <v>40</v>
      </c>
      <c r="G1094" s="132">
        <v>333.0</v>
      </c>
      <c r="H1094" s="116">
        <v>915.44</v>
      </c>
      <c r="I1094" s="131"/>
      <c r="J1094" s="115"/>
      <c r="K1094" s="115"/>
      <c r="L1094" s="137" t="s">
        <v>862</v>
      </c>
      <c r="M1094" s="115"/>
      <c r="N1094" s="113" t="s">
        <v>725</v>
      </c>
      <c r="O1094" s="118" t="s">
        <v>863</v>
      </c>
      <c r="P1094" s="118"/>
      <c r="Q1094" s="118"/>
      <c r="R1094" s="118"/>
      <c r="S1094" s="141"/>
    </row>
    <row r="1095">
      <c r="A1095" s="113" t="s">
        <v>1981</v>
      </c>
      <c r="B1095" s="113" t="s">
        <v>85</v>
      </c>
      <c r="C1095" s="113" t="s">
        <v>86</v>
      </c>
      <c r="D1095" s="113" t="s">
        <v>41</v>
      </c>
      <c r="E1095" s="115"/>
      <c r="F1095" s="113" t="s">
        <v>40</v>
      </c>
      <c r="G1095" s="132">
        <v>334.0</v>
      </c>
      <c r="H1095" s="116">
        <v>1233.74</v>
      </c>
      <c r="I1095" s="131"/>
      <c r="J1095" s="115"/>
      <c r="K1095" s="115"/>
      <c r="L1095" s="138" t="s">
        <v>862</v>
      </c>
      <c r="M1095" s="115"/>
      <c r="N1095" s="113" t="s">
        <v>725</v>
      </c>
      <c r="O1095" s="121" t="s">
        <v>863</v>
      </c>
      <c r="P1095" s="121"/>
      <c r="Q1095" s="121"/>
      <c r="R1095" s="121"/>
      <c r="S1095" s="142"/>
    </row>
    <row r="1096">
      <c r="A1096" s="113" t="s">
        <v>1982</v>
      </c>
      <c r="B1096" s="113" t="s">
        <v>85</v>
      </c>
      <c r="C1096" s="113" t="s">
        <v>86</v>
      </c>
      <c r="D1096" s="113" t="s">
        <v>41</v>
      </c>
      <c r="E1096" s="115"/>
      <c r="F1096" s="113" t="s">
        <v>40</v>
      </c>
      <c r="G1096" s="132">
        <v>335.0</v>
      </c>
      <c r="H1096" s="116">
        <v>620.74</v>
      </c>
      <c r="I1096" s="131"/>
      <c r="J1096" s="115"/>
      <c r="K1096" s="115"/>
      <c r="L1096" s="137" t="s">
        <v>862</v>
      </c>
      <c r="M1096" s="115"/>
      <c r="N1096" s="113" t="s">
        <v>725</v>
      </c>
      <c r="O1096" s="118" t="s">
        <v>863</v>
      </c>
      <c r="P1096" s="118"/>
      <c r="Q1096" s="118"/>
      <c r="R1096" s="118"/>
      <c r="S1096" s="141"/>
    </row>
    <row r="1097">
      <c r="A1097" s="113" t="s">
        <v>1983</v>
      </c>
      <c r="B1097" s="113" t="s">
        <v>85</v>
      </c>
      <c r="C1097" s="113" t="s">
        <v>86</v>
      </c>
      <c r="D1097" s="113" t="s">
        <v>41</v>
      </c>
      <c r="E1097" s="115"/>
      <c r="F1097" s="113" t="s">
        <v>40</v>
      </c>
      <c r="G1097" s="132">
        <v>336.0</v>
      </c>
      <c r="H1097" s="116">
        <v>283.72</v>
      </c>
      <c r="I1097" s="131"/>
      <c r="J1097" s="115"/>
      <c r="K1097" s="115"/>
      <c r="L1097" s="138" t="s">
        <v>862</v>
      </c>
      <c r="M1097" s="115"/>
      <c r="N1097" s="113" t="s">
        <v>725</v>
      </c>
      <c r="O1097" s="121" t="s">
        <v>863</v>
      </c>
      <c r="P1097" s="121"/>
      <c r="Q1097" s="121"/>
      <c r="R1097" s="121"/>
      <c r="S1097" s="142"/>
    </row>
    <row r="1098">
      <c r="A1098" s="113" t="s">
        <v>1984</v>
      </c>
      <c r="B1098" s="113" t="s">
        <v>85</v>
      </c>
      <c r="C1098" s="113" t="s">
        <v>86</v>
      </c>
      <c r="D1098" s="113" t="s">
        <v>41</v>
      </c>
      <c r="E1098" s="115"/>
      <c r="F1098" s="113" t="s">
        <v>40</v>
      </c>
      <c r="G1098" s="132">
        <v>337.0</v>
      </c>
      <c r="H1098" s="116">
        <v>3405.16</v>
      </c>
      <c r="I1098" s="131"/>
      <c r="J1098" s="115"/>
      <c r="K1098" s="115"/>
      <c r="L1098" s="137" t="s">
        <v>862</v>
      </c>
      <c r="M1098" s="115"/>
      <c r="N1098" s="113" t="s">
        <v>725</v>
      </c>
      <c r="O1098" s="118" t="s">
        <v>863</v>
      </c>
      <c r="P1098" s="118"/>
      <c r="Q1098" s="118"/>
      <c r="R1098" s="118"/>
      <c r="S1098" s="141"/>
    </row>
    <row r="1099">
      <c r="A1099" s="113" t="s">
        <v>1985</v>
      </c>
      <c r="B1099" s="113" t="s">
        <v>85</v>
      </c>
      <c r="C1099" s="113" t="s">
        <v>86</v>
      </c>
      <c r="D1099" s="113" t="s">
        <v>41</v>
      </c>
      <c r="E1099" s="115"/>
      <c r="F1099" s="113" t="s">
        <v>40</v>
      </c>
      <c r="G1099" s="132">
        <v>339.0</v>
      </c>
      <c r="H1099" s="116">
        <v>830.73</v>
      </c>
      <c r="I1099" s="131"/>
      <c r="J1099" s="115"/>
      <c r="K1099" s="115"/>
      <c r="L1099" s="138" t="s">
        <v>862</v>
      </c>
      <c r="M1099" s="115"/>
      <c r="N1099" s="113" t="s">
        <v>725</v>
      </c>
      <c r="O1099" s="121" t="s">
        <v>863</v>
      </c>
      <c r="P1099" s="121"/>
      <c r="Q1099" s="121"/>
      <c r="R1099" s="121"/>
      <c r="S1099" s="142"/>
    </row>
    <row r="1100">
      <c r="A1100" s="113" t="s">
        <v>1986</v>
      </c>
      <c r="B1100" s="113" t="s">
        <v>85</v>
      </c>
      <c r="C1100" s="113" t="s">
        <v>86</v>
      </c>
      <c r="D1100" s="113" t="s">
        <v>41</v>
      </c>
      <c r="E1100" s="115"/>
      <c r="F1100" s="113" t="s">
        <v>40</v>
      </c>
      <c r="G1100" s="132">
        <v>340.0</v>
      </c>
      <c r="H1100" s="116">
        <v>397.67</v>
      </c>
      <c r="I1100" s="131"/>
      <c r="J1100" s="115"/>
      <c r="K1100" s="115"/>
      <c r="L1100" s="137" t="s">
        <v>862</v>
      </c>
      <c r="M1100" s="115"/>
      <c r="N1100" s="113" t="s">
        <v>725</v>
      </c>
      <c r="O1100" s="118" t="s">
        <v>863</v>
      </c>
      <c r="P1100" s="118"/>
      <c r="Q1100" s="118"/>
      <c r="R1100" s="118"/>
      <c r="S1100" s="141"/>
    </row>
    <row r="1101">
      <c r="A1101" s="113" t="s">
        <v>1987</v>
      </c>
      <c r="B1101" s="113" t="s">
        <v>85</v>
      </c>
      <c r="C1101" s="113" t="s">
        <v>86</v>
      </c>
      <c r="D1101" s="113" t="s">
        <v>41</v>
      </c>
      <c r="E1101" s="115"/>
      <c r="F1101" s="113" t="s">
        <v>40</v>
      </c>
      <c r="G1101" s="132">
        <v>341.0</v>
      </c>
      <c r="H1101" s="116">
        <v>299.45</v>
      </c>
      <c r="I1101" s="131"/>
      <c r="J1101" s="115"/>
      <c r="K1101" s="115"/>
      <c r="L1101" s="138" t="s">
        <v>862</v>
      </c>
      <c r="M1101" s="115"/>
      <c r="N1101" s="113" t="s">
        <v>725</v>
      </c>
      <c r="O1101" s="121" t="s">
        <v>863</v>
      </c>
      <c r="P1101" s="121"/>
      <c r="Q1101" s="121"/>
      <c r="R1101" s="121"/>
      <c r="S1101" s="142"/>
    </row>
    <row r="1102">
      <c r="A1102" s="113" t="s">
        <v>1988</v>
      </c>
      <c r="B1102" s="113" t="s">
        <v>85</v>
      </c>
      <c r="C1102" s="113" t="s">
        <v>86</v>
      </c>
      <c r="D1102" s="113" t="s">
        <v>41</v>
      </c>
      <c r="E1102" s="115"/>
      <c r="F1102" s="113" t="s">
        <v>40</v>
      </c>
      <c r="G1102" s="132">
        <v>342.0</v>
      </c>
      <c r="H1102" s="116">
        <v>229.17</v>
      </c>
      <c r="I1102" s="131"/>
      <c r="J1102" s="115"/>
      <c r="K1102" s="115"/>
      <c r="L1102" s="137" t="s">
        <v>862</v>
      </c>
      <c r="M1102" s="115"/>
      <c r="N1102" s="113" t="s">
        <v>725</v>
      </c>
      <c r="O1102" s="118" t="s">
        <v>863</v>
      </c>
      <c r="P1102" s="118"/>
      <c r="Q1102" s="118"/>
      <c r="R1102" s="118"/>
      <c r="S1102" s="141"/>
    </row>
    <row r="1103">
      <c r="A1103" s="113" t="s">
        <v>1989</v>
      </c>
      <c r="B1103" s="113" t="s">
        <v>85</v>
      </c>
      <c r="C1103" s="113" t="s">
        <v>86</v>
      </c>
      <c r="D1103" s="113" t="s">
        <v>41</v>
      </c>
      <c r="E1103" s="115"/>
      <c r="F1103" s="113" t="s">
        <v>40</v>
      </c>
      <c r="G1103" s="132">
        <v>398.0</v>
      </c>
      <c r="H1103" s="116">
        <v>939.05</v>
      </c>
      <c r="I1103" s="131"/>
      <c r="J1103" s="115"/>
      <c r="K1103" s="115"/>
      <c r="L1103" s="138" t="s">
        <v>862</v>
      </c>
      <c r="M1103" s="115"/>
      <c r="N1103" s="113" t="s">
        <v>725</v>
      </c>
      <c r="O1103" s="121" t="s">
        <v>863</v>
      </c>
      <c r="P1103" s="121"/>
      <c r="Q1103" s="121"/>
      <c r="R1103" s="121"/>
      <c r="S1103" s="142"/>
    </row>
    <row r="1104">
      <c r="A1104" s="113" t="s">
        <v>1990</v>
      </c>
      <c r="B1104" s="113" t="s">
        <v>85</v>
      </c>
      <c r="C1104" s="113" t="s">
        <v>86</v>
      </c>
      <c r="D1104" s="113" t="s">
        <v>41</v>
      </c>
      <c r="E1104" s="115"/>
      <c r="F1104" s="113" t="s">
        <v>40</v>
      </c>
      <c r="G1104" s="132">
        <v>399.0</v>
      </c>
      <c r="H1104" s="116">
        <v>1390.18</v>
      </c>
      <c r="I1104" s="131"/>
      <c r="J1104" s="115"/>
      <c r="K1104" s="115"/>
      <c r="L1104" s="137" t="s">
        <v>862</v>
      </c>
      <c r="M1104" s="115"/>
      <c r="N1104" s="113" t="s">
        <v>725</v>
      </c>
      <c r="O1104" s="118" t="s">
        <v>863</v>
      </c>
      <c r="P1104" s="118"/>
      <c r="Q1104" s="118"/>
      <c r="R1104" s="118"/>
      <c r="S1104" s="141"/>
    </row>
    <row r="1105">
      <c r="A1105" s="113" t="s">
        <v>1991</v>
      </c>
      <c r="B1105" s="113" t="s">
        <v>85</v>
      </c>
      <c r="C1105" s="113" t="s">
        <v>86</v>
      </c>
      <c r="D1105" s="113" t="s">
        <v>41</v>
      </c>
      <c r="E1105" s="115"/>
      <c r="F1105" s="113" t="s">
        <v>40</v>
      </c>
      <c r="G1105" s="132">
        <v>400.0</v>
      </c>
      <c r="H1105" s="116">
        <v>2844.43</v>
      </c>
      <c r="I1105" s="131"/>
      <c r="J1105" s="115"/>
      <c r="K1105" s="115"/>
      <c r="L1105" s="138" t="s">
        <v>862</v>
      </c>
      <c r="M1105" s="115"/>
      <c r="N1105" s="113" t="s">
        <v>725</v>
      </c>
      <c r="O1105" s="121" t="s">
        <v>863</v>
      </c>
      <c r="P1105" s="121"/>
      <c r="Q1105" s="121"/>
      <c r="R1105" s="121"/>
      <c r="S1105" s="142"/>
    </row>
    <row r="1106">
      <c r="A1106" s="113" t="s">
        <v>1992</v>
      </c>
      <c r="B1106" s="113" t="s">
        <v>85</v>
      </c>
      <c r="C1106" s="113" t="s">
        <v>86</v>
      </c>
      <c r="D1106" s="113" t="s">
        <v>41</v>
      </c>
      <c r="E1106" s="115"/>
      <c r="F1106" s="113" t="s">
        <v>40</v>
      </c>
      <c r="G1106" s="132">
        <v>401.0</v>
      </c>
      <c r="H1106" s="116">
        <v>2318.85</v>
      </c>
      <c r="I1106" s="131"/>
      <c r="J1106" s="115"/>
      <c r="K1106" s="115"/>
      <c r="L1106" s="137" t="s">
        <v>862</v>
      </c>
      <c r="M1106" s="115"/>
      <c r="N1106" s="113" t="s">
        <v>725</v>
      </c>
      <c r="O1106" s="118" t="s">
        <v>863</v>
      </c>
      <c r="P1106" s="118"/>
      <c r="Q1106" s="118"/>
      <c r="R1106" s="118"/>
      <c r="S1106" s="141"/>
    </row>
    <row r="1107">
      <c r="A1107" s="113" t="s">
        <v>1993</v>
      </c>
      <c r="B1107" s="113" t="s">
        <v>85</v>
      </c>
      <c r="C1107" s="113" t="s">
        <v>86</v>
      </c>
      <c r="D1107" s="113" t="s">
        <v>41</v>
      </c>
      <c r="E1107" s="115"/>
      <c r="F1107" s="113" t="s">
        <v>40</v>
      </c>
      <c r="G1107" s="132">
        <v>402.0</v>
      </c>
      <c r="H1107" s="116">
        <v>1201.75</v>
      </c>
      <c r="I1107" s="131"/>
      <c r="J1107" s="115"/>
      <c r="K1107" s="115"/>
      <c r="L1107" s="138" t="s">
        <v>862</v>
      </c>
      <c r="M1107" s="115"/>
      <c r="N1107" s="113" t="s">
        <v>725</v>
      </c>
      <c r="O1107" s="121" t="s">
        <v>863</v>
      </c>
      <c r="P1107" s="121"/>
      <c r="Q1107" s="121"/>
      <c r="R1107" s="121"/>
      <c r="S1107" s="142"/>
    </row>
    <row r="1108">
      <c r="A1108" s="113" t="s">
        <v>1994</v>
      </c>
      <c r="B1108" s="113" t="s">
        <v>85</v>
      </c>
      <c r="C1108" s="113" t="s">
        <v>86</v>
      </c>
      <c r="D1108" s="113" t="s">
        <v>41</v>
      </c>
      <c r="E1108" s="115"/>
      <c r="F1108" s="113" t="s">
        <v>40</v>
      </c>
      <c r="G1108" s="132">
        <v>403.0</v>
      </c>
      <c r="H1108" s="116">
        <v>2716.95</v>
      </c>
      <c r="I1108" s="131"/>
      <c r="J1108" s="115"/>
      <c r="K1108" s="115"/>
      <c r="L1108" s="137" t="s">
        <v>862</v>
      </c>
      <c r="M1108" s="115"/>
      <c r="N1108" s="113" t="s">
        <v>725</v>
      </c>
      <c r="O1108" s="118" t="s">
        <v>863</v>
      </c>
      <c r="P1108" s="118"/>
      <c r="Q1108" s="118"/>
      <c r="R1108" s="118"/>
      <c r="S1108" s="141"/>
    </row>
    <row r="1109">
      <c r="A1109" s="113" t="s">
        <v>1995</v>
      </c>
      <c r="B1109" s="113" t="s">
        <v>85</v>
      </c>
      <c r="C1109" s="113" t="s">
        <v>86</v>
      </c>
      <c r="D1109" s="113" t="s">
        <v>41</v>
      </c>
      <c r="E1109" s="115"/>
      <c r="F1109" s="113" t="s">
        <v>40</v>
      </c>
      <c r="G1109" s="132">
        <v>404.0</v>
      </c>
      <c r="H1109" s="116">
        <v>1488.74</v>
      </c>
      <c r="I1109" s="131"/>
      <c r="J1109" s="115"/>
      <c r="K1109" s="115"/>
      <c r="L1109" s="138" t="s">
        <v>862</v>
      </c>
      <c r="M1109" s="115"/>
      <c r="N1109" s="113" t="s">
        <v>725</v>
      </c>
      <c r="O1109" s="121" t="s">
        <v>863</v>
      </c>
      <c r="P1109" s="121"/>
      <c r="Q1109" s="121"/>
      <c r="R1109" s="121"/>
      <c r="S1109" s="142"/>
    </row>
    <row r="1110">
      <c r="A1110" s="113" t="s">
        <v>1996</v>
      </c>
      <c r="B1110" s="113" t="s">
        <v>85</v>
      </c>
      <c r="C1110" s="113" t="s">
        <v>86</v>
      </c>
      <c r="D1110" s="113" t="s">
        <v>41</v>
      </c>
      <c r="E1110" s="115"/>
      <c r="F1110" s="113" t="s">
        <v>40</v>
      </c>
      <c r="G1110" s="132">
        <v>405.0</v>
      </c>
      <c r="H1110" s="116">
        <v>1424.21</v>
      </c>
      <c r="I1110" s="131"/>
      <c r="J1110" s="115"/>
      <c r="K1110" s="115"/>
      <c r="L1110" s="137" t="s">
        <v>862</v>
      </c>
      <c r="M1110" s="115"/>
      <c r="N1110" s="113" t="s">
        <v>725</v>
      </c>
      <c r="O1110" s="118" t="s">
        <v>863</v>
      </c>
      <c r="P1110" s="118"/>
      <c r="Q1110" s="118"/>
      <c r="R1110" s="118"/>
      <c r="S1110" s="141"/>
    </row>
    <row r="1111">
      <c r="A1111" s="113" t="s">
        <v>1997</v>
      </c>
      <c r="B1111" s="113" t="s">
        <v>85</v>
      </c>
      <c r="C1111" s="113" t="s">
        <v>86</v>
      </c>
      <c r="D1111" s="113" t="s">
        <v>41</v>
      </c>
      <c r="E1111" s="115"/>
      <c r="F1111" s="113" t="s">
        <v>40</v>
      </c>
      <c r="G1111" s="132">
        <v>406.0</v>
      </c>
      <c r="H1111" s="116">
        <v>15493.19</v>
      </c>
      <c r="I1111" s="131"/>
      <c r="J1111" s="115"/>
      <c r="K1111" s="115"/>
      <c r="L1111" s="138" t="s">
        <v>862</v>
      </c>
      <c r="M1111" s="115"/>
      <c r="N1111" s="113" t="s">
        <v>725</v>
      </c>
      <c r="O1111" s="121" t="s">
        <v>863</v>
      </c>
      <c r="P1111" s="121"/>
      <c r="Q1111" s="121"/>
      <c r="R1111" s="121"/>
      <c r="S1111" s="142"/>
    </row>
    <row r="1112">
      <c r="A1112" s="113" t="s">
        <v>1998</v>
      </c>
      <c r="B1112" s="113" t="s">
        <v>85</v>
      </c>
      <c r="C1112" s="113" t="s">
        <v>86</v>
      </c>
      <c r="D1112" s="113" t="s">
        <v>41</v>
      </c>
      <c r="E1112" s="115"/>
      <c r="F1112" s="113" t="s">
        <v>40</v>
      </c>
      <c r="G1112" s="132">
        <v>407.0</v>
      </c>
      <c r="H1112" s="116">
        <v>945.89</v>
      </c>
      <c r="I1112" s="131"/>
      <c r="J1112" s="115"/>
      <c r="K1112" s="115"/>
      <c r="L1112" s="137" t="s">
        <v>862</v>
      </c>
      <c r="M1112" s="115"/>
      <c r="N1112" s="113" t="s">
        <v>725</v>
      </c>
      <c r="O1112" s="118" t="s">
        <v>863</v>
      </c>
      <c r="P1112" s="118"/>
      <c r="Q1112" s="118"/>
      <c r="R1112" s="118"/>
      <c r="S1112" s="141"/>
    </row>
    <row r="1113">
      <c r="A1113" s="113" t="s">
        <v>1999</v>
      </c>
      <c r="B1113" s="113" t="s">
        <v>85</v>
      </c>
      <c r="C1113" s="113" t="s">
        <v>86</v>
      </c>
      <c r="D1113" s="113" t="s">
        <v>41</v>
      </c>
      <c r="E1113" s="115"/>
      <c r="F1113" s="113" t="s">
        <v>40</v>
      </c>
      <c r="G1113" s="132">
        <v>408.0</v>
      </c>
      <c r="H1113" s="116">
        <v>1087.36</v>
      </c>
      <c r="I1113" s="131"/>
      <c r="J1113" s="115"/>
      <c r="K1113" s="115"/>
      <c r="L1113" s="138" t="s">
        <v>862</v>
      </c>
      <c r="M1113" s="115"/>
      <c r="N1113" s="113" t="s">
        <v>725</v>
      </c>
      <c r="O1113" s="121" t="s">
        <v>863</v>
      </c>
      <c r="P1113" s="121"/>
      <c r="Q1113" s="121"/>
      <c r="R1113" s="121"/>
      <c r="S1113" s="142"/>
    </row>
    <row r="1114">
      <c r="A1114" s="113" t="s">
        <v>2000</v>
      </c>
      <c r="B1114" s="113" t="s">
        <v>85</v>
      </c>
      <c r="C1114" s="113" t="s">
        <v>86</v>
      </c>
      <c r="D1114" s="113" t="s">
        <v>41</v>
      </c>
      <c r="E1114" s="115"/>
      <c r="F1114" s="113" t="s">
        <v>40</v>
      </c>
      <c r="G1114" s="132">
        <v>409.0</v>
      </c>
      <c r="H1114" s="116">
        <v>7688.62</v>
      </c>
      <c r="I1114" s="131"/>
      <c r="J1114" s="115"/>
      <c r="K1114" s="115"/>
      <c r="L1114" s="137" t="s">
        <v>862</v>
      </c>
      <c r="M1114" s="115"/>
      <c r="N1114" s="113" t="s">
        <v>725</v>
      </c>
      <c r="O1114" s="118" t="s">
        <v>863</v>
      </c>
      <c r="P1114" s="118"/>
      <c r="Q1114" s="118"/>
      <c r="R1114" s="118"/>
      <c r="S1114" s="141"/>
    </row>
    <row r="1115">
      <c r="A1115" s="113" t="s">
        <v>2001</v>
      </c>
      <c r="B1115" s="113" t="s">
        <v>85</v>
      </c>
      <c r="C1115" s="113" t="s">
        <v>86</v>
      </c>
      <c r="D1115" s="113" t="s">
        <v>41</v>
      </c>
      <c r="E1115" s="115"/>
      <c r="F1115" s="113" t="s">
        <v>40</v>
      </c>
      <c r="G1115" s="132">
        <v>410.0</v>
      </c>
      <c r="H1115" s="116">
        <v>637.14</v>
      </c>
      <c r="I1115" s="131"/>
      <c r="J1115" s="115"/>
      <c r="K1115" s="115"/>
      <c r="L1115" s="138" t="s">
        <v>862</v>
      </c>
      <c r="M1115" s="115"/>
      <c r="N1115" s="113" t="s">
        <v>725</v>
      </c>
      <c r="O1115" s="121" t="s">
        <v>863</v>
      </c>
      <c r="P1115" s="121"/>
      <c r="Q1115" s="121"/>
      <c r="R1115" s="121"/>
      <c r="S1115" s="142"/>
    </row>
    <row r="1116">
      <c r="A1116" s="113" t="s">
        <v>2002</v>
      </c>
      <c r="B1116" s="113" t="s">
        <v>85</v>
      </c>
      <c r="C1116" s="113" t="s">
        <v>86</v>
      </c>
      <c r="D1116" s="113" t="s">
        <v>41</v>
      </c>
      <c r="E1116" s="115"/>
      <c r="F1116" s="113" t="s">
        <v>40</v>
      </c>
      <c r="G1116" s="132">
        <v>411.0</v>
      </c>
      <c r="H1116" s="116">
        <v>7577.9</v>
      </c>
      <c r="I1116" s="131"/>
      <c r="J1116" s="115"/>
      <c r="K1116" s="115"/>
      <c r="L1116" s="137" t="s">
        <v>862</v>
      </c>
      <c r="M1116" s="115"/>
      <c r="N1116" s="113" t="s">
        <v>725</v>
      </c>
      <c r="O1116" s="118" t="s">
        <v>863</v>
      </c>
      <c r="P1116" s="118"/>
      <c r="Q1116" s="118"/>
      <c r="R1116" s="118"/>
      <c r="S1116" s="141"/>
    </row>
    <row r="1117">
      <c r="A1117" s="113" t="s">
        <v>2003</v>
      </c>
      <c r="B1117" s="113" t="s">
        <v>85</v>
      </c>
      <c r="C1117" s="113" t="s">
        <v>86</v>
      </c>
      <c r="D1117" s="113" t="s">
        <v>41</v>
      </c>
      <c r="E1117" s="115"/>
      <c r="F1117" s="113" t="s">
        <v>40</v>
      </c>
      <c r="G1117" s="132">
        <v>412.0</v>
      </c>
      <c r="H1117" s="116">
        <v>543.48</v>
      </c>
      <c r="I1117" s="131"/>
      <c r="J1117" s="115"/>
      <c r="K1117" s="115"/>
      <c r="L1117" s="138" t="s">
        <v>862</v>
      </c>
      <c r="M1117" s="115"/>
      <c r="N1117" s="113" t="s">
        <v>725</v>
      </c>
      <c r="O1117" s="121" t="s">
        <v>863</v>
      </c>
      <c r="P1117" s="121"/>
      <c r="Q1117" s="121"/>
      <c r="R1117" s="121"/>
      <c r="S1117" s="142"/>
    </row>
    <row r="1118">
      <c r="A1118" s="113" t="s">
        <v>2004</v>
      </c>
      <c r="B1118" s="113" t="s">
        <v>85</v>
      </c>
      <c r="C1118" s="113" t="s">
        <v>86</v>
      </c>
      <c r="D1118" s="113" t="s">
        <v>41</v>
      </c>
      <c r="E1118" s="115"/>
      <c r="F1118" s="113" t="s">
        <v>40</v>
      </c>
      <c r="G1118" s="132">
        <v>413.0</v>
      </c>
      <c r="H1118" s="116">
        <v>1766.66</v>
      </c>
      <c r="I1118" s="131"/>
      <c r="J1118" s="115"/>
      <c r="K1118" s="115"/>
      <c r="L1118" s="137" t="s">
        <v>862</v>
      </c>
      <c r="M1118" s="115"/>
      <c r="N1118" s="113" t="s">
        <v>725</v>
      </c>
      <c r="O1118" s="118" t="s">
        <v>863</v>
      </c>
      <c r="P1118" s="118"/>
      <c r="Q1118" s="118"/>
      <c r="R1118" s="118"/>
      <c r="S1118" s="141"/>
    </row>
    <row r="1119">
      <c r="A1119" s="113" t="s">
        <v>2005</v>
      </c>
      <c r="B1119" s="113" t="s">
        <v>85</v>
      </c>
      <c r="C1119" s="113" t="s">
        <v>86</v>
      </c>
      <c r="D1119" s="113" t="s">
        <v>41</v>
      </c>
      <c r="E1119" s="115"/>
      <c r="F1119" s="113" t="s">
        <v>40</v>
      </c>
      <c r="G1119" s="132">
        <v>414.0</v>
      </c>
      <c r="H1119" s="116">
        <v>8790.28</v>
      </c>
      <c r="I1119" s="131"/>
      <c r="J1119" s="115"/>
      <c r="K1119" s="115"/>
      <c r="L1119" s="138" t="s">
        <v>862</v>
      </c>
      <c r="M1119" s="115"/>
      <c r="N1119" s="113" t="s">
        <v>725</v>
      </c>
      <c r="O1119" s="121" t="s">
        <v>863</v>
      </c>
      <c r="P1119" s="121"/>
      <c r="Q1119" s="121"/>
      <c r="R1119" s="121"/>
      <c r="S1119" s="142"/>
    </row>
    <row r="1120">
      <c r="A1120" s="113" t="s">
        <v>2006</v>
      </c>
      <c r="B1120" s="113" t="s">
        <v>85</v>
      </c>
      <c r="C1120" s="113" t="s">
        <v>86</v>
      </c>
      <c r="D1120" s="113" t="s">
        <v>41</v>
      </c>
      <c r="E1120" s="115"/>
      <c r="F1120" s="113" t="s">
        <v>40</v>
      </c>
      <c r="G1120" s="132">
        <v>415.0</v>
      </c>
      <c r="H1120" s="116">
        <v>1506.51</v>
      </c>
      <c r="I1120" s="131"/>
      <c r="J1120" s="115"/>
      <c r="K1120" s="115"/>
      <c r="L1120" s="137" t="s">
        <v>862</v>
      </c>
      <c r="M1120" s="115"/>
      <c r="N1120" s="113" t="s">
        <v>725</v>
      </c>
      <c r="O1120" s="118" t="s">
        <v>863</v>
      </c>
      <c r="P1120" s="118"/>
      <c r="Q1120" s="118"/>
      <c r="R1120" s="118"/>
      <c r="S1120" s="141"/>
    </row>
    <row r="1121">
      <c r="A1121" s="113" t="s">
        <v>2007</v>
      </c>
      <c r="B1121" s="113" t="s">
        <v>85</v>
      </c>
      <c r="C1121" s="113" t="s">
        <v>86</v>
      </c>
      <c r="D1121" s="113" t="s">
        <v>41</v>
      </c>
      <c r="E1121" s="115"/>
      <c r="F1121" s="113" t="s">
        <v>40</v>
      </c>
      <c r="G1121" s="132">
        <v>416.0</v>
      </c>
      <c r="H1121" s="116">
        <v>5412.24</v>
      </c>
      <c r="I1121" s="131"/>
      <c r="J1121" s="115"/>
      <c r="K1121" s="115"/>
      <c r="L1121" s="138" t="s">
        <v>862</v>
      </c>
      <c r="M1121" s="115"/>
      <c r="N1121" s="113" t="s">
        <v>725</v>
      </c>
      <c r="O1121" s="121" t="s">
        <v>863</v>
      </c>
      <c r="P1121" s="121"/>
      <c r="Q1121" s="121"/>
      <c r="R1121" s="121"/>
      <c r="S1121" s="142"/>
    </row>
    <row r="1122">
      <c r="A1122" s="113" t="s">
        <v>2008</v>
      </c>
      <c r="B1122" s="113" t="s">
        <v>85</v>
      </c>
      <c r="C1122" s="113" t="s">
        <v>86</v>
      </c>
      <c r="D1122" s="113" t="s">
        <v>41</v>
      </c>
      <c r="E1122" s="115"/>
      <c r="F1122" s="113" t="s">
        <v>40</v>
      </c>
      <c r="G1122" s="132">
        <v>417.0</v>
      </c>
      <c r="H1122" s="116">
        <v>246.45</v>
      </c>
      <c r="I1122" s="131"/>
      <c r="J1122" s="115"/>
      <c r="K1122" s="115"/>
      <c r="L1122" s="137" t="s">
        <v>862</v>
      </c>
      <c r="M1122" s="115"/>
      <c r="N1122" s="113" t="s">
        <v>725</v>
      </c>
      <c r="O1122" s="118" t="s">
        <v>863</v>
      </c>
      <c r="P1122" s="118"/>
      <c r="Q1122" s="118"/>
      <c r="R1122" s="118"/>
      <c r="S1122" s="141"/>
    </row>
    <row r="1123">
      <c r="A1123" s="113" t="s">
        <v>2009</v>
      </c>
      <c r="B1123" s="113" t="s">
        <v>85</v>
      </c>
      <c r="C1123" s="113" t="s">
        <v>86</v>
      </c>
      <c r="D1123" s="113" t="s">
        <v>41</v>
      </c>
      <c r="E1123" s="115"/>
      <c r="F1123" s="113" t="s">
        <v>40</v>
      </c>
      <c r="G1123" s="132">
        <v>418.0</v>
      </c>
      <c r="H1123" s="116">
        <v>2727.35</v>
      </c>
      <c r="I1123" s="131"/>
      <c r="J1123" s="115"/>
      <c r="K1123" s="115"/>
      <c r="L1123" s="138" t="s">
        <v>862</v>
      </c>
      <c r="M1123" s="115"/>
      <c r="N1123" s="113" t="s">
        <v>725</v>
      </c>
      <c r="O1123" s="121" t="s">
        <v>863</v>
      </c>
      <c r="P1123" s="121"/>
      <c r="Q1123" s="121"/>
      <c r="R1123" s="121"/>
      <c r="S1123" s="142"/>
    </row>
    <row r="1124">
      <c r="A1124" s="113" t="s">
        <v>2010</v>
      </c>
      <c r="B1124" s="113" t="s">
        <v>85</v>
      </c>
      <c r="C1124" s="113" t="s">
        <v>86</v>
      </c>
      <c r="D1124" s="113" t="s">
        <v>41</v>
      </c>
      <c r="E1124" s="115"/>
      <c r="F1124" s="113" t="s">
        <v>40</v>
      </c>
      <c r="G1124" s="132">
        <v>419.0</v>
      </c>
      <c r="H1124" s="116">
        <v>4043.25</v>
      </c>
      <c r="I1124" s="131"/>
      <c r="J1124" s="115"/>
      <c r="K1124" s="115"/>
      <c r="L1124" s="137" t="s">
        <v>862</v>
      </c>
      <c r="M1124" s="115"/>
      <c r="N1124" s="113" t="s">
        <v>725</v>
      </c>
      <c r="O1124" s="118" t="s">
        <v>863</v>
      </c>
      <c r="P1124" s="118"/>
      <c r="Q1124" s="118"/>
      <c r="R1124" s="118"/>
      <c r="S1124" s="141"/>
    </row>
    <row r="1125">
      <c r="A1125" s="113" t="s">
        <v>2011</v>
      </c>
      <c r="B1125" s="113" t="s">
        <v>85</v>
      </c>
      <c r="C1125" s="113" t="s">
        <v>86</v>
      </c>
      <c r="D1125" s="113" t="s">
        <v>41</v>
      </c>
      <c r="E1125" s="115"/>
      <c r="F1125" s="113" t="s">
        <v>40</v>
      </c>
      <c r="G1125" s="132">
        <v>421.0</v>
      </c>
      <c r="H1125" s="116">
        <v>531.22</v>
      </c>
      <c r="I1125" s="131"/>
      <c r="J1125" s="115"/>
      <c r="K1125" s="115"/>
      <c r="L1125" s="138" t="s">
        <v>862</v>
      </c>
      <c r="M1125" s="115"/>
      <c r="N1125" s="113" t="s">
        <v>725</v>
      </c>
      <c r="O1125" s="121" t="s">
        <v>863</v>
      </c>
      <c r="P1125" s="121"/>
      <c r="Q1125" s="121"/>
      <c r="R1125" s="121"/>
      <c r="S1125" s="142"/>
    </row>
    <row r="1126">
      <c r="A1126" s="113" t="s">
        <v>2012</v>
      </c>
      <c r="B1126" s="113" t="s">
        <v>85</v>
      </c>
      <c r="C1126" s="113" t="s">
        <v>86</v>
      </c>
      <c r="D1126" s="113" t="s">
        <v>41</v>
      </c>
      <c r="E1126" s="115"/>
      <c r="F1126" s="113" t="s">
        <v>40</v>
      </c>
      <c r="G1126" s="132">
        <v>422.0</v>
      </c>
      <c r="H1126" s="116">
        <v>334.22</v>
      </c>
      <c r="I1126" s="131"/>
      <c r="J1126" s="115"/>
      <c r="K1126" s="115"/>
      <c r="L1126" s="137" t="s">
        <v>862</v>
      </c>
      <c r="M1126" s="115"/>
      <c r="N1126" s="113" t="s">
        <v>725</v>
      </c>
      <c r="O1126" s="118" t="s">
        <v>863</v>
      </c>
      <c r="P1126" s="118"/>
      <c r="Q1126" s="118"/>
      <c r="R1126" s="118"/>
      <c r="S1126" s="141"/>
    </row>
    <row r="1127">
      <c r="A1127" s="113" t="s">
        <v>2013</v>
      </c>
      <c r="B1127" s="113" t="s">
        <v>85</v>
      </c>
      <c r="C1127" s="113" t="s">
        <v>86</v>
      </c>
      <c r="D1127" s="113" t="s">
        <v>41</v>
      </c>
      <c r="E1127" s="115"/>
      <c r="F1127" s="113" t="s">
        <v>40</v>
      </c>
      <c r="G1127" s="132">
        <v>423.0</v>
      </c>
      <c r="H1127" s="116">
        <v>6361.18</v>
      </c>
      <c r="I1127" s="131"/>
      <c r="J1127" s="115"/>
      <c r="K1127" s="115"/>
      <c r="L1127" s="138" t="s">
        <v>862</v>
      </c>
      <c r="M1127" s="115"/>
      <c r="N1127" s="113" t="s">
        <v>725</v>
      </c>
      <c r="O1127" s="121" t="s">
        <v>863</v>
      </c>
      <c r="P1127" s="121"/>
      <c r="Q1127" s="121"/>
      <c r="R1127" s="121"/>
      <c r="S1127" s="142"/>
    </row>
    <row r="1128">
      <c r="A1128" s="113" t="s">
        <v>2014</v>
      </c>
      <c r="B1128" s="113" t="s">
        <v>85</v>
      </c>
      <c r="C1128" s="113" t="s">
        <v>86</v>
      </c>
      <c r="D1128" s="113" t="s">
        <v>41</v>
      </c>
      <c r="E1128" s="115"/>
      <c r="F1128" s="113" t="s">
        <v>40</v>
      </c>
      <c r="G1128" s="132">
        <v>424.0</v>
      </c>
      <c r="H1128" s="116">
        <v>219.24</v>
      </c>
      <c r="I1128" s="131"/>
      <c r="J1128" s="115"/>
      <c r="K1128" s="115"/>
      <c r="L1128" s="137" t="s">
        <v>862</v>
      </c>
      <c r="M1128" s="115"/>
      <c r="N1128" s="113" t="s">
        <v>725</v>
      </c>
      <c r="O1128" s="118" t="s">
        <v>863</v>
      </c>
      <c r="P1128" s="118"/>
      <c r="Q1128" s="118"/>
      <c r="R1128" s="118"/>
      <c r="S1128" s="141"/>
    </row>
    <row r="1129">
      <c r="A1129" s="113" t="s">
        <v>2015</v>
      </c>
      <c r="B1129" s="113" t="s">
        <v>85</v>
      </c>
      <c r="C1129" s="113" t="s">
        <v>86</v>
      </c>
      <c r="D1129" s="113" t="s">
        <v>41</v>
      </c>
      <c r="E1129" s="115"/>
      <c r="F1129" s="113" t="s">
        <v>40</v>
      </c>
      <c r="G1129" s="132">
        <v>427.0</v>
      </c>
      <c r="H1129" s="116">
        <v>273.88</v>
      </c>
      <c r="I1129" s="131"/>
      <c r="J1129" s="115"/>
      <c r="K1129" s="115"/>
      <c r="L1129" s="138" t="s">
        <v>862</v>
      </c>
      <c r="M1129" s="115"/>
      <c r="N1129" s="113" t="s">
        <v>725</v>
      </c>
      <c r="O1129" s="121" t="s">
        <v>863</v>
      </c>
      <c r="P1129" s="121"/>
      <c r="Q1129" s="121"/>
      <c r="R1129" s="121"/>
      <c r="S1129" s="142"/>
    </row>
    <row r="1130">
      <c r="A1130" s="113" t="s">
        <v>2016</v>
      </c>
      <c r="B1130" s="113" t="s">
        <v>85</v>
      </c>
      <c r="C1130" s="113" t="s">
        <v>86</v>
      </c>
      <c r="D1130" s="113" t="s">
        <v>41</v>
      </c>
      <c r="E1130" s="115"/>
      <c r="F1130" s="113" t="s">
        <v>40</v>
      </c>
      <c r="G1130" s="132">
        <v>428.0</v>
      </c>
      <c r="H1130" s="116">
        <v>1151.4</v>
      </c>
      <c r="I1130" s="131"/>
      <c r="J1130" s="115"/>
      <c r="K1130" s="115"/>
      <c r="L1130" s="137" t="s">
        <v>862</v>
      </c>
      <c r="M1130" s="115"/>
      <c r="N1130" s="113" t="s">
        <v>725</v>
      </c>
      <c r="O1130" s="118" t="s">
        <v>863</v>
      </c>
      <c r="P1130" s="118"/>
      <c r="Q1130" s="118"/>
      <c r="R1130" s="118"/>
      <c r="S1130" s="141"/>
    </row>
    <row r="1131">
      <c r="A1131" s="113" t="s">
        <v>2017</v>
      </c>
      <c r="B1131" s="113" t="s">
        <v>85</v>
      </c>
      <c r="C1131" s="113" t="s">
        <v>86</v>
      </c>
      <c r="D1131" s="113" t="s">
        <v>41</v>
      </c>
      <c r="E1131" s="115"/>
      <c r="F1131" s="113" t="s">
        <v>40</v>
      </c>
      <c r="G1131" s="132">
        <v>430.0</v>
      </c>
      <c r="H1131" s="116">
        <v>575.14</v>
      </c>
      <c r="I1131" s="131"/>
      <c r="J1131" s="115"/>
      <c r="K1131" s="115"/>
      <c r="L1131" s="138" t="s">
        <v>862</v>
      </c>
      <c r="M1131" s="115"/>
      <c r="N1131" s="113" t="s">
        <v>725</v>
      </c>
      <c r="O1131" s="121" t="s">
        <v>863</v>
      </c>
      <c r="P1131" s="121"/>
      <c r="Q1131" s="121"/>
      <c r="R1131" s="121"/>
      <c r="S1131" s="142"/>
    </row>
    <row r="1132">
      <c r="A1132" s="113" t="s">
        <v>2018</v>
      </c>
      <c r="B1132" s="138" t="s">
        <v>85</v>
      </c>
      <c r="C1132" s="138" t="s">
        <v>86</v>
      </c>
      <c r="D1132" s="138" t="s">
        <v>41</v>
      </c>
      <c r="E1132" s="139"/>
      <c r="F1132" s="138" t="s">
        <v>40</v>
      </c>
      <c r="G1132" s="132">
        <v>431.0</v>
      </c>
      <c r="H1132" s="116">
        <v>1352.26</v>
      </c>
      <c r="I1132" s="131"/>
      <c r="J1132" s="115"/>
      <c r="K1132" s="115"/>
      <c r="L1132" s="137" t="s">
        <v>862</v>
      </c>
      <c r="M1132" s="115"/>
      <c r="N1132" s="113" t="s">
        <v>725</v>
      </c>
      <c r="O1132" s="118" t="s">
        <v>863</v>
      </c>
      <c r="P1132" s="118"/>
      <c r="Q1132" s="118"/>
      <c r="R1132" s="118"/>
      <c r="S1132" s="141"/>
    </row>
    <row r="1133">
      <c r="A1133" s="113" t="s">
        <v>2019</v>
      </c>
      <c r="B1133" s="137" t="s">
        <v>85</v>
      </c>
      <c r="C1133" s="137" t="s">
        <v>86</v>
      </c>
      <c r="D1133" s="137" t="s">
        <v>41</v>
      </c>
      <c r="E1133" s="140"/>
      <c r="F1133" s="137" t="s">
        <v>40</v>
      </c>
      <c r="G1133" s="132">
        <v>432.0</v>
      </c>
      <c r="H1133" s="116">
        <v>629.19</v>
      </c>
      <c r="I1133" s="131"/>
      <c r="J1133" s="115"/>
      <c r="K1133" s="115"/>
      <c r="L1133" s="138" t="s">
        <v>862</v>
      </c>
      <c r="M1133" s="115"/>
      <c r="N1133" s="113" t="s">
        <v>725</v>
      </c>
      <c r="O1133" s="121" t="s">
        <v>863</v>
      </c>
      <c r="P1133" s="121"/>
      <c r="Q1133" s="121"/>
      <c r="R1133" s="121"/>
      <c r="S1133" s="142"/>
    </row>
    <row r="1134">
      <c r="A1134" s="113" t="s">
        <v>2020</v>
      </c>
      <c r="B1134" s="138" t="s">
        <v>85</v>
      </c>
      <c r="C1134" s="138" t="s">
        <v>86</v>
      </c>
      <c r="D1134" s="138" t="s">
        <v>41</v>
      </c>
      <c r="E1134" s="139"/>
      <c r="F1134" s="138" t="s">
        <v>40</v>
      </c>
      <c r="G1134" s="132">
        <v>433.0</v>
      </c>
      <c r="H1134" s="116">
        <v>7895.0</v>
      </c>
      <c r="I1134" s="131"/>
      <c r="J1134" s="115"/>
      <c r="K1134" s="115"/>
      <c r="L1134" s="137" t="s">
        <v>862</v>
      </c>
      <c r="M1134" s="115"/>
      <c r="N1134" s="113" t="s">
        <v>725</v>
      </c>
      <c r="O1134" s="118" t="s">
        <v>863</v>
      </c>
      <c r="P1134" s="118"/>
      <c r="Q1134" s="118"/>
      <c r="R1134" s="118"/>
      <c r="S1134" s="141"/>
    </row>
    <row r="1135">
      <c r="A1135" s="113" t="s">
        <v>2021</v>
      </c>
      <c r="B1135" s="137" t="s">
        <v>85</v>
      </c>
      <c r="C1135" s="137" t="s">
        <v>86</v>
      </c>
      <c r="D1135" s="137" t="s">
        <v>41</v>
      </c>
      <c r="E1135" s="140"/>
      <c r="F1135" s="137" t="s">
        <v>40</v>
      </c>
      <c r="G1135" s="132">
        <v>434.0</v>
      </c>
      <c r="H1135" s="116">
        <v>3944.18</v>
      </c>
      <c r="I1135" s="131"/>
      <c r="J1135" s="115"/>
      <c r="K1135" s="115"/>
      <c r="L1135" s="138" t="s">
        <v>862</v>
      </c>
      <c r="M1135" s="115"/>
      <c r="N1135" s="113" t="s">
        <v>725</v>
      </c>
      <c r="O1135" s="121" t="s">
        <v>863</v>
      </c>
      <c r="P1135" s="121"/>
      <c r="Q1135" s="121"/>
      <c r="R1135" s="121"/>
      <c r="S1135" s="142"/>
    </row>
    <row r="1136">
      <c r="A1136" s="113" t="s">
        <v>2022</v>
      </c>
      <c r="B1136" s="138" t="s">
        <v>85</v>
      </c>
      <c r="C1136" s="138" t="s">
        <v>86</v>
      </c>
      <c r="D1136" s="138" t="s">
        <v>41</v>
      </c>
      <c r="E1136" s="139"/>
      <c r="F1136" s="138" t="s">
        <v>40</v>
      </c>
      <c r="G1136" s="132">
        <v>435.0</v>
      </c>
      <c r="H1136" s="116">
        <v>2990.38</v>
      </c>
      <c r="I1136" s="131"/>
      <c r="J1136" s="115"/>
      <c r="K1136" s="115"/>
      <c r="L1136" s="137" t="s">
        <v>862</v>
      </c>
      <c r="M1136" s="115"/>
      <c r="N1136" s="113" t="s">
        <v>725</v>
      </c>
      <c r="O1136" s="118" t="s">
        <v>863</v>
      </c>
      <c r="P1136" s="118"/>
      <c r="Q1136" s="118"/>
      <c r="R1136" s="118"/>
      <c r="S1136" s="141"/>
    </row>
    <row r="1137">
      <c r="A1137" s="113" t="s">
        <v>2023</v>
      </c>
      <c r="B1137" s="137" t="s">
        <v>85</v>
      </c>
      <c r="C1137" s="137" t="s">
        <v>86</v>
      </c>
      <c r="D1137" s="137" t="s">
        <v>41</v>
      </c>
      <c r="E1137" s="140"/>
      <c r="F1137" s="137" t="s">
        <v>40</v>
      </c>
      <c r="G1137" s="132">
        <v>436.0</v>
      </c>
      <c r="H1137" s="116">
        <v>1600.55</v>
      </c>
      <c r="I1137" s="131"/>
      <c r="J1137" s="115"/>
      <c r="K1137" s="115"/>
      <c r="L1137" s="138" t="s">
        <v>862</v>
      </c>
      <c r="M1137" s="115"/>
      <c r="N1137" s="113" t="s">
        <v>725</v>
      </c>
      <c r="O1137" s="121" t="s">
        <v>863</v>
      </c>
      <c r="P1137" s="121"/>
      <c r="Q1137" s="121"/>
      <c r="R1137" s="121"/>
      <c r="S1137" s="142"/>
    </row>
    <row r="1138">
      <c r="A1138" s="113" t="s">
        <v>2024</v>
      </c>
      <c r="B1138" s="138" t="s">
        <v>85</v>
      </c>
      <c r="C1138" s="138" t="s">
        <v>86</v>
      </c>
      <c r="D1138" s="138" t="s">
        <v>41</v>
      </c>
      <c r="E1138" s="139"/>
      <c r="F1138" s="138" t="s">
        <v>40</v>
      </c>
      <c r="G1138" s="132">
        <v>437.0</v>
      </c>
      <c r="H1138" s="116">
        <v>918.06</v>
      </c>
      <c r="I1138" s="131"/>
      <c r="J1138" s="115"/>
      <c r="K1138" s="115"/>
      <c r="L1138" s="137" t="s">
        <v>862</v>
      </c>
      <c r="M1138" s="115"/>
      <c r="N1138" s="113" t="s">
        <v>725</v>
      </c>
      <c r="O1138" s="118" t="s">
        <v>863</v>
      </c>
      <c r="P1138" s="118"/>
      <c r="Q1138" s="118"/>
      <c r="R1138" s="118"/>
      <c r="S1138" s="141"/>
    </row>
    <row r="1139">
      <c r="A1139" s="113" t="s">
        <v>2025</v>
      </c>
      <c r="B1139" s="137" t="s">
        <v>85</v>
      </c>
      <c r="C1139" s="137" t="s">
        <v>86</v>
      </c>
      <c r="D1139" s="137" t="s">
        <v>41</v>
      </c>
      <c r="E1139" s="140"/>
      <c r="F1139" s="137" t="s">
        <v>40</v>
      </c>
      <c r="G1139" s="132">
        <v>439.0</v>
      </c>
      <c r="H1139" s="116">
        <v>420.81</v>
      </c>
      <c r="I1139" s="131"/>
      <c r="J1139" s="115"/>
      <c r="K1139" s="115"/>
      <c r="L1139" s="138" t="s">
        <v>862</v>
      </c>
      <c r="M1139" s="115"/>
      <c r="N1139" s="113" t="s">
        <v>725</v>
      </c>
      <c r="O1139" s="121" t="s">
        <v>863</v>
      </c>
      <c r="P1139" s="121"/>
      <c r="Q1139" s="121"/>
      <c r="R1139" s="121"/>
      <c r="S1139" s="142"/>
    </row>
    <row r="1140">
      <c r="A1140" s="113" t="s">
        <v>2026</v>
      </c>
      <c r="B1140" s="138" t="s">
        <v>85</v>
      </c>
      <c r="C1140" s="138" t="s">
        <v>86</v>
      </c>
      <c r="D1140" s="138" t="s">
        <v>41</v>
      </c>
      <c r="E1140" s="139"/>
      <c r="F1140" s="138" t="s">
        <v>40</v>
      </c>
      <c r="G1140" s="132">
        <v>490.0</v>
      </c>
      <c r="H1140" s="116">
        <v>1660.13</v>
      </c>
      <c r="I1140" s="131"/>
      <c r="J1140" s="115"/>
      <c r="K1140" s="115"/>
      <c r="L1140" s="137" t="s">
        <v>862</v>
      </c>
      <c r="M1140" s="115"/>
      <c r="N1140" s="113" t="s">
        <v>725</v>
      </c>
      <c r="O1140" s="118" t="s">
        <v>863</v>
      </c>
      <c r="P1140" s="118"/>
      <c r="Q1140" s="118"/>
      <c r="R1140" s="118"/>
      <c r="S1140" s="141"/>
    </row>
    <row r="1141">
      <c r="A1141" s="113" t="s">
        <v>2027</v>
      </c>
      <c r="B1141" s="137" t="s">
        <v>85</v>
      </c>
      <c r="C1141" s="137" t="s">
        <v>86</v>
      </c>
      <c r="D1141" s="137" t="s">
        <v>41</v>
      </c>
      <c r="E1141" s="140"/>
      <c r="F1141" s="137" t="s">
        <v>40</v>
      </c>
      <c r="G1141" s="132">
        <v>491.0</v>
      </c>
      <c r="H1141" s="116">
        <v>4235.08</v>
      </c>
      <c r="I1141" s="131"/>
      <c r="J1141" s="115"/>
      <c r="K1141" s="115"/>
      <c r="L1141" s="138" t="s">
        <v>862</v>
      </c>
      <c r="M1141" s="115"/>
      <c r="N1141" s="113" t="s">
        <v>725</v>
      </c>
      <c r="O1141" s="121" t="s">
        <v>863</v>
      </c>
      <c r="P1141" s="121"/>
      <c r="Q1141" s="121"/>
      <c r="R1141" s="121"/>
      <c r="S1141" s="142"/>
    </row>
    <row r="1142">
      <c r="A1142" s="113" t="s">
        <v>2028</v>
      </c>
      <c r="B1142" s="137" t="s">
        <v>85</v>
      </c>
      <c r="C1142" s="137" t="s">
        <v>86</v>
      </c>
      <c r="D1142" s="137" t="s">
        <v>41</v>
      </c>
      <c r="E1142" s="140"/>
      <c r="F1142" s="137" t="s">
        <v>40</v>
      </c>
      <c r="G1142" s="132">
        <v>493.0</v>
      </c>
      <c r="H1142" s="116">
        <v>2929.19</v>
      </c>
      <c r="I1142" s="131"/>
      <c r="J1142" s="115"/>
      <c r="K1142" s="115"/>
      <c r="L1142" s="137" t="s">
        <v>862</v>
      </c>
      <c r="M1142" s="115"/>
      <c r="N1142" s="113" t="s">
        <v>725</v>
      </c>
      <c r="O1142" s="118" t="s">
        <v>863</v>
      </c>
      <c r="P1142" s="118"/>
      <c r="Q1142" s="118"/>
      <c r="R1142" s="118"/>
      <c r="S1142" s="141"/>
    </row>
    <row r="1143">
      <c r="A1143" s="113" t="s">
        <v>2029</v>
      </c>
      <c r="B1143" s="138" t="s">
        <v>85</v>
      </c>
      <c r="C1143" s="138" t="s">
        <v>86</v>
      </c>
      <c r="D1143" s="138" t="s">
        <v>41</v>
      </c>
      <c r="E1143" s="139"/>
      <c r="F1143" s="138" t="s">
        <v>40</v>
      </c>
      <c r="G1143" s="132">
        <v>494.0</v>
      </c>
      <c r="H1143" s="116">
        <v>2150.63</v>
      </c>
      <c r="I1143" s="131"/>
      <c r="J1143" s="115"/>
      <c r="K1143" s="115"/>
      <c r="L1143" s="138" t="s">
        <v>862</v>
      </c>
      <c r="M1143" s="115"/>
      <c r="N1143" s="113" t="s">
        <v>725</v>
      </c>
      <c r="O1143" s="121" t="s">
        <v>863</v>
      </c>
      <c r="P1143" s="121"/>
      <c r="Q1143" s="121"/>
      <c r="R1143" s="121"/>
      <c r="S1143" s="142"/>
    </row>
    <row r="1144">
      <c r="A1144" s="113" t="s">
        <v>2030</v>
      </c>
      <c r="B1144" s="137" t="s">
        <v>85</v>
      </c>
      <c r="C1144" s="137" t="s">
        <v>86</v>
      </c>
      <c r="D1144" s="137" t="s">
        <v>41</v>
      </c>
      <c r="E1144" s="140"/>
      <c r="F1144" s="137" t="s">
        <v>40</v>
      </c>
      <c r="G1144" s="132">
        <v>495.0</v>
      </c>
      <c r="H1144" s="116">
        <v>32158.0</v>
      </c>
      <c r="I1144" s="131"/>
      <c r="J1144" s="115"/>
      <c r="K1144" s="115"/>
      <c r="L1144" s="137" t="s">
        <v>862</v>
      </c>
      <c r="M1144" s="115"/>
      <c r="N1144" s="113" t="s">
        <v>725</v>
      </c>
      <c r="O1144" s="118" t="s">
        <v>863</v>
      </c>
      <c r="P1144" s="118"/>
      <c r="Q1144" s="118"/>
      <c r="R1144" s="118"/>
      <c r="S1144" s="141"/>
    </row>
    <row r="1145">
      <c r="A1145" s="113" t="s">
        <v>2031</v>
      </c>
      <c r="B1145" s="138" t="s">
        <v>85</v>
      </c>
      <c r="C1145" s="138" t="s">
        <v>86</v>
      </c>
      <c r="D1145" s="138" t="s">
        <v>41</v>
      </c>
      <c r="E1145" s="139"/>
      <c r="F1145" s="138" t="s">
        <v>40</v>
      </c>
      <c r="G1145" s="132">
        <v>496.0</v>
      </c>
      <c r="H1145" s="116">
        <v>819.69</v>
      </c>
      <c r="I1145" s="131"/>
      <c r="J1145" s="115"/>
      <c r="K1145" s="115"/>
      <c r="L1145" s="138" t="s">
        <v>862</v>
      </c>
      <c r="M1145" s="115"/>
      <c r="N1145" s="113" t="s">
        <v>725</v>
      </c>
      <c r="O1145" s="121" t="s">
        <v>863</v>
      </c>
      <c r="P1145" s="121"/>
      <c r="Q1145" s="121"/>
      <c r="R1145" s="121"/>
      <c r="S1145" s="142"/>
    </row>
    <row r="1146">
      <c r="A1146" s="113" t="s">
        <v>2032</v>
      </c>
      <c r="B1146" s="137" t="s">
        <v>85</v>
      </c>
      <c r="C1146" s="137" t="s">
        <v>86</v>
      </c>
      <c r="D1146" s="137" t="s">
        <v>41</v>
      </c>
      <c r="E1146" s="140"/>
      <c r="F1146" s="137" t="s">
        <v>40</v>
      </c>
      <c r="G1146" s="132">
        <v>497.0</v>
      </c>
      <c r="H1146" s="116">
        <v>1001.3</v>
      </c>
      <c r="I1146" s="131"/>
      <c r="J1146" s="115"/>
      <c r="K1146" s="115"/>
      <c r="L1146" s="137" t="s">
        <v>862</v>
      </c>
      <c r="M1146" s="115"/>
      <c r="N1146" s="113" t="s">
        <v>725</v>
      </c>
      <c r="O1146" s="118" t="s">
        <v>863</v>
      </c>
      <c r="P1146" s="118"/>
      <c r="Q1146" s="118"/>
      <c r="R1146" s="118"/>
      <c r="S1146" s="141"/>
    </row>
    <row r="1147">
      <c r="A1147" s="113" t="s">
        <v>2033</v>
      </c>
      <c r="B1147" s="138" t="s">
        <v>85</v>
      </c>
      <c r="C1147" s="138" t="s">
        <v>86</v>
      </c>
      <c r="D1147" s="138" t="s">
        <v>41</v>
      </c>
      <c r="E1147" s="139"/>
      <c r="F1147" s="138" t="s">
        <v>40</v>
      </c>
      <c r="G1147" s="132">
        <v>498.0</v>
      </c>
      <c r="H1147" s="116">
        <v>524.19</v>
      </c>
      <c r="I1147" s="131"/>
      <c r="J1147" s="115"/>
      <c r="K1147" s="115"/>
      <c r="L1147" s="138" t="s">
        <v>862</v>
      </c>
      <c r="M1147" s="115"/>
      <c r="N1147" s="113" t="s">
        <v>725</v>
      </c>
      <c r="O1147" s="121" t="s">
        <v>863</v>
      </c>
      <c r="P1147" s="121"/>
      <c r="Q1147" s="121"/>
      <c r="R1147" s="121"/>
      <c r="S1147" s="142"/>
    </row>
    <row r="1148">
      <c r="A1148" s="113" t="s">
        <v>2034</v>
      </c>
      <c r="B1148" s="137" t="s">
        <v>85</v>
      </c>
      <c r="C1148" s="137" t="s">
        <v>86</v>
      </c>
      <c r="D1148" s="137" t="s">
        <v>41</v>
      </c>
      <c r="E1148" s="140"/>
      <c r="F1148" s="137" t="s">
        <v>40</v>
      </c>
      <c r="G1148" s="132">
        <v>499.0</v>
      </c>
      <c r="H1148" s="116">
        <v>1031.63</v>
      </c>
      <c r="I1148" s="131"/>
      <c r="J1148" s="115"/>
      <c r="K1148" s="115"/>
      <c r="L1148" s="137" t="s">
        <v>862</v>
      </c>
      <c r="M1148" s="115"/>
      <c r="N1148" s="113" t="s">
        <v>725</v>
      </c>
      <c r="O1148" s="118" t="s">
        <v>863</v>
      </c>
      <c r="P1148" s="118"/>
      <c r="Q1148" s="118"/>
      <c r="R1148" s="118"/>
      <c r="S1148" s="141"/>
    </row>
    <row r="1149">
      <c r="A1149" s="113" t="s">
        <v>2035</v>
      </c>
      <c r="B1149" s="138" t="s">
        <v>85</v>
      </c>
      <c r="C1149" s="138" t="s">
        <v>86</v>
      </c>
      <c r="D1149" s="138" t="s">
        <v>41</v>
      </c>
      <c r="E1149" s="139"/>
      <c r="F1149" s="138" t="s">
        <v>40</v>
      </c>
      <c r="G1149" s="132">
        <v>500.0</v>
      </c>
      <c r="H1149" s="116">
        <v>285.05</v>
      </c>
      <c r="I1149" s="131"/>
      <c r="J1149" s="115"/>
      <c r="K1149" s="115"/>
      <c r="L1149" s="138" t="s">
        <v>862</v>
      </c>
      <c r="M1149" s="115"/>
      <c r="N1149" s="113" t="s">
        <v>725</v>
      </c>
      <c r="O1149" s="121" t="s">
        <v>863</v>
      </c>
      <c r="P1149" s="121"/>
      <c r="Q1149" s="121"/>
      <c r="R1149" s="121"/>
      <c r="S1149" s="142"/>
    </row>
    <row r="1150">
      <c r="A1150" s="113" t="s">
        <v>2036</v>
      </c>
      <c r="B1150" s="137" t="s">
        <v>85</v>
      </c>
      <c r="C1150" s="137" t="s">
        <v>86</v>
      </c>
      <c r="D1150" s="137" t="s">
        <v>41</v>
      </c>
      <c r="E1150" s="140"/>
      <c r="F1150" s="137" t="s">
        <v>40</v>
      </c>
      <c r="G1150" s="132">
        <v>502.0</v>
      </c>
      <c r="H1150" s="116">
        <v>9632.79</v>
      </c>
      <c r="I1150" s="131"/>
      <c r="J1150" s="115"/>
      <c r="K1150" s="115"/>
      <c r="L1150" s="137" t="s">
        <v>862</v>
      </c>
      <c r="M1150" s="115"/>
      <c r="N1150" s="113" t="s">
        <v>725</v>
      </c>
      <c r="O1150" s="118" t="s">
        <v>863</v>
      </c>
      <c r="P1150" s="118"/>
      <c r="Q1150" s="118"/>
      <c r="R1150" s="118"/>
      <c r="S1150" s="141"/>
    </row>
    <row r="1151">
      <c r="A1151" s="113" t="s">
        <v>2037</v>
      </c>
      <c r="B1151" s="138" t="s">
        <v>85</v>
      </c>
      <c r="C1151" s="138" t="s">
        <v>86</v>
      </c>
      <c r="D1151" s="138" t="s">
        <v>41</v>
      </c>
      <c r="E1151" s="139"/>
      <c r="F1151" s="138" t="s">
        <v>40</v>
      </c>
      <c r="G1151" s="132">
        <v>503.0</v>
      </c>
      <c r="H1151" s="116">
        <v>6058.86</v>
      </c>
      <c r="I1151" s="131"/>
      <c r="J1151" s="115"/>
      <c r="K1151" s="115"/>
      <c r="L1151" s="138" t="s">
        <v>862</v>
      </c>
      <c r="M1151" s="115"/>
      <c r="N1151" s="113" t="s">
        <v>725</v>
      </c>
      <c r="O1151" s="121" t="s">
        <v>863</v>
      </c>
      <c r="P1151" s="121"/>
      <c r="Q1151" s="121"/>
      <c r="R1151" s="121"/>
      <c r="S1151" s="142"/>
    </row>
    <row r="1152">
      <c r="A1152" s="113" t="s">
        <v>2038</v>
      </c>
      <c r="B1152" s="137" t="s">
        <v>85</v>
      </c>
      <c r="C1152" s="137" t="s">
        <v>86</v>
      </c>
      <c r="D1152" s="137" t="s">
        <v>41</v>
      </c>
      <c r="E1152" s="140"/>
      <c r="F1152" s="137" t="s">
        <v>40</v>
      </c>
      <c r="G1152" s="132">
        <v>504.0</v>
      </c>
      <c r="H1152" s="116">
        <v>7302.29</v>
      </c>
      <c r="I1152" s="131"/>
      <c r="J1152" s="115"/>
      <c r="K1152" s="115"/>
      <c r="L1152" s="137" t="s">
        <v>862</v>
      </c>
      <c r="M1152" s="115"/>
      <c r="N1152" s="113" t="s">
        <v>725</v>
      </c>
      <c r="O1152" s="118" t="s">
        <v>863</v>
      </c>
      <c r="P1152" s="118"/>
      <c r="Q1152" s="118"/>
      <c r="R1152" s="118"/>
      <c r="S1152" s="141"/>
    </row>
    <row r="1153">
      <c r="A1153" s="113" t="s">
        <v>2039</v>
      </c>
      <c r="B1153" s="138" t="s">
        <v>85</v>
      </c>
      <c r="C1153" s="138" t="s">
        <v>86</v>
      </c>
      <c r="D1153" s="138" t="s">
        <v>41</v>
      </c>
      <c r="E1153" s="139"/>
      <c r="F1153" s="138" t="s">
        <v>40</v>
      </c>
      <c r="G1153" s="132">
        <v>505.0</v>
      </c>
      <c r="H1153" s="116">
        <v>1477.0</v>
      </c>
      <c r="I1153" s="131"/>
      <c r="J1153" s="115"/>
      <c r="K1153" s="115"/>
      <c r="L1153" s="138" t="s">
        <v>862</v>
      </c>
      <c r="M1153" s="115"/>
      <c r="N1153" s="113" t="s">
        <v>725</v>
      </c>
      <c r="O1153" s="121" t="s">
        <v>863</v>
      </c>
      <c r="P1153" s="121"/>
      <c r="Q1153" s="121"/>
      <c r="R1153" s="121"/>
      <c r="S1153" s="142"/>
    </row>
    <row r="1154">
      <c r="A1154" s="113" t="s">
        <v>2040</v>
      </c>
      <c r="B1154" s="137" t="s">
        <v>85</v>
      </c>
      <c r="C1154" s="137" t="s">
        <v>86</v>
      </c>
      <c r="D1154" s="137" t="s">
        <v>41</v>
      </c>
      <c r="E1154" s="140"/>
      <c r="F1154" s="137" t="s">
        <v>40</v>
      </c>
      <c r="G1154" s="132">
        <v>506.0</v>
      </c>
      <c r="H1154" s="116">
        <v>617.4</v>
      </c>
      <c r="I1154" s="131"/>
      <c r="J1154" s="115"/>
      <c r="K1154" s="115"/>
      <c r="L1154" s="137" t="s">
        <v>862</v>
      </c>
      <c r="M1154" s="115"/>
      <c r="N1154" s="113" t="s">
        <v>725</v>
      </c>
      <c r="O1154" s="118" t="s">
        <v>863</v>
      </c>
      <c r="P1154" s="118"/>
      <c r="Q1154" s="118"/>
      <c r="R1154" s="118"/>
      <c r="S1154" s="141"/>
    </row>
    <row r="1155">
      <c r="A1155" s="113" t="s">
        <v>2041</v>
      </c>
      <c r="B1155" s="138" t="s">
        <v>85</v>
      </c>
      <c r="C1155" s="138" t="s">
        <v>86</v>
      </c>
      <c r="D1155" s="138" t="s">
        <v>41</v>
      </c>
      <c r="E1155" s="139"/>
      <c r="F1155" s="138" t="s">
        <v>40</v>
      </c>
      <c r="G1155" s="132">
        <v>507.0</v>
      </c>
      <c r="H1155" s="116">
        <v>1427.87</v>
      </c>
      <c r="I1155" s="131"/>
      <c r="J1155" s="115"/>
      <c r="K1155" s="115"/>
      <c r="L1155" s="138" t="s">
        <v>862</v>
      </c>
      <c r="M1155" s="115"/>
      <c r="N1155" s="113" t="s">
        <v>725</v>
      </c>
      <c r="O1155" s="121" t="s">
        <v>863</v>
      </c>
      <c r="P1155" s="121"/>
      <c r="Q1155" s="121"/>
      <c r="R1155" s="121"/>
      <c r="S1155" s="142"/>
    </row>
    <row r="1156">
      <c r="A1156" s="113" t="s">
        <v>2042</v>
      </c>
      <c r="B1156" s="137" t="s">
        <v>85</v>
      </c>
      <c r="C1156" s="137" t="s">
        <v>86</v>
      </c>
      <c r="D1156" s="137" t="s">
        <v>41</v>
      </c>
      <c r="E1156" s="140"/>
      <c r="F1156" s="137" t="s">
        <v>40</v>
      </c>
      <c r="G1156" s="132">
        <v>508.0</v>
      </c>
      <c r="H1156" s="116">
        <v>3927.18</v>
      </c>
      <c r="I1156" s="131"/>
      <c r="J1156" s="115"/>
      <c r="K1156" s="115"/>
      <c r="L1156" s="137" t="s">
        <v>862</v>
      </c>
      <c r="M1156" s="115"/>
      <c r="N1156" s="113" t="s">
        <v>725</v>
      </c>
      <c r="O1156" s="118" t="s">
        <v>863</v>
      </c>
      <c r="P1156" s="118"/>
      <c r="Q1156" s="118"/>
      <c r="R1156" s="118"/>
      <c r="S1156" s="141"/>
    </row>
    <row r="1157">
      <c r="A1157" s="113" t="s">
        <v>2043</v>
      </c>
      <c r="B1157" s="138" t="s">
        <v>85</v>
      </c>
      <c r="C1157" s="138" t="s">
        <v>86</v>
      </c>
      <c r="D1157" s="138" t="s">
        <v>41</v>
      </c>
      <c r="E1157" s="139"/>
      <c r="F1157" s="138" t="s">
        <v>40</v>
      </c>
      <c r="G1157" s="132">
        <v>509.0</v>
      </c>
      <c r="H1157" s="116">
        <v>3750.47</v>
      </c>
      <c r="I1157" s="131"/>
      <c r="J1157" s="115"/>
      <c r="K1157" s="115"/>
      <c r="L1157" s="138" t="s">
        <v>862</v>
      </c>
      <c r="M1157" s="115"/>
      <c r="N1157" s="113" t="s">
        <v>725</v>
      </c>
      <c r="O1157" s="121" t="s">
        <v>863</v>
      </c>
      <c r="P1157" s="121"/>
      <c r="Q1157" s="121"/>
      <c r="R1157" s="121"/>
      <c r="S1157" s="142"/>
    </row>
    <row r="1158">
      <c r="A1158" s="113" t="s">
        <v>2044</v>
      </c>
      <c r="B1158" s="137" t="s">
        <v>85</v>
      </c>
      <c r="C1158" s="137" t="s">
        <v>86</v>
      </c>
      <c r="D1158" s="137" t="s">
        <v>41</v>
      </c>
      <c r="E1158" s="140"/>
      <c r="F1158" s="137" t="s">
        <v>40</v>
      </c>
      <c r="G1158" s="132">
        <v>510.0</v>
      </c>
      <c r="H1158" s="116">
        <v>1070.73</v>
      </c>
      <c r="I1158" s="131"/>
      <c r="J1158" s="115"/>
      <c r="K1158" s="115"/>
      <c r="L1158" s="137" t="s">
        <v>862</v>
      </c>
      <c r="M1158" s="115"/>
      <c r="N1158" s="113" t="s">
        <v>725</v>
      </c>
      <c r="O1158" s="118" t="s">
        <v>863</v>
      </c>
      <c r="P1158" s="118"/>
      <c r="Q1158" s="118"/>
      <c r="R1158" s="118"/>
      <c r="S1158" s="141"/>
    </row>
    <row r="1159">
      <c r="A1159" s="113" t="s">
        <v>2045</v>
      </c>
      <c r="B1159" s="138" t="s">
        <v>85</v>
      </c>
      <c r="C1159" s="138" t="s">
        <v>86</v>
      </c>
      <c r="D1159" s="138" t="s">
        <v>41</v>
      </c>
      <c r="E1159" s="139"/>
      <c r="F1159" s="138" t="s">
        <v>40</v>
      </c>
      <c r="G1159" s="132">
        <v>511.0</v>
      </c>
      <c r="H1159" s="116">
        <v>10395.24</v>
      </c>
      <c r="I1159" s="131"/>
      <c r="J1159" s="115"/>
      <c r="K1159" s="115"/>
      <c r="L1159" s="138" t="s">
        <v>862</v>
      </c>
      <c r="M1159" s="115"/>
      <c r="N1159" s="113" t="s">
        <v>725</v>
      </c>
      <c r="O1159" s="121" t="s">
        <v>863</v>
      </c>
      <c r="P1159" s="121"/>
      <c r="Q1159" s="121"/>
      <c r="R1159" s="121"/>
      <c r="S1159" s="142"/>
    </row>
    <row r="1160">
      <c r="A1160" s="113" t="s">
        <v>2046</v>
      </c>
      <c r="B1160" s="137" t="s">
        <v>85</v>
      </c>
      <c r="C1160" s="137" t="s">
        <v>86</v>
      </c>
      <c r="D1160" s="137" t="s">
        <v>41</v>
      </c>
      <c r="E1160" s="140"/>
      <c r="F1160" s="137" t="s">
        <v>40</v>
      </c>
      <c r="G1160" s="132">
        <v>515.0</v>
      </c>
      <c r="H1160" s="116">
        <v>438.6</v>
      </c>
      <c r="I1160" s="131"/>
      <c r="J1160" s="115"/>
      <c r="K1160" s="115"/>
      <c r="L1160" s="137" t="s">
        <v>862</v>
      </c>
      <c r="M1160" s="115"/>
      <c r="N1160" s="113" t="s">
        <v>725</v>
      </c>
      <c r="O1160" s="118" t="s">
        <v>863</v>
      </c>
      <c r="P1160" s="118"/>
      <c r="Q1160" s="118"/>
      <c r="R1160" s="118"/>
      <c r="S1160" s="141"/>
    </row>
    <row r="1161">
      <c r="A1161" s="113" t="s">
        <v>2047</v>
      </c>
      <c r="B1161" s="138" t="s">
        <v>85</v>
      </c>
      <c r="C1161" s="138" t="s">
        <v>86</v>
      </c>
      <c r="D1161" s="138" t="s">
        <v>41</v>
      </c>
      <c r="E1161" s="139"/>
      <c r="F1161" s="138" t="s">
        <v>40</v>
      </c>
      <c r="G1161" s="132">
        <v>516.0</v>
      </c>
      <c r="H1161" s="116">
        <v>444.46</v>
      </c>
      <c r="I1161" s="131"/>
      <c r="J1161" s="115"/>
      <c r="K1161" s="115"/>
      <c r="L1161" s="138" t="s">
        <v>862</v>
      </c>
      <c r="M1161" s="115"/>
      <c r="N1161" s="113" t="s">
        <v>725</v>
      </c>
      <c r="O1161" s="121" t="s">
        <v>863</v>
      </c>
      <c r="P1161" s="121"/>
      <c r="Q1161" s="121"/>
      <c r="R1161" s="121"/>
      <c r="S1161" s="142"/>
    </row>
    <row r="1162">
      <c r="A1162" s="113" t="s">
        <v>2048</v>
      </c>
      <c r="B1162" s="137" t="s">
        <v>85</v>
      </c>
      <c r="C1162" s="137" t="s">
        <v>86</v>
      </c>
      <c r="D1162" s="137" t="s">
        <v>41</v>
      </c>
      <c r="E1162" s="140"/>
      <c r="F1162" s="137" t="s">
        <v>40</v>
      </c>
      <c r="G1162" s="132">
        <v>517.0</v>
      </c>
      <c r="H1162" s="116">
        <v>437.12</v>
      </c>
      <c r="I1162" s="131"/>
      <c r="J1162" s="115"/>
      <c r="K1162" s="115"/>
      <c r="L1162" s="137" t="s">
        <v>862</v>
      </c>
      <c r="M1162" s="115"/>
      <c r="N1162" s="113" t="s">
        <v>725</v>
      </c>
      <c r="O1162" s="118" t="s">
        <v>863</v>
      </c>
      <c r="P1162" s="118"/>
      <c r="Q1162" s="118"/>
      <c r="R1162" s="118"/>
      <c r="S1162" s="141"/>
    </row>
    <row r="1163">
      <c r="A1163" s="113" t="s">
        <v>2049</v>
      </c>
      <c r="B1163" s="138" t="s">
        <v>85</v>
      </c>
      <c r="C1163" s="138" t="s">
        <v>86</v>
      </c>
      <c r="D1163" s="138" t="s">
        <v>41</v>
      </c>
      <c r="E1163" s="139"/>
      <c r="F1163" s="138" t="s">
        <v>40</v>
      </c>
      <c r="G1163" s="132">
        <v>518.0</v>
      </c>
      <c r="H1163" s="116">
        <v>3930.96</v>
      </c>
      <c r="I1163" s="131"/>
      <c r="J1163" s="115"/>
      <c r="K1163" s="115"/>
      <c r="L1163" s="138" t="s">
        <v>862</v>
      </c>
      <c r="M1163" s="115"/>
      <c r="N1163" s="113" t="s">
        <v>725</v>
      </c>
      <c r="O1163" s="121" t="s">
        <v>863</v>
      </c>
      <c r="P1163" s="121"/>
      <c r="Q1163" s="121"/>
      <c r="R1163" s="121"/>
      <c r="S1163" s="142"/>
    </row>
    <row r="1164">
      <c r="A1164" s="113" t="s">
        <v>2050</v>
      </c>
      <c r="B1164" s="137" t="s">
        <v>85</v>
      </c>
      <c r="C1164" s="137" t="s">
        <v>86</v>
      </c>
      <c r="D1164" s="137" t="s">
        <v>41</v>
      </c>
      <c r="E1164" s="140"/>
      <c r="F1164" s="137" t="s">
        <v>40</v>
      </c>
      <c r="G1164" s="132">
        <v>519.0</v>
      </c>
      <c r="H1164" s="116">
        <v>54.85</v>
      </c>
      <c r="I1164" s="131"/>
      <c r="J1164" s="115"/>
      <c r="K1164" s="115"/>
      <c r="L1164" s="137" t="s">
        <v>862</v>
      </c>
      <c r="M1164" s="115"/>
      <c r="N1164" s="113" t="s">
        <v>725</v>
      </c>
      <c r="O1164" s="118" t="s">
        <v>863</v>
      </c>
      <c r="P1164" s="118"/>
      <c r="Q1164" s="118"/>
      <c r="R1164" s="118"/>
      <c r="S1164" s="141"/>
    </row>
    <row r="1165">
      <c r="A1165" s="113" t="s">
        <v>2051</v>
      </c>
      <c r="B1165" s="138" t="s">
        <v>85</v>
      </c>
      <c r="C1165" s="138" t="s">
        <v>86</v>
      </c>
      <c r="D1165" s="138" t="s">
        <v>41</v>
      </c>
      <c r="E1165" s="139"/>
      <c r="F1165" s="138" t="s">
        <v>40</v>
      </c>
      <c r="G1165" s="132">
        <v>520.0</v>
      </c>
      <c r="H1165" s="116">
        <v>1648.02</v>
      </c>
      <c r="I1165" s="131"/>
      <c r="J1165" s="115"/>
      <c r="K1165" s="115"/>
      <c r="L1165" s="138" t="s">
        <v>862</v>
      </c>
      <c r="M1165" s="115"/>
      <c r="N1165" s="113" t="s">
        <v>725</v>
      </c>
      <c r="O1165" s="121" t="s">
        <v>863</v>
      </c>
      <c r="P1165" s="121"/>
      <c r="Q1165" s="121"/>
      <c r="R1165" s="121"/>
      <c r="S1165" s="142"/>
    </row>
    <row r="1166">
      <c r="A1166" s="113" t="s">
        <v>2052</v>
      </c>
      <c r="B1166" s="137" t="s">
        <v>85</v>
      </c>
      <c r="C1166" s="137" t="s">
        <v>86</v>
      </c>
      <c r="D1166" s="137" t="s">
        <v>41</v>
      </c>
      <c r="E1166" s="140"/>
      <c r="F1166" s="137" t="s">
        <v>40</v>
      </c>
      <c r="G1166" s="132">
        <v>521.0</v>
      </c>
      <c r="H1166" s="116">
        <v>472.79</v>
      </c>
      <c r="I1166" s="131"/>
      <c r="J1166" s="115"/>
      <c r="K1166" s="115"/>
      <c r="L1166" s="137" t="s">
        <v>862</v>
      </c>
      <c r="M1166" s="115"/>
      <c r="N1166" s="113" t="s">
        <v>725</v>
      </c>
      <c r="O1166" s="118" t="s">
        <v>863</v>
      </c>
      <c r="P1166" s="118"/>
      <c r="Q1166" s="118"/>
      <c r="R1166" s="118"/>
      <c r="S1166" s="141"/>
    </row>
    <row r="1167">
      <c r="A1167" s="113" t="s">
        <v>2053</v>
      </c>
      <c r="B1167" s="138" t="s">
        <v>85</v>
      </c>
      <c r="C1167" s="138" t="s">
        <v>86</v>
      </c>
      <c r="D1167" s="138" t="s">
        <v>41</v>
      </c>
      <c r="E1167" s="139"/>
      <c r="F1167" s="138" t="s">
        <v>40</v>
      </c>
      <c r="G1167" s="132">
        <v>522.0</v>
      </c>
      <c r="H1167" s="116">
        <v>1694.13</v>
      </c>
      <c r="I1167" s="131"/>
      <c r="J1167" s="115"/>
      <c r="K1167" s="115"/>
      <c r="L1167" s="138" t="s">
        <v>862</v>
      </c>
      <c r="M1167" s="115"/>
      <c r="N1167" s="113" t="s">
        <v>725</v>
      </c>
      <c r="O1167" s="121" t="s">
        <v>863</v>
      </c>
      <c r="P1167" s="121"/>
      <c r="Q1167" s="121"/>
      <c r="R1167" s="121"/>
      <c r="S1167" s="142"/>
    </row>
    <row r="1168">
      <c r="A1168" s="113" t="s">
        <v>2054</v>
      </c>
      <c r="B1168" s="137" t="s">
        <v>85</v>
      </c>
      <c r="C1168" s="137" t="s">
        <v>86</v>
      </c>
      <c r="D1168" s="137" t="s">
        <v>41</v>
      </c>
      <c r="E1168" s="140"/>
      <c r="F1168" s="137" t="s">
        <v>40</v>
      </c>
      <c r="G1168" s="132">
        <v>523.0</v>
      </c>
      <c r="H1168" s="116">
        <v>784.48</v>
      </c>
      <c r="I1168" s="131"/>
      <c r="J1168" s="115"/>
      <c r="K1168" s="115"/>
      <c r="L1168" s="137" t="s">
        <v>862</v>
      </c>
      <c r="M1168" s="115"/>
      <c r="N1168" s="113" t="s">
        <v>725</v>
      </c>
      <c r="O1168" s="118" t="s">
        <v>863</v>
      </c>
      <c r="P1168" s="118"/>
      <c r="Q1168" s="118"/>
      <c r="R1168" s="118"/>
      <c r="S1168" s="141"/>
    </row>
    <row r="1169">
      <c r="A1169" s="113" t="s">
        <v>2055</v>
      </c>
      <c r="B1169" s="138" t="s">
        <v>85</v>
      </c>
      <c r="C1169" s="138" t="s">
        <v>86</v>
      </c>
      <c r="D1169" s="138" t="s">
        <v>41</v>
      </c>
      <c r="E1169" s="139"/>
      <c r="F1169" s="138" t="s">
        <v>40</v>
      </c>
      <c r="G1169" s="132">
        <v>524.0</v>
      </c>
      <c r="H1169" s="116">
        <v>347.43</v>
      </c>
      <c r="I1169" s="131"/>
      <c r="J1169" s="115"/>
      <c r="K1169" s="115"/>
      <c r="L1169" s="138" t="s">
        <v>862</v>
      </c>
      <c r="M1169" s="115"/>
      <c r="N1169" s="113" t="s">
        <v>725</v>
      </c>
      <c r="O1169" s="121" t="s">
        <v>863</v>
      </c>
      <c r="P1169" s="121"/>
      <c r="Q1169" s="121"/>
      <c r="R1169" s="121"/>
      <c r="S1169" s="142"/>
    </row>
    <row r="1170">
      <c r="A1170" s="113" t="s">
        <v>2056</v>
      </c>
      <c r="B1170" s="137" t="s">
        <v>85</v>
      </c>
      <c r="C1170" s="137" t="s">
        <v>86</v>
      </c>
      <c r="D1170" s="137" t="s">
        <v>41</v>
      </c>
      <c r="E1170" s="140"/>
      <c r="F1170" s="137" t="s">
        <v>40</v>
      </c>
      <c r="G1170" s="132">
        <v>533.0</v>
      </c>
      <c r="H1170" s="116">
        <v>7465.65</v>
      </c>
      <c r="I1170" s="131"/>
      <c r="J1170" s="115"/>
      <c r="K1170" s="115"/>
      <c r="L1170" s="137" t="s">
        <v>862</v>
      </c>
      <c r="M1170" s="115"/>
      <c r="N1170" s="113" t="s">
        <v>725</v>
      </c>
      <c r="O1170" s="118" t="s">
        <v>863</v>
      </c>
      <c r="P1170" s="118"/>
      <c r="Q1170" s="118"/>
      <c r="R1170" s="118"/>
      <c r="S1170" s="141"/>
    </row>
    <row r="1171">
      <c r="A1171" s="113" t="s">
        <v>2057</v>
      </c>
      <c r="B1171" s="138" t="s">
        <v>85</v>
      </c>
      <c r="C1171" s="138" t="s">
        <v>86</v>
      </c>
      <c r="D1171" s="138" t="s">
        <v>41</v>
      </c>
      <c r="E1171" s="139"/>
      <c r="F1171" s="138" t="s">
        <v>40</v>
      </c>
      <c r="G1171" s="132">
        <v>587.0</v>
      </c>
      <c r="H1171" s="116">
        <v>298.73</v>
      </c>
      <c r="I1171" s="131"/>
      <c r="J1171" s="115"/>
      <c r="K1171" s="115"/>
      <c r="L1171" s="138" t="s">
        <v>862</v>
      </c>
      <c r="M1171" s="115"/>
      <c r="N1171" s="113" t="s">
        <v>725</v>
      </c>
      <c r="O1171" s="121" t="s">
        <v>863</v>
      </c>
      <c r="P1171" s="121"/>
      <c r="Q1171" s="121"/>
      <c r="R1171" s="121"/>
      <c r="S1171" s="142"/>
    </row>
    <row r="1172">
      <c r="A1172" s="113" t="s">
        <v>2058</v>
      </c>
      <c r="B1172" s="137" t="s">
        <v>85</v>
      </c>
      <c r="C1172" s="137" t="s">
        <v>86</v>
      </c>
      <c r="D1172" s="137" t="s">
        <v>41</v>
      </c>
      <c r="E1172" s="140"/>
      <c r="F1172" s="137" t="s">
        <v>40</v>
      </c>
      <c r="G1172" s="132">
        <v>588.0</v>
      </c>
      <c r="H1172" s="116">
        <v>2072.54</v>
      </c>
      <c r="I1172" s="131"/>
      <c r="J1172" s="115"/>
      <c r="K1172" s="115"/>
      <c r="L1172" s="137" t="s">
        <v>862</v>
      </c>
      <c r="M1172" s="115"/>
      <c r="N1172" s="113" t="s">
        <v>725</v>
      </c>
      <c r="O1172" s="118" t="s">
        <v>863</v>
      </c>
      <c r="P1172" s="118"/>
      <c r="Q1172" s="118"/>
      <c r="R1172" s="118"/>
      <c r="S1172" s="141"/>
    </row>
    <row r="1173">
      <c r="A1173" s="113" t="s">
        <v>2059</v>
      </c>
      <c r="B1173" s="138" t="s">
        <v>85</v>
      </c>
      <c r="C1173" s="138" t="s">
        <v>86</v>
      </c>
      <c r="D1173" s="138" t="s">
        <v>41</v>
      </c>
      <c r="E1173" s="139"/>
      <c r="F1173" s="138" t="s">
        <v>40</v>
      </c>
      <c r="G1173" s="132">
        <v>589.0</v>
      </c>
      <c r="H1173" s="116">
        <v>5395.43</v>
      </c>
      <c r="I1173" s="131"/>
      <c r="J1173" s="115"/>
      <c r="K1173" s="115"/>
      <c r="L1173" s="138" t="s">
        <v>862</v>
      </c>
      <c r="M1173" s="115"/>
      <c r="N1173" s="113" t="s">
        <v>725</v>
      </c>
      <c r="O1173" s="121" t="s">
        <v>863</v>
      </c>
      <c r="P1173" s="121"/>
      <c r="Q1173" s="121"/>
      <c r="R1173" s="121"/>
      <c r="S1173" s="142"/>
    </row>
    <row r="1174">
      <c r="A1174" s="113" t="s">
        <v>2060</v>
      </c>
      <c r="B1174" s="137" t="s">
        <v>85</v>
      </c>
      <c r="C1174" s="137" t="s">
        <v>86</v>
      </c>
      <c r="D1174" s="137" t="s">
        <v>41</v>
      </c>
      <c r="E1174" s="140"/>
      <c r="F1174" s="137" t="s">
        <v>40</v>
      </c>
      <c r="G1174" s="132">
        <v>590.0</v>
      </c>
      <c r="H1174" s="116">
        <v>493.82</v>
      </c>
      <c r="I1174" s="131"/>
      <c r="J1174" s="115"/>
      <c r="K1174" s="115"/>
      <c r="L1174" s="137" t="s">
        <v>862</v>
      </c>
      <c r="M1174" s="115"/>
      <c r="N1174" s="113" t="s">
        <v>725</v>
      </c>
      <c r="O1174" s="118" t="s">
        <v>863</v>
      </c>
      <c r="P1174" s="118"/>
      <c r="Q1174" s="118"/>
      <c r="R1174" s="118"/>
      <c r="S1174" s="141"/>
    </row>
    <row r="1175">
      <c r="A1175" s="113" t="s">
        <v>2061</v>
      </c>
      <c r="B1175" s="138" t="s">
        <v>85</v>
      </c>
      <c r="C1175" s="138" t="s">
        <v>86</v>
      </c>
      <c r="D1175" s="138" t="s">
        <v>41</v>
      </c>
      <c r="E1175" s="139"/>
      <c r="F1175" s="138" t="s">
        <v>40</v>
      </c>
      <c r="G1175" s="132">
        <v>592.0</v>
      </c>
      <c r="H1175" s="116">
        <v>1882.47</v>
      </c>
      <c r="I1175" s="131"/>
      <c r="J1175" s="115"/>
      <c r="K1175" s="115"/>
      <c r="L1175" s="138" t="s">
        <v>862</v>
      </c>
      <c r="M1175" s="115"/>
      <c r="N1175" s="113" t="s">
        <v>725</v>
      </c>
      <c r="O1175" s="121" t="s">
        <v>863</v>
      </c>
      <c r="P1175" s="121"/>
      <c r="Q1175" s="121"/>
      <c r="R1175" s="121"/>
      <c r="S1175" s="142"/>
    </row>
    <row r="1176">
      <c r="A1176" s="113" t="s">
        <v>2062</v>
      </c>
      <c r="B1176" s="138" t="s">
        <v>85</v>
      </c>
      <c r="C1176" s="138" t="s">
        <v>86</v>
      </c>
      <c r="D1176" s="138" t="s">
        <v>41</v>
      </c>
      <c r="E1176" s="139"/>
      <c r="F1176" s="138" t="s">
        <v>40</v>
      </c>
      <c r="G1176" s="132">
        <v>593.0</v>
      </c>
      <c r="H1176" s="116">
        <v>9121.82</v>
      </c>
      <c r="I1176" s="131"/>
      <c r="J1176" s="115"/>
      <c r="K1176" s="115"/>
      <c r="L1176" s="137" t="s">
        <v>862</v>
      </c>
      <c r="M1176" s="115"/>
      <c r="N1176" s="113" t="s">
        <v>725</v>
      </c>
      <c r="O1176" s="118" t="s">
        <v>863</v>
      </c>
      <c r="P1176" s="118"/>
      <c r="Q1176" s="118"/>
      <c r="R1176" s="118"/>
      <c r="S1176" s="141"/>
    </row>
    <row r="1177">
      <c r="A1177" s="113" t="s">
        <v>2063</v>
      </c>
      <c r="B1177" s="137" t="s">
        <v>85</v>
      </c>
      <c r="C1177" s="137" t="s">
        <v>86</v>
      </c>
      <c r="D1177" s="137" t="s">
        <v>41</v>
      </c>
      <c r="E1177" s="140"/>
      <c r="F1177" s="137" t="s">
        <v>40</v>
      </c>
      <c r="G1177" s="132">
        <v>594.0</v>
      </c>
      <c r="H1177" s="116">
        <v>56330.86</v>
      </c>
      <c r="I1177" s="131"/>
      <c r="J1177" s="115"/>
      <c r="K1177" s="115"/>
      <c r="L1177" s="138" t="s">
        <v>862</v>
      </c>
      <c r="M1177" s="115"/>
      <c r="N1177" s="113" t="s">
        <v>725</v>
      </c>
      <c r="O1177" s="121" t="s">
        <v>863</v>
      </c>
      <c r="P1177" s="121"/>
      <c r="Q1177" s="121"/>
      <c r="R1177" s="121"/>
      <c r="S1177" s="142"/>
    </row>
    <row r="1178">
      <c r="A1178" s="113" t="s">
        <v>2064</v>
      </c>
      <c r="B1178" s="138" t="s">
        <v>85</v>
      </c>
      <c r="C1178" s="138" t="s">
        <v>86</v>
      </c>
      <c r="D1178" s="138" t="s">
        <v>41</v>
      </c>
      <c r="E1178" s="139"/>
      <c r="F1178" s="138" t="s">
        <v>40</v>
      </c>
      <c r="G1178" s="132">
        <v>595.0</v>
      </c>
      <c r="H1178" s="116">
        <v>5364.06</v>
      </c>
      <c r="I1178" s="131"/>
      <c r="J1178" s="115"/>
      <c r="K1178" s="115"/>
      <c r="L1178" s="137" t="s">
        <v>862</v>
      </c>
      <c r="M1178" s="115"/>
      <c r="N1178" s="113" t="s">
        <v>725</v>
      </c>
      <c r="O1178" s="118" t="s">
        <v>863</v>
      </c>
      <c r="P1178" s="118"/>
      <c r="Q1178" s="118"/>
      <c r="R1178" s="118"/>
      <c r="S1178" s="141"/>
    </row>
    <row r="1179">
      <c r="A1179" s="113" t="s">
        <v>2065</v>
      </c>
      <c r="B1179" s="137" t="s">
        <v>85</v>
      </c>
      <c r="C1179" s="137" t="s">
        <v>86</v>
      </c>
      <c r="D1179" s="137" t="s">
        <v>41</v>
      </c>
      <c r="E1179" s="140"/>
      <c r="F1179" s="137" t="s">
        <v>40</v>
      </c>
      <c r="G1179" s="132">
        <v>596.0</v>
      </c>
      <c r="H1179" s="116">
        <v>692.97</v>
      </c>
      <c r="I1179" s="131"/>
      <c r="J1179" s="115"/>
      <c r="K1179" s="115"/>
      <c r="L1179" s="138" t="s">
        <v>862</v>
      </c>
      <c r="M1179" s="115"/>
      <c r="N1179" s="113" t="s">
        <v>725</v>
      </c>
      <c r="O1179" s="121" t="s">
        <v>863</v>
      </c>
      <c r="P1179" s="121"/>
      <c r="Q1179" s="121"/>
      <c r="R1179" s="121"/>
      <c r="S1179" s="142"/>
    </row>
    <row r="1180">
      <c r="A1180" s="113" t="s">
        <v>2066</v>
      </c>
      <c r="B1180" s="138" t="s">
        <v>85</v>
      </c>
      <c r="C1180" s="138" t="s">
        <v>86</v>
      </c>
      <c r="D1180" s="138" t="s">
        <v>41</v>
      </c>
      <c r="E1180" s="139"/>
      <c r="F1180" s="138" t="s">
        <v>40</v>
      </c>
      <c r="G1180" s="132">
        <v>597.0</v>
      </c>
      <c r="H1180" s="116">
        <v>224.21</v>
      </c>
      <c r="I1180" s="131"/>
      <c r="J1180" s="115"/>
      <c r="K1180" s="115"/>
      <c r="L1180" s="137" t="s">
        <v>862</v>
      </c>
      <c r="M1180" s="115"/>
      <c r="N1180" s="113" t="s">
        <v>725</v>
      </c>
      <c r="O1180" s="118" t="s">
        <v>863</v>
      </c>
      <c r="P1180" s="118"/>
      <c r="Q1180" s="118"/>
      <c r="R1180" s="118"/>
      <c r="S1180" s="141"/>
    </row>
    <row r="1181">
      <c r="A1181" s="113" t="s">
        <v>2067</v>
      </c>
      <c r="B1181" s="137" t="s">
        <v>85</v>
      </c>
      <c r="C1181" s="137" t="s">
        <v>86</v>
      </c>
      <c r="D1181" s="137" t="s">
        <v>41</v>
      </c>
      <c r="E1181" s="140"/>
      <c r="F1181" s="137" t="s">
        <v>40</v>
      </c>
      <c r="G1181" s="132">
        <v>598.0</v>
      </c>
      <c r="H1181" s="116">
        <v>1178.37</v>
      </c>
      <c r="I1181" s="131"/>
      <c r="J1181" s="115"/>
      <c r="K1181" s="115"/>
      <c r="L1181" s="138" t="s">
        <v>862</v>
      </c>
      <c r="M1181" s="115"/>
      <c r="N1181" s="113" t="s">
        <v>725</v>
      </c>
      <c r="O1181" s="121" t="s">
        <v>863</v>
      </c>
      <c r="P1181" s="121"/>
      <c r="Q1181" s="121"/>
      <c r="R1181" s="121"/>
      <c r="S1181" s="142"/>
    </row>
    <row r="1182">
      <c r="A1182" s="113" t="s">
        <v>2068</v>
      </c>
      <c r="B1182" s="138" t="s">
        <v>85</v>
      </c>
      <c r="C1182" s="138" t="s">
        <v>86</v>
      </c>
      <c r="D1182" s="138" t="s">
        <v>41</v>
      </c>
      <c r="E1182" s="139"/>
      <c r="F1182" s="138" t="s">
        <v>40</v>
      </c>
      <c r="G1182" s="132">
        <v>599.0</v>
      </c>
      <c r="H1182" s="116">
        <v>570.77</v>
      </c>
      <c r="I1182" s="131"/>
      <c r="J1182" s="115"/>
      <c r="K1182" s="115"/>
      <c r="L1182" s="137" t="s">
        <v>862</v>
      </c>
      <c r="M1182" s="115"/>
      <c r="N1182" s="113" t="s">
        <v>725</v>
      </c>
      <c r="O1182" s="118" t="s">
        <v>863</v>
      </c>
      <c r="P1182" s="118"/>
      <c r="Q1182" s="118"/>
      <c r="R1182" s="118"/>
      <c r="S1182" s="141"/>
    </row>
    <row r="1183">
      <c r="A1183" s="113" t="s">
        <v>2069</v>
      </c>
      <c r="B1183" s="138" t="s">
        <v>85</v>
      </c>
      <c r="C1183" s="138" t="s">
        <v>86</v>
      </c>
      <c r="D1183" s="138" t="s">
        <v>41</v>
      </c>
      <c r="E1183" s="139"/>
      <c r="F1183" s="138" t="s">
        <v>40</v>
      </c>
      <c r="G1183" s="132">
        <v>600.0</v>
      </c>
      <c r="H1183" s="116"/>
      <c r="I1183" s="131"/>
      <c r="J1183" s="115"/>
      <c r="K1183" s="115"/>
      <c r="L1183" s="138" t="s">
        <v>862</v>
      </c>
      <c r="M1183" s="115"/>
      <c r="N1183" s="113" t="s">
        <v>725</v>
      </c>
      <c r="O1183" s="121" t="s">
        <v>863</v>
      </c>
      <c r="P1183" s="121"/>
      <c r="Q1183" s="121"/>
      <c r="R1183" s="121"/>
      <c r="S1183" s="142"/>
    </row>
    <row r="1184">
      <c r="A1184" s="113" t="s">
        <v>2070</v>
      </c>
      <c r="B1184" s="137" t="s">
        <v>85</v>
      </c>
      <c r="C1184" s="137" t="s">
        <v>86</v>
      </c>
      <c r="D1184" s="137" t="s">
        <v>41</v>
      </c>
      <c r="E1184" s="140"/>
      <c r="F1184" s="137" t="s">
        <v>40</v>
      </c>
      <c r="G1184" s="132">
        <v>601.0</v>
      </c>
      <c r="H1184" s="116">
        <v>538.75</v>
      </c>
      <c r="I1184" s="131"/>
      <c r="J1184" s="115"/>
      <c r="K1184" s="115"/>
      <c r="L1184" s="137" t="s">
        <v>862</v>
      </c>
      <c r="M1184" s="115"/>
      <c r="N1184" s="113" t="s">
        <v>725</v>
      </c>
      <c r="O1184" s="118" t="s">
        <v>863</v>
      </c>
      <c r="P1184" s="118"/>
      <c r="Q1184" s="118"/>
      <c r="R1184" s="118"/>
      <c r="S1184" s="141"/>
    </row>
    <row r="1185">
      <c r="A1185" s="113" t="s">
        <v>2071</v>
      </c>
      <c r="B1185" s="138" t="s">
        <v>85</v>
      </c>
      <c r="C1185" s="138" t="s">
        <v>86</v>
      </c>
      <c r="D1185" s="138" t="s">
        <v>41</v>
      </c>
      <c r="E1185" s="139"/>
      <c r="F1185" s="138" t="s">
        <v>40</v>
      </c>
      <c r="G1185" s="132">
        <v>602.0</v>
      </c>
      <c r="H1185" s="116">
        <v>694.8</v>
      </c>
      <c r="I1185" s="131"/>
      <c r="J1185" s="115"/>
      <c r="K1185" s="115"/>
      <c r="L1185" s="138" t="s">
        <v>862</v>
      </c>
      <c r="M1185" s="115"/>
      <c r="N1185" s="113" t="s">
        <v>725</v>
      </c>
      <c r="O1185" s="121" t="s">
        <v>863</v>
      </c>
      <c r="P1185" s="121"/>
      <c r="Q1185" s="121"/>
      <c r="R1185" s="121"/>
      <c r="S1185" s="142"/>
    </row>
    <row r="1186">
      <c r="A1186" s="113" t="s">
        <v>2072</v>
      </c>
      <c r="B1186" s="137" t="s">
        <v>85</v>
      </c>
      <c r="C1186" s="137" t="s">
        <v>86</v>
      </c>
      <c r="D1186" s="137" t="s">
        <v>41</v>
      </c>
      <c r="E1186" s="140"/>
      <c r="F1186" s="137" t="s">
        <v>40</v>
      </c>
      <c r="G1186" s="132">
        <v>603.0</v>
      </c>
      <c r="H1186" s="116">
        <v>2904.3</v>
      </c>
      <c r="I1186" s="131"/>
      <c r="J1186" s="115"/>
      <c r="K1186" s="115"/>
      <c r="L1186" s="137" t="s">
        <v>862</v>
      </c>
      <c r="M1186" s="115"/>
      <c r="N1186" s="113" t="s">
        <v>725</v>
      </c>
      <c r="O1186" s="118" t="s">
        <v>863</v>
      </c>
      <c r="P1186" s="118"/>
      <c r="Q1186" s="118"/>
      <c r="R1186" s="118"/>
      <c r="S1186" s="141"/>
    </row>
    <row r="1187">
      <c r="A1187" s="113" t="s">
        <v>2073</v>
      </c>
      <c r="B1187" s="138" t="s">
        <v>85</v>
      </c>
      <c r="C1187" s="138" t="s">
        <v>86</v>
      </c>
      <c r="D1187" s="138" t="s">
        <v>41</v>
      </c>
      <c r="E1187" s="139"/>
      <c r="F1187" s="138" t="s">
        <v>40</v>
      </c>
      <c r="G1187" s="132">
        <v>604.0</v>
      </c>
      <c r="H1187" s="116">
        <v>224.15</v>
      </c>
      <c r="I1187" s="131"/>
      <c r="J1187" s="115"/>
      <c r="K1187" s="115"/>
      <c r="L1187" s="138" t="s">
        <v>862</v>
      </c>
      <c r="M1187" s="115"/>
      <c r="N1187" s="113" t="s">
        <v>725</v>
      </c>
      <c r="O1187" s="121" t="s">
        <v>863</v>
      </c>
      <c r="P1187" s="121"/>
      <c r="Q1187" s="121"/>
      <c r="R1187" s="121"/>
      <c r="S1187" s="142"/>
    </row>
    <row r="1188">
      <c r="A1188" s="113" t="s">
        <v>2074</v>
      </c>
      <c r="B1188" s="137" t="s">
        <v>85</v>
      </c>
      <c r="C1188" s="137" t="s">
        <v>86</v>
      </c>
      <c r="D1188" s="137" t="s">
        <v>41</v>
      </c>
      <c r="E1188" s="140"/>
      <c r="F1188" s="137" t="s">
        <v>40</v>
      </c>
      <c r="G1188" s="132">
        <v>605.0</v>
      </c>
      <c r="H1188" s="116">
        <v>7065.38</v>
      </c>
      <c r="I1188" s="131"/>
      <c r="J1188" s="115"/>
      <c r="K1188" s="115"/>
      <c r="L1188" s="137" t="s">
        <v>862</v>
      </c>
      <c r="M1188" s="115"/>
      <c r="N1188" s="113" t="s">
        <v>725</v>
      </c>
      <c r="O1188" s="118" t="s">
        <v>863</v>
      </c>
      <c r="P1188" s="118"/>
      <c r="Q1188" s="118"/>
      <c r="R1188" s="118"/>
      <c r="S1188" s="141"/>
    </row>
    <row r="1189">
      <c r="A1189" s="113" t="s">
        <v>2075</v>
      </c>
      <c r="B1189" s="138" t="s">
        <v>85</v>
      </c>
      <c r="C1189" s="138" t="s">
        <v>86</v>
      </c>
      <c r="D1189" s="138" t="s">
        <v>41</v>
      </c>
      <c r="E1189" s="139"/>
      <c r="F1189" s="138" t="s">
        <v>40</v>
      </c>
      <c r="G1189" s="132">
        <v>607.0</v>
      </c>
      <c r="H1189" s="116">
        <v>577.91</v>
      </c>
      <c r="I1189" s="131"/>
      <c r="J1189" s="115"/>
      <c r="K1189" s="115"/>
      <c r="L1189" s="138" t="s">
        <v>862</v>
      </c>
      <c r="M1189" s="115"/>
      <c r="N1189" s="113" t="s">
        <v>725</v>
      </c>
      <c r="O1189" s="121" t="s">
        <v>863</v>
      </c>
      <c r="P1189" s="121"/>
      <c r="Q1189" s="121"/>
      <c r="R1189" s="121"/>
      <c r="S1189" s="142"/>
    </row>
    <row r="1190">
      <c r="A1190" s="113" t="s">
        <v>2076</v>
      </c>
      <c r="B1190" s="137" t="s">
        <v>85</v>
      </c>
      <c r="C1190" s="137" t="s">
        <v>86</v>
      </c>
      <c r="D1190" s="137" t="s">
        <v>41</v>
      </c>
      <c r="E1190" s="140"/>
      <c r="F1190" s="137" t="s">
        <v>40</v>
      </c>
      <c r="G1190" s="132">
        <v>608.0</v>
      </c>
      <c r="H1190" s="116">
        <v>1269.32</v>
      </c>
      <c r="I1190" s="131"/>
      <c r="J1190" s="115"/>
      <c r="K1190" s="115"/>
      <c r="L1190" s="137" t="s">
        <v>862</v>
      </c>
      <c r="M1190" s="115"/>
      <c r="N1190" s="113" t="s">
        <v>725</v>
      </c>
      <c r="O1190" s="118" t="s">
        <v>863</v>
      </c>
      <c r="P1190" s="118"/>
      <c r="Q1190" s="118"/>
      <c r="R1190" s="118"/>
      <c r="S1190" s="141"/>
    </row>
    <row r="1191">
      <c r="A1191" s="113" t="s">
        <v>2077</v>
      </c>
      <c r="B1191" s="138" t="s">
        <v>85</v>
      </c>
      <c r="C1191" s="138" t="s">
        <v>86</v>
      </c>
      <c r="D1191" s="138" t="s">
        <v>41</v>
      </c>
      <c r="E1191" s="139"/>
      <c r="F1191" s="138" t="s">
        <v>40</v>
      </c>
      <c r="G1191" s="132">
        <v>609.0</v>
      </c>
      <c r="H1191" s="116">
        <v>506.33</v>
      </c>
      <c r="I1191" s="131"/>
      <c r="J1191" s="115"/>
      <c r="K1191" s="115"/>
      <c r="L1191" s="138" t="s">
        <v>862</v>
      </c>
      <c r="M1191" s="115"/>
      <c r="N1191" s="113" t="s">
        <v>725</v>
      </c>
      <c r="O1191" s="121" t="s">
        <v>863</v>
      </c>
      <c r="P1191" s="121"/>
      <c r="Q1191" s="121"/>
      <c r="R1191" s="121"/>
      <c r="S1191" s="142"/>
    </row>
    <row r="1192">
      <c r="A1192" s="113" t="s">
        <v>2078</v>
      </c>
      <c r="B1192" s="137" t="s">
        <v>85</v>
      </c>
      <c r="C1192" s="137" t="s">
        <v>86</v>
      </c>
      <c r="D1192" s="137" t="s">
        <v>41</v>
      </c>
      <c r="E1192" s="140"/>
      <c r="F1192" s="137" t="s">
        <v>40</v>
      </c>
      <c r="G1192" s="132">
        <v>611.0</v>
      </c>
      <c r="H1192" s="116">
        <v>300.95</v>
      </c>
      <c r="I1192" s="131"/>
      <c r="J1192" s="115"/>
      <c r="K1192" s="115"/>
      <c r="L1192" s="137" t="s">
        <v>862</v>
      </c>
      <c r="M1192" s="115"/>
      <c r="N1192" s="113" t="s">
        <v>725</v>
      </c>
      <c r="O1192" s="118" t="s">
        <v>863</v>
      </c>
      <c r="P1192" s="118"/>
      <c r="Q1192" s="118"/>
      <c r="R1192" s="118"/>
      <c r="S1192" s="141"/>
    </row>
    <row r="1193">
      <c r="A1193" s="113" t="s">
        <v>2079</v>
      </c>
      <c r="B1193" s="138" t="s">
        <v>85</v>
      </c>
      <c r="C1193" s="138" t="s">
        <v>86</v>
      </c>
      <c r="D1193" s="138" t="s">
        <v>41</v>
      </c>
      <c r="E1193" s="139"/>
      <c r="F1193" s="138" t="s">
        <v>40</v>
      </c>
      <c r="G1193" s="132">
        <v>612.0</v>
      </c>
      <c r="H1193" s="116">
        <v>837.49</v>
      </c>
      <c r="I1193" s="131"/>
      <c r="J1193" s="115"/>
      <c r="K1193" s="115"/>
      <c r="L1193" s="138" t="s">
        <v>862</v>
      </c>
      <c r="M1193" s="115"/>
      <c r="N1193" s="113" t="s">
        <v>725</v>
      </c>
      <c r="O1193" s="121" t="s">
        <v>863</v>
      </c>
      <c r="P1193" s="121"/>
      <c r="Q1193" s="121"/>
      <c r="R1193" s="121"/>
      <c r="S1193" s="142"/>
    </row>
    <row r="1194">
      <c r="A1194" s="113" t="s">
        <v>2080</v>
      </c>
      <c r="B1194" s="137" t="s">
        <v>85</v>
      </c>
      <c r="C1194" s="137" t="s">
        <v>86</v>
      </c>
      <c r="D1194" s="137" t="s">
        <v>41</v>
      </c>
      <c r="E1194" s="140"/>
      <c r="F1194" s="137" t="s">
        <v>40</v>
      </c>
      <c r="G1194" s="132">
        <v>613.0</v>
      </c>
      <c r="H1194" s="116">
        <v>2265.54</v>
      </c>
      <c r="I1194" s="131"/>
      <c r="J1194" s="115"/>
      <c r="K1194" s="115"/>
      <c r="L1194" s="137" t="s">
        <v>862</v>
      </c>
      <c r="M1194" s="115"/>
      <c r="N1194" s="113" t="s">
        <v>725</v>
      </c>
      <c r="O1194" s="118" t="s">
        <v>863</v>
      </c>
      <c r="P1194" s="118"/>
      <c r="Q1194" s="118"/>
      <c r="R1194" s="118"/>
      <c r="S1194" s="141"/>
    </row>
    <row r="1195">
      <c r="A1195" s="113" t="s">
        <v>2081</v>
      </c>
      <c r="B1195" s="138" t="s">
        <v>85</v>
      </c>
      <c r="C1195" s="138" t="s">
        <v>86</v>
      </c>
      <c r="D1195" s="138" t="s">
        <v>41</v>
      </c>
      <c r="E1195" s="139"/>
      <c r="F1195" s="138" t="s">
        <v>40</v>
      </c>
      <c r="G1195" s="132">
        <v>614.0</v>
      </c>
      <c r="H1195" s="116">
        <v>2139.62</v>
      </c>
      <c r="I1195" s="131"/>
      <c r="J1195" s="115"/>
      <c r="K1195" s="115"/>
      <c r="L1195" s="138" t="s">
        <v>862</v>
      </c>
      <c r="M1195" s="115"/>
      <c r="N1195" s="113" t="s">
        <v>725</v>
      </c>
      <c r="O1195" s="121" t="s">
        <v>863</v>
      </c>
      <c r="P1195" s="121"/>
      <c r="Q1195" s="121"/>
      <c r="R1195" s="121"/>
      <c r="S1195" s="142"/>
    </row>
    <row r="1196">
      <c r="A1196" s="113" t="s">
        <v>2082</v>
      </c>
      <c r="B1196" s="137" t="s">
        <v>85</v>
      </c>
      <c r="C1196" s="137" t="s">
        <v>86</v>
      </c>
      <c r="D1196" s="137" t="s">
        <v>41</v>
      </c>
      <c r="E1196" s="140"/>
      <c r="F1196" s="137" t="s">
        <v>40</v>
      </c>
      <c r="G1196" s="132">
        <v>616.0</v>
      </c>
      <c r="H1196" s="116">
        <v>669.03</v>
      </c>
      <c r="I1196" s="131"/>
      <c r="J1196" s="115"/>
      <c r="K1196" s="115"/>
      <c r="L1196" s="137" t="s">
        <v>862</v>
      </c>
      <c r="M1196" s="115"/>
      <c r="N1196" s="113" t="s">
        <v>725</v>
      </c>
      <c r="O1196" s="118" t="s">
        <v>863</v>
      </c>
      <c r="P1196" s="118"/>
      <c r="Q1196" s="118"/>
      <c r="R1196" s="118"/>
      <c r="S1196" s="141"/>
    </row>
    <row r="1197">
      <c r="A1197" s="113" t="s">
        <v>2083</v>
      </c>
      <c r="B1197" s="138" t="s">
        <v>85</v>
      </c>
      <c r="C1197" s="138" t="s">
        <v>86</v>
      </c>
      <c r="D1197" s="138" t="s">
        <v>41</v>
      </c>
      <c r="E1197" s="139"/>
      <c r="F1197" s="138" t="s">
        <v>40</v>
      </c>
      <c r="G1197" s="132">
        <v>617.0</v>
      </c>
      <c r="H1197" s="116">
        <v>1695.13</v>
      </c>
      <c r="I1197" s="131"/>
      <c r="J1197" s="115"/>
      <c r="K1197" s="115"/>
      <c r="L1197" s="138" t="s">
        <v>862</v>
      </c>
      <c r="M1197" s="115"/>
      <c r="N1197" s="113" t="s">
        <v>725</v>
      </c>
      <c r="O1197" s="121" t="s">
        <v>863</v>
      </c>
      <c r="P1197" s="121"/>
      <c r="Q1197" s="121"/>
      <c r="R1197" s="121"/>
      <c r="S1197" s="142"/>
    </row>
    <row r="1198">
      <c r="A1198" s="113" t="s">
        <v>2084</v>
      </c>
      <c r="B1198" s="137" t="s">
        <v>85</v>
      </c>
      <c r="C1198" s="137" t="s">
        <v>86</v>
      </c>
      <c r="D1198" s="137" t="s">
        <v>41</v>
      </c>
      <c r="E1198" s="140"/>
      <c r="F1198" s="137" t="s">
        <v>40</v>
      </c>
      <c r="G1198" s="132">
        <v>618.0</v>
      </c>
      <c r="H1198" s="116">
        <v>9609.3</v>
      </c>
      <c r="I1198" s="131"/>
      <c r="J1198" s="115"/>
      <c r="K1198" s="115"/>
      <c r="L1198" s="137" t="s">
        <v>862</v>
      </c>
      <c r="M1198" s="115"/>
      <c r="N1198" s="113" t="s">
        <v>725</v>
      </c>
      <c r="O1198" s="118" t="s">
        <v>863</v>
      </c>
      <c r="P1198" s="118"/>
      <c r="Q1198" s="118"/>
      <c r="R1198" s="118"/>
      <c r="S1198" s="141"/>
    </row>
    <row r="1199">
      <c r="A1199" s="113" t="s">
        <v>2085</v>
      </c>
      <c r="B1199" s="138" t="s">
        <v>85</v>
      </c>
      <c r="C1199" s="138" t="s">
        <v>86</v>
      </c>
      <c r="D1199" s="138" t="s">
        <v>41</v>
      </c>
      <c r="E1199" s="139"/>
      <c r="F1199" s="138" t="s">
        <v>40</v>
      </c>
      <c r="G1199" s="132">
        <v>619.0</v>
      </c>
      <c r="H1199" s="116">
        <v>412.59</v>
      </c>
      <c r="I1199" s="131"/>
      <c r="J1199" s="115"/>
      <c r="K1199" s="115"/>
      <c r="L1199" s="138" t="s">
        <v>862</v>
      </c>
      <c r="M1199" s="115"/>
      <c r="N1199" s="113" t="s">
        <v>725</v>
      </c>
      <c r="O1199" s="121" t="s">
        <v>863</v>
      </c>
      <c r="P1199" s="121"/>
      <c r="Q1199" s="121"/>
      <c r="R1199" s="121"/>
      <c r="S1199" s="142"/>
    </row>
    <row r="1200">
      <c r="A1200" s="113" t="s">
        <v>2086</v>
      </c>
      <c r="B1200" s="137" t="s">
        <v>85</v>
      </c>
      <c r="C1200" s="137" t="s">
        <v>86</v>
      </c>
      <c r="D1200" s="137" t="s">
        <v>41</v>
      </c>
      <c r="E1200" s="140"/>
      <c r="F1200" s="137" t="s">
        <v>40</v>
      </c>
      <c r="G1200" s="132">
        <v>622.0</v>
      </c>
      <c r="H1200" s="116">
        <v>297.39</v>
      </c>
      <c r="I1200" s="131"/>
      <c r="J1200" s="115"/>
      <c r="K1200" s="115"/>
      <c r="L1200" s="137" t="s">
        <v>862</v>
      </c>
      <c r="M1200" s="115"/>
      <c r="N1200" s="113" t="s">
        <v>725</v>
      </c>
      <c r="O1200" s="118" t="s">
        <v>863</v>
      </c>
      <c r="P1200" s="118"/>
      <c r="Q1200" s="118"/>
      <c r="R1200" s="118"/>
      <c r="S1200" s="141"/>
    </row>
    <row r="1201">
      <c r="A1201" s="113" t="s">
        <v>2087</v>
      </c>
      <c r="B1201" s="138" t="s">
        <v>85</v>
      </c>
      <c r="C1201" s="138" t="s">
        <v>86</v>
      </c>
      <c r="D1201" s="138" t="s">
        <v>41</v>
      </c>
      <c r="E1201" s="139"/>
      <c r="F1201" s="138" t="s">
        <v>40</v>
      </c>
      <c r="G1201" s="132">
        <v>623.0</v>
      </c>
      <c r="H1201" s="116">
        <v>347.28</v>
      </c>
      <c r="I1201" s="131"/>
      <c r="J1201" s="115"/>
      <c r="K1201" s="115"/>
      <c r="L1201" s="138" t="s">
        <v>862</v>
      </c>
      <c r="M1201" s="115"/>
      <c r="N1201" s="113" t="s">
        <v>725</v>
      </c>
      <c r="O1201" s="121" t="s">
        <v>863</v>
      </c>
      <c r="P1201" s="121"/>
      <c r="Q1201" s="121"/>
      <c r="R1201" s="121"/>
      <c r="S1201" s="142"/>
    </row>
    <row r="1202">
      <c r="A1202" s="113" t="s">
        <v>2088</v>
      </c>
      <c r="B1202" s="137" t="s">
        <v>85</v>
      </c>
      <c r="C1202" s="137" t="s">
        <v>86</v>
      </c>
      <c r="D1202" s="137" t="s">
        <v>41</v>
      </c>
      <c r="E1202" s="140"/>
      <c r="F1202" s="137" t="s">
        <v>40</v>
      </c>
      <c r="G1202" s="132">
        <v>635.0</v>
      </c>
      <c r="H1202" s="116">
        <v>254.32</v>
      </c>
      <c r="I1202" s="131"/>
      <c r="J1202" s="115"/>
      <c r="K1202" s="115"/>
      <c r="L1202" s="137" t="s">
        <v>862</v>
      </c>
      <c r="M1202" s="115"/>
      <c r="N1202" s="113" t="s">
        <v>725</v>
      </c>
      <c r="O1202" s="118" t="s">
        <v>863</v>
      </c>
      <c r="P1202" s="118"/>
      <c r="Q1202" s="118"/>
      <c r="R1202" s="118"/>
      <c r="S1202" s="141"/>
    </row>
    <row r="1203">
      <c r="A1203" s="113" t="s">
        <v>2089</v>
      </c>
      <c r="B1203" s="138" t="s">
        <v>85</v>
      </c>
      <c r="C1203" s="138" t="s">
        <v>86</v>
      </c>
      <c r="D1203" s="138" t="s">
        <v>41</v>
      </c>
      <c r="E1203" s="139"/>
      <c r="F1203" s="138" t="s">
        <v>40</v>
      </c>
      <c r="G1203" s="132">
        <v>672.0</v>
      </c>
      <c r="H1203" s="116">
        <v>142.49</v>
      </c>
      <c r="I1203" s="131"/>
      <c r="J1203" s="115"/>
      <c r="K1203" s="115"/>
      <c r="L1203" s="138" t="s">
        <v>862</v>
      </c>
      <c r="M1203" s="115"/>
      <c r="N1203" s="113" t="s">
        <v>725</v>
      </c>
      <c r="O1203" s="121" t="s">
        <v>863</v>
      </c>
      <c r="P1203" s="121"/>
      <c r="Q1203" s="121"/>
      <c r="R1203" s="121"/>
      <c r="S1203" s="142"/>
    </row>
    <row r="1204">
      <c r="A1204" s="113" t="s">
        <v>2090</v>
      </c>
      <c r="B1204" s="137" t="s">
        <v>85</v>
      </c>
      <c r="C1204" s="137" t="s">
        <v>86</v>
      </c>
      <c r="D1204" s="137" t="s">
        <v>41</v>
      </c>
      <c r="E1204" s="140"/>
      <c r="F1204" s="137" t="s">
        <v>40</v>
      </c>
      <c r="G1204" s="132">
        <v>673.0</v>
      </c>
      <c r="H1204" s="116">
        <v>580.24</v>
      </c>
      <c r="I1204" s="131"/>
      <c r="J1204" s="115"/>
      <c r="K1204" s="115"/>
      <c r="L1204" s="137" t="s">
        <v>862</v>
      </c>
      <c r="M1204" s="115"/>
      <c r="N1204" s="113" t="s">
        <v>725</v>
      </c>
      <c r="O1204" s="118" t="s">
        <v>863</v>
      </c>
      <c r="P1204" s="118"/>
      <c r="Q1204" s="118"/>
      <c r="R1204" s="118"/>
      <c r="S1204" s="141"/>
    </row>
    <row r="1205">
      <c r="A1205" s="113" t="s">
        <v>2091</v>
      </c>
      <c r="B1205" s="138" t="s">
        <v>85</v>
      </c>
      <c r="C1205" s="138" t="s">
        <v>86</v>
      </c>
      <c r="D1205" s="138" t="s">
        <v>41</v>
      </c>
      <c r="E1205" s="139"/>
      <c r="F1205" s="138" t="s">
        <v>40</v>
      </c>
      <c r="G1205" s="132">
        <v>674.0</v>
      </c>
      <c r="H1205" s="116">
        <v>3474.39</v>
      </c>
      <c r="I1205" s="131"/>
      <c r="J1205" s="115"/>
      <c r="K1205" s="115"/>
      <c r="L1205" s="138" t="s">
        <v>862</v>
      </c>
      <c r="M1205" s="115"/>
      <c r="N1205" s="113" t="s">
        <v>725</v>
      </c>
      <c r="O1205" s="121" t="s">
        <v>863</v>
      </c>
      <c r="P1205" s="121"/>
      <c r="Q1205" s="121"/>
      <c r="R1205" s="121"/>
      <c r="S1205" s="142"/>
    </row>
    <row r="1206">
      <c r="A1206" s="113" t="s">
        <v>2092</v>
      </c>
      <c r="B1206" s="137" t="s">
        <v>85</v>
      </c>
      <c r="C1206" s="137" t="s">
        <v>86</v>
      </c>
      <c r="D1206" s="137" t="s">
        <v>41</v>
      </c>
      <c r="E1206" s="140"/>
      <c r="F1206" s="137" t="s">
        <v>40</v>
      </c>
      <c r="G1206" s="132">
        <v>675.0</v>
      </c>
      <c r="H1206" s="116">
        <v>3319.32</v>
      </c>
      <c r="I1206" s="131"/>
      <c r="J1206" s="115"/>
      <c r="K1206" s="115"/>
      <c r="L1206" s="137" t="s">
        <v>862</v>
      </c>
      <c r="M1206" s="115"/>
      <c r="N1206" s="113" t="s">
        <v>725</v>
      </c>
      <c r="O1206" s="118" t="s">
        <v>863</v>
      </c>
      <c r="P1206" s="118"/>
      <c r="Q1206" s="118"/>
      <c r="R1206" s="118"/>
      <c r="S1206" s="141"/>
    </row>
    <row r="1207">
      <c r="A1207" s="113" t="s">
        <v>2093</v>
      </c>
      <c r="B1207" s="138" t="s">
        <v>85</v>
      </c>
      <c r="C1207" s="138" t="s">
        <v>86</v>
      </c>
      <c r="D1207" s="138" t="s">
        <v>41</v>
      </c>
      <c r="E1207" s="139"/>
      <c r="F1207" s="138" t="s">
        <v>40</v>
      </c>
      <c r="G1207" s="132">
        <v>676.0</v>
      </c>
      <c r="H1207" s="116">
        <v>3191.45</v>
      </c>
      <c r="I1207" s="131"/>
      <c r="J1207" s="115"/>
      <c r="K1207" s="115"/>
      <c r="L1207" s="138" t="s">
        <v>862</v>
      </c>
      <c r="M1207" s="115"/>
      <c r="N1207" s="113" t="s">
        <v>725</v>
      </c>
      <c r="O1207" s="121" t="s">
        <v>863</v>
      </c>
      <c r="P1207" s="121"/>
      <c r="Q1207" s="121"/>
      <c r="R1207" s="121"/>
      <c r="S1207" s="142"/>
    </row>
    <row r="1208">
      <c r="A1208" s="113" t="s">
        <v>2094</v>
      </c>
      <c r="B1208" s="137" t="s">
        <v>85</v>
      </c>
      <c r="C1208" s="137" t="s">
        <v>86</v>
      </c>
      <c r="D1208" s="137" t="s">
        <v>41</v>
      </c>
      <c r="E1208" s="140"/>
      <c r="F1208" s="137" t="s">
        <v>40</v>
      </c>
      <c r="G1208" s="132">
        <v>677.0</v>
      </c>
      <c r="H1208" s="116">
        <v>80.04</v>
      </c>
      <c r="I1208" s="131"/>
      <c r="J1208" s="115"/>
      <c r="K1208" s="115"/>
      <c r="L1208" s="137" t="s">
        <v>862</v>
      </c>
      <c r="M1208" s="115"/>
      <c r="N1208" s="113" t="s">
        <v>725</v>
      </c>
      <c r="O1208" s="118" t="s">
        <v>863</v>
      </c>
      <c r="P1208" s="118"/>
      <c r="Q1208" s="118"/>
      <c r="R1208" s="118"/>
      <c r="S1208" s="141"/>
    </row>
    <row r="1209">
      <c r="A1209" s="113" t="s">
        <v>2095</v>
      </c>
      <c r="B1209" s="138" t="s">
        <v>85</v>
      </c>
      <c r="C1209" s="138" t="s">
        <v>86</v>
      </c>
      <c r="D1209" s="138" t="s">
        <v>41</v>
      </c>
      <c r="E1209" s="139"/>
      <c r="F1209" s="138" t="s">
        <v>40</v>
      </c>
      <c r="G1209" s="132">
        <v>678.0</v>
      </c>
      <c r="H1209" s="116">
        <v>244.45</v>
      </c>
      <c r="I1209" s="131"/>
      <c r="J1209" s="115"/>
      <c r="K1209" s="115"/>
      <c r="L1209" s="138" t="s">
        <v>862</v>
      </c>
      <c r="M1209" s="115"/>
      <c r="N1209" s="113" t="s">
        <v>725</v>
      </c>
      <c r="O1209" s="121" t="s">
        <v>863</v>
      </c>
      <c r="P1209" s="121"/>
      <c r="Q1209" s="121"/>
      <c r="R1209" s="121"/>
      <c r="S1209" s="142"/>
    </row>
    <row r="1210">
      <c r="A1210" s="113" t="s">
        <v>2096</v>
      </c>
      <c r="B1210" s="137" t="s">
        <v>85</v>
      </c>
      <c r="C1210" s="137" t="s">
        <v>86</v>
      </c>
      <c r="D1210" s="137" t="s">
        <v>41</v>
      </c>
      <c r="E1210" s="140"/>
      <c r="F1210" s="137" t="s">
        <v>40</v>
      </c>
      <c r="G1210" s="132">
        <v>679.0</v>
      </c>
      <c r="H1210" s="116">
        <v>129.84</v>
      </c>
      <c r="I1210" s="131"/>
      <c r="J1210" s="115"/>
      <c r="K1210" s="115"/>
      <c r="L1210" s="137" t="s">
        <v>862</v>
      </c>
      <c r="M1210" s="115"/>
      <c r="N1210" s="113" t="s">
        <v>725</v>
      </c>
      <c r="O1210" s="118" t="s">
        <v>863</v>
      </c>
      <c r="P1210" s="118"/>
      <c r="Q1210" s="118"/>
      <c r="R1210" s="118"/>
      <c r="S1210" s="141"/>
    </row>
    <row r="1211">
      <c r="A1211" s="113" t="s">
        <v>2097</v>
      </c>
      <c r="B1211" s="138" t="s">
        <v>85</v>
      </c>
      <c r="C1211" s="138" t="s">
        <v>86</v>
      </c>
      <c r="D1211" s="138" t="s">
        <v>41</v>
      </c>
      <c r="E1211" s="139"/>
      <c r="F1211" s="138" t="s">
        <v>40</v>
      </c>
      <c r="G1211" s="132">
        <v>680.0</v>
      </c>
      <c r="H1211" s="116">
        <v>336.77</v>
      </c>
      <c r="I1211" s="131"/>
      <c r="J1211" s="115"/>
      <c r="K1211" s="115"/>
      <c r="L1211" s="138" t="s">
        <v>862</v>
      </c>
      <c r="M1211" s="115"/>
      <c r="N1211" s="113" t="s">
        <v>725</v>
      </c>
      <c r="O1211" s="121" t="s">
        <v>863</v>
      </c>
      <c r="P1211" s="121"/>
      <c r="Q1211" s="121"/>
      <c r="R1211" s="121"/>
      <c r="S1211" s="142"/>
    </row>
    <row r="1212">
      <c r="A1212" s="113" t="s">
        <v>2098</v>
      </c>
      <c r="B1212" s="137" t="s">
        <v>85</v>
      </c>
      <c r="C1212" s="137" t="s">
        <v>86</v>
      </c>
      <c r="D1212" s="137" t="s">
        <v>41</v>
      </c>
      <c r="E1212" s="140"/>
      <c r="F1212" s="137" t="s">
        <v>40</v>
      </c>
      <c r="G1212" s="132">
        <v>681.0</v>
      </c>
      <c r="H1212" s="116">
        <v>213.67</v>
      </c>
      <c r="I1212" s="131"/>
      <c r="J1212" s="115"/>
      <c r="K1212" s="115"/>
      <c r="L1212" s="137" t="s">
        <v>862</v>
      </c>
      <c r="M1212" s="115"/>
      <c r="N1212" s="113" t="s">
        <v>725</v>
      </c>
      <c r="O1212" s="118" t="s">
        <v>863</v>
      </c>
      <c r="P1212" s="118"/>
      <c r="Q1212" s="118"/>
      <c r="R1212" s="118"/>
      <c r="S1212" s="141"/>
    </row>
    <row r="1213">
      <c r="A1213" s="113" t="s">
        <v>2099</v>
      </c>
      <c r="B1213" s="138" t="s">
        <v>85</v>
      </c>
      <c r="C1213" s="138" t="s">
        <v>86</v>
      </c>
      <c r="D1213" s="138" t="s">
        <v>41</v>
      </c>
      <c r="E1213" s="139"/>
      <c r="F1213" s="138" t="s">
        <v>40</v>
      </c>
      <c r="G1213" s="132">
        <v>682.0</v>
      </c>
      <c r="H1213" s="116">
        <v>178.82</v>
      </c>
      <c r="I1213" s="131"/>
      <c r="J1213" s="115"/>
      <c r="K1213" s="115"/>
      <c r="L1213" s="138" t="s">
        <v>862</v>
      </c>
      <c r="M1213" s="115"/>
      <c r="N1213" s="113" t="s">
        <v>725</v>
      </c>
      <c r="O1213" s="121" t="s">
        <v>863</v>
      </c>
      <c r="P1213" s="121"/>
      <c r="Q1213" s="121"/>
      <c r="R1213" s="121"/>
      <c r="S1213" s="142"/>
    </row>
    <row r="1214">
      <c r="A1214" s="113" t="s">
        <v>2100</v>
      </c>
      <c r="B1214" s="137" t="s">
        <v>85</v>
      </c>
      <c r="C1214" s="137" t="s">
        <v>86</v>
      </c>
      <c r="D1214" s="137" t="s">
        <v>41</v>
      </c>
      <c r="E1214" s="140"/>
      <c r="F1214" s="137" t="s">
        <v>40</v>
      </c>
      <c r="G1214" s="132">
        <v>683.0</v>
      </c>
      <c r="H1214" s="116">
        <v>2025.59</v>
      </c>
      <c r="I1214" s="131"/>
      <c r="J1214" s="115"/>
      <c r="K1214" s="115"/>
      <c r="L1214" s="137" t="s">
        <v>862</v>
      </c>
      <c r="M1214" s="115"/>
      <c r="N1214" s="113" t="s">
        <v>725</v>
      </c>
      <c r="O1214" s="118" t="s">
        <v>863</v>
      </c>
      <c r="P1214" s="118"/>
      <c r="Q1214" s="118"/>
      <c r="R1214" s="118"/>
      <c r="S1214" s="141"/>
    </row>
    <row r="1215">
      <c r="A1215" s="113" t="s">
        <v>2101</v>
      </c>
      <c r="B1215" s="138" t="s">
        <v>85</v>
      </c>
      <c r="C1215" s="138" t="s">
        <v>86</v>
      </c>
      <c r="D1215" s="138" t="s">
        <v>41</v>
      </c>
      <c r="E1215" s="139"/>
      <c r="F1215" s="138" t="s">
        <v>40</v>
      </c>
      <c r="G1215" s="132">
        <v>684.0</v>
      </c>
      <c r="H1215" s="116">
        <v>6776.85</v>
      </c>
      <c r="I1215" s="131"/>
      <c r="J1215" s="115"/>
      <c r="K1215" s="115"/>
      <c r="L1215" s="138" t="s">
        <v>862</v>
      </c>
      <c r="M1215" s="115"/>
      <c r="N1215" s="113" t="s">
        <v>725</v>
      </c>
      <c r="O1215" s="121" t="s">
        <v>863</v>
      </c>
      <c r="P1215" s="121"/>
      <c r="Q1215" s="121"/>
      <c r="R1215" s="121"/>
      <c r="S1215" s="142"/>
    </row>
    <row r="1216">
      <c r="A1216" s="113" t="s">
        <v>2102</v>
      </c>
      <c r="B1216" s="137" t="s">
        <v>85</v>
      </c>
      <c r="C1216" s="137" t="s">
        <v>86</v>
      </c>
      <c r="D1216" s="137" t="s">
        <v>41</v>
      </c>
      <c r="E1216" s="140"/>
      <c r="F1216" s="137" t="s">
        <v>40</v>
      </c>
      <c r="G1216" s="132">
        <v>685.0</v>
      </c>
      <c r="H1216" s="116">
        <v>696.8</v>
      </c>
      <c r="I1216" s="131"/>
      <c r="J1216" s="115"/>
      <c r="K1216" s="115"/>
      <c r="L1216" s="137" t="s">
        <v>862</v>
      </c>
      <c r="M1216" s="115"/>
      <c r="N1216" s="113" t="s">
        <v>725</v>
      </c>
      <c r="O1216" s="118" t="s">
        <v>863</v>
      </c>
      <c r="P1216" s="118"/>
      <c r="Q1216" s="118"/>
      <c r="R1216" s="118"/>
      <c r="S1216" s="141"/>
    </row>
    <row r="1217">
      <c r="A1217" s="113" t="s">
        <v>2103</v>
      </c>
      <c r="B1217" s="138" t="s">
        <v>85</v>
      </c>
      <c r="C1217" s="138" t="s">
        <v>86</v>
      </c>
      <c r="D1217" s="138" t="s">
        <v>41</v>
      </c>
      <c r="E1217" s="139"/>
      <c r="F1217" s="138" t="s">
        <v>40</v>
      </c>
      <c r="G1217" s="132">
        <v>686.0</v>
      </c>
      <c r="H1217" s="116">
        <v>1318.62</v>
      </c>
      <c r="I1217" s="131"/>
      <c r="J1217" s="115"/>
      <c r="K1217" s="115"/>
      <c r="L1217" s="138" t="s">
        <v>862</v>
      </c>
      <c r="M1217" s="115"/>
      <c r="N1217" s="113" t="s">
        <v>725</v>
      </c>
      <c r="O1217" s="121" t="s">
        <v>863</v>
      </c>
      <c r="P1217" s="121"/>
      <c r="Q1217" s="121"/>
      <c r="R1217" s="121"/>
      <c r="S1217" s="142"/>
    </row>
    <row r="1218">
      <c r="A1218" s="113" t="s">
        <v>2104</v>
      </c>
      <c r="B1218" s="137" t="s">
        <v>85</v>
      </c>
      <c r="C1218" s="137" t="s">
        <v>86</v>
      </c>
      <c r="D1218" s="137" t="s">
        <v>41</v>
      </c>
      <c r="E1218" s="140"/>
      <c r="F1218" s="137" t="s">
        <v>40</v>
      </c>
      <c r="G1218" s="132">
        <v>687.0</v>
      </c>
      <c r="H1218" s="116">
        <v>4891.0</v>
      </c>
      <c r="I1218" s="131"/>
      <c r="J1218" s="115"/>
      <c r="K1218" s="115"/>
      <c r="L1218" s="137" t="s">
        <v>862</v>
      </c>
      <c r="M1218" s="115"/>
      <c r="N1218" s="113" t="s">
        <v>725</v>
      </c>
      <c r="O1218" s="118" t="s">
        <v>863</v>
      </c>
      <c r="P1218" s="118"/>
      <c r="Q1218" s="118"/>
      <c r="R1218" s="118"/>
      <c r="S1218" s="141"/>
    </row>
    <row r="1219">
      <c r="A1219" s="113" t="s">
        <v>2105</v>
      </c>
      <c r="B1219" s="138" t="s">
        <v>85</v>
      </c>
      <c r="C1219" s="138" t="s">
        <v>86</v>
      </c>
      <c r="D1219" s="138" t="s">
        <v>41</v>
      </c>
      <c r="E1219" s="139"/>
      <c r="F1219" s="138" t="s">
        <v>40</v>
      </c>
      <c r="G1219" s="132">
        <v>688.0</v>
      </c>
      <c r="H1219" s="116">
        <v>1878.41</v>
      </c>
      <c r="I1219" s="131"/>
      <c r="J1219" s="115"/>
      <c r="K1219" s="115"/>
      <c r="L1219" s="138" t="s">
        <v>862</v>
      </c>
      <c r="M1219" s="115"/>
      <c r="N1219" s="113" t="s">
        <v>725</v>
      </c>
      <c r="O1219" s="121" t="s">
        <v>863</v>
      </c>
      <c r="P1219" s="121"/>
      <c r="Q1219" s="121"/>
      <c r="R1219" s="121"/>
      <c r="S1219" s="142"/>
    </row>
    <row r="1220">
      <c r="A1220" s="113" t="s">
        <v>2106</v>
      </c>
      <c r="B1220" s="138" t="s">
        <v>85</v>
      </c>
      <c r="C1220" s="138" t="s">
        <v>86</v>
      </c>
      <c r="D1220" s="138" t="s">
        <v>41</v>
      </c>
      <c r="E1220" s="139"/>
      <c r="F1220" s="138" t="s">
        <v>40</v>
      </c>
      <c r="G1220" s="132">
        <v>689.0</v>
      </c>
      <c r="H1220" s="116">
        <v>192.27</v>
      </c>
      <c r="I1220" s="131"/>
      <c r="J1220" s="115"/>
      <c r="K1220" s="115"/>
      <c r="L1220" s="137" t="s">
        <v>862</v>
      </c>
      <c r="M1220" s="115"/>
      <c r="N1220" s="113" t="s">
        <v>725</v>
      </c>
      <c r="O1220" s="118" t="s">
        <v>863</v>
      </c>
      <c r="P1220" s="118"/>
      <c r="Q1220" s="118"/>
      <c r="R1220" s="118"/>
      <c r="S1220" s="141"/>
    </row>
    <row r="1221">
      <c r="A1221" s="113" t="s">
        <v>2107</v>
      </c>
      <c r="B1221" s="137" t="s">
        <v>85</v>
      </c>
      <c r="C1221" s="137" t="s">
        <v>86</v>
      </c>
      <c r="D1221" s="137" t="s">
        <v>41</v>
      </c>
      <c r="E1221" s="140"/>
      <c r="F1221" s="137" t="s">
        <v>40</v>
      </c>
      <c r="G1221" s="132">
        <v>690.0</v>
      </c>
      <c r="H1221" s="116">
        <v>273.92</v>
      </c>
      <c r="I1221" s="131"/>
      <c r="J1221" s="115"/>
      <c r="K1221" s="115"/>
      <c r="L1221" s="138" t="s">
        <v>862</v>
      </c>
      <c r="M1221" s="115"/>
      <c r="N1221" s="113" t="s">
        <v>725</v>
      </c>
      <c r="O1221" s="121" t="s">
        <v>863</v>
      </c>
      <c r="P1221" s="121"/>
      <c r="Q1221" s="121"/>
      <c r="R1221" s="121"/>
      <c r="S1221" s="142"/>
    </row>
    <row r="1222">
      <c r="A1222" s="113" t="s">
        <v>2108</v>
      </c>
      <c r="B1222" s="138" t="s">
        <v>85</v>
      </c>
      <c r="C1222" s="138" t="s">
        <v>86</v>
      </c>
      <c r="D1222" s="138" t="s">
        <v>41</v>
      </c>
      <c r="E1222" s="139"/>
      <c r="F1222" s="138" t="s">
        <v>40</v>
      </c>
      <c r="G1222" s="132">
        <v>691.0</v>
      </c>
      <c r="H1222" s="116">
        <v>1419.03</v>
      </c>
      <c r="I1222" s="131"/>
      <c r="J1222" s="115"/>
      <c r="K1222" s="115"/>
      <c r="L1222" s="137" t="s">
        <v>862</v>
      </c>
      <c r="M1222" s="115"/>
      <c r="N1222" s="113" t="s">
        <v>725</v>
      </c>
      <c r="O1222" s="118" t="s">
        <v>863</v>
      </c>
      <c r="P1222" s="118"/>
      <c r="Q1222" s="118"/>
      <c r="R1222" s="118"/>
      <c r="S1222" s="141"/>
    </row>
    <row r="1223">
      <c r="A1223" s="113" t="s">
        <v>2109</v>
      </c>
      <c r="B1223" s="137" t="s">
        <v>85</v>
      </c>
      <c r="C1223" s="137" t="s">
        <v>86</v>
      </c>
      <c r="D1223" s="137" t="s">
        <v>41</v>
      </c>
      <c r="E1223" s="140"/>
      <c r="F1223" s="137" t="s">
        <v>40</v>
      </c>
      <c r="G1223" s="132">
        <v>692.0</v>
      </c>
      <c r="H1223" s="116">
        <v>351.82</v>
      </c>
      <c r="I1223" s="131"/>
      <c r="J1223" s="115"/>
      <c r="K1223" s="115"/>
      <c r="L1223" s="138" t="s">
        <v>862</v>
      </c>
      <c r="M1223" s="115"/>
      <c r="N1223" s="113" t="s">
        <v>725</v>
      </c>
      <c r="O1223" s="121" t="s">
        <v>863</v>
      </c>
      <c r="P1223" s="121"/>
      <c r="Q1223" s="121"/>
      <c r="R1223" s="121"/>
      <c r="S1223" s="142"/>
    </row>
    <row r="1224">
      <c r="A1224" s="113" t="s">
        <v>2110</v>
      </c>
      <c r="B1224" s="138" t="s">
        <v>85</v>
      </c>
      <c r="C1224" s="138" t="s">
        <v>86</v>
      </c>
      <c r="D1224" s="138" t="s">
        <v>41</v>
      </c>
      <c r="E1224" s="139"/>
      <c r="F1224" s="138" t="s">
        <v>40</v>
      </c>
      <c r="G1224" s="132">
        <v>693.0</v>
      </c>
      <c r="H1224" s="116">
        <v>1200.35</v>
      </c>
      <c r="I1224" s="131"/>
      <c r="J1224" s="115"/>
      <c r="K1224" s="115"/>
      <c r="L1224" s="137" t="s">
        <v>862</v>
      </c>
      <c r="M1224" s="115"/>
      <c r="N1224" s="113" t="s">
        <v>725</v>
      </c>
      <c r="O1224" s="118" t="s">
        <v>863</v>
      </c>
      <c r="P1224" s="118"/>
      <c r="Q1224" s="118"/>
      <c r="R1224" s="118"/>
      <c r="S1224" s="141"/>
    </row>
    <row r="1225">
      <c r="A1225" s="113" t="s">
        <v>2111</v>
      </c>
      <c r="B1225" s="137" t="s">
        <v>85</v>
      </c>
      <c r="C1225" s="137" t="s">
        <v>86</v>
      </c>
      <c r="D1225" s="137" t="s">
        <v>41</v>
      </c>
      <c r="E1225" s="140"/>
      <c r="F1225" s="137" t="s">
        <v>40</v>
      </c>
      <c r="G1225" s="132">
        <v>694.0</v>
      </c>
      <c r="H1225" s="116">
        <v>588.15</v>
      </c>
      <c r="I1225" s="131"/>
      <c r="J1225" s="115"/>
      <c r="K1225" s="115"/>
      <c r="L1225" s="138" t="s">
        <v>862</v>
      </c>
      <c r="M1225" s="115"/>
      <c r="N1225" s="113" t="s">
        <v>725</v>
      </c>
      <c r="O1225" s="121" t="s">
        <v>863</v>
      </c>
      <c r="P1225" s="121"/>
      <c r="Q1225" s="121"/>
      <c r="R1225" s="121"/>
      <c r="S1225" s="142"/>
    </row>
    <row r="1226">
      <c r="A1226" s="113" t="s">
        <v>2112</v>
      </c>
      <c r="B1226" s="138" t="s">
        <v>85</v>
      </c>
      <c r="C1226" s="138" t="s">
        <v>86</v>
      </c>
      <c r="D1226" s="138" t="s">
        <v>41</v>
      </c>
      <c r="E1226" s="139"/>
      <c r="F1226" s="138" t="s">
        <v>40</v>
      </c>
      <c r="G1226" s="132">
        <v>695.0</v>
      </c>
      <c r="H1226" s="116">
        <v>3793.57</v>
      </c>
      <c r="I1226" s="131"/>
      <c r="J1226" s="115"/>
      <c r="K1226" s="115"/>
      <c r="L1226" s="137" t="s">
        <v>862</v>
      </c>
      <c r="M1226" s="115"/>
      <c r="N1226" s="113" t="s">
        <v>725</v>
      </c>
      <c r="O1226" s="118" t="s">
        <v>863</v>
      </c>
      <c r="P1226" s="118"/>
      <c r="Q1226" s="118"/>
      <c r="R1226" s="118"/>
      <c r="S1226" s="141"/>
    </row>
    <row r="1227">
      <c r="A1227" s="113" t="s">
        <v>2113</v>
      </c>
      <c r="B1227" s="137" t="s">
        <v>85</v>
      </c>
      <c r="C1227" s="137" t="s">
        <v>86</v>
      </c>
      <c r="D1227" s="137" t="s">
        <v>41</v>
      </c>
      <c r="E1227" s="140"/>
      <c r="F1227" s="137" t="s">
        <v>40</v>
      </c>
      <c r="G1227" s="132">
        <v>696.0</v>
      </c>
      <c r="H1227" s="116">
        <v>766.43</v>
      </c>
      <c r="I1227" s="131"/>
      <c r="J1227" s="115"/>
      <c r="K1227" s="115"/>
      <c r="L1227" s="138" t="s">
        <v>862</v>
      </c>
      <c r="M1227" s="115"/>
      <c r="N1227" s="113" t="s">
        <v>725</v>
      </c>
      <c r="O1227" s="121" t="s">
        <v>863</v>
      </c>
      <c r="P1227" s="121"/>
      <c r="Q1227" s="121"/>
      <c r="R1227" s="121"/>
      <c r="S1227" s="142"/>
    </row>
    <row r="1228">
      <c r="A1228" s="113" t="s">
        <v>2114</v>
      </c>
      <c r="B1228" s="138" t="s">
        <v>85</v>
      </c>
      <c r="C1228" s="138" t="s">
        <v>86</v>
      </c>
      <c r="D1228" s="138" t="s">
        <v>41</v>
      </c>
      <c r="E1228" s="139"/>
      <c r="F1228" s="138" t="s">
        <v>40</v>
      </c>
      <c r="G1228" s="132">
        <v>697.0</v>
      </c>
      <c r="H1228" s="116">
        <v>724.61</v>
      </c>
      <c r="I1228" s="131"/>
      <c r="J1228" s="115"/>
      <c r="K1228" s="115"/>
      <c r="L1228" s="137" t="s">
        <v>862</v>
      </c>
      <c r="M1228" s="115"/>
      <c r="N1228" s="113" t="s">
        <v>725</v>
      </c>
      <c r="O1228" s="118" t="s">
        <v>863</v>
      </c>
      <c r="P1228" s="118"/>
      <c r="Q1228" s="118"/>
      <c r="R1228" s="118"/>
      <c r="S1228" s="141"/>
    </row>
    <row r="1229">
      <c r="A1229" s="113" t="s">
        <v>2115</v>
      </c>
      <c r="B1229" s="137" t="s">
        <v>85</v>
      </c>
      <c r="C1229" s="137" t="s">
        <v>86</v>
      </c>
      <c r="D1229" s="137" t="s">
        <v>41</v>
      </c>
      <c r="E1229" s="140"/>
      <c r="F1229" s="137" t="s">
        <v>40</v>
      </c>
      <c r="G1229" s="132">
        <v>698.0</v>
      </c>
      <c r="H1229" s="116">
        <v>1329.76</v>
      </c>
      <c r="I1229" s="131"/>
      <c r="J1229" s="115"/>
      <c r="K1229" s="115"/>
      <c r="L1229" s="138" t="s">
        <v>862</v>
      </c>
      <c r="M1229" s="115"/>
      <c r="N1229" s="113" t="s">
        <v>725</v>
      </c>
      <c r="O1229" s="121" t="s">
        <v>863</v>
      </c>
      <c r="P1229" s="121"/>
      <c r="Q1229" s="121"/>
      <c r="R1229" s="121"/>
      <c r="S1229" s="142"/>
    </row>
    <row r="1230">
      <c r="A1230" s="113" t="s">
        <v>2116</v>
      </c>
      <c r="B1230" s="138" t="s">
        <v>85</v>
      </c>
      <c r="C1230" s="138" t="s">
        <v>86</v>
      </c>
      <c r="D1230" s="138" t="s">
        <v>41</v>
      </c>
      <c r="E1230" s="139"/>
      <c r="F1230" s="138" t="s">
        <v>40</v>
      </c>
      <c r="G1230" s="132">
        <v>699.0</v>
      </c>
      <c r="H1230" s="116">
        <v>831.41</v>
      </c>
      <c r="I1230" s="131"/>
      <c r="J1230" s="115"/>
      <c r="K1230" s="115"/>
      <c r="L1230" s="137" t="s">
        <v>862</v>
      </c>
      <c r="M1230" s="115"/>
      <c r="N1230" s="113" t="s">
        <v>725</v>
      </c>
      <c r="O1230" s="118" t="s">
        <v>863</v>
      </c>
      <c r="P1230" s="118"/>
      <c r="Q1230" s="118"/>
      <c r="R1230" s="118"/>
      <c r="S1230" s="141"/>
    </row>
    <row r="1231">
      <c r="A1231" s="113" t="s">
        <v>2117</v>
      </c>
      <c r="B1231" s="137" t="s">
        <v>85</v>
      </c>
      <c r="C1231" s="137" t="s">
        <v>86</v>
      </c>
      <c r="D1231" s="137" t="s">
        <v>41</v>
      </c>
      <c r="E1231" s="140"/>
      <c r="F1231" s="137" t="s">
        <v>40</v>
      </c>
      <c r="G1231" s="132">
        <v>700.0</v>
      </c>
      <c r="H1231" s="116">
        <v>1543.38</v>
      </c>
      <c r="I1231" s="131"/>
      <c r="J1231" s="115"/>
      <c r="K1231" s="115"/>
      <c r="L1231" s="138" t="s">
        <v>862</v>
      </c>
      <c r="M1231" s="115"/>
      <c r="N1231" s="113" t="s">
        <v>725</v>
      </c>
      <c r="O1231" s="121" t="s">
        <v>863</v>
      </c>
      <c r="P1231" s="121"/>
      <c r="Q1231" s="121"/>
      <c r="R1231" s="121"/>
      <c r="S1231" s="142"/>
    </row>
    <row r="1232">
      <c r="A1232" s="113" t="s">
        <v>2118</v>
      </c>
      <c r="B1232" s="137" t="s">
        <v>85</v>
      </c>
      <c r="C1232" s="137" t="s">
        <v>86</v>
      </c>
      <c r="D1232" s="137" t="s">
        <v>41</v>
      </c>
      <c r="E1232" s="140"/>
      <c r="F1232" s="137" t="s">
        <v>40</v>
      </c>
      <c r="G1232" s="132">
        <v>779.0</v>
      </c>
      <c r="H1232" s="116">
        <v>349.68</v>
      </c>
      <c r="I1232" s="131"/>
      <c r="J1232" s="115"/>
      <c r="K1232" s="115"/>
      <c r="L1232" s="137" t="s">
        <v>862</v>
      </c>
      <c r="M1232" s="115"/>
      <c r="N1232" s="113" t="s">
        <v>725</v>
      </c>
      <c r="O1232" s="118" t="s">
        <v>863</v>
      </c>
      <c r="P1232" s="118"/>
      <c r="Q1232" s="118"/>
      <c r="R1232" s="118"/>
      <c r="S1232" s="141"/>
    </row>
    <row r="1233">
      <c r="A1233" s="113" t="s">
        <v>2119</v>
      </c>
      <c r="B1233" s="138" t="s">
        <v>85</v>
      </c>
      <c r="C1233" s="138" t="s">
        <v>86</v>
      </c>
      <c r="D1233" s="138" t="s">
        <v>41</v>
      </c>
      <c r="E1233" s="139"/>
      <c r="F1233" s="138" t="s">
        <v>40</v>
      </c>
      <c r="G1233" s="132">
        <v>780.0</v>
      </c>
      <c r="H1233" s="116">
        <v>7909.52</v>
      </c>
      <c r="I1233" s="131"/>
      <c r="J1233" s="115"/>
      <c r="K1233" s="115"/>
      <c r="L1233" s="138" t="s">
        <v>862</v>
      </c>
      <c r="M1233" s="115"/>
      <c r="N1233" s="113" t="s">
        <v>725</v>
      </c>
      <c r="O1233" s="121" t="s">
        <v>863</v>
      </c>
      <c r="P1233" s="121"/>
      <c r="Q1233" s="121"/>
      <c r="R1233" s="121"/>
      <c r="S1233" s="142"/>
    </row>
    <row r="1234">
      <c r="A1234" s="113" t="s">
        <v>2120</v>
      </c>
      <c r="B1234" s="138" t="s">
        <v>85</v>
      </c>
      <c r="C1234" s="138" t="s">
        <v>86</v>
      </c>
      <c r="D1234" s="138" t="s">
        <v>41</v>
      </c>
      <c r="E1234" s="139"/>
      <c r="F1234" s="138" t="s">
        <v>40</v>
      </c>
      <c r="G1234" s="132">
        <v>782.0</v>
      </c>
      <c r="H1234" s="116">
        <v>542.81</v>
      </c>
      <c r="I1234" s="131"/>
      <c r="J1234" s="115"/>
      <c r="K1234" s="115"/>
      <c r="L1234" s="137" t="s">
        <v>862</v>
      </c>
      <c r="M1234" s="115"/>
      <c r="N1234" s="113" t="s">
        <v>725</v>
      </c>
      <c r="O1234" s="118" t="s">
        <v>863</v>
      </c>
      <c r="P1234" s="118"/>
      <c r="Q1234" s="118"/>
      <c r="R1234" s="118"/>
      <c r="S1234" s="141"/>
    </row>
    <row r="1235">
      <c r="A1235" s="113" t="s">
        <v>2121</v>
      </c>
      <c r="B1235" s="137" t="s">
        <v>85</v>
      </c>
      <c r="C1235" s="137" t="s">
        <v>86</v>
      </c>
      <c r="D1235" s="137" t="s">
        <v>41</v>
      </c>
      <c r="E1235" s="140"/>
      <c r="F1235" s="137" t="s">
        <v>40</v>
      </c>
      <c r="G1235" s="132">
        <v>783.0</v>
      </c>
      <c r="H1235" s="116">
        <v>285.15</v>
      </c>
      <c r="I1235" s="131"/>
      <c r="J1235" s="115"/>
      <c r="K1235" s="115"/>
      <c r="L1235" s="138" t="s">
        <v>862</v>
      </c>
      <c r="M1235" s="115"/>
      <c r="N1235" s="113" t="s">
        <v>725</v>
      </c>
      <c r="O1235" s="121" t="s">
        <v>863</v>
      </c>
      <c r="P1235" s="121"/>
      <c r="Q1235" s="121"/>
      <c r="R1235" s="121"/>
      <c r="S1235" s="142"/>
    </row>
    <row r="1236">
      <c r="A1236" s="113" t="s">
        <v>2122</v>
      </c>
      <c r="B1236" s="137" t="s">
        <v>85</v>
      </c>
      <c r="C1236" s="137" t="s">
        <v>86</v>
      </c>
      <c r="D1236" s="137" t="s">
        <v>41</v>
      </c>
      <c r="E1236" s="140"/>
      <c r="F1236" s="137" t="s">
        <v>40</v>
      </c>
      <c r="G1236" s="132">
        <v>785.0</v>
      </c>
      <c r="H1236" s="116">
        <v>349.86</v>
      </c>
      <c r="I1236" s="131"/>
      <c r="J1236" s="115"/>
      <c r="K1236" s="115"/>
      <c r="L1236" s="137" t="s">
        <v>862</v>
      </c>
      <c r="M1236" s="115"/>
      <c r="N1236" s="113" t="s">
        <v>725</v>
      </c>
      <c r="O1236" s="118" t="s">
        <v>863</v>
      </c>
      <c r="P1236" s="118"/>
      <c r="Q1236" s="118"/>
      <c r="R1236" s="118"/>
      <c r="S1236" s="141"/>
    </row>
    <row r="1237">
      <c r="A1237" s="113" t="s">
        <v>2123</v>
      </c>
      <c r="B1237" s="138" t="s">
        <v>85</v>
      </c>
      <c r="C1237" s="138" t="s">
        <v>86</v>
      </c>
      <c r="D1237" s="138" t="s">
        <v>41</v>
      </c>
      <c r="E1237" s="139"/>
      <c r="F1237" s="138" t="s">
        <v>40</v>
      </c>
      <c r="G1237" s="132">
        <v>786.0</v>
      </c>
      <c r="H1237" s="116">
        <v>217.87</v>
      </c>
      <c r="I1237" s="131"/>
      <c r="J1237" s="115"/>
      <c r="K1237" s="115"/>
      <c r="L1237" s="138" t="s">
        <v>862</v>
      </c>
      <c r="M1237" s="115"/>
      <c r="N1237" s="113" t="s">
        <v>725</v>
      </c>
      <c r="O1237" s="121" t="s">
        <v>863</v>
      </c>
      <c r="P1237" s="121"/>
      <c r="Q1237" s="121"/>
      <c r="R1237" s="121"/>
      <c r="S1237" s="142"/>
    </row>
    <row r="1238">
      <c r="A1238" s="113" t="s">
        <v>2124</v>
      </c>
      <c r="B1238" s="138" t="s">
        <v>85</v>
      </c>
      <c r="C1238" s="138" t="s">
        <v>86</v>
      </c>
      <c r="D1238" s="138" t="s">
        <v>41</v>
      </c>
      <c r="E1238" s="139"/>
      <c r="F1238" s="138" t="s">
        <v>40</v>
      </c>
      <c r="G1238" s="132">
        <v>788.0</v>
      </c>
      <c r="H1238" s="116">
        <v>449.26</v>
      </c>
      <c r="I1238" s="131"/>
      <c r="J1238" s="115"/>
      <c r="K1238" s="115"/>
      <c r="L1238" s="137" t="s">
        <v>862</v>
      </c>
      <c r="M1238" s="115"/>
      <c r="N1238" s="113" t="s">
        <v>725</v>
      </c>
      <c r="O1238" s="118" t="s">
        <v>863</v>
      </c>
      <c r="P1238" s="118"/>
      <c r="Q1238" s="118"/>
      <c r="R1238" s="118"/>
      <c r="S1238" s="141"/>
    </row>
    <row r="1239">
      <c r="A1239" s="113" t="s">
        <v>2125</v>
      </c>
      <c r="B1239" s="138" t="s">
        <v>85</v>
      </c>
      <c r="C1239" s="138" t="s">
        <v>86</v>
      </c>
      <c r="D1239" s="138" t="s">
        <v>41</v>
      </c>
      <c r="E1239" s="139"/>
      <c r="F1239" s="138" t="s">
        <v>40</v>
      </c>
      <c r="G1239" s="132">
        <v>790.0</v>
      </c>
      <c r="H1239" s="116">
        <v>5868.72</v>
      </c>
      <c r="I1239" s="131"/>
      <c r="J1239" s="115"/>
      <c r="K1239" s="115"/>
      <c r="L1239" s="138" t="s">
        <v>862</v>
      </c>
      <c r="M1239" s="115"/>
      <c r="N1239" s="113" t="s">
        <v>725</v>
      </c>
      <c r="O1239" s="121" t="s">
        <v>863</v>
      </c>
      <c r="P1239" s="121"/>
      <c r="Q1239" s="121"/>
      <c r="R1239" s="121"/>
      <c r="S1239" s="142"/>
    </row>
    <row r="1240">
      <c r="A1240" s="113" t="s">
        <v>2126</v>
      </c>
      <c r="B1240" s="138" t="s">
        <v>85</v>
      </c>
      <c r="C1240" s="138" t="s">
        <v>86</v>
      </c>
      <c r="D1240" s="138" t="s">
        <v>41</v>
      </c>
      <c r="E1240" s="139"/>
      <c r="F1240" s="138" t="s">
        <v>40</v>
      </c>
      <c r="G1240" s="132">
        <v>792.0</v>
      </c>
      <c r="H1240" s="116">
        <v>4405.63</v>
      </c>
      <c r="I1240" s="131"/>
      <c r="J1240" s="115"/>
      <c r="K1240" s="115"/>
      <c r="L1240" s="137" t="s">
        <v>862</v>
      </c>
      <c r="M1240" s="115"/>
      <c r="N1240" s="113" t="s">
        <v>725</v>
      </c>
      <c r="O1240" s="118" t="s">
        <v>863</v>
      </c>
      <c r="P1240" s="118"/>
      <c r="Q1240" s="118"/>
      <c r="R1240" s="118"/>
      <c r="S1240" s="141"/>
    </row>
    <row r="1241">
      <c r="A1241" s="113" t="s">
        <v>2127</v>
      </c>
      <c r="B1241" s="137" t="s">
        <v>85</v>
      </c>
      <c r="C1241" s="137" t="s">
        <v>86</v>
      </c>
      <c r="D1241" s="137" t="s">
        <v>41</v>
      </c>
      <c r="E1241" s="140"/>
      <c r="F1241" s="137" t="s">
        <v>40</v>
      </c>
      <c r="G1241" s="132">
        <v>793.0</v>
      </c>
      <c r="H1241" s="116">
        <v>1439.9</v>
      </c>
      <c r="I1241" s="131"/>
      <c r="J1241" s="115"/>
      <c r="K1241" s="115"/>
      <c r="L1241" s="138" t="s">
        <v>862</v>
      </c>
      <c r="M1241" s="115"/>
      <c r="N1241" s="113" t="s">
        <v>725</v>
      </c>
      <c r="O1241" s="121" t="s">
        <v>863</v>
      </c>
      <c r="P1241" s="121"/>
      <c r="Q1241" s="121"/>
      <c r="R1241" s="121"/>
      <c r="S1241" s="142"/>
    </row>
    <row r="1242">
      <c r="A1242" s="113" t="s">
        <v>2128</v>
      </c>
      <c r="B1242" s="137" t="s">
        <v>85</v>
      </c>
      <c r="C1242" s="137" t="s">
        <v>86</v>
      </c>
      <c r="D1242" s="137" t="s">
        <v>41</v>
      </c>
      <c r="E1242" s="140"/>
      <c r="F1242" s="137" t="s">
        <v>40</v>
      </c>
      <c r="G1242" s="132">
        <v>796.0</v>
      </c>
      <c r="H1242" s="116">
        <v>343.59</v>
      </c>
      <c r="I1242" s="131"/>
      <c r="J1242" s="115"/>
      <c r="K1242" s="115"/>
      <c r="L1242" s="137" t="s">
        <v>862</v>
      </c>
      <c r="M1242" s="115"/>
      <c r="N1242" s="113" t="s">
        <v>725</v>
      </c>
      <c r="O1242" s="118" t="s">
        <v>863</v>
      </c>
      <c r="P1242" s="118"/>
      <c r="Q1242" s="118"/>
      <c r="R1242" s="118"/>
      <c r="S1242" s="141"/>
    </row>
    <row r="1243">
      <c r="A1243" s="113" t="s">
        <v>2129</v>
      </c>
      <c r="B1243" s="138" t="s">
        <v>85</v>
      </c>
      <c r="C1243" s="138" t="s">
        <v>86</v>
      </c>
      <c r="D1243" s="138" t="s">
        <v>41</v>
      </c>
      <c r="E1243" s="139"/>
      <c r="F1243" s="138" t="s">
        <v>40</v>
      </c>
      <c r="G1243" s="132">
        <v>799.0</v>
      </c>
      <c r="H1243" s="116">
        <v>205.07</v>
      </c>
      <c r="I1243" s="131"/>
      <c r="J1243" s="115"/>
      <c r="K1243" s="115"/>
      <c r="L1243" s="138" t="s">
        <v>862</v>
      </c>
      <c r="M1243" s="115"/>
      <c r="N1243" s="113" t="s">
        <v>725</v>
      </c>
      <c r="O1243" s="121" t="s">
        <v>863</v>
      </c>
      <c r="P1243" s="121"/>
      <c r="Q1243" s="121"/>
      <c r="R1243" s="121"/>
      <c r="S1243" s="142"/>
    </row>
    <row r="1244">
      <c r="A1244" s="113" t="s">
        <v>2130</v>
      </c>
      <c r="B1244" s="137" t="s">
        <v>85</v>
      </c>
      <c r="C1244" s="137" t="s">
        <v>86</v>
      </c>
      <c r="D1244" s="137" t="s">
        <v>41</v>
      </c>
      <c r="E1244" s="140"/>
      <c r="F1244" s="137" t="s">
        <v>40</v>
      </c>
      <c r="G1244" s="132">
        <v>800.0</v>
      </c>
      <c r="H1244" s="116">
        <v>4297.88</v>
      </c>
      <c r="I1244" s="131"/>
      <c r="J1244" s="115"/>
      <c r="K1244" s="115"/>
      <c r="L1244" s="137" t="s">
        <v>862</v>
      </c>
      <c r="M1244" s="115"/>
      <c r="N1244" s="113" t="s">
        <v>725</v>
      </c>
      <c r="O1244" s="118" t="s">
        <v>863</v>
      </c>
      <c r="P1244" s="118"/>
      <c r="Q1244" s="118"/>
      <c r="R1244" s="118"/>
      <c r="S1244" s="141"/>
    </row>
    <row r="1245">
      <c r="A1245" s="113" t="s">
        <v>2131</v>
      </c>
      <c r="B1245" s="138" t="s">
        <v>85</v>
      </c>
      <c r="C1245" s="138" t="s">
        <v>86</v>
      </c>
      <c r="D1245" s="138" t="s">
        <v>41</v>
      </c>
      <c r="E1245" s="139"/>
      <c r="F1245" s="138" t="s">
        <v>40</v>
      </c>
      <c r="G1245" s="132">
        <v>801.0</v>
      </c>
      <c r="H1245" s="116">
        <v>698.14</v>
      </c>
      <c r="I1245" s="131"/>
      <c r="J1245" s="115"/>
      <c r="K1245" s="115"/>
      <c r="L1245" s="138" t="s">
        <v>862</v>
      </c>
      <c r="M1245" s="115"/>
      <c r="N1245" s="113" t="s">
        <v>725</v>
      </c>
      <c r="O1245" s="121" t="s">
        <v>863</v>
      </c>
      <c r="P1245" s="121"/>
      <c r="Q1245" s="121"/>
      <c r="R1245" s="121"/>
      <c r="S1245" s="142"/>
    </row>
    <row r="1246">
      <c r="A1246" s="113" t="s">
        <v>2132</v>
      </c>
      <c r="B1246" s="137" t="s">
        <v>85</v>
      </c>
      <c r="C1246" s="137" t="s">
        <v>86</v>
      </c>
      <c r="D1246" s="137" t="s">
        <v>41</v>
      </c>
      <c r="E1246" s="140"/>
      <c r="F1246" s="137" t="s">
        <v>40</v>
      </c>
      <c r="G1246" s="132">
        <v>802.0</v>
      </c>
      <c r="H1246" s="116">
        <v>1254.9</v>
      </c>
      <c r="I1246" s="131"/>
      <c r="J1246" s="115"/>
      <c r="K1246" s="115"/>
      <c r="L1246" s="137" t="s">
        <v>862</v>
      </c>
      <c r="M1246" s="115"/>
      <c r="N1246" s="113" t="s">
        <v>725</v>
      </c>
      <c r="O1246" s="118" t="s">
        <v>863</v>
      </c>
      <c r="P1246" s="118"/>
      <c r="Q1246" s="118"/>
      <c r="R1246" s="118"/>
      <c r="S1246" s="141"/>
    </row>
    <row r="1247">
      <c r="A1247" s="113" t="s">
        <v>2133</v>
      </c>
      <c r="B1247" s="138" t="s">
        <v>85</v>
      </c>
      <c r="C1247" s="138" t="s">
        <v>86</v>
      </c>
      <c r="D1247" s="138" t="s">
        <v>41</v>
      </c>
      <c r="E1247" s="139"/>
      <c r="F1247" s="138" t="s">
        <v>40</v>
      </c>
      <c r="G1247" s="132">
        <v>803.0</v>
      </c>
      <c r="H1247" s="116">
        <v>425.12</v>
      </c>
      <c r="I1247" s="131"/>
      <c r="J1247" s="115"/>
      <c r="K1247" s="115"/>
      <c r="L1247" s="138" t="s">
        <v>862</v>
      </c>
      <c r="M1247" s="115"/>
      <c r="N1247" s="113" t="s">
        <v>725</v>
      </c>
      <c r="O1247" s="121" t="s">
        <v>863</v>
      </c>
      <c r="P1247" s="121"/>
      <c r="Q1247" s="121"/>
      <c r="R1247" s="121"/>
      <c r="S1247" s="142"/>
    </row>
    <row r="1248">
      <c r="A1248" s="113" t="s">
        <v>2134</v>
      </c>
      <c r="B1248" s="137" t="s">
        <v>85</v>
      </c>
      <c r="C1248" s="137" t="s">
        <v>86</v>
      </c>
      <c r="D1248" s="137" t="s">
        <v>41</v>
      </c>
      <c r="E1248" s="140"/>
      <c r="F1248" s="137" t="s">
        <v>40</v>
      </c>
      <c r="G1248" s="132">
        <v>804.0</v>
      </c>
      <c r="H1248" s="116">
        <v>465.17</v>
      </c>
      <c r="I1248" s="131"/>
      <c r="J1248" s="115"/>
      <c r="K1248" s="115"/>
      <c r="L1248" s="137" t="s">
        <v>862</v>
      </c>
      <c r="M1248" s="115"/>
      <c r="N1248" s="113" t="s">
        <v>725</v>
      </c>
      <c r="O1248" s="118" t="s">
        <v>863</v>
      </c>
      <c r="P1248" s="118"/>
      <c r="Q1248" s="118"/>
      <c r="R1248" s="118"/>
      <c r="S1248" s="141"/>
    </row>
    <row r="1249">
      <c r="A1249" s="113" t="s">
        <v>2135</v>
      </c>
      <c r="B1249" s="138" t="s">
        <v>85</v>
      </c>
      <c r="C1249" s="138" t="s">
        <v>86</v>
      </c>
      <c r="D1249" s="138" t="s">
        <v>41</v>
      </c>
      <c r="E1249" s="139"/>
      <c r="F1249" s="138" t="s">
        <v>40</v>
      </c>
      <c r="G1249" s="132">
        <v>805.0</v>
      </c>
      <c r="H1249" s="116">
        <v>1538.38</v>
      </c>
      <c r="I1249" s="131"/>
      <c r="J1249" s="115"/>
      <c r="K1249" s="115"/>
      <c r="L1249" s="138" t="s">
        <v>862</v>
      </c>
      <c r="M1249" s="115"/>
      <c r="N1249" s="113" t="s">
        <v>725</v>
      </c>
      <c r="O1249" s="121" t="s">
        <v>863</v>
      </c>
      <c r="P1249" s="121"/>
      <c r="Q1249" s="121"/>
      <c r="R1249" s="121"/>
      <c r="S1249" s="142"/>
    </row>
    <row r="1250">
      <c r="A1250" s="113" t="s">
        <v>2136</v>
      </c>
      <c r="B1250" s="137" t="s">
        <v>85</v>
      </c>
      <c r="C1250" s="137" t="s">
        <v>86</v>
      </c>
      <c r="D1250" s="137" t="s">
        <v>41</v>
      </c>
      <c r="E1250" s="140"/>
      <c r="F1250" s="137" t="s">
        <v>40</v>
      </c>
      <c r="G1250" s="132">
        <v>808.0</v>
      </c>
      <c r="H1250" s="116">
        <v>1774.23</v>
      </c>
      <c r="I1250" s="131"/>
      <c r="J1250" s="115"/>
      <c r="K1250" s="115"/>
      <c r="L1250" s="137" t="s">
        <v>862</v>
      </c>
      <c r="M1250" s="115"/>
      <c r="N1250" s="113" t="s">
        <v>725</v>
      </c>
      <c r="O1250" s="118" t="s">
        <v>863</v>
      </c>
      <c r="P1250" s="118"/>
      <c r="Q1250" s="118"/>
      <c r="R1250" s="118"/>
      <c r="S1250" s="141"/>
    </row>
    <row r="1251">
      <c r="A1251" s="113" t="s">
        <v>2137</v>
      </c>
      <c r="B1251" s="138" t="s">
        <v>85</v>
      </c>
      <c r="C1251" s="138" t="s">
        <v>86</v>
      </c>
      <c r="D1251" s="138" t="s">
        <v>41</v>
      </c>
      <c r="E1251" s="139"/>
      <c r="F1251" s="138" t="s">
        <v>40</v>
      </c>
      <c r="G1251" s="132">
        <v>820.0</v>
      </c>
      <c r="H1251" s="116">
        <v>2280.29</v>
      </c>
      <c r="I1251" s="131"/>
      <c r="J1251" s="115"/>
      <c r="K1251" s="115"/>
      <c r="L1251" s="138" t="s">
        <v>862</v>
      </c>
      <c r="M1251" s="115"/>
      <c r="N1251" s="113" t="s">
        <v>725</v>
      </c>
      <c r="O1251" s="121" t="s">
        <v>863</v>
      </c>
      <c r="P1251" s="121"/>
      <c r="Q1251" s="121"/>
      <c r="R1251" s="121"/>
      <c r="S1251" s="142"/>
    </row>
    <row r="1252">
      <c r="A1252" s="113" t="s">
        <v>2138</v>
      </c>
      <c r="B1252" s="138" t="s">
        <v>85</v>
      </c>
      <c r="C1252" s="138" t="s">
        <v>86</v>
      </c>
      <c r="D1252" s="138" t="s">
        <v>41</v>
      </c>
      <c r="E1252" s="139"/>
      <c r="F1252" s="138" t="s">
        <v>40</v>
      </c>
      <c r="G1252" s="132">
        <v>826.0</v>
      </c>
      <c r="H1252" s="116">
        <v>694.33</v>
      </c>
      <c r="I1252" s="131"/>
      <c r="J1252" s="115"/>
      <c r="K1252" s="115"/>
      <c r="L1252" s="137" t="s">
        <v>862</v>
      </c>
      <c r="M1252" s="115"/>
      <c r="N1252" s="113" t="s">
        <v>725</v>
      </c>
      <c r="O1252" s="118" t="s">
        <v>863</v>
      </c>
      <c r="P1252" s="118"/>
      <c r="Q1252" s="118"/>
      <c r="R1252" s="118"/>
      <c r="S1252" s="141"/>
    </row>
    <row r="1253">
      <c r="A1253" s="113" t="s">
        <v>2139</v>
      </c>
      <c r="B1253" s="137" t="s">
        <v>85</v>
      </c>
      <c r="C1253" s="137" t="s">
        <v>86</v>
      </c>
      <c r="D1253" s="137" t="s">
        <v>41</v>
      </c>
      <c r="E1253" s="140"/>
      <c r="F1253" s="137" t="s">
        <v>40</v>
      </c>
      <c r="G1253" s="132">
        <v>905.0</v>
      </c>
      <c r="H1253" s="116">
        <v>2280.29</v>
      </c>
      <c r="I1253" s="131"/>
      <c r="J1253" s="115"/>
      <c r="K1253" s="115"/>
      <c r="L1253" s="138" t="s">
        <v>862</v>
      </c>
      <c r="M1253" s="115"/>
      <c r="N1253" s="113" t="s">
        <v>725</v>
      </c>
      <c r="O1253" s="121" t="s">
        <v>863</v>
      </c>
      <c r="P1253" s="121"/>
      <c r="Q1253" s="121"/>
      <c r="R1253" s="121"/>
      <c r="S1253" s="142"/>
    </row>
    <row r="1254">
      <c r="A1254" s="113" t="s">
        <v>2140</v>
      </c>
      <c r="B1254" s="138" t="s">
        <v>85</v>
      </c>
      <c r="C1254" s="138" t="s">
        <v>86</v>
      </c>
      <c r="D1254" s="138" t="s">
        <v>41</v>
      </c>
      <c r="E1254" s="139"/>
      <c r="F1254" s="138" t="s">
        <v>40</v>
      </c>
      <c r="G1254" s="132">
        <v>863.0</v>
      </c>
      <c r="H1254" s="116">
        <v>765.07</v>
      </c>
      <c r="I1254" s="131"/>
      <c r="J1254" s="115"/>
      <c r="K1254" s="115"/>
      <c r="L1254" s="137" t="s">
        <v>862</v>
      </c>
      <c r="M1254" s="115"/>
      <c r="N1254" s="113" t="s">
        <v>725</v>
      </c>
      <c r="O1254" s="118" t="s">
        <v>863</v>
      </c>
      <c r="P1254" s="118"/>
      <c r="Q1254" s="118"/>
      <c r="R1254" s="118"/>
      <c r="S1254" s="141"/>
    </row>
    <row r="1255">
      <c r="A1255" s="113" t="s">
        <v>2141</v>
      </c>
      <c r="B1255" s="137" t="s">
        <v>85</v>
      </c>
      <c r="C1255" s="137" t="s">
        <v>86</v>
      </c>
      <c r="D1255" s="137" t="s">
        <v>41</v>
      </c>
      <c r="E1255" s="140"/>
      <c r="F1255" s="137" t="s">
        <v>40</v>
      </c>
      <c r="G1255" s="132">
        <v>864.0</v>
      </c>
      <c r="H1255" s="116">
        <v>11838.16</v>
      </c>
      <c r="I1255" s="131"/>
      <c r="J1255" s="115"/>
      <c r="K1255" s="115"/>
      <c r="L1255" s="138" t="s">
        <v>862</v>
      </c>
      <c r="M1255" s="115"/>
      <c r="N1255" s="113" t="s">
        <v>725</v>
      </c>
      <c r="O1255" s="121" t="s">
        <v>863</v>
      </c>
      <c r="P1255" s="121"/>
      <c r="Q1255" s="121"/>
      <c r="R1255" s="121"/>
      <c r="S1255" s="142"/>
    </row>
    <row r="1256">
      <c r="A1256" s="113" t="s">
        <v>2142</v>
      </c>
      <c r="B1256" s="138" t="s">
        <v>85</v>
      </c>
      <c r="C1256" s="138" t="s">
        <v>86</v>
      </c>
      <c r="D1256" s="138" t="s">
        <v>41</v>
      </c>
      <c r="E1256" s="139"/>
      <c r="F1256" s="138" t="s">
        <v>40</v>
      </c>
      <c r="G1256" s="132">
        <v>865.0</v>
      </c>
      <c r="H1256" s="116">
        <v>1435.1</v>
      </c>
      <c r="I1256" s="131"/>
      <c r="J1256" s="115"/>
      <c r="K1256" s="115"/>
      <c r="L1256" s="137" t="s">
        <v>862</v>
      </c>
      <c r="M1256" s="115"/>
      <c r="N1256" s="113" t="s">
        <v>725</v>
      </c>
      <c r="O1256" s="118" t="s">
        <v>863</v>
      </c>
      <c r="P1256" s="118"/>
      <c r="Q1256" s="118"/>
      <c r="R1256" s="118"/>
      <c r="S1256" s="141"/>
    </row>
    <row r="1257">
      <c r="A1257" s="113" t="s">
        <v>2143</v>
      </c>
      <c r="B1257" s="137" t="s">
        <v>85</v>
      </c>
      <c r="C1257" s="137" t="s">
        <v>86</v>
      </c>
      <c r="D1257" s="137" t="s">
        <v>41</v>
      </c>
      <c r="E1257" s="140"/>
      <c r="F1257" s="137" t="s">
        <v>40</v>
      </c>
      <c r="G1257" s="132">
        <v>866.0</v>
      </c>
      <c r="H1257" s="116">
        <v>3391.67</v>
      </c>
      <c r="I1257" s="131"/>
      <c r="J1257" s="115"/>
      <c r="K1257" s="115"/>
      <c r="L1257" s="138" t="s">
        <v>862</v>
      </c>
      <c r="M1257" s="115"/>
      <c r="N1257" s="113" t="s">
        <v>725</v>
      </c>
      <c r="O1257" s="121" t="s">
        <v>863</v>
      </c>
      <c r="P1257" s="121"/>
      <c r="Q1257" s="121"/>
      <c r="R1257" s="121"/>
      <c r="S1257" s="142"/>
    </row>
    <row r="1258">
      <c r="A1258" s="113" t="s">
        <v>2144</v>
      </c>
      <c r="B1258" s="138" t="s">
        <v>85</v>
      </c>
      <c r="C1258" s="138" t="s">
        <v>86</v>
      </c>
      <c r="D1258" s="138" t="s">
        <v>41</v>
      </c>
      <c r="E1258" s="139"/>
      <c r="F1258" s="138" t="s">
        <v>40</v>
      </c>
      <c r="G1258" s="132">
        <v>867.0</v>
      </c>
      <c r="H1258" s="116">
        <v>1175.65</v>
      </c>
      <c r="I1258" s="131"/>
      <c r="J1258" s="115"/>
      <c r="K1258" s="115"/>
      <c r="L1258" s="137" t="s">
        <v>862</v>
      </c>
      <c r="M1258" s="115"/>
      <c r="N1258" s="113" t="s">
        <v>725</v>
      </c>
      <c r="O1258" s="118" t="s">
        <v>863</v>
      </c>
      <c r="P1258" s="118"/>
      <c r="Q1258" s="118"/>
      <c r="R1258" s="118"/>
      <c r="S1258" s="141"/>
    </row>
    <row r="1259">
      <c r="A1259" s="113" t="s">
        <v>2145</v>
      </c>
      <c r="B1259" s="137" t="s">
        <v>85</v>
      </c>
      <c r="C1259" s="137" t="s">
        <v>86</v>
      </c>
      <c r="D1259" s="137" t="s">
        <v>41</v>
      </c>
      <c r="E1259" s="140"/>
      <c r="F1259" s="137" t="s">
        <v>40</v>
      </c>
      <c r="G1259" s="132">
        <v>868.0</v>
      </c>
      <c r="H1259" s="116">
        <v>2304.74</v>
      </c>
      <c r="I1259" s="131"/>
      <c r="J1259" s="115"/>
      <c r="K1259" s="115"/>
      <c r="L1259" s="138" t="s">
        <v>862</v>
      </c>
      <c r="M1259" s="115"/>
      <c r="N1259" s="113" t="s">
        <v>725</v>
      </c>
      <c r="O1259" s="121" t="s">
        <v>863</v>
      </c>
      <c r="P1259" s="121"/>
      <c r="Q1259" s="121"/>
      <c r="R1259" s="121"/>
      <c r="S1259" s="142"/>
    </row>
    <row r="1260">
      <c r="A1260" s="113" t="s">
        <v>2146</v>
      </c>
      <c r="B1260" s="138" t="s">
        <v>85</v>
      </c>
      <c r="C1260" s="138" t="s">
        <v>86</v>
      </c>
      <c r="D1260" s="138" t="s">
        <v>41</v>
      </c>
      <c r="E1260" s="139"/>
      <c r="F1260" s="138" t="s">
        <v>40</v>
      </c>
      <c r="G1260" s="132">
        <v>869.0</v>
      </c>
      <c r="H1260" s="116">
        <v>1630.11</v>
      </c>
      <c r="I1260" s="131"/>
      <c r="J1260" s="115"/>
      <c r="K1260" s="115"/>
      <c r="L1260" s="137" t="s">
        <v>862</v>
      </c>
      <c r="M1260" s="115"/>
      <c r="N1260" s="113" t="s">
        <v>725</v>
      </c>
      <c r="O1260" s="118" t="s">
        <v>863</v>
      </c>
      <c r="P1260" s="118"/>
      <c r="Q1260" s="118"/>
      <c r="R1260" s="118"/>
      <c r="S1260" s="141"/>
    </row>
    <row r="1261">
      <c r="A1261" s="113" t="s">
        <v>2147</v>
      </c>
      <c r="B1261" s="137" t="s">
        <v>85</v>
      </c>
      <c r="C1261" s="137" t="s">
        <v>86</v>
      </c>
      <c r="D1261" s="137" t="s">
        <v>41</v>
      </c>
      <c r="E1261" s="140"/>
      <c r="F1261" s="137" t="s">
        <v>40</v>
      </c>
      <c r="G1261" s="132">
        <v>870.0</v>
      </c>
      <c r="H1261" s="116">
        <v>2141.43</v>
      </c>
      <c r="I1261" s="131"/>
      <c r="J1261" s="115"/>
      <c r="K1261" s="115"/>
      <c r="L1261" s="138" t="s">
        <v>862</v>
      </c>
      <c r="M1261" s="115"/>
      <c r="N1261" s="113" t="s">
        <v>725</v>
      </c>
      <c r="O1261" s="121" t="s">
        <v>863</v>
      </c>
      <c r="P1261" s="121"/>
      <c r="Q1261" s="121"/>
      <c r="R1261" s="121"/>
      <c r="S1261" s="142"/>
    </row>
    <row r="1262">
      <c r="A1262" s="113" t="s">
        <v>2148</v>
      </c>
      <c r="B1262" s="138" t="s">
        <v>85</v>
      </c>
      <c r="C1262" s="138" t="s">
        <v>86</v>
      </c>
      <c r="D1262" s="138" t="s">
        <v>41</v>
      </c>
      <c r="E1262" s="139"/>
      <c r="F1262" s="138" t="s">
        <v>40</v>
      </c>
      <c r="G1262" s="132">
        <v>927.0</v>
      </c>
      <c r="H1262" s="116">
        <v>244.64</v>
      </c>
      <c r="I1262" s="131"/>
      <c r="J1262" s="115"/>
      <c r="K1262" s="115"/>
      <c r="L1262" s="137" t="s">
        <v>862</v>
      </c>
      <c r="M1262" s="115"/>
      <c r="N1262" s="113" t="s">
        <v>725</v>
      </c>
      <c r="O1262" s="118" t="s">
        <v>863</v>
      </c>
      <c r="P1262" s="118"/>
      <c r="Q1262" s="118"/>
      <c r="R1262" s="118"/>
      <c r="S1262" s="141"/>
    </row>
    <row r="1263">
      <c r="A1263" s="113" t="s">
        <v>2149</v>
      </c>
      <c r="B1263" s="137" t="s">
        <v>85</v>
      </c>
      <c r="C1263" s="137" t="s">
        <v>86</v>
      </c>
      <c r="D1263" s="137" t="s">
        <v>41</v>
      </c>
      <c r="E1263" s="140"/>
      <c r="F1263" s="137" t="s">
        <v>40</v>
      </c>
      <c r="G1263" s="132">
        <v>928.0</v>
      </c>
      <c r="H1263" s="116">
        <v>459.24</v>
      </c>
      <c r="I1263" s="131"/>
      <c r="J1263" s="115"/>
      <c r="K1263" s="115"/>
      <c r="L1263" s="138" t="s">
        <v>862</v>
      </c>
      <c r="M1263" s="115"/>
      <c r="N1263" s="113" t="s">
        <v>725</v>
      </c>
      <c r="O1263" s="121" t="s">
        <v>863</v>
      </c>
      <c r="P1263" s="121"/>
      <c r="Q1263" s="121"/>
      <c r="R1263" s="121"/>
      <c r="S1263" s="142"/>
    </row>
    <row r="1264">
      <c r="A1264" s="113" t="s">
        <v>2150</v>
      </c>
      <c r="B1264" s="138" t="s">
        <v>85</v>
      </c>
      <c r="C1264" s="138" t="s">
        <v>86</v>
      </c>
      <c r="D1264" s="138" t="s">
        <v>41</v>
      </c>
      <c r="E1264" s="139"/>
      <c r="F1264" s="138" t="s">
        <v>40</v>
      </c>
      <c r="G1264" s="132">
        <v>929.0</v>
      </c>
      <c r="H1264" s="116">
        <v>171.16</v>
      </c>
      <c r="I1264" s="131"/>
      <c r="J1264" s="115"/>
      <c r="K1264" s="115"/>
      <c r="L1264" s="137" t="s">
        <v>862</v>
      </c>
      <c r="M1264" s="115"/>
      <c r="N1264" s="113" t="s">
        <v>725</v>
      </c>
      <c r="O1264" s="118" t="s">
        <v>863</v>
      </c>
      <c r="P1264" s="118"/>
      <c r="Q1264" s="118"/>
      <c r="R1264" s="118"/>
      <c r="S1264" s="141"/>
    </row>
    <row r="1265">
      <c r="A1265" s="113" t="s">
        <v>2151</v>
      </c>
      <c r="B1265" s="137" t="s">
        <v>85</v>
      </c>
      <c r="C1265" s="137" t="s">
        <v>86</v>
      </c>
      <c r="D1265" s="137" t="s">
        <v>41</v>
      </c>
      <c r="E1265" s="140"/>
      <c r="F1265" s="137" t="s">
        <v>40</v>
      </c>
      <c r="G1265" s="132">
        <v>930.0</v>
      </c>
      <c r="H1265" s="116">
        <v>1166.41</v>
      </c>
      <c r="I1265" s="131"/>
      <c r="J1265" s="115"/>
      <c r="K1265" s="115"/>
      <c r="L1265" s="138" t="s">
        <v>862</v>
      </c>
      <c r="M1265" s="115"/>
      <c r="N1265" s="113" t="s">
        <v>725</v>
      </c>
      <c r="O1265" s="121" t="s">
        <v>863</v>
      </c>
      <c r="P1265" s="121"/>
      <c r="Q1265" s="121"/>
      <c r="R1265" s="121"/>
      <c r="S1265" s="142"/>
    </row>
    <row r="1266">
      <c r="A1266" s="113" t="s">
        <v>2152</v>
      </c>
      <c r="B1266" s="138" t="s">
        <v>85</v>
      </c>
      <c r="C1266" s="138" t="s">
        <v>86</v>
      </c>
      <c r="D1266" s="138" t="s">
        <v>41</v>
      </c>
      <c r="E1266" s="139"/>
      <c r="F1266" s="138" t="s">
        <v>40</v>
      </c>
      <c r="G1266" s="132">
        <v>931.0</v>
      </c>
      <c r="H1266" s="116">
        <v>6187.67</v>
      </c>
      <c r="I1266" s="131"/>
      <c r="J1266" s="115"/>
      <c r="K1266" s="115"/>
      <c r="L1266" s="137" t="s">
        <v>862</v>
      </c>
      <c r="M1266" s="115"/>
      <c r="N1266" s="113" t="s">
        <v>725</v>
      </c>
      <c r="O1266" s="118" t="s">
        <v>863</v>
      </c>
      <c r="P1266" s="118"/>
      <c r="Q1266" s="118"/>
      <c r="R1266" s="118"/>
      <c r="S1266" s="141"/>
    </row>
    <row r="1267">
      <c r="A1267" s="113" t="s">
        <v>2153</v>
      </c>
      <c r="B1267" s="137" t="s">
        <v>85</v>
      </c>
      <c r="C1267" s="137" t="s">
        <v>86</v>
      </c>
      <c r="D1267" s="137" t="s">
        <v>41</v>
      </c>
      <c r="E1267" s="140"/>
      <c r="F1267" s="137" t="s">
        <v>40</v>
      </c>
      <c r="G1267" s="132">
        <v>932.0</v>
      </c>
      <c r="H1267" s="116">
        <v>2611.33</v>
      </c>
      <c r="I1267" s="131"/>
      <c r="J1267" s="115"/>
      <c r="K1267" s="115"/>
      <c r="L1267" s="138" t="s">
        <v>862</v>
      </c>
      <c r="M1267" s="115"/>
      <c r="N1267" s="113" t="s">
        <v>725</v>
      </c>
      <c r="O1267" s="121" t="s">
        <v>863</v>
      </c>
      <c r="P1267" s="121"/>
      <c r="Q1267" s="121"/>
      <c r="R1267" s="121"/>
      <c r="S1267" s="142"/>
    </row>
    <row r="1268">
      <c r="A1268" s="113" t="s">
        <v>2154</v>
      </c>
      <c r="B1268" s="138" t="s">
        <v>85</v>
      </c>
      <c r="C1268" s="138" t="s">
        <v>86</v>
      </c>
      <c r="D1268" s="138" t="s">
        <v>41</v>
      </c>
      <c r="E1268" s="139"/>
      <c r="F1268" s="138" t="s">
        <v>40</v>
      </c>
      <c r="G1268" s="132">
        <v>933.0</v>
      </c>
      <c r="H1268" s="116">
        <v>2621.84</v>
      </c>
      <c r="I1268" s="131"/>
      <c r="J1268" s="115"/>
      <c r="K1268" s="115"/>
      <c r="L1268" s="137" t="s">
        <v>862</v>
      </c>
      <c r="M1268" s="115"/>
      <c r="N1268" s="113" t="s">
        <v>725</v>
      </c>
      <c r="O1268" s="118" t="s">
        <v>863</v>
      </c>
      <c r="P1268" s="118"/>
      <c r="Q1268" s="118"/>
      <c r="R1268" s="118"/>
      <c r="S1268" s="141"/>
    </row>
    <row r="1269">
      <c r="A1269" s="113" t="s">
        <v>2155</v>
      </c>
      <c r="B1269" s="137" t="s">
        <v>85</v>
      </c>
      <c r="C1269" s="137" t="s">
        <v>86</v>
      </c>
      <c r="D1269" s="137" t="s">
        <v>41</v>
      </c>
      <c r="E1269" s="140"/>
      <c r="F1269" s="137" t="s">
        <v>40</v>
      </c>
      <c r="G1269" s="132">
        <v>934.0</v>
      </c>
      <c r="H1269" s="116">
        <v>1625.45</v>
      </c>
      <c r="I1269" s="131"/>
      <c r="J1269" s="115"/>
      <c r="K1269" s="115"/>
      <c r="L1269" s="138" t="s">
        <v>862</v>
      </c>
      <c r="M1269" s="115"/>
      <c r="N1269" s="113" t="s">
        <v>725</v>
      </c>
      <c r="O1269" s="121" t="s">
        <v>863</v>
      </c>
      <c r="P1269" s="121"/>
      <c r="Q1269" s="121"/>
      <c r="R1269" s="121"/>
      <c r="S1269" s="142"/>
    </row>
    <row r="1270">
      <c r="A1270" s="113" t="s">
        <v>2156</v>
      </c>
      <c r="B1270" s="138" t="s">
        <v>85</v>
      </c>
      <c r="C1270" s="138" t="s">
        <v>86</v>
      </c>
      <c r="D1270" s="138" t="s">
        <v>41</v>
      </c>
      <c r="E1270" s="139"/>
      <c r="F1270" s="138" t="s">
        <v>40</v>
      </c>
      <c r="G1270" s="132">
        <v>935.0</v>
      </c>
      <c r="H1270" s="116">
        <v>6450.04</v>
      </c>
      <c r="I1270" s="131"/>
      <c r="J1270" s="115"/>
      <c r="K1270" s="115"/>
      <c r="L1270" s="137" t="s">
        <v>862</v>
      </c>
      <c r="M1270" s="115"/>
      <c r="N1270" s="113" t="s">
        <v>725</v>
      </c>
      <c r="O1270" s="118" t="s">
        <v>863</v>
      </c>
      <c r="P1270" s="118"/>
      <c r="Q1270" s="118"/>
      <c r="R1270" s="118"/>
      <c r="S1270" s="141"/>
    </row>
    <row r="1271">
      <c r="A1271" s="113" t="s">
        <v>2157</v>
      </c>
      <c r="B1271" s="137" t="s">
        <v>85</v>
      </c>
      <c r="C1271" s="137" t="s">
        <v>86</v>
      </c>
      <c r="D1271" s="137" t="s">
        <v>41</v>
      </c>
      <c r="E1271" s="140"/>
      <c r="F1271" s="137" t="s">
        <v>40</v>
      </c>
      <c r="G1271" s="132">
        <v>936.0</v>
      </c>
      <c r="H1271" s="116">
        <v>184.72</v>
      </c>
      <c r="I1271" s="131"/>
      <c r="J1271" s="115"/>
      <c r="K1271" s="115"/>
      <c r="L1271" s="138" t="s">
        <v>862</v>
      </c>
      <c r="M1271" s="115"/>
      <c r="N1271" s="113" t="s">
        <v>725</v>
      </c>
      <c r="O1271" s="121" t="s">
        <v>863</v>
      </c>
      <c r="P1271" s="121"/>
      <c r="Q1271" s="121"/>
      <c r="R1271" s="121"/>
      <c r="S1271" s="142"/>
    </row>
    <row r="1272">
      <c r="A1272" s="113" t="s">
        <v>2158</v>
      </c>
      <c r="B1272" s="138" t="s">
        <v>85</v>
      </c>
      <c r="C1272" s="138" t="s">
        <v>86</v>
      </c>
      <c r="D1272" s="138" t="s">
        <v>41</v>
      </c>
      <c r="E1272" s="139"/>
      <c r="F1272" s="138" t="s">
        <v>40</v>
      </c>
      <c r="G1272" s="132">
        <v>937.0</v>
      </c>
      <c r="H1272" s="116">
        <v>176.19</v>
      </c>
      <c r="I1272" s="131"/>
      <c r="J1272" s="115"/>
      <c r="K1272" s="115"/>
      <c r="L1272" s="137" t="s">
        <v>862</v>
      </c>
      <c r="M1272" s="115"/>
      <c r="N1272" s="113" t="s">
        <v>725</v>
      </c>
      <c r="O1272" s="118" t="s">
        <v>863</v>
      </c>
      <c r="P1272" s="118"/>
      <c r="Q1272" s="118"/>
      <c r="R1272" s="118"/>
      <c r="S1272" s="141"/>
    </row>
    <row r="1273">
      <c r="A1273" s="113" t="s">
        <v>2159</v>
      </c>
      <c r="B1273" s="137" t="s">
        <v>85</v>
      </c>
      <c r="C1273" s="137" t="s">
        <v>86</v>
      </c>
      <c r="D1273" s="137" t="s">
        <v>41</v>
      </c>
      <c r="E1273" s="140"/>
      <c r="F1273" s="137" t="s">
        <v>40</v>
      </c>
      <c r="G1273" s="132">
        <v>938.0</v>
      </c>
      <c r="H1273" s="116">
        <v>1216.2</v>
      </c>
      <c r="I1273" s="131"/>
      <c r="J1273" s="115"/>
      <c r="K1273" s="115"/>
      <c r="L1273" s="138" t="s">
        <v>862</v>
      </c>
      <c r="M1273" s="115"/>
      <c r="N1273" s="113" t="s">
        <v>725</v>
      </c>
      <c r="O1273" s="121" t="s">
        <v>863</v>
      </c>
      <c r="P1273" s="121"/>
      <c r="Q1273" s="121"/>
      <c r="R1273" s="121"/>
      <c r="S1273" s="142"/>
    </row>
    <row r="1274">
      <c r="A1274" s="113" t="s">
        <v>2160</v>
      </c>
      <c r="B1274" s="138" t="s">
        <v>85</v>
      </c>
      <c r="C1274" s="138" t="s">
        <v>86</v>
      </c>
      <c r="D1274" s="138" t="s">
        <v>41</v>
      </c>
      <c r="E1274" s="139"/>
      <c r="F1274" s="138" t="s">
        <v>40</v>
      </c>
      <c r="G1274" s="132">
        <v>939.0</v>
      </c>
      <c r="H1274" s="116">
        <v>2888.4</v>
      </c>
      <c r="I1274" s="131"/>
      <c r="J1274" s="115"/>
      <c r="K1274" s="115"/>
      <c r="L1274" s="137" t="s">
        <v>862</v>
      </c>
      <c r="M1274" s="115"/>
      <c r="N1274" s="113" t="s">
        <v>725</v>
      </c>
      <c r="O1274" s="118" t="s">
        <v>863</v>
      </c>
      <c r="P1274" s="118"/>
      <c r="Q1274" s="118"/>
      <c r="R1274" s="118"/>
      <c r="S1274" s="141"/>
    </row>
    <row r="1275">
      <c r="A1275" s="113" t="s">
        <v>2161</v>
      </c>
      <c r="B1275" s="137" t="s">
        <v>85</v>
      </c>
      <c r="C1275" s="137" t="s">
        <v>86</v>
      </c>
      <c r="D1275" s="137" t="s">
        <v>41</v>
      </c>
      <c r="E1275" s="140"/>
      <c r="F1275" s="137" t="s">
        <v>40</v>
      </c>
      <c r="G1275" s="132">
        <v>940.0</v>
      </c>
      <c r="H1275" s="116">
        <v>303.21</v>
      </c>
      <c r="I1275" s="131"/>
      <c r="J1275" s="115"/>
      <c r="K1275" s="115"/>
      <c r="L1275" s="138" t="s">
        <v>862</v>
      </c>
      <c r="M1275" s="115"/>
      <c r="N1275" s="113" t="s">
        <v>725</v>
      </c>
      <c r="O1275" s="121" t="s">
        <v>863</v>
      </c>
      <c r="P1275" s="121"/>
      <c r="Q1275" s="121"/>
      <c r="R1275" s="121"/>
      <c r="S1275" s="142"/>
    </row>
    <row r="1276">
      <c r="A1276" s="113" t="s">
        <v>2162</v>
      </c>
      <c r="B1276" s="138" t="s">
        <v>85</v>
      </c>
      <c r="C1276" s="138" t="s">
        <v>86</v>
      </c>
      <c r="D1276" s="138" t="s">
        <v>41</v>
      </c>
      <c r="E1276" s="139"/>
      <c r="F1276" s="138" t="s">
        <v>40</v>
      </c>
      <c r="G1276" s="132">
        <v>941.0</v>
      </c>
      <c r="H1276" s="116">
        <v>2649.44</v>
      </c>
      <c r="I1276" s="131"/>
      <c r="J1276" s="115"/>
      <c r="K1276" s="115"/>
      <c r="L1276" s="137" t="s">
        <v>862</v>
      </c>
      <c r="M1276" s="115"/>
      <c r="N1276" s="113" t="s">
        <v>725</v>
      </c>
      <c r="O1276" s="118" t="s">
        <v>863</v>
      </c>
      <c r="P1276" s="118"/>
      <c r="Q1276" s="118"/>
      <c r="R1276" s="118"/>
      <c r="S1276" s="141"/>
    </row>
    <row r="1277">
      <c r="A1277" s="113" t="s">
        <v>2163</v>
      </c>
      <c r="B1277" s="137" t="s">
        <v>85</v>
      </c>
      <c r="C1277" s="137" t="s">
        <v>86</v>
      </c>
      <c r="D1277" s="137" t="s">
        <v>41</v>
      </c>
      <c r="E1277" s="140"/>
      <c r="F1277" s="137" t="s">
        <v>40</v>
      </c>
      <c r="G1277" s="132">
        <v>942.0</v>
      </c>
      <c r="H1277" s="116">
        <v>2616.75</v>
      </c>
      <c r="I1277" s="131"/>
      <c r="J1277" s="115"/>
      <c r="K1277" s="115"/>
      <c r="L1277" s="138" t="s">
        <v>862</v>
      </c>
      <c r="M1277" s="115"/>
      <c r="N1277" s="113" t="s">
        <v>725</v>
      </c>
      <c r="O1277" s="121" t="s">
        <v>863</v>
      </c>
      <c r="P1277" s="121"/>
      <c r="Q1277" s="121"/>
      <c r="R1277" s="121"/>
      <c r="S1277" s="142"/>
    </row>
    <row r="1278">
      <c r="A1278" s="113" t="s">
        <v>2164</v>
      </c>
      <c r="B1278" s="138" t="s">
        <v>85</v>
      </c>
      <c r="C1278" s="138" t="s">
        <v>86</v>
      </c>
      <c r="D1278" s="138" t="s">
        <v>41</v>
      </c>
      <c r="E1278" s="139"/>
      <c r="F1278" s="138" t="s">
        <v>40</v>
      </c>
      <c r="G1278" s="132">
        <v>943.0</v>
      </c>
      <c r="H1278" s="116">
        <v>4933.75</v>
      </c>
      <c r="I1278" s="131"/>
      <c r="J1278" s="115"/>
      <c r="K1278" s="115"/>
      <c r="L1278" s="137" t="s">
        <v>862</v>
      </c>
      <c r="M1278" s="115"/>
      <c r="N1278" s="113" t="s">
        <v>725</v>
      </c>
      <c r="O1278" s="118" t="s">
        <v>863</v>
      </c>
      <c r="P1278" s="118"/>
      <c r="Q1278" s="118"/>
      <c r="R1278" s="118"/>
      <c r="S1278" s="141"/>
    </row>
    <row r="1279">
      <c r="A1279" s="113" t="s">
        <v>2165</v>
      </c>
      <c r="B1279" s="137" t="s">
        <v>85</v>
      </c>
      <c r="C1279" s="137" t="s">
        <v>86</v>
      </c>
      <c r="D1279" s="137" t="s">
        <v>41</v>
      </c>
      <c r="E1279" s="140"/>
      <c r="F1279" s="137" t="s">
        <v>40</v>
      </c>
      <c r="G1279" s="132">
        <v>944.0</v>
      </c>
      <c r="H1279" s="116">
        <v>668.51</v>
      </c>
      <c r="I1279" s="131"/>
      <c r="J1279" s="115"/>
      <c r="K1279" s="115"/>
      <c r="L1279" s="138" t="s">
        <v>862</v>
      </c>
      <c r="M1279" s="115"/>
      <c r="N1279" s="113" t="s">
        <v>725</v>
      </c>
      <c r="O1279" s="121" t="s">
        <v>863</v>
      </c>
      <c r="P1279" s="121"/>
      <c r="Q1279" s="121"/>
      <c r="R1279" s="121"/>
      <c r="S1279" s="142"/>
    </row>
    <row r="1280">
      <c r="A1280" s="113" t="s">
        <v>2166</v>
      </c>
      <c r="B1280" s="138" t="s">
        <v>85</v>
      </c>
      <c r="C1280" s="138" t="s">
        <v>86</v>
      </c>
      <c r="D1280" s="138" t="s">
        <v>41</v>
      </c>
      <c r="E1280" s="139"/>
      <c r="F1280" s="138" t="s">
        <v>40</v>
      </c>
      <c r="G1280" s="132">
        <v>945.0</v>
      </c>
      <c r="H1280" s="116">
        <v>5065.07</v>
      </c>
      <c r="I1280" s="131"/>
      <c r="J1280" s="115"/>
      <c r="K1280" s="115"/>
      <c r="L1280" s="137" t="s">
        <v>862</v>
      </c>
      <c r="M1280" s="115"/>
      <c r="N1280" s="113" t="s">
        <v>725</v>
      </c>
      <c r="O1280" s="118" t="s">
        <v>863</v>
      </c>
      <c r="P1280" s="118"/>
      <c r="Q1280" s="118"/>
      <c r="R1280" s="118"/>
      <c r="S1280" s="141"/>
    </row>
    <row r="1281">
      <c r="A1281" s="113" t="s">
        <v>2167</v>
      </c>
      <c r="B1281" s="137" t="s">
        <v>85</v>
      </c>
      <c r="C1281" s="137" t="s">
        <v>86</v>
      </c>
      <c r="D1281" s="137" t="s">
        <v>41</v>
      </c>
      <c r="E1281" s="140"/>
      <c r="F1281" s="137" t="s">
        <v>40</v>
      </c>
      <c r="G1281" s="132">
        <v>946.0</v>
      </c>
      <c r="H1281" s="116">
        <v>410.66</v>
      </c>
      <c r="I1281" s="131"/>
      <c r="J1281" s="115"/>
      <c r="K1281" s="115"/>
      <c r="L1281" s="138" t="s">
        <v>862</v>
      </c>
      <c r="M1281" s="115"/>
      <c r="N1281" s="113" t="s">
        <v>725</v>
      </c>
      <c r="O1281" s="121" t="s">
        <v>863</v>
      </c>
      <c r="P1281" s="121"/>
      <c r="Q1281" s="121"/>
      <c r="R1281" s="121"/>
      <c r="S1281" s="142"/>
    </row>
    <row r="1282">
      <c r="A1282" s="113" t="s">
        <v>2168</v>
      </c>
      <c r="B1282" s="138" t="s">
        <v>85</v>
      </c>
      <c r="C1282" s="138" t="s">
        <v>86</v>
      </c>
      <c r="D1282" s="138" t="s">
        <v>41</v>
      </c>
      <c r="E1282" s="139"/>
      <c r="F1282" s="138" t="s">
        <v>40</v>
      </c>
      <c r="G1282" s="132">
        <v>947.0</v>
      </c>
      <c r="H1282" s="116">
        <v>748.71</v>
      </c>
      <c r="I1282" s="131"/>
      <c r="J1282" s="115"/>
      <c r="K1282" s="115"/>
      <c r="L1282" s="137" t="s">
        <v>862</v>
      </c>
      <c r="M1282" s="115"/>
      <c r="N1282" s="113" t="s">
        <v>725</v>
      </c>
      <c r="O1282" s="118" t="s">
        <v>863</v>
      </c>
      <c r="P1282" s="118"/>
      <c r="Q1282" s="118"/>
      <c r="R1282" s="118"/>
      <c r="S1282" s="141"/>
    </row>
    <row r="1283">
      <c r="A1283" s="113" t="s">
        <v>2169</v>
      </c>
      <c r="B1283" s="137" t="s">
        <v>85</v>
      </c>
      <c r="C1283" s="137" t="s">
        <v>86</v>
      </c>
      <c r="D1283" s="137" t="s">
        <v>41</v>
      </c>
      <c r="E1283" s="140"/>
      <c r="F1283" s="137" t="s">
        <v>40</v>
      </c>
      <c r="G1283" s="132">
        <v>948.0</v>
      </c>
      <c r="H1283" s="116">
        <v>747.55</v>
      </c>
      <c r="I1283" s="131"/>
      <c r="J1283" s="115"/>
      <c r="K1283" s="115"/>
      <c r="L1283" s="138" t="s">
        <v>862</v>
      </c>
      <c r="M1283" s="115"/>
      <c r="N1283" s="113" t="s">
        <v>725</v>
      </c>
      <c r="O1283" s="121" t="s">
        <v>863</v>
      </c>
      <c r="P1283" s="121"/>
      <c r="Q1283" s="121"/>
      <c r="R1283" s="121"/>
      <c r="S1283" s="142"/>
    </row>
    <row r="1284">
      <c r="A1284" s="113" t="s">
        <v>2170</v>
      </c>
      <c r="B1284" s="138" t="s">
        <v>85</v>
      </c>
      <c r="C1284" s="138" t="s">
        <v>86</v>
      </c>
      <c r="D1284" s="138" t="s">
        <v>41</v>
      </c>
      <c r="E1284" s="139"/>
      <c r="F1284" s="138" t="s">
        <v>40</v>
      </c>
      <c r="G1284" s="132">
        <v>949.0</v>
      </c>
      <c r="H1284" s="116">
        <v>886.35</v>
      </c>
      <c r="I1284" s="131"/>
      <c r="J1284" s="115"/>
      <c r="K1284" s="115"/>
      <c r="L1284" s="137" t="s">
        <v>862</v>
      </c>
      <c r="M1284" s="115"/>
      <c r="N1284" s="113" t="s">
        <v>725</v>
      </c>
      <c r="O1284" s="118" t="s">
        <v>863</v>
      </c>
      <c r="P1284" s="118"/>
      <c r="Q1284" s="118"/>
      <c r="R1284" s="118"/>
      <c r="S1284" s="141"/>
    </row>
    <row r="1285">
      <c r="A1285" s="113" t="s">
        <v>2171</v>
      </c>
      <c r="B1285" s="137" t="s">
        <v>85</v>
      </c>
      <c r="C1285" s="137" t="s">
        <v>86</v>
      </c>
      <c r="D1285" s="137" t="s">
        <v>41</v>
      </c>
      <c r="E1285" s="140"/>
      <c r="F1285" s="137" t="s">
        <v>40</v>
      </c>
      <c r="G1285" s="132">
        <v>950.0</v>
      </c>
      <c r="H1285" s="116">
        <v>795.75</v>
      </c>
      <c r="I1285" s="131"/>
      <c r="J1285" s="115"/>
      <c r="K1285" s="115"/>
      <c r="L1285" s="138" t="s">
        <v>862</v>
      </c>
      <c r="M1285" s="115"/>
      <c r="N1285" s="113" t="s">
        <v>725</v>
      </c>
      <c r="O1285" s="121" t="s">
        <v>863</v>
      </c>
      <c r="P1285" s="121"/>
      <c r="Q1285" s="121"/>
      <c r="R1285" s="121"/>
      <c r="S1285" s="142"/>
    </row>
    <row r="1286">
      <c r="A1286" s="113" t="s">
        <v>2172</v>
      </c>
      <c r="B1286" s="138" t="s">
        <v>85</v>
      </c>
      <c r="C1286" s="138" t="s">
        <v>86</v>
      </c>
      <c r="D1286" s="138" t="s">
        <v>41</v>
      </c>
      <c r="E1286" s="139"/>
      <c r="F1286" s="138" t="s">
        <v>40</v>
      </c>
      <c r="G1286" s="132">
        <v>951.0</v>
      </c>
      <c r="H1286" s="116">
        <v>4014.38</v>
      </c>
      <c r="I1286" s="131"/>
      <c r="J1286" s="115"/>
      <c r="K1286" s="115"/>
      <c r="L1286" s="137" t="s">
        <v>862</v>
      </c>
      <c r="M1286" s="115"/>
      <c r="N1286" s="113" t="s">
        <v>725</v>
      </c>
      <c r="O1286" s="118" t="s">
        <v>863</v>
      </c>
      <c r="P1286" s="118"/>
      <c r="Q1286" s="118"/>
      <c r="R1286" s="118"/>
      <c r="S1286" s="141"/>
    </row>
    <row r="1287">
      <c r="A1287" s="113" t="s">
        <v>2173</v>
      </c>
      <c r="B1287" s="137" t="s">
        <v>85</v>
      </c>
      <c r="C1287" s="137" t="s">
        <v>86</v>
      </c>
      <c r="D1287" s="137" t="s">
        <v>41</v>
      </c>
      <c r="E1287" s="140"/>
      <c r="F1287" s="137" t="s">
        <v>40</v>
      </c>
      <c r="G1287" s="132">
        <v>952.0</v>
      </c>
      <c r="H1287" s="116">
        <v>2344.49</v>
      </c>
      <c r="I1287" s="131"/>
      <c r="J1287" s="115"/>
      <c r="K1287" s="115"/>
      <c r="L1287" s="138" t="s">
        <v>862</v>
      </c>
      <c r="M1287" s="115"/>
      <c r="N1287" s="113" t="s">
        <v>725</v>
      </c>
      <c r="O1287" s="121" t="s">
        <v>863</v>
      </c>
      <c r="P1287" s="121"/>
      <c r="Q1287" s="121"/>
      <c r="R1287" s="121"/>
      <c r="S1287" s="142"/>
    </row>
    <row r="1288">
      <c r="A1288" s="113" t="s">
        <v>2174</v>
      </c>
      <c r="B1288" s="138" t="s">
        <v>85</v>
      </c>
      <c r="C1288" s="138" t="s">
        <v>86</v>
      </c>
      <c r="D1288" s="138" t="s">
        <v>41</v>
      </c>
      <c r="E1288" s="139"/>
      <c r="F1288" s="138" t="s">
        <v>40</v>
      </c>
      <c r="G1288" s="132">
        <v>953.0</v>
      </c>
      <c r="H1288" s="116">
        <v>463.08</v>
      </c>
      <c r="I1288" s="131"/>
      <c r="J1288" s="115"/>
      <c r="K1288" s="115"/>
      <c r="L1288" s="137" t="s">
        <v>862</v>
      </c>
      <c r="M1288" s="115"/>
      <c r="N1288" s="113" t="s">
        <v>725</v>
      </c>
      <c r="O1288" s="118" t="s">
        <v>863</v>
      </c>
      <c r="P1288" s="118"/>
      <c r="Q1288" s="118"/>
      <c r="R1288" s="118"/>
      <c r="S1288" s="141"/>
    </row>
    <row r="1289">
      <c r="A1289" s="113" t="s">
        <v>2175</v>
      </c>
      <c r="B1289" s="137" t="s">
        <v>85</v>
      </c>
      <c r="C1289" s="137" t="s">
        <v>86</v>
      </c>
      <c r="D1289" s="137" t="s">
        <v>41</v>
      </c>
      <c r="E1289" s="140"/>
      <c r="F1289" s="137" t="s">
        <v>40</v>
      </c>
      <c r="G1289" s="132">
        <v>954.0</v>
      </c>
      <c r="H1289" s="116">
        <v>1797.76</v>
      </c>
      <c r="I1289" s="131"/>
      <c r="J1289" s="115"/>
      <c r="K1289" s="115"/>
      <c r="L1289" s="138" t="s">
        <v>862</v>
      </c>
      <c r="M1289" s="115"/>
      <c r="N1289" s="113" t="s">
        <v>725</v>
      </c>
      <c r="O1289" s="121" t="s">
        <v>863</v>
      </c>
      <c r="P1289" s="121"/>
      <c r="Q1289" s="121"/>
      <c r="R1289" s="121"/>
      <c r="S1289" s="142"/>
    </row>
    <row r="1290">
      <c r="A1290" s="113" t="s">
        <v>2176</v>
      </c>
      <c r="B1290" s="138" t="s">
        <v>85</v>
      </c>
      <c r="C1290" s="138" t="s">
        <v>86</v>
      </c>
      <c r="D1290" s="138" t="s">
        <v>41</v>
      </c>
      <c r="E1290" s="139"/>
      <c r="F1290" s="138" t="s">
        <v>40</v>
      </c>
      <c r="G1290" s="132">
        <v>955.0</v>
      </c>
      <c r="H1290" s="116">
        <v>2435.25</v>
      </c>
      <c r="I1290" s="131"/>
      <c r="J1290" s="115"/>
      <c r="K1290" s="115"/>
      <c r="L1290" s="137" t="s">
        <v>862</v>
      </c>
      <c r="M1290" s="115"/>
      <c r="N1290" s="113" t="s">
        <v>725</v>
      </c>
      <c r="O1290" s="118" t="s">
        <v>863</v>
      </c>
      <c r="P1290" s="118"/>
      <c r="Q1290" s="118"/>
      <c r="R1290" s="118"/>
      <c r="S1290" s="141"/>
    </row>
    <row r="1291">
      <c r="A1291" s="113" t="s">
        <v>2177</v>
      </c>
      <c r="B1291" s="137" t="s">
        <v>85</v>
      </c>
      <c r="C1291" s="137" t="s">
        <v>86</v>
      </c>
      <c r="D1291" s="137" t="s">
        <v>41</v>
      </c>
      <c r="E1291" s="140"/>
      <c r="F1291" s="137" t="s">
        <v>40</v>
      </c>
      <c r="G1291" s="132">
        <v>956.0</v>
      </c>
      <c r="H1291" s="116">
        <v>584.48</v>
      </c>
      <c r="I1291" s="131"/>
      <c r="J1291" s="115"/>
      <c r="K1291" s="115"/>
      <c r="L1291" s="138" t="s">
        <v>862</v>
      </c>
      <c r="M1291" s="115"/>
      <c r="N1291" s="113" t="s">
        <v>725</v>
      </c>
      <c r="O1291" s="121" t="s">
        <v>863</v>
      </c>
      <c r="P1291" s="121"/>
      <c r="Q1291" s="121"/>
      <c r="R1291" s="121"/>
      <c r="S1291" s="142"/>
    </row>
    <row r="1292">
      <c r="A1292" s="113" t="s">
        <v>2178</v>
      </c>
      <c r="B1292" s="138" t="s">
        <v>85</v>
      </c>
      <c r="C1292" s="138" t="s">
        <v>86</v>
      </c>
      <c r="D1292" s="138" t="s">
        <v>41</v>
      </c>
      <c r="E1292" s="139"/>
      <c r="F1292" s="138" t="s">
        <v>40</v>
      </c>
      <c r="G1292" s="132">
        <v>957.0</v>
      </c>
      <c r="H1292" s="116">
        <v>2214.51</v>
      </c>
      <c r="I1292" s="131"/>
      <c r="J1292" s="115"/>
      <c r="K1292" s="115"/>
      <c r="L1292" s="137" t="s">
        <v>862</v>
      </c>
      <c r="M1292" s="115"/>
      <c r="N1292" s="113" t="s">
        <v>725</v>
      </c>
      <c r="O1292" s="118" t="s">
        <v>863</v>
      </c>
      <c r="P1292" s="118"/>
      <c r="Q1292" s="118"/>
      <c r="R1292" s="118"/>
      <c r="S1292" s="141"/>
    </row>
    <row r="1293">
      <c r="A1293" s="113" t="s">
        <v>2179</v>
      </c>
      <c r="B1293" s="137" t="s">
        <v>85</v>
      </c>
      <c r="C1293" s="137" t="s">
        <v>86</v>
      </c>
      <c r="D1293" s="137" t="s">
        <v>41</v>
      </c>
      <c r="E1293" s="140"/>
      <c r="F1293" s="137" t="s">
        <v>40</v>
      </c>
      <c r="G1293" s="132">
        <v>958.0</v>
      </c>
      <c r="H1293" s="116">
        <v>2429.93</v>
      </c>
      <c r="I1293" s="131"/>
      <c r="J1293" s="115"/>
      <c r="K1293" s="115"/>
      <c r="L1293" s="138" t="s">
        <v>862</v>
      </c>
      <c r="M1293" s="115"/>
      <c r="N1293" s="113" t="s">
        <v>725</v>
      </c>
      <c r="O1293" s="121" t="s">
        <v>863</v>
      </c>
      <c r="P1293" s="121"/>
      <c r="Q1293" s="121"/>
      <c r="R1293" s="121"/>
      <c r="S1293" s="142"/>
    </row>
    <row r="1294">
      <c r="A1294" s="113" t="s">
        <v>2180</v>
      </c>
      <c r="B1294" s="138" t="s">
        <v>85</v>
      </c>
      <c r="C1294" s="138" t="s">
        <v>86</v>
      </c>
      <c r="D1294" s="138" t="s">
        <v>41</v>
      </c>
      <c r="E1294" s="139"/>
      <c r="F1294" s="138" t="s">
        <v>40</v>
      </c>
      <c r="G1294" s="132">
        <v>1001.0</v>
      </c>
      <c r="H1294" s="116">
        <v>799.49</v>
      </c>
      <c r="I1294" s="131"/>
      <c r="J1294" s="115"/>
      <c r="K1294" s="115"/>
      <c r="L1294" s="137" t="s">
        <v>862</v>
      </c>
      <c r="M1294" s="115"/>
      <c r="N1294" s="113" t="s">
        <v>725</v>
      </c>
      <c r="O1294" s="118" t="s">
        <v>863</v>
      </c>
      <c r="P1294" s="118"/>
      <c r="Q1294" s="118"/>
      <c r="R1294" s="118"/>
      <c r="S1294" s="141"/>
    </row>
    <row r="1295">
      <c r="A1295" s="113" t="s">
        <v>2181</v>
      </c>
      <c r="B1295" s="138" t="s">
        <v>85</v>
      </c>
      <c r="C1295" s="138" t="s">
        <v>86</v>
      </c>
      <c r="D1295" s="138" t="s">
        <v>41</v>
      </c>
      <c r="E1295" s="139"/>
      <c r="F1295" s="138" t="s">
        <v>40</v>
      </c>
      <c r="G1295" s="132">
        <v>1002.0</v>
      </c>
      <c r="H1295" s="116">
        <v>16460.530844999997</v>
      </c>
      <c r="I1295" s="131"/>
      <c r="J1295" s="115"/>
      <c r="K1295" s="115"/>
      <c r="L1295" s="138" t="s">
        <v>862</v>
      </c>
      <c r="M1295" s="115"/>
      <c r="N1295" s="113" t="s">
        <v>725</v>
      </c>
      <c r="O1295" s="121" t="s">
        <v>863</v>
      </c>
      <c r="P1295" s="121"/>
      <c r="Q1295" s="121"/>
      <c r="R1295" s="121"/>
      <c r="S1295" s="142"/>
    </row>
    <row r="1296">
      <c r="A1296" s="113" t="s">
        <v>2182</v>
      </c>
      <c r="B1296" s="137" t="s">
        <v>85</v>
      </c>
      <c r="C1296" s="137" t="s">
        <v>86</v>
      </c>
      <c r="D1296" s="137" t="s">
        <v>41</v>
      </c>
      <c r="E1296" s="140"/>
      <c r="F1296" s="137" t="s">
        <v>40</v>
      </c>
      <c r="G1296" s="132">
        <v>1003.0</v>
      </c>
      <c r="H1296" s="116">
        <v>1805.5309692474598</v>
      </c>
      <c r="I1296" s="131"/>
      <c r="J1296" s="115"/>
      <c r="K1296" s="115"/>
      <c r="L1296" s="137" t="s">
        <v>862</v>
      </c>
      <c r="M1296" s="115"/>
      <c r="N1296" s="113" t="s">
        <v>725</v>
      </c>
      <c r="O1296" s="118" t="s">
        <v>863</v>
      </c>
      <c r="P1296" s="118"/>
      <c r="Q1296" s="118"/>
      <c r="R1296" s="118"/>
      <c r="S1296" s="141"/>
    </row>
    <row r="1297">
      <c r="A1297" s="113" t="s">
        <v>2183</v>
      </c>
      <c r="B1297" s="138" t="s">
        <v>85</v>
      </c>
      <c r="C1297" s="138" t="s">
        <v>86</v>
      </c>
      <c r="D1297" s="138" t="s">
        <v>41</v>
      </c>
      <c r="E1297" s="139"/>
      <c r="F1297" s="138" t="s">
        <v>40</v>
      </c>
      <c r="G1297" s="132">
        <v>1004.0</v>
      </c>
      <c r="H1297" s="116">
        <v>1750.04</v>
      </c>
      <c r="I1297" s="131"/>
      <c r="J1297" s="115"/>
      <c r="K1297" s="115"/>
      <c r="L1297" s="138" t="s">
        <v>862</v>
      </c>
      <c r="M1297" s="115"/>
      <c r="N1297" s="113" t="s">
        <v>725</v>
      </c>
      <c r="O1297" s="121" t="s">
        <v>863</v>
      </c>
      <c r="P1297" s="121"/>
      <c r="Q1297" s="121"/>
      <c r="R1297" s="121"/>
      <c r="S1297" s="142"/>
    </row>
    <row r="1298">
      <c r="A1298" s="113" t="s">
        <v>2184</v>
      </c>
      <c r="B1298" s="137" t="s">
        <v>85</v>
      </c>
      <c r="C1298" s="137" t="s">
        <v>86</v>
      </c>
      <c r="D1298" s="137" t="s">
        <v>41</v>
      </c>
      <c r="E1298" s="140"/>
      <c r="F1298" s="137" t="s">
        <v>40</v>
      </c>
      <c r="G1298" s="132">
        <v>1005.0</v>
      </c>
      <c r="H1298" s="116">
        <v>403.0700701800001</v>
      </c>
      <c r="I1298" s="131"/>
      <c r="J1298" s="115"/>
      <c r="K1298" s="115"/>
      <c r="L1298" s="137" t="s">
        <v>862</v>
      </c>
      <c r="M1298" s="115"/>
      <c r="N1298" s="113" t="s">
        <v>725</v>
      </c>
      <c r="O1298" s="118" t="s">
        <v>863</v>
      </c>
      <c r="P1298" s="118"/>
      <c r="Q1298" s="118"/>
      <c r="R1298" s="118"/>
      <c r="S1298" s="141"/>
    </row>
    <row r="1299">
      <c r="A1299" s="113" t="s">
        <v>2185</v>
      </c>
      <c r="B1299" s="138" t="s">
        <v>85</v>
      </c>
      <c r="C1299" s="138" t="s">
        <v>86</v>
      </c>
      <c r="D1299" s="138" t="s">
        <v>41</v>
      </c>
      <c r="E1299" s="139"/>
      <c r="F1299" s="138" t="s">
        <v>40</v>
      </c>
      <c r="G1299" s="132">
        <v>1006.0</v>
      </c>
      <c r="H1299" s="116">
        <v>1173.7225804199998</v>
      </c>
      <c r="I1299" s="131"/>
      <c r="J1299" s="115"/>
      <c r="K1299" s="115"/>
      <c r="L1299" s="138" t="s">
        <v>862</v>
      </c>
      <c r="M1299" s="115"/>
      <c r="N1299" s="113" t="s">
        <v>725</v>
      </c>
      <c r="O1299" s="121" t="s">
        <v>863</v>
      </c>
      <c r="P1299" s="121"/>
      <c r="Q1299" s="121"/>
      <c r="R1299" s="121"/>
      <c r="S1299" s="142"/>
    </row>
    <row r="1300">
      <c r="A1300" s="113" t="s">
        <v>2186</v>
      </c>
      <c r="B1300" s="137" t="s">
        <v>85</v>
      </c>
      <c r="C1300" s="137" t="s">
        <v>86</v>
      </c>
      <c r="D1300" s="137" t="s">
        <v>41</v>
      </c>
      <c r="E1300" s="140"/>
      <c r="F1300" s="137" t="s">
        <v>40</v>
      </c>
      <c r="G1300" s="132">
        <v>1007.0</v>
      </c>
      <c r="H1300" s="116">
        <v>1428.7</v>
      </c>
      <c r="I1300" s="131"/>
      <c r="J1300" s="115"/>
      <c r="K1300" s="115"/>
      <c r="L1300" s="137" t="s">
        <v>862</v>
      </c>
      <c r="M1300" s="115"/>
      <c r="N1300" s="113" t="s">
        <v>725</v>
      </c>
      <c r="O1300" s="118" t="s">
        <v>863</v>
      </c>
      <c r="P1300" s="118"/>
      <c r="Q1300" s="118"/>
      <c r="R1300" s="118"/>
      <c r="S1300" s="141"/>
    </row>
    <row r="1301">
      <c r="A1301" s="113" t="s">
        <v>2187</v>
      </c>
      <c r="B1301" s="138" t="s">
        <v>85</v>
      </c>
      <c r="C1301" s="138" t="s">
        <v>86</v>
      </c>
      <c r="D1301" s="138" t="s">
        <v>41</v>
      </c>
      <c r="E1301" s="139"/>
      <c r="F1301" s="138" t="s">
        <v>40</v>
      </c>
      <c r="G1301" s="132">
        <v>1008.0</v>
      </c>
      <c r="H1301" s="116">
        <v>4233.0059992631905</v>
      </c>
      <c r="I1301" s="131"/>
      <c r="J1301" s="115"/>
      <c r="K1301" s="115"/>
      <c r="L1301" s="138" t="s">
        <v>862</v>
      </c>
      <c r="M1301" s="115"/>
      <c r="N1301" s="113" t="s">
        <v>725</v>
      </c>
      <c r="O1301" s="121" t="s">
        <v>863</v>
      </c>
      <c r="P1301" s="121"/>
      <c r="Q1301" s="121"/>
      <c r="R1301" s="121"/>
      <c r="S1301" s="142"/>
    </row>
    <row r="1302">
      <c r="A1302" s="113" t="s">
        <v>2188</v>
      </c>
      <c r="B1302" s="137" t="s">
        <v>85</v>
      </c>
      <c r="C1302" s="137" t="s">
        <v>86</v>
      </c>
      <c r="D1302" s="137" t="s">
        <v>41</v>
      </c>
      <c r="E1302" s="140"/>
      <c r="F1302" s="137" t="s">
        <v>40</v>
      </c>
      <c r="G1302" s="132">
        <v>1009.0</v>
      </c>
      <c r="H1302" s="116">
        <v>617.1239895075825</v>
      </c>
      <c r="I1302" s="131"/>
      <c r="J1302" s="115"/>
      <c r="K1302" s="115"/>
      <c r="L1302" s="137" t="s">
        <v>862</v>
      </c>
      <c r="M1302" s="115"/>
      <c r="N1302" s="113" t="s">
        <v>725</v>
      </c>
      <c r="O1302" s="118" t="s">
        <v>863</v>
      </c>
      <c r="P1302" s="118"/>
      <c r="Q1302" s="118"/>
      <c r="R1302" s="118"/>
      <c r="S1302" s="141"/>
    </row>
    <row r="1303">
      <c r="A1303" s="113" t="s">
        <v>2189</v>
      </c>
      <c r="B1303" s="138" t="s">
        <v>85</v>
      </c>
      <c r="C1303" s="138" t="s">
        <v>86</v>
      </c>
      <c r="D1303" s="138" t="s">
        <v>41</v>
      </c>
      <c r="E1303" s="139"/>
      <c r="F1303" s="138" t="s">
        <v>40</v>
      </c>
      <c r="G1303" s="132">
        <v>1010.0</v>
      </c>
      <c r="H1303" s="116">
        <v>131.65127136</v>
      </c>
      <c r="I1303" s="131"/>
      <c r="J1303" s="115"/>
      <c r="K1303" s="115"/>
      <c r="L1303" s="138" t="s">
        <v>862</v>
      </c>
      <c r="M1303" s="115"/>
      <c r="N1303" s="113" t="s">
        <v>725</v>
      </c>
      <c r="O1303" s="121" t="s">
        <v>863</v>
      </c>
      <c r="P1303" s="121"/>
      <c r="Q1303" s="121"/>
      <c r="R1303" s="121"/>
      <c r="S1303" s="142"/>
    </row>
    <row r="1304">
      <c r="A1304" s="113" t="s">
        <v>2190</v>
      </c>
      <c r="B1304" s="137" t="s">
        <v>85</v>
      </c>
      <c r="C1304" s="137" t="s">
        <v>86</v>
      </c>
      <c r="D1304" s="137" t="s">
        <v>41</v>
      </c>
      <c r="E1304" s="140"/>
      <c r="F1304" s="137" t="s">
        <v>40</v>
      </c>
      <c r="G1304" s="132">
        <v>1011.0</v>
      </c>
      <c r="H1304" s="116">
        <v>1176.879524172</v>
      </c>
      <c r="I1304" s="131"/>
      <c r="J1304" s="115"/>
      <c r="K1304" s="115"/>
      <c r="L1304" s="137" t="s">
        <v>862</v>
      </c>
      <c r="M1304" s="115"/>
      <c r="N1304" s="113" t="s">
        <v>725</v>
      </c>
      <c r="O1304" s="118" t="s">
        <v>863</v>
      </c>
      <c r="P1304" s="118"/>
      <c r="Q1304" s="118"/>
      <c r="R1304" s="118"/>
      <c r="S1304" s="141"/>
    </row>
    <row r="1305">
      <c r="A1305" s="113" t="s">
        <v>2191</v>
      </c>
      <c r="B1305" s="138" t="s">
        <v>85</v>
      </c>
      <c r="C1305" s="138" t="s">
        <v>86</v>
      </c>
      <c r="D1305" s="138" t="s">
        <v>41</v>
      </c>
      <c r="E1305" s="139"/>
      <c r="F1305" s="138" t="s">
        <v>40</v>
      </c>
      <c r="G1305" s="132">
        <v>1012.0</v>
      </c>
      <c r="H1305" s="116">
        <v>5624.88</v>
      </c>
      <c r="I1305" s="131"/>
      <c r="J1305" s="115"/>
      <c r="K1305" s="115"/>
      <c r="L1305" s="138" t="s">
        <v>862</v>
      </c>
      <c r="M1305" s="115"/>
      <c r="N1305" s="113" t="s">
        <v>725</v>
      </c>
      <c r="O1305" s="121" t="s">
        <v>863</v>
      </c>
      <c r="P1305" s="121"/>
      <c r="Q1305" s="121"/>
      <c r="R1305" s="121"/>
      <c r="S1305" s="142"/>
    </row>
    <row r="1306">
      <c r="A1306" s="113" t="s">
        <v>2192</v>
      </c>
      <c r="B1306" s="137" t="s">
        <v>85</v>
      </c>
      <c r="C1306" s="137" t="s">
        <v>86</v>
      </c>
      <c r="D1306" s="137" t="s">
        <v>41</v>
      </c>
      <c r="E1306" s="140"/>
      <c r="F1306" s="137" t="s">
        <v>40</v>
      </c>
      <c r="G1306" s="132">
        <v>1013.0</v>
      </c>
      <c r="H1306" s="116">
        <v>2005.9690783320002</v>
      </c>
      <c r="I1306" s="131"/>
      <c r="J1306" s="115"/>
      <c r="K1306" s="115"/>
      <c r="L1306" s="137" t="s">
        <v>862</v>
      </c>
      <c r="M1306" s="115"/>
      <c r="N1306" s="113" t="s">
        <v>725</v>
      </c>
      <c r="O1306" s="118" t="s">
        <v>863</v>
      </c>
      <c r="P1306" s="118"/>
      <c r="Q1306" s="118"/>
      <c r="R1306" s="118"/>
      <c r="S1306" s="141"/>
    </row>
    <row r="1307">
      <c r="A1307" s="113" t="s">
        <v>2193</v>
      </c>
      <c r="B1307" s="138" t="s">
        <v>85</v>
      </c>
      <c r="C1307" s="138" t="s">
        <v>86</v>
      </c>
      <c r="D1307" s="138" t="s">
        <v>41</v>
      </c>
      <c r="E1307" s="139"/>
      <c r="F1307" s="138" t="s">
        <v>40</v>
      </c>
      <c r="G1307" s="132">
        <v>1014.0</v>
      </c>
      <c r="H1307" s="116">
        <v>120.68033207999999</v>
      </c>
      <c r="I1307" s="131"/>
      <c r="J1307" s="115"/>
      <c r="K1307" s="115"/>
      <c r="L1307" s="138" t="s">
        <v>862</v>
      </c>
      <c r="M1307" s="115"/>
      <c r="N1307" s="113" t="s">
        <v>725</v>
      </c>
      <c r="O1307" s="121" t="s">
        <v>863</v>
      </c>
      <c r="P1307" s="121"/>
      <c r="Q1307" s="121"/>
      <c r="R1307" s="121"/>
      <c r="S1307" s="142"/>
    </row>
    <row r="1308">
      <c r="A1308" s="113" t="s">
        <v>2194</v>
      </c>
      <c r="B1308" s="137" t="s">
        <v>85</v>
      </c>
      <c r="C1308" s="137" t="s">
        <v>86</v>
      </c>
      <c r="D1308" s="137" t="s">
        <v>41</v>
      </c>
      <c r="E1308" s="140"/>
      <c r="F1308" s="137" t="s">
        <v>40</v>
      </c>
      <c r="G1308" s="132">
        <v>1015.0</v>
      </c>
      <c r="H1308" s="116">
        <v>853.69020627</v>
      </c>
      <c r="I1308" s="131"/>
      <c r="J1308" s="115"/>
      <c r="K1308" s="115"/>
      <c r="L1308" s="137" t="s">
        <v>862</v>
      </c>
      <c r="M1308" s="115"/>
      <c r="N1308" s="113" t="s">
        <v>725</v>
      </c>
      <c r="O1308" s="118" t="s">
        <v>863</v>
      </c>
      <c r="P1308" s="118"/>
      <c r="Q1308" s="118"/>
      <c r="R1308" s="118"/>
      <c r="S1308" s="141"/>
    </row>
    <row r="1309">
      <c r="A1309" s="113" t="s">
        <v>2195</v>
      </c>
      <c r="B1309" s="138" t="s">
        <v>85</v>
      </c>
      <c r="C1309" s="138" t="s">
        <v>86</v>
      </c>
      <c r="D1309" s="138" t="s">
        <v>41</v>
      </c>
      <c r="E1309" s="139"/>
      <c r="F1309" s="138" t="s">
        <v>40</v>
      </c>
      <c r="G1309" s="132">
        <v>1016.0</v>
      </c>
      <c r="H1309" s="116">
        <v>1058.81</v>
      </c>
      <c r="I1309" s="131"/>
      <c r="J1309" s="115"/>
      <c r="K1309" s="115"/>
      <c r="L1309" s="138" t="s">
        <v>862</v>
      </c>
      <c r="M1309" s="115"/>
      <c r="N1309" s="113" t="s">
        <v>725</v>
      </c>
      <c r="O1309" s="121" t="s">
        <v>863</v>
      </c>
      <c r="P1309" s="121"/>
      <c r="Q1309" s="121"/>
      <c r="R1309" s="121"/>
      <c r="S1309" s="142"/>
    </row>
    <row r="1310">
      <c r="A1310" s="113" t="s">
        <v>2196</v>
      </c>
      <c r="B1310" s="137" t="s">
        <v>85</v>
      </c>
      <c r="C1310" s="137" t="s">
        <v>86</v>
      </c>
      <c r="D1310" s="137" t="s">
        <v>41</v>
      </c>
      <c r="E1310" s="140"/>
      <c r="F1310" s="137" t="s">
        <v>40</v>
      </c>
      <c r="G1310" s="132">
        <v>1017.0</v>
      </c>
      <c r="H1310" s="116">
        <v>648.5340265564874</v>
      </c>
      <c r="I1310" s="131"/>
      <c r="J1310" s="115"/>
      <c r="K1310" s="115"/>
      <c r="L1310" s="137" t="s">
        <v>862</v>
      </c>
      <c r="M1310" s="115"/>
      <c r="N1310" s="113" t="s">
        <v>725</v>
      </c>
      <c r="O1310" s="118" t="s">
        <v>863</v>
      </c>
      <c r="P1310" s="118"/>
      <c r="Q1310" s="118"/>
      <c r="R1310" s="118"/>
      <c r="S1310" s="141"/>
    </row>
    <row r="1311">
      <c r="A1311" s="113" t="s">
        <v>2197</v>
      </c>
      <c r="B1311" s="138" t="s">
        <v>85</v>
      </c>
      <c r="C1311" s="138" t="s">
        <v>86</v>
      </c>
      <c r="D1311" s="138" t="s">
        <v>41</v>
      </c>
      <c r="E1311" s="139"/>
      <c r="F1311" s="138" t="s">
        <v>40</v>
      </c>
      <c r="G1311" s="132">
        <v>1018.0</v>
      </c>
      <c r="H1311" s="116">
        <v>16622.91697563</v>
      </c>
      <c r="I1311" s="131"/>
      <c r="J1311" s="115"/>
      <c r="K1311" s="115"/>
      <c r="L1311" s="138" t="s">
        <v>862</v>
      </c>
      <c r="M1311" s="115"/>
      <c r="N1311" s="113" t="s">
        <v>725</v>
      </c>
      <c r="O1311" s="121" t="s">
        <v>863</v>
      </c>
      <c r="P1311" s="121"/>
      <c r="Q1311" s="121"/>
      <c r="R1311" s="121"/>
      <c r="S1311" s="142"/>
    </row>
    <row r="1312">
      <c r="A1312" s="113" t="s">
        <v>2198</v>
      </c>
      <c r="B1312" s="137" t="s">
        <v>85</v>
      </c>
      <c r="C1312" s="137" t="s">
        <v>86</v>
      </c>
      <c r="D1312" s="137" t="s">
        <v>41</v>
      </c>
      <c r="E1312" s="140"/>
      <c r="F1312" s="137" t="s">
        <v>40</v>
      </c>
      <c r="G1312" s="132">
        <v>1019.0</v>
      </c>
      <c r="H1312" s="116">
        <v>555.3176008128</v>
      </c>
      <c r="I1312" s="131"/>
      <c r="J1312" s="115"/>
      <c r="K1312" s="115"/>
      <c r="L1312" s="137" t="s">
        <v>862</v>
      </c>
      <c r="M1312" s="115"/>
      <c r="N1312" s="113" t="s">
        <v>725</v>
      </c>
      <c r="O1312" s="118" t="s">
        <v>863</v>
      </c>
      <c r="P1312" s="118"/>
      <c r="Q1312" s="118"/>
      <c r="R1312" s="118"/>
      <c r="S1312" s="141"/>
    </row>
    <row r="1313">
      <c r="A1313" s="113" t="s">
        <v>2199</v>
      </c>
      <c r="B1313" s="138" t="s">
        <v>85</v>
      </c>
      <c r="C1313" s="138" t="s">
        <v>86</v>
      </c>
      <c r="D1313" s="138" t="s">
        <v>41</v>
      </c>
      <c r="E1313" s="139"/>
      <c r="F1313" s="138" t="s">
        <v>40</v>
      </c>
      <c r="G1313" s="132">
        <v>1020.0</v>
      </c>
      <c r="H1313" s="116">
        <v>244.45</v>
      </c>
      <c r="I1313" s="131"/>
      <c r="J1313" s="115"/>
      <c r="K1313" s="115"/>
      <c r="L1313" s="138" t="s">
        <v>862</v>
      </c>
      <c r="M1313" s="115"/>
      <c r="N1313" s="113" t="s">
        <v>725</v>
      </c>
      <c r="O1313" s="121" t="s">
        <v>863</v>
      </c>
      <c r="P1313" s="121"/>
      <c r="Q1313" s="121"/>
      <c r="R1313" s="121"/>
      <c r="S1313" s="142"/>
    </row>
    <row r="1314">
      <c r="A1314" s="113" t="s">
        <v>2200</v>
      </c>
      <c r="B1314" s="137" t="s">
        <v>85</v>
      </c>
      <c r="C1314" s="137" t="s">
        <v>86</v>
      </c>
      <c r="D1314" s="137" t="s">
        <v>41</v>
      </c>
      <c r="E1314" s="140"/>
      <c r="F1314" s="137" t="s">
        <v>40</v>
      </c>
      <c r="G1314" s="132">
        <v>1021.0</v>
      </c>
      <c r="H1314" s="116">
        <v>726.3028030553626</v>
      </c>
      <c r="I1314" s="131"/>
      <c r="J1314" s="115"/>
      <c r="K1314" s="115"/>
      <c r="L1314" s="137" t="s">
        <v>862</v>
      </c>
      <c r="M1314" s="115"/>
      <c r="N1314" s="113" t="s">
        <v>725</v>
      </c>
      <c r="O1314" s="118" t="s">
        <v>863</v>
      </c>
      <c r="P1314" s="118"/>
      <c r="Q1314" s="118"/>
      <c r="R1314" s="118"/>
      <c r="S1314" s="141"/>
    </row>
    <row r="1315">
      <c r="A1315" s="113" t="s">
        <v>2201</v>
      </c>
      <c r="B1315" s="138" t="s">
        <v>85</v>
      </c>
      <c r="C1315" s="138" t="s">
        <v>86</v>
      </c>
      <c r="D1315" s="138" t="s">
        <v>41</v>
      </c>
      <c r="E1315" s="139"/>
      <c r="F1315" s="138" t="s">
        <v>40</v>
      </c>
      <c r="G1315" s="132">
        <v>1022.0</v>
      </c>
      <c r="H1315" s="116">
        <v>1035.92</v>
      </c>
      <c r="I1315" s="131"/>
      <c r="J1315" s="115"/>
      <c r="K1315" s="115"/>
      <c r="L1315" s="138" t="s">
        <v>862</v>
      </c>
      <c r="M1315" s="115"/>
      <c r="N1315" s="113" t="s">
        <v>725</v>
      </c>
      <c r="O1315" s="121" t="s">
        <v>863</v>
      </c>
      <c r="P1315" s="121"/>
      <c r="Q1315" s="121"/>
      <c r="R1315" s="121"/>
      <c r="S1315" s="142"/>
    </row>
    <row r="1316">
      <c r="A1316" s="113" t="s">
        <v>2202</v>
      </c>
      <c r="B1316" s="137" t="s">
        <v>85</v>
      </c>
      <c r="C1316" s="137" t="s">
        <v>86</v>
      </c>
      <c r="D1316" s="137" t="s">
        <v>41</v>
      </c>
      <c r="E1316" s="140"/>
      <c r="F1316" s="137" t="s">
        <v>40</v>
      </c>
      <c r="G1316" s="132">
        <v>1023.0</v>
      </c>
      <c r="H1316" s="116">
        <v>367.38653043</v>
      </c>
      <c r="I1316" s="131"/>
      <c r="J1316" s="115"/>
      <c r="K1316" s="115"/>
      <c r="L1316" s="137" t="s">
        <v>862</v>
      </c>
      <c r="M1316" s="115"/>
      <c r="N1316" s="113" t="s">
        <v>725</v>
      </c>
      <c r="O1316" s="118" t="s">
        <v>863</v>
      </c>
      <c r="P1316" s="118"/>
      <c r="Q1316" s="118"/>
      <c r="R1316" s="118"/>
      <c r="S1316" s="141"/>
    </row>
    <row r="1317">
      <c r="A1317" s="113" t="s">
        <v>2203</v>
      </c>
      <c r="B1317" s="138" t="s">
        <v>85</v>
      </c>
      <c r="C1317" s="138" t="s">
        <v>86</v>
      </c>
      <c r="D1317" s="138" t="s">
        <v>41</v>
      </c>
      <c r="E1317" s="139"/>
      <c r="F1317" s="138" t="s">
        <v>40</v>
      </c>
      <c r="G1317" s="132">
        <v>1024.0</v>
      </c>
      <c r="H1317" s="116">
        <v>563.7786718551451</v>
      </c>
      <c r="I1317" s="131"/>
      <c r="J1317" s="115"/>
      <c r="K1317" s="115"/>
      <c r="L1317" s="138" t="s">
        <v>862</v>
      </c>
      <c r="M1317" s="115"/>
      <c r="N1317" s="113" t="s">
        <v>725</v>
      </c>
      <c r="O1317" s="121" t="s">
        <v>863</v>
      </c>
      <c r="P1317" s="121"/>
      <c r="Q1317" s="121"/>
      <c r="R1317" s="121"/>
      <c r="S1317" s="142"/>
    </row>
    <row r="1318">
      <c r="A1318" s="113" t="s">
        <v>2204</v>
      </c>
      <c r="B1318" s="137" t="s">
        <v>85</v>
      </c>
      <c r="C1318" s="137" t="s">
        <v>86</v>
      </c>
      <c r="D1318" s="137" t="s">
        <v>41</v>
      </c>
      <c r="E1318" s="140"/>
      <c r="F1318" s="137" t="s">
        <v>40</v>
      </c>
      <c r="G1318" s="132">
        <v>1025.0</v>
      </c>
      <c r="H1318" s="116">
        <v>841.09</v>
      </c>
      <c r="I1318" s="131"/>
      <c r="J1318" s="115"/>
      <c r="K1318" s="115"/>
      <c r="L1318" s="137" t="s">
        <v>862</v>
      </c>
      <c r="M1318" s="115"/>
      <c r="N1318" s="113" t="s">
        <v>725</v>
      </c>
      <c r="O1318" s="118" t="s">
        <v>863</v>
      </c>
      <c r="P1318" s="118"/>
      <c r="Q1318" s="118"/>
      <c r="R1318" s="118"/>
      <c r="S1318" s="141"/>
    </row>
    <row r="1319">
      <c r="A1319" s="113" t="s">
        <v>2205</v>
      </c>
      <c r="B1319" s="138" t="s">
        <v>85</v>
      </c>
      <c r="C1319" s="138" t="s">
        <v>86</v>
      </c>
      <c r="D1319" s="138" t="s">
        <v>41</v>
      </c>
      <c r="E1319" s="139"/>
      <c r="F1319" s="138" t="s">
        <v>40</v>
      </c>
      <c r="G1319" s="132">
        <v>1140.0</v>
      </c>
      <c r="H1319" s="116">
        <v>571.3</v>
      </c>
      <c r="I1319" s="131"/>
      <c r="J1319" s="115"/>
      <c r="K1319" s="115"/>
      <c r="L1319" s="138" t="s">
        <v>862</v>
      </c>
      <c r="M1319" s="115"/>
      <c r="N1319" s="113" t="s">
        <v>725</v>
      </c>
      <c r="O1319" s="121" t="s">
        <v>863</v>
      </c>
      <c r="P1319" s="121"/>
      <c r="Q1319" s="121"/>
      <c r="R1319" s="121"/>
      <c r="S1319" s="142"/>
    </row>
    <row r="1320">
      <c r="A1320" s="113" t="s">
        <v>2206</v>
      </c>
      <c r="B1320" s="137" t="s">
        <v>85</v>
      </c>
      <c r="C1320" s="137" t="s">
        <v>86</v>
      </c>
      <c r="D1320" s="137" t="s">
        <v>41</v>
      </c>
      <c r="E1320" s="140"/>
      <c r="F1320" s="137" t="s">
        <v>40</v>
      </c>
      <c r="G1320" s="132">
        <v>1141.0</v>
      </c>
      <c r="H1320" s="116">
        <v>1010.04</v>
      </c>
      <c r="I1320" s="131"/>
      <c r="J1320" s="115"/>
      <c r="K1320" s="115"/>
      <c r="L1320" s="137" t="s">
        <v>862</v>
      </c>
      <c r="M1320" s="115"/>
      <c r="N1320" s="113" t="s">
        <v>725</v>
      </c>
      <c r="O1320" s="118" t="s">
        <v>863</v>
      </c>
      <c r="P1320" s="118"/>
      <c r="Q1320" s="118"/>
      <c r="R1320" s="118"/>
      <c r="S1320" s="141"/>
    </row>
    <row r="1321">
      <c r="A1321" s="113" t="s">
        <v>2207</v>
      </c>
      <c r="B1321" s="138" t="s">
        <v>85</v>
      </c>
      <c r="C1321" s="138" t="s">
        <v>86</v>
      </c>
      <c r="D1321" s="138" t="s">
        <v>41</v>
      </c>
      <c r="E1321" s="139"/>
      <c r="F1321" s="138" t="s">
        <v>40</v>
      </c>
      <c r="G1321" s="132">
        <v>1142.0</v>
      </c>
      <c r="H1321" s="116">
        <v>398.29</v>
      </c>
      <c r="I1321" s="131"/>
      <c r="J1321" s="115"/>
      <c r="K1321" s="115"/>
      <c r="L1321" s="138" t="s">
        <v>862</v>
      </c>
      <c r="M1321" s="115"/>
      <c r="N1321" s="113" t="s">
        <v>725</v>
      </c>
      <c r="O1321" s="121" t="s">
        <v>863</v>
      </c>
      <c r="P1321" s="121"/>
      <c r="Q1321" s="121"/>
      <c r="R1321" s="121"/>
      <c r="S1321" s="142"/>
    </row>
    <row r="1322">
      <c r="A1322" s="113" t="s">
        <v>2208</v>
      </c>
      <c r="B1322" s="137" t="s">
        <v>85</v>
      </c>
      <c r="C1322" s="137" t="s">
        <v>86</v>
      </c>
      <c r="D1322" s="137" t="s">
        <v>41</v>
      </c>
      <c r="E1322" s="140"/>
      <c r="F1322" s="137" t="s">
        <v>40</v>
      </c>
      <c r="G1322" s="132">
        <v>1143.0</v>
      </c>
      <c r="H1322" s="116">
        <v>10920.05</v>
      </c>
      <c r="I1322" s="131"/>
      <c r="J1322" s="115"/>
      <c r="K1322" s="115"/>
      <c r="L1322" s="137" t="s">
        <v>862</v>
      </c>
      <c r="M1322" s="115"/>
      <c r="N1322" s="113" t="s">
        <v>725</v>
      </c>
      <c r="O1322" s="118" t="s">
        <v>863</v>
      </c>
      <c r="P1322" s="118"/>
      <c r="Q1322" s="118"/>
      <c r="R1322" s="118"/>
      <c r="S1322" s="141"/>
    </row>
    <row r="1323">
      <c r="A1323" s="113" t="s">
        <v>2209</v>
      </c>
      <c r="B1323" s="138" t="s">
        <v>85</v>
      </c>
      <c r="C1323" s="138" t="s">
        <v>86</v>
      </c>
      <c r="D1323" s="138" t="s">
        <v>41</v>
      </c>
      <c r="E1323" s="139"/>
      <c r="F1323" s="138" t="s">
        <v>40</v>
      </c>
      <c r="G1323" s="132">
        <v>1144.0</v>
      </c>
      <c r="H1323" s="116">
        <v>824.13</v>
      </c>
      <c r="I1323" s="131"/>
      <c r="J1323" s="115"/>
      <c r="K1323" s="115"/>
      <c r="L1323" s="138" t="s">
        <v>862</v>
      </c>
      <c r="M1323" s="115"/>
      <c r="N1323" s="113" t="s">
        <v>725</v>
      </c>
      <c r="O1323" s="121" t="s">
        <v>863</v>
      </c>
      <c r="P1323" s="121"/>
      <c r="Q1323" s="121"/>
      <c r="R1323" s="121"/>
      <c r="S1323" s="142"/>
    </row>
    <row r="1324">
      <c r="A1324" s="113" t="s">
        <v>2210</v>
      </c>
      <c r="B1324" s="137" t="s">
        <v>85</v>
      </c>
      <c r="C1324" s="137" t="s">
        <v>86</v>
      </c>
      <c r="D1324" s="137" t="s">
        <v>41</v>
      </c>
      <c r="E1324" s="140"/>
      <c r="F1324" s="137" t="s">
        <v>40</v>
      </c>
      <c r="G1324" s="132">
        <v>1147.0</v>
      </c>
      <c r="H1324" s="116">
        <v>7576.23</v>
      </c>
      <c r="I1324" s="131"/>
      <c r="J1324" s="115"/>
      <c r="K1324" s="115"/>
      <c r="L1324" s="137" t="s">
        <v>862</v>
      </c>
      <c r="M1324" s="115"/>
      <c r="N1324" s="113" t="s">
        <v>725</v>
      </c>
      <c r="O1324" s="118" t="s">
        <v>863</v>
      </c>
      <c r="P1324" s="118"/>
      <c r="Q1324" s="118"/>
      <c r="R1324" s="118"/>
      <c r="S1324" s="141"/>
    </row>
    <row r="1325">
      <c r="A1325" s="113" t="s">
        <v>2211</v>
      </c>
      <c r="B1325" s="138" t="s">
        <v>85</v>
      </c>
      <c r="C1325" s="138" t="s">
        <v>86</v>
      </c>
      <c r="D1325" s="138" t="s">
        <v>41</v>
      </c>
      <c r="E1325" s="139"/>
      <c r="F1325" s="138" t="s">
        <v>40</v>
      </c>
      <c r="G1325" s="132">
        <v>1148.0</v>
      </c>
      <c r="H1325" s="116">
        <v>168.42</v>
      </c>
      <c r="I1325" s="131"/>
      <c r="J1325" s="115"/>
      <c r="K1325" s="115"/>
      <c r="L1325" s="138" t="s">
        <v>862</v>
      </c>
      <c r="M1325" s="115"/>
      <c r="N1325" s="113" t="s">
        <v>725</v>
      </c>
      <c r="O1325" s="121" t="s">
        <v>863</v>
      </c>
      <c r="P1325" s="121"/>
      <c r="Q1325" s="121"/>
      <c r="R1325" s="121"/>
      <c r="S1325" s="142"/>
    </row>
    <row r="1326">
      <c r="A1326" s="113" t="s">
        <v>2212</v>
      </c>
      <c r="B1326" s="137" t="s">
        <v>85</v>
      </c>
      <c r="C1326" s="137" t="s">
        <v>86</v>
      </c>
      <c r="D1326" s="137" t="s">
        <v>41</v>
      </c>
      <c r="E1326" s="140"/>
      <c r="F1326" s="137" t="s">
        <v>40</v>
      </c>
      <c r="G1326" s="132">
        <v>1149.0</v>
      </c>
      <c r="H1326" s="116">
        <v>195.98</v>
      </c>
      <c r="I1326" s="131"/>
      <c r="J1326" s="115"/>
      <c r="K1326" s="115"/>
      <c r="L1326" s="137" t="s">
        <v>862</v>
      </c>
      <c r="M1326" s="115"/>
      <c r="N1326" s="113" t="s">
        <v>725</v>
      </c>
      <c r="O1326" s="118" t="s">
        <v>863</v>
      </c>
      <c r="P1326" s="118"/>
      <c r="Q1326" s="118"/>
      <c r="R1326" s="118"/>
      <c r="S1326" s="141"/>
    </row>
    <row r="1327">
      <c r="A1327" s="113" t="s">
        <v>2213</v>
      </c>
      <c r="B1327" s="138" t="s">
        <v>85</v>
      </c>
      <c r="C1327" s="138" t="s">
        <v>86</v>
      </c>
      <c r="D1327" s="138" t="s">
        <v>41</v>
      </c>
      <c r="E1327" s="139"/>
      <c r="F1327" s="138" t="s">
        <v>40</v>
      </c>
      <c r="G1327" s="132">
        <v>1150.0</v>
      </c>
      <c r="H1327" s="116">
        <v>1698.76</v>
      </c>
      <c r="I1327" s="131"/>
      <c r="J1327" s="115"/>
      <c r="K1327" s="115"/>
      <c r="L1327" s="138" t="s">
        <v>862</v>
      </c>
      <c r="M1327" s="115"/>
      <c r="N1327" s="113" t="s">
        <v>725</v>
      </c>
      <c r="O1327" s="121" t="s">
        <v>863</v>
      </c>
      <c r="P1327" s="121"/>
      <c r="Q1327" s="121"/>
      <c r="R1327" s="121"/>
      <c r="S1327" s="142"/>
    </row>
    <row r="1328">
      <c r="A1328" s="113" t="s">
        <v>2214</v>
      </c>
      <c r="B1328" s="137" t="s">
        <v>85</v>
      </c>
      <c r="C1328" s="137" t="s">
        <v>86</v>
      </c>
      <c r="D1328" s="137" t="s">
        <v>41</v>
      </c>
      <c r="E1328" s="140"/>
      <c r="F1328" s="137" t="s">
        <v>40</v>
      </c>
      <c r="G1328" s="132">
        <v>1152.0</v>
      </c>
      <c r="H1328" s="116">
        <v>2915.22</v>
      </c>
      <c r="I1328" s="131"/>
      <c r="J1328" s="115"/>
      <c r="K1328" s="115"/>
      <c r="L1328" s="137" t="s">
        <v>862</v>
      </c>
      <c r="M1328" s="115"/>
      <c r="N1328" s="113" t="s">
        <v>725</v>
      </c>
      <c r="O1328" s="118" t="s">
        <v>863</v>
      </c>
      <c r="P1328" s="118"/>
      <c r="Q1328" s="118"/>
      <c r="R1328" s="118"/>
      <c r="S1328" s="141"/>
    </row>
    <row r="1329">
      <c r="A1329" s="113" t="s">
        <v>2215</v>
      </c>
      <c r="B1329" s="138" t="s">
        <v>85</v>
      </c>
      <c r="C1329" s="138" t="s">
        <v>86</v>
      </c>
      <c r="D1329" s="138" t="s">
        <v>41</v>
      </c>
      <c r="E1329" s="139"/>
      <c r="F1329" s="138" t="s">
        <v>40</v>
      </c>
      <c r="G1329" s="132">
        <v>1153.0</v>
      </c>
      <c r="H1329" s="116">
        <v>279.24</v>
      </c>
      <c r="I1329" s="131"/>
      <c r="J1329" s="115"/>
      <c r="K1329" s="115"/>
      <c r="L1329" s="138" t="s">
        <v>862</v>
      </c>
      <c r="M1329" s="115"/>
      <c r="N1329" s="113" t="s">
        <v>725</v>
      </c>
      <c r="O1329" s="121" t="s">
        <v>863</v>
      </c>
      <c r="P1329" s="121"/>
      <c r="Q1329" s="121"/>
      <c r="R1329" s="121"/>
      <c r="S1329" s="142"/>
    </row>
    <row r="1330">
      <c r="A1330" s="113" t="s">
        <v>2216</v>
      </c>
      <c r="B1330" s="137" t="s">
        <v>85</v>
      </c>
      <c r="C1330" s="137" t="s">
        <v>86</v>
      </c>
      <c r="D1330" s="137" t="s">
        <v>41</v>
      </c>
      <c r="E1330" s="140"/>
      <c r="F1330" s="137" t="s">
        <v>40</v>
      </c>
      <c r="G1330" s="132">
        <v>1154.0</v>
      </c>
      <c r="H1330" s="116">
        <v>558.0</v>
      </c>
      <c r="I1330" s="131"/>
      <c r="J1330" s="115"/>
      <c r="K1330" s="115"/>
      <c r="L1330" s="137" t="s">
        <v>862</v>
      </c>
      <c r="M1330" s="115"/>
      <c r="N1330" s="113" t="s">
        <v>725</v>
      </c>
      <c r="O1330" s="118" t="s">
        <v>863</v>
      </c>
      <c r="P1330" s="118"/>
      <c r="Q1330" s="118"/>
      <c r="R1330" s="118"/>
      <c r="S1330" s="141"/>
    </row>
    <row r="1331">
      <c r="A1331" s="113" t="s">
        <v>2217</v>
      </c>
      <c r="B1331" s="138" t="s">
        <v>85</v>
      </c>
      <c r="C1331" s="138" t="s">
        <v>86</v>
      </c>
      <c r="D1331" s="138" t="s">
        <v>41</v>
      </c>
      <c r="E1331" s="139"/>
      <c r="F1331" s="138" t="s">
        <v>40</v>
      </c>
      <c r="G1331" s="132">
        <v>1156.0</v>
      </c>
      <c r="H1331" s="116">
        <v>2354.44</v>
      </c>
      <c r="I1331" s="131"/>
      <c r="J1331" s="115"/>
      <c r="K1331" s="115"/>
      <c r="L1331" s="138" t="s">
        <v>862</v>
      </c>
      <c r="M1331" s="115"/>
      <c r="N1331" s="113" t="s">
        <v>725</v>
      </c>
      <c r="O1331" s="121" t="s">
        <v>863</v>
      </c>
      <c r="P1331" s="121"/>
      <c r="Q1331" s="121"/>
      <c r="R1331" s="121"/>
      <c r="S1331" s="142"/>
    </row>
    <row r="1332">
      <c r="A1332" s="113" t="s">
        <v>2218</v>
      </c>
      <c r="B1332" s="137" t="s">
        <v>85</v>
      </c>
      <c r="C1332" s="137" t="s">
        <v>86</v>
      </c>
      <c r="D1332" s="137" t="s">
        <v>41</v>
      </c>
      <c r="E1332" s="140"/>
      <c r="F1332" s="137" t="s">
        <v>40</v>
      </c>
      <c r="G1332" s="132">
        <v>1157.0</v>
      </c>
      <c r="H1332" s="116">
        <v>2929.28</v>
      </c>
      <c r="I1332" s="131"/>
      <c r="J1332" s="115"/>
      <c r="K1332" s="115"/>
      <c r="L1332" s="137" t="s">
        <v>862</v>
      </c>
      <c r="M1332" s="115"/>
      <c r="N1332" s="113" t="s">
        <v>725</v>
      </c>
      <c r="O1332" s="118" t="s">
        <v>863</v>
      </c>
      <c r="P1332" s="118"/>
      <c r="Q1332" s="118"/>
      <c r="R1332" s="118"/>
      <c r="S1332" s="141"/>
    </row>
    <row r="1333">
      <c r="A1333" s="113" t="s">
        <v>2219</v>
      </c>
      <c r="B1333" s="138" t="s">
        <v>85</v>
      </c>
      <c r="C1333" s="138" t="s">
        <v>86</v>
      </c>
      <c r="D1333" s="138" t="s">
        <v>41</v>
      </c>
      <c r="E1333" s="139"/>
      <c r="F1333" s="138" t="s">
        <v>40</v>
      </c>
      <c r="G1333" s="132">
        <v>1158.0</v>
      </c>
      <c r="H1333" s="116">
        <v>318.16</v>
      </c>
      <c r="I1333" s="131"/>
      <c r="J1333" s="115"/>
      <c r="K1333" s="115"/>
      <c r="L1333" s="138" t="s">
        <v>862</v>
      </c>
      <c r="M1333" s="115"/>
      <c r="N1333" s="113" t="s">
        <v>725</v>
      </c>
      <c r="O1333" s="121" t="s">
        <v>863</v>
      </c>
      <c r="P1333" s="121"/>
      <c r="Q1333" s="121"/>
      <c r="R1333" s="121"/>
      <c r="S1333" s="142"/>
    </row>
    <row r="1334">
      <c r="A1334" s="113" t="s">
        <v>2220</v>
      </c>
      <c r="B1334" s="137" t="s">
        <v>85</v>
      </c>
      <c r="C1334" s="137" t="s">
        <v>86</v>
      </c>
      <c r="D1334" s="137" t="s">
        <v>41</v>
      </c>
      <c r="E1334" s="140"/>
      <c r="F1334" s="137" t="s">
        <v>40</v>
      </c>
      <c r="G1334" s="132">
        <v>1159.0</v>
      </c>
      <c r="H1334" s="116">
        <v>192.66</v>
      </c>
      <c r="I1334" s="131"/>
      <c r="J1334" s="115"/>
      <c r="K1334" s="115"/>
      <c r="L1334" s="137" t="s">
        <v>862</v>
      </c>
      <c r="M1334" s="115"/>
      <c r="N1334" s="113" t="s">
        <v>725</v>
      </c>
      <c r="O1334" s="118" t="s">
        <v>863</v>
      </c>
      <c r="P1334" s="118"/>
      <c r="Q1334" s="118"/>
      <c r="R1334" s="118"/>
      <c r="S1334" s="141"/>
    </row>
    <row r="1335">
      <c r="A1335" s="113" t="s">
        <v>2221</v>
      </c>
      <c r="B1335" s="138" t="s">
        <v>85</v>
      </c>
      <c r="C1335" s="138" t="s">
        <v>86</v>
      </c>
      <c r="D1335" s="138" t="s">
        <v>41</v>
      </c>
      <c r="E1335" s="139"/>
      <c r="F1335" s="138" t="s">
        <v>40</v>
      </c>
      <c r="G1335" s="132">
        <v>1160.0</v>
      </c>
      <c r="H1335" s="116">
        <v>3435.16</v>
      </c>
      <c r="I1335" s="131"/>
      <c r="J1335" s="115"/>
      <c r="K1335" s="115"/>
      <c r="L1335" s="138" t="s">
        <v>862</v>
      </c>
      <c r="M1335" s="115"/>
      <c r="N1335" s="113" t="s">
        <v>725</v>
      </c>
      <c r="O1335" s="121" t="s">
        <v>863</v>
      </c>
      <c r="P1335" s="121"/>
      <c r="Q1335" s="121"/>
      <c r="R1335" s="121"/>
      <c r="S1335" s="142"/>
    </row>
    <row r="1336">
      <c r="A1336" s="113" t="s">
        <v>2222</v>
      </c>
      <c r="B1336" s="137" t="s">
        <v>85</v>
      </c>
      <c r="C1336" s="137" t="s">
        <v>86</v>
      </c>
      <c r="D1336" s="137" t="s">
        <v>41</v>
      </c>
      <c r="E1336" s="140"/>
      <c r="F1336" s="137" t="s">
        <v>40</v>
      </c>
      <c r="G1336" s="132">
        <v>1161.0</v>
      </c>
      <c r="H1336" s="116">
        <v>3678.02</v>
      </c>
      <c r="I1336" s="131"/>
      <c r="J1336" s="115"/>
      <c r="K1336" s="115"/>
      <c r="L1336" s="137" t="s">
        <v>862</v>
      </c>
      <c r="M1336" s="115"/>
      <c r="N1336" s="113" t="s">
        <v>725</v>
      </c>
      <c r="O1336" s="118" t="s">
        <v>863</v>
      </c>
      <c r="P1336" s="118"/>
      <c r="Q1336" s="118"/>
      <c r="R1336" s="118"/>
      <c r="S1336" s="141"/>
    </row>
    <row r="1337">
      <c r="A1337" s="113" t="s">
        <v>2223</v>
      </c>
      <c r="B1337" s="138" t="s">
        <v>85</v>
      </c>
      <c r="C1337" s="138" t="s">
        <v>86</v>
      </c>
      <c r="D1337" s="138" t="s">
        <v>41</v>
      </c>
      <c r="E1337" s="139"/>
      <c r="F1337" s="138" t="s">
        <v>40</v>
      </c>
      <c r="G1337" s="132">
        <v>1162.0</v>
      </c>
      <c r="H1337" s="116">
        <v>688.13</v>
      </c>
      <c r="I1337" s="131"/>
      <c r="J1337" s="115"/>
      <c r="K1337" s="115"/>
      <c r="L1337" s="138" t="s">
        <v>862</v>
      </c>
      <c r="M1337" s="115"/>
      <c r="N1337" s="113" t="s">
        <v>725</v>
      </c>
      <c r="O1337" s="121" t="s">
        <v>863</v>
      </c>
      <c r="P1337" s="121"/>
      <c r="Q1337" s="121"/>
      <c r="R1337" s="121"/>
      <c r="S1337" s="142"/>
    </row>
    <row r="1338">
      <c r="A1338" s="113" t="s">
        <v>2224</v>
      </c>
      <c r="B1338" s="138" t="s">
        <v>85</v>
      </c>
      <c r="C1338" s="138" t="s">
        <v>86</v>
      </c>
      <c r="D1338" s="138" t="s">
        <v>41</v>
      </c>
      <c r="E1338" s="139"/>
      <c r="F1338" s="138" t="s">
        <v>40</v>
      </c>
      <c r="G1338" s="132">
        <v>1163.0</v>
      </c>
      <c r="H1338" s="116">
        <v>4970.17</v>
      </c>
      <c r="I1338" s="131"/>
      <c r="J1338" s="115"/>
      <c r="K1338" s="115"/>
      <c r="L1338" s="137" t="s">
        <v>862</v>
      </c>
      <c r="M1338" s="115"/>
      <c r="N1338" s="113" t="s">
        <v>725</v>
      </c>
      <c r="O1338" s="118" t="s">
        <v>863</v>
      </c>
      <c r="P1338" s="118"/>
      <c r="Q1338" s="118"/>
      <c r="R1338" s="118"/>
      <c r="S1338" s="141"/>
    </row>
    <row r="1339">
      <c r="A1339" s="113" t="s">
        <v>2225</v>
      </c>
      <c r="B1339" s="137" t="s">
        <v>85</v>
      </c>
      <c r="C1339" s="137" t="s">
        <v>86</v>
      </c>
      <c r="D1339" s="137" t="s">
        <v>41</v>
      </c>
      <c r="E1339" s="140"/>
      <c r="F1339" s="137" t="s">
        <v>40</v>
      </c>
      <c r="G1339" s="132">
        <v>1164.0</v>
      </c>
      <c r="H1339" s="116">
        <v>3562.71</v>
      </c>
      <c r="I1339" s="131"/>
      <c r="J1339" s="115"/>
      <c r="K1339" s="115"/>
      <c r="L1339" s="138" t="s">
        <v>862</v>
      </c>
      <c r="M1339" s="115"/>
      <c r="N1339" s="113" t="s">
        <v>725</v>
      </c>
      <c r="O1339" s="121" t="s">
        <v>863</v>
      </c>
      <c r="P1339" s="121"/>
      <c r="Q1339" s="121"/>
      <c r="R1339" s="121"/>
      <c r="S1339" s="142"/>
    </row>
    <row r="1340">
      <c r="A1340" s="113" t="s">
        <v>2226</v>
      </c>
      <c r="B1340" s="138" t="s">
        <v>85</v>
      </c>
      <c r="C1340" s="138" t="s">
        <v>86</v>
      </c>
      <c r="D1340" s="138" t="s">
        <v>41</v>
      </c>
      <c r="E1340" s="139"/>
      <c r="F1340" s="138" t="s">
        <v>40</v>
      </c>
      <c r="G1340" s="132">
        <v>1165.0</v>
      </c>
      <c r="H1340" s="116">
        <v>2485.14</v>
      </c>
      <c r="I1340" s="131"/>
      <c r="J1340" s="115"/>
      <c r="K1340" s="115"/>
      <c r="L1340" s="137" t="s">
        <v>862</v>
      </c>
      <c r="M1340" s="115"/>
      <c r="N1340" s="113" t="s">
        <v>725</v>
      </c>
      <c r="O1340" s="118" t="s">
        <v>863</v>
      </c>
      <c r="P1340" s="118"/>
      <c r="Q1340" s="118"/>
      <c r="R1340" s="118"/>
      <c r="S1340" s="141"/>
    </row>
    <row r="1341">
      <c r="A1341" s="113" t="s">
        <v>2227</v>
      </c>
      <c r="B1341" s="137" t="s">
        <v>85</v>
      </c>
      <c r="C1341" s="137" t="s">
        <v>86</v>
      </c>
      <c r="D1341" s="137" t="s">
        <v>41</v>
      </c>
      <c r="E1341" s="140"/>
      <c r="F1341" s="137" t="s">
        <v>40</v>
      </c>
      <c r="G1341" s="132">
        <v>1166.0</v>
      </c>
      <c r="H1341" s="116">
        <v>893.99</v>
      </c>
      <c r="I1341" s="131"/>
      <c r="J1341" s="115"/>
      <c r="K1341" s="115"/>
      <c r="L1341" s="138" t="s">
        <v>862</v>
      </c>
      <c r="M1341" s="115"/>
      <c r="N1341" s="113" t="s">
        <v>725</v>
      </c>
      <c r="O1341" s="121" t="s">
        <v>863</v>
      </c>
      <c r="P1341" s="121"/>
      <c r="Q1341" s="121"/>
      <c r="R1341" s="121"/>
      <c r="S1341" s="142"/>
    </row>
    <row r="1342">
      <c r="A1342" s="113" t="s">
        <v>2228</v>
      </c>
      <c r="B1342" s="138" t="s">
        <v>85</v>
      </c>
      <c r="C1342" s="138" t="s">
        <v>86</v>
      </c>
      <c r="D1342" s="138" t="s">
        <v>41</v>
      </c>
      <c r="E1342" s="139"/>
      <c r="F1342" s="138" t="s">
        <v>40</v>
      </c>
      <c r="G1342" s="132">
        <v>1167.0</v>
      </c>
      <c r="H1342" s="116">
        <v>2231.25</v>
      </c>
      <c r="I1342" s="131"/>
      <c r="J1342" s="115"/>
      <c r="K1342" s="115"/>
      <c r="L1342" s="137" t="s">
        <v>862</v>
      </c>
      <c r="M1342" s="115"/>
      <c r="N1342" s="113" t="s">
        <v>725</v>
      </c>
      <c r="O1342" s="118" t="s">
        <v>863</v>
      </c>
      <c r="P1342" s="118"/>
      <c r="Q1342" s="118"/>
      <c r="R1342" s="118"/>
      <c r="S1342" s="141"/>
    </row>
    <row r="1343">
      <c r="A1343" s="113" t="s">
        <v>2229</v>
      </c>
      <c r="B1343" s="137" t="s">
        <v>85</v>
      </c>
      <c r="C1343" s="137" t="s">
        <v>86</v>
      </c>
      <c r="D1343" s="137" t="s">
        <v>41</v>
      </c>
      <c r="E1343" s="140"/>
      <c r="F1343" s="137" t="s">
        <v>40</v>
      </c>
      <c r="G1343" s="132">
        <v>1168.0</v>
      </c>
      <c r="H1343" s="116">
        <v>6012.59</v>
      </c>
      <c r="I1343" s="131"/>
      <c r="J1343" s="115"/>
      <c r="K1343" s="115"/>
      <c r="L1343" s="138" t="s">
        <v>862</v>
      </c>
      <c r="M1343" s="115"/>
      <c r="N1343" s="113" t="s">
        <v>725</v>
      </c>
      <c r="O1343" s="121" t="s">
        <v>863</v>
      </c>
      <c r="P1343" s="121"/>
      <c r="Q1343" s="121"/>
      <c r="R1343" s="121"/>
      <c r="S1343" s="142"/>
    </row>
    <row r="1344">
      <c r="A1344" s="113" t="s">
        <v>2230</v>
      </c>
      <c r="B1344" s="138" t="s">
        <v>85</v>
      </c>
      <c r="C1344" s="138" t="s">
        <v>86</v>
      </c>
      <c r="D1344" s="138" t="s">
        <v>41</v>
      </c>
      <c r="E1344" s="139"/>
      <c r="F1344" s="138" t="s">
        <v>40</v>
      </c>
      <c r="G1344" s="132">
        <v>1169.0</v>
      </c>
      <c r="H1344" s="116">
        <v>265.04</v>
      </c>
      <c r="I1344" s="131"/>
      <c r="J1344" s="115"/>
      <c r="K1344" s="115"/>
      <c r="L1344" s="137" t="s">
        <v>862</v>
      </c>
      <c r="M1344" s="115"/>
      <c r="N1344" s="113" t="s">
        <v>725</v>
      </c>
      <c r="O1344" s="118" t="s">
        <v>863</v>
      </c>
      <c r="P1344" s="118"/>
      <c r="Q1344" s="118"/>
      <c r="R1344" s="118"/>
      <c r="S1344" s="141"/>
    </row>
    <row r="1345">
      <c r="A1345" s="113" t="s">
        <v>2231</v>
      </c>
      <c r="B1345" s="137" t="s">
        <v>85</v>
      </c>
      <c r="C1345" s="137" t="s">
        <v>86</v>
      </c>
      <c r="D1345" s="137" t="s">
        <v>41</v>
      </c>
      <c r="E1345" s="140"/>
      <c r="F1345" s="137" t="s">
        <v>40</v>
      </c>
      <c r="G1345" s="132">
        <v>1170.0</v>
      </c>
      <c r="H1345" s="116">
        <v>155.44</v>
      </c>
      <c r="I1345" s="131"/>
      <c r="J1345" s="115"/>
      <c r="K1345" s="115"/>
      <c r="L1345" s="138" t="s">
        <v>862</v>
      </c>
      <c r="M1345" s="115"/>
      <c r="N1345" s="113" t="s">
        <v>725</v>
      </c>
      <c r="O1345" s="121" t="s">
        <v>863</v>
      </c>
      <c r="P1345" s="121"/>
      <c r="Q1345" s="121"/>
      <c r="R1345" s="121"/>
      <c r="S1345" s="142"/>
    </row>
    <row r="1346">
      <c r="A1346" s="113" t="s">
        <v>2232</v>
      </c>
      <c r="B1346" s="138" t="s">
        <v>85</v>
      </c>
      <c r="C1346" s="138" t="s">
        <v>86</v>
      </c>
      <c r="D1346" s="138" t="s">
        <v>41</v>
      </c>
      <c r="E1346" s="139"/>
      <c r="F1346" s="138" t="s">
        <v>40</v>
      </c>
      <c r="G1346" s="132">
        <v>1171.0</v>
      </c>
      <c r="H1346" s="116">
        <v>1133.14</v>
      </c>
      <c r="I1346" s="131"/>
      <c r="J1346" s="115"/>
      <c r="K1346" s="115"/>
      <c r="L1346" s="137" t="s">
        <v>862</v>
      </c>
      <c r="M1346" s="115"/>
      <c r="N1346" s="113" t="s">
        <v>725</v>
      </c>
      <c r="O1346" s="118" t="s">
        <v>863</v>
      </c>
      <c r="P1346" s="118"/>
      <c r="Q1346" s="118"/>
      <c r="R1346" s="118"/>
      <c r="S1346" s="141"/>
    </row>
    <row r="1347">
      <c r="A1347" s="113" t="s">
        <v>2233</v>
      </c>
      <c r="B1347" s="137" t="s">
        <v>85</v>
      </c>
      <c r="C1347" s="137" t="s">
        <v>86</v>
      </c>
      <c r="D1347" s="137" t="s">
        <v>41</v>
      </c>
      <c r="E1347" s="140"/>
      <c r="F1347" s="137" t="s">
        <v>40</v>
      </c>
      <c r="G1347" s="132">
        <v>1172.0</v>
      </c>
      <c r="H1347" s="116">
        <v>676.57</v>
      </c>
      <c r="I1347" s="131"/>
      <c r="J1347" s="115"/>
      <c r="K1347" s="115"/>
      <c r="L1347" s="138" t="s">
        <v>862</v>
      </c>
      <c r="M1347" s="115"/>
      <c r="N1347" s="113" t="s">
        <v>725</v>
      </c>
      <c r="O1347" s="121" t="s">
        <v>863</v>
      </c>
      <c r="P1347" s="121"/>
      <c r="Q1347" s="121"/>
      <c r="R1347" s="121"/>
      <c r="S1347" s="142"/>
    </row>
    <row r="1348">
      <c r="A1348" s="113" t="s">
        <v>2234</v>
      </c>
      <c r="B1348" s="138" t="s">
        <v>85</v>
      </c>
      <c r="C1348" s="138" t="s">
        <v>86</v>
      </c>
      <c r="D1348" s="138" t="s">
        <v>41</v>
      </c>
      <c r="E1348" s="139"/>
      <c r="F1348" s="138" t="s">
        <v>40</v>
      </c>
      <c r="G1348" s="132">
        <v>1173.0</v>
      </c>
      <c r="H1348" s="116">
        <v>1096.67</v>
      </c>
      <c r="I1348" s="131"/>
      <c r="J1348" s="115"/>
      <c r="K1348" s="115"/>
      <c r="L1348" s="137" t="s">
        <v>862</v>
      </c>
      <c r="M1348" s="115"/>
      <c r="N1348" s="113" t="s">
        <v>725</v>
      </c>
      <c r="O1348" s="118" t="s">
        <v>863</v>
      </c>
      <c r="P1348" s="118"/>
      <c r="Q1348" s="118"/>
      <c r="R1348" s="118"/>
      <c r="S1348" s="141"/>
    </row>
    <row r="1349">
      <c r="A1349" s="113" t="s">
        <v>2235</v>
      </c>
      <c r="B1349" s="137" t="s">
        <v>85</v>
      </c>
      <c r="C1349" s="137" t="s">
        <v>86</v>
      </c>
      <c r="D1349" s="137" t="s">
        <v>41</v>
      </c>
      <c r="E1349" s="140"/>
      <c r="F1349" s="137" t="s">
        <v>40</v>
      </c>
      <c r="G1349" s="132">
        <v>1211.0</v>
      </c>
      <c r="H1349" s="116">
        <v>221.93</v>
      </c>
      <c r="I1349" s="131"/>
      <c r="J1349" s="115"/>
      <c r="K1349" s="115"/>
      <c r="L1349" s="138" t="s">
        <v>862</v>
      </c>
      <c r="M1349" s="115"/>
      <c r="N1349" s="113" t="s">
        <v>725</v>
      </c>
      <c r="O1349" s="121" t="s">
        <v>863</v>
      </c>
      <c r="P1349" s="121"/>
      <c r="Q1349" s="121"/>
      <c r="R1349" s="121"/>
      <c r="S1349" s="142"/>
    </row>
    <row r="1350">
      <c r="A1350" s="113" t="s">
        <v>2236</v>
      </c>
      <c r="B1350" s="138" t="s">
        <v>85</v>
      </c>
      <c r="C1350" s="138" t="s">
        <v>86</v>
      </c>
      <c r="D1350" s="138" t="s">
        <v>41</v>
      </c>
      <c r="E1350" s="139"/>
      <c r="F1350" s="138" t="s">
        <v>40</v>
      </c>
      <c r="G1350" s="132">
        <v>1210.0</v>
      </c>
      <c r="H1350" s="116">
        <v>2780.18</v>
      </c>
      <c r="I1350" s="131"/>
      <c r="J1350" s="115"/>
      <c r="K1350" s="115"/>
      <c r="L1350" s="137" t="s">
        <v>862</v>
      </c>
      <c r="M1350" s="115"/>
      <c r="N1350" s="113" t="s">
        <v>725</v>
      </c>
      <c r="O1350" s="118" t="s">
        <v>863</v>
      </c>
      <c r="P1350" s="118"/>
      <c r="Q1350" s="118"/>
      <c r="R1350" s="118"/>
      <c r="S1350" s="141"/>
    </row>
    <row r="1351">
      <c r="A1351" s="113" t="s">
        <v>2237</v>
      </c>
      <c r="B1351" s="137" t="s">
        <v>85</v>
      </c>
      <c r="C1351" s="137" t="s">
        <v>86</v>
      </c>
      <c r="D1351" s="137" t="s">
        <v>41</v>
      </c>
      <c r="E1351" s="140"/>
      <c r="F1351" s="137" t="s">
        <v>40</v>
      </c>
      <c r="G1351" s="132">
        <v>1284.0</v>
      </c>
      <c r="H1351" s="116">
        <v>375.38</v>
      </c>
      <c r="I1351" s="131"/>
      <c r="J1351" s="115"/>
      <c r="K1351" s="115"/>
      <c r="L1351" s="138" t="s">
        <v>862</v>
      </c>
      <c r="M1351" s="115"/>
      <c r="N1351" s="113" t="s">
        <v>725</v>
      </c>
      <c r="O1351" s="121" t="s">
        <v>863</v>
      </c>
      <c r="P1351" s="121"/>
      <c r="Q1351" s="121"/>
      <c r="R1351" s="121"/>
      <c r="S1351" s="142"/>
    </row>
    <row r="1352">
      <c r="A1352" s="113" t="s">
        <v>2238</v>
      </c>
      <c r="B1352" s="138" t="s">
        <v>85</v>
      </c>
      <c r="C1352" s="138" t="s">
        <v>86</v>
      </c>
      <c r="D1352" s="138" t="s">
        <v>41</v>
      </c>
      <c r="E1352" s="139"/>
      <c r="F1352" s="138" t="s">
        <v>40</v>
      </c>
      <c r="G1352" s="132">
        <v>1285.0</v>
      </c>
      <c r="H1352" s="116">
        <v>1594.74</v>
      </c>
      <c r="I1352" s="131"/>
      <c r="J1352" s="115"/>
      <c r="K1352" s="115"/>
      <c r="L1352" s="137" t="s">
        <v>862</v>
      </c>
      <c r="M1352" s="115"/>
      <c r="N1352" s="113" t="s">
        <v>725</v>
      </c>
      <c r="O1352" s="118" t="s">
        <v>863</v>
      </c>
      <c r="P1352" s="118"/>
      <c r="Q1352" s="118"/>
      <c r="R1352" s="118"/>
      <c r="S1352" s="141"/>
    </row>
    <row r="1353">
      <c r="A1353" s="113" t="s">
        <v>2239</v>
      </c>
      <c r="B1353" s="137" t="s">
        <v>85</v>
      </c>
      <c r="C1353" s="137" t="s">
        <v>86</v>
      </c>
      <c r="D1353" s="137" t="s">
        <v>41</v>
      </c>
      <c r="E1353" s="140"/>
      <c r="F1353" s="137" t="s">
        <v>40</v>
      </c>
      <c r="G1353" s="132">
        <v>1286.0</v>
      </c>
      <c r="H1353" s="116">
        <v>7974.61</v>
      </c>
      <c r="I1353" s="131"/>
      <c r="J1353" s="115"/>
      <c r="K1353" s="115"/>
      <c r="L1353" s="138" t="s">
        <v>862</v>
      </c>
      <c r="M1353" s="115"/>
      <c r="N1353" s="113" t="s">
        <v>725</v>
      </c>
      <c r="O1353" s="121" t="s">
        <v>863</v>
      </c>
      <c r="P1353" s="121"/>
      <c r="Q1353" s="121"/>
      <c r="R1353" s="121"/>
      <c r="S1353" s="142"/>
    </row>
    <row r="1354">
      <c r="A1354" s="113" t="s">
        <v>2240</v>
      </c>
      <c r="B1354" s="138" t="s">
        <v>85</v>
      </c>
      <c r="C1354" s="138" t="s">
        <v>86</v>
      </c>
      <c r="D1354" s="138" t="s">
        <v>41</v>
      </c>
      <c r="E1354" s="139"/>
      <c r="F1354" s="138" t="s">
        <v>40</v>
      </c>
      <c r="G1354" s="132">
        <v>1287.0</v>
      </c>
      <c r="H1354" s="116">
        <v>2326.97</v>
      </c>
      <c r="I1354" s="131"/>
      <c r="J1354" s="115"/>
      <c r="K1354" s="115"/>
      <c r="L1354" s="137" t="s">
        <v>862</v>
      </c>
      <c r="M1354" s="115"/>
      <c r="N1354" s="113" t="s">
        <v>725</v>
      </c>
      <c r="O1354" s="118" t="s">
        <v>863</v>
      </c>
      <c r="P1354" s="118"/>
      <c r="Q1354" s="118"/>
      <c r="R1354" s="118"/>
      <c r="S1354" s="141"/>
    </row>
    <row r="1355">
      <c r="A1355" s="113" t="s">
        <v>2241</v>
      </c>
      <c r="B1355" s="137" t="s">
        <v>85</v>
      </c>
      <c r="C1355" s="137" t="s">
        <v>86</v>
      </c>
      <c r="D1355" s="137" t="s">
        <v>41</v>
      </c>
      <c r="E1355" s="140"/>
      <c r="F1355" s="137" t="s">
        <v>40</v>
      </c>
      <c r="G1355" s="132">
        <v>1288.0</v>
      </c>
      <c r="H1355" s="116">
        <v>3418.65</v>
      </c>
      <c r="I1355" s="131"/>
      <c r="J1355" s="115"/>
      <c r="K1355" s="115"/>
      <c r="L1355" s="138" t="s">
        <v>862</v>
      </c>
      <c r="M1355" s="115"/>
      <c r="N1355" s="113" t="s">
        <v>725</v>
      </c>
      <c r="O1355" s="121" t="s">
        <v>863</v>
      </c>
      <c r="P1355" s="121"/>
      <c r="Q1355" s="121"/>
      <c r="R1355" s="121"/>
      <c r="S1355" s="142"/>
    </row>
    <row r="1356">
      <c r="A1356" s="113" t="s">
        <v>2242</v>
      </c>
      <c r="B1356" s="138" t="s">
        <v>85</v>
      </c>
      <c r="C1356" s="138" t="s">
        <v>86</v>
      </c>
      <c r="D1356" s="138" t="s">
        <v>41</v>
      </c>
      <c r="E1356" s="139"/>
      <c r="F1356" s="138" t="s">
        <v>40</v>
      </c>
      <c r="G1356" s="132">
        <v>1289.0</v>
      </c>
      <c r="H1356" s="116">
        <v>919.92</v>
      </c>
      <c r="I1356" s="131"/>
      <c r="J1356" s="115"/>
      <c r="K1356" s="115"/>
      <c r="L1356" s="137" t="s">
        <v>862</v>
      </c>
      <c r="M1356" s="115"/>
      <c r="N1356" s="113" t="s">
        <v>725</v>
      </c>
      <c r="O1356" s="118" t="s">
        <v>863</v>
      </c>
      <c r="P1356" s="118"/>
      <c r="Q1356" s="118"/>
      <c r="R1356" s="118"/>
      <c r="S1356" s="141"/>
    </row>
    <row r="1357">
      <c r="A1357" s="113" t="s">
        <v>2243</v>
      </c>
      <c r="B1357" s="137" t="s">
        <v>85</v>
      </c>
      <c r="C1357" s="137" t="s">
        <v>86</v>
      </c>
      <c r="D1357" s="137" t="s">
        <v>41</v>
      </c>
      <c r="E1357" s="140"/>
      <c r="F1357" s="137" t="s">
        <v>40</v>
      </c>
      <c r="G1357" s="132">
        <v>1290.0</v>
      </c>
      <c r="H1357" s="116">
        <v>211.66</v>
      </c>
      <c r="I1357" s="131"/>
      <c r="J1357" s="115"/>
      <c r="K1357" s="115"/>
      <c r="L1357" s="138" t="s">
        <v>862</v>
      </c>
      <c r="M1357" s="115"/>
      <c r="N1357" s="113" t="s">
        <v>725</v>
      </c>
      <c r="O1357" s="121" t="s">
        <v>863</v>
      </c>
      <c r="P1357" s="121"/>
      <c r="Q1357" s="121"/>
      <c r="R1357" s="121"/>
      <c r="S1357" s="142"/>
    </row>
    <row r="1358">
      <c r="A1358" s="113" t="s">
        <v>2244</v>
      </c>
      <c r="B1358" s="138" t="s">
        <v>85</v>
      </c>
      <c r="C1358" s="138" t="s">
        <v>86</v>
      </c>
      <c r="D1358" s="138" t="s">
        <v>41</v>
      </c>
      <c r="E1358" s="139"/>
      <c r="F1358" s="138" t="s">
        <v>40</v>
      </c>
      <c r="G1358" s="132">
        <v>1291.0</v>
      </c>
      <c r="H1358" s="116">
        <v>86.05</v>
      </c>
      <c r="I1358" s="131"/>
      <c r="J1358" s="115"/>
      <c r="K1358" s="115"/>
      <c r="L1358" s="137" t="s">
        <v>862</v>
      </c>
      <c r="M1358" s="115"/>
      <c r="N1358" s="113" t="s">
        <v>725</v>
      </c>
      <c r="O1358" s="118" t="s">
        <v>863</v>
      </c>
      <c r="P1358" s="118"/>
      <c r="Q1358" s="118"/>
      <c r="R1358" s="118"/>
      <c r="S1358" s="141"/>
    </row>
    <row r="1359">
      <c r="A1359" s="113" t="s">
        <v>2245</v>
      </c>
      <c r="B1359" s="137" t="s">
        <v>85</v>
      </c>
      <c r="C1359" s="137" t="s">
        <v>86</v>
      </c>
      <c r="D1359" s="137" t="s">
        <v>41</v>
      </c>
      <c r="E1359" s="140"/>
      <c r="F1359" s="137" t="s">
        <v>40</v>
      </c>
      <c r="G1359" s="132">
        <v>1292.0</v>
      </c>
      <c r="H1359" s="116">
        <v>564.99</v>
      </c>
      <c r="I1359" s="131"/>
      <c r="J1359" s="115"/>
      <c r="K1359" s="115"/>
      <c r="L1359" s="138" t="s">
        <v>862</v>
      </c>
      <c r="M1359" s="115"/>
      <c r="N1359" s="113" t="s">
        <v>725</v>
      </c>
      <c r="O1359" s="121" t="s">
        <v>863</v>
      </c>
      <c r="P1359" s="121"/>
      <c r="Q1359" s="121"/>
      <c r="R1359" s="121"/>
      <c r="S1359" s="142"/>
    </row>
    <row r="1360">
      <c r="A1360" s="113" t="s">
        <v>2246</v>
      </c>
      <c r="B1360" s="138" t="s">
        <v>85</v>
      </c>
      <c r="C1360" s="138" t="s">
        <v>86</v>
      </c>
      <c r="D1360" s="138" t="s">
        <v>41</v>
      </c>
      <c r="E1360" s="139"/>
      <c r="F1360" s="138" t="s">
        <v>40</v>
      </c>
      <c r="G1360" s="132">
        <v>1293.0</v>
      </c>
      <c r="H1360" s="116">
        <v>488.27</v>
      </c>
      <c r="I1360" s="131"/>
      <c r="J1360" s="115"/>
      <c r="K1360" s="115"/>
      <c r="L1360" s="137" t="s">
        <v>862</v>
      </c>
      <c r="M1360" s="115"/>
      <c r="N1360" s="113" t="s">
        <v>725</v>
      </c>
      <c r="O1360" s="118" t="s">
        <v>863</v>
      </c>
      <c r="P1360" s="118"/>
      <c r="Q1360" s="118"/>
      <c r="R1360" s="118"/>
      <c r="S1360" s="141"/>
    </row>
    <row r="1361">
      <c r="A1361" s="113" t="s">
        <v>2247</v>
      </c>
      <c r="B1361" s="137" t="s">
        <v>85</v>
      </c>
      <c r="C1361" s="137" t="s">
        <v>86</v>
      </c>
      <c r="D1361" s="137" t="s">
        <v>41</v>
      </c>
      <c r="E1361" s="140"/>
      <c r="F1361" s="137" t="s">
        <v>40</v>
      </c>
      <c r="G1361" s="132">
        <v>1294.0</v>
      </c>
      <c r="H1361" s="116">
        <v>6105.76</v>
      </c>
      <c r="I1361" s="131"/>
      <c r="J1361" s="115"/>
      <c r="K1361" s="115"/>
      <c r="L1361" s="138" t="s">
        <v>862</v>
      </c>
      <c r="M1361" s="115"/>
      <c r="N1361" s="113" t="s">
        <v>725</v>
      </c>
      <c r="O1361" s="121" t="s">
        <v>863</v>
      </c>
      <c r="P1361" s="121"/>
      <c r="Q1361" s="121"/>
      <c r="R1361" s="121"/>
      <c r="S1361" s="142"/>
    </row>
    <row r="1362">
      <c r="A1362" s="113" t="s">
        <v>2248</v>
      </c>
      <c r="B1362" s="138" t="s">
        <v>85</v>
      </c>
      <c r="C1362" s="138" t="s">
        <v>86</v>
      </c>
      <c r="D1362" s="138" t="s">
        <v>41</v>
      </c>
      <c r="E1362" s="139"/>
      <c r="F1362" s="138" t="s">
        <v>40</v>
      </c>
      <c r="G1362" s="132">
        <v>1295.0</v>
      </c>
      <c r="H1362" s="116">
        <v>1251.51</v>
      </c>
      <c r="I1362" s="131"/>
      <c r="J1362" s="115"/>
      <c r="K1362" s="115"/>
      <c r="L1362" s="137" t="s">
        <v>862</v>
      </c>
      <c r="M1362" s="115"/>
      <c r="N1362" s="113" t="s">
        <v>725</v>
      </c>
      <c r="O1362" s="118" t="s">
        <v>863</v>
      </c>
      <c r="P1362" s="118"/>
      <c r="Q1362" s="118"/>
      <c r="R1362" s="118"/>
      <c r="S1362" s="141"/>
    </row>
    <row r="1363">
      <c r="A1363" s="113" t="s">
        <v>2249</v>
      </c>
      <c r="B1363" s="137" t="s">
        <v>85</v>
      </c>
      <c r="C1363" s="137" t="s">
        <v>86</v>
      </c>
      <c r="D1363" s="137" t="s">
        <v>41</v>
      </c>
      <c r="E1363" s="140"/>
      <c r="F1363" s="137" t="s">
        <v>40</v>
      </c>
      <c r="G1363" s="132">
        <v>1296.0</v>
      </c>
      <c r="H1363" s="116">
        <v>1014.93</v>
      </c>
      <c r="I1363" s="131"/>
      <c r="J1363" s="115"/>
      <c r="K1363" s="115"/>
      <c r="L1363" s="138" t="s">
        <v>862</v>
      </c>
      <c r="M1363" s="115"/>
      <c r="N1363" s="113" t="s">
        <v>725</v>
      </c>
      <c r="O1363" s="121" t="s">
        <v>863</v>
      </c>
      <c r="P1363" s="121"/>
      <c r="Q1363" s="121"/>
      <c r="R1363" s="121"/>
      <c r="S1363" s="142"/>
    </row>
    <row r="1364">
      <c r="A1364" s="113" t="s">
        <v>2250</v>
      </c>
      <c r="B1364" s="138" t="s">
        <v>85</v>
      </c>
      <c r="C1364" s="138" t="s">
        <v>86</v>
      </c>
      <c r="D1364" s="138" t="s">
        <v>41</v>
      </c>
      <c r="E1364" s="139"/>
      <c r="F1364" s="138" t="s">
        <v>40</v>
      </c>
      <c r="G1364" s="132">
        <v>1297.0</v>
      </c>
      <c r="H1364" s="116">
        <v>830.16</v>
      </c>
      <c r="I1364" s="131"/>
      <c r="J1364" s="115"/>
      <c r="K1364" s="115"/>
      <c r="L1364" s="137" t="s">
        <v>862</v>
      </c>
      <c r="M1364" s="115"/>
      <c r="N1364" s="113" t="s">
        <v>725</v>
      </c>
      <c r="O1364" s="118" t="s">
        <v>863</v>
      </c>
      <c r="P1364" s="118"/>
      <c r="Q1364" s="118"/>
      <c r="R1364" s="118"/>
      <c r="S1364" s="141"/>
    </row>
    <row r="1365">
      <c r="A1365" s="113" t="s">
        <v>2251</v>
      </c>
      <c r="B1365" s="137" t="s">
        <v>85</v>
      </c>
      <c r="C1365" s="137" t="s">
        <v>86</v>
      </c>
      <c r="D1365" s="137" t="s">
        <v>41</v>
      </c>
      <c r="E1365" s="140"/>
      <c r="F1365" s="137" t="s">
        <v>40</v>
      </c>
      <c r="G1365" s="132">
        <v>1298.0</v>
      </c>
      <c r="H1365" s="116">
        <v>773.99</v>
      </c>
      <c r="I1365" s="131"/>
      <c r="J1365" s="115"/>
      <c r="K1365" s="115"/>
      <c r="L1365" s="138" t="s">
        <v>862</v>
      </c>
      <c r="M1365" s="115"/>
      <c r="N1365" s="113" t="s">
        <v>725</v>
      </c>
      <c r="O1365" s="121" t="s">
        <v>863</v>
      </c>
      <c r="P1365" s="121"/>
      <c r="Q1365" s="121"/>
      <c r="R1365" s="121"/>
      <c r="S1365" s="142"/>
    </row>
    <row r="1366">
      <c r="A1366" s="113" t="s">
        <v>2252</v>
      </c>
      <c r="B1366" s="138" t="s">
        <v>85</v>
      </c>
      <c r="C1366" s="138" t="s">
        <v>86</v>
      </c>
      <c r="D1366" s="138" t="s">
        <v>41</v>
      </c>
      <c r="E1366" s="139"/>
      <c r="F1366" s="138" t="s">
        <v>40</v>
      </c>
      <c r="G1366" s="132">
        <v>1299.0</v>
      </c>
      <c r="H1366" s="116">
        <v>362.33</v>
      </c>
      <c r="I1366" s="131"/>
      <c r="J1366" s="115"/>
      <c r="K1366" s="115"/>
      <c r="L1366" s="137" t="s">
        <v>862</v>
      </c>
      <c r="M1366" s="115"/>
      <c r="N1366" s="113" t="s">
        <v>725</v>
      </c>
      <c r="O1366" s="118" t="s">
        <v>863</v>
      </c>
      <c r="P1366" s="118"/>
      <c r="Q1366" s="118"/>
      <c r="R1366" s="118"/>
      <c r="S1366" s="141"/>
    </row>
    <row r="1367">
      <c r="A1367" s="113" t="s">
        <v>2253</v>
      </c>
      <c r="B1367" s="137" t="s">
        <v>85</v>
      </c>
      <c r="C1367" s="137" t="s">
        <v>86</v>
      </c>
      <c r="D1367" s="137" t="s">
        <v>41</v>
      </c>
      <c r="E1367" s="140"/>
      <c r="F1367" s="137" t="s">
        <v>40</v>
      </c>
      <c r="G1367" s="132">
        <v>1300.0</v>
      </c>
      <c r="H1367" s="116">
        <v>636.23</v>
      </c>
      <c r="I1367" s="131"/>
      <c r="J1367" s="115"/>
      <c r="K1367" s="115"/>
      <c r="L1367" s="138" t="s">
        <v>862</v>
      </c>
      <c r="M1367" s="115"/>
      <c r="N1367" s="113" t="s">
        <v>725</v>
      </c>
      <c r="O1367" s="121" t="s">
        <v>863</v>
      </c>
      <c r="P1367" s="121"/>
      <c r="Q1367" s="121"/>
      <c r="R1367" s="121"/>
      <c r="S1367" s="142"/>
    </row>
    <row r="1368">
      <c r="A1368" s="113" t="s">
        <v>2254</v>
      </c>
      <c r="B1368" s="138" t="s">
        <v>85</v>
      </c>
      <c r="C1368" s="138" t="s">
        <v>86</v>
      </c>
      <c r="D1368" s="138" t="s">
        <v>41</v>
      </c>
      <c r="E1368" s="139"/>
      <c r="F1368" s="138" t="s">
        <v>40</v>
      </c>
      <c r="G1368" s="132">
        <v>1301.0</v>
      </c>
      <c r="H1368" s="116">
        <v>4100.33</v>
      </c>
      <c r="I1368" s="131"/>
      <c r="J1368" s="115"/>
      <c r="K1368" s="115"/>
      <c r="L1368" s="137" t="s">
        <v>862</v>
      </c>
      <c r="M1368" s="115"/>
      <c r="N1368" s="113" t="s">
        <v>725</v>
      </c>
      <c r="O1368" s="118" t="s">
        <v>863</v>
      </c>
      <c r="P1368" s="118"/>
      <c r="Q1368" s="118"/>
      <c r="R1368" s="118"/>
      <c r="S1368" s="141"/>
    </row>
    <row r="1369">
      <c r="A1369" s="113" t="s">
        <v>2255</v>
      </c>
      <c r="B1369" s="137" t="s">
        <v>85</v>
      </c>
      <c r="C1369" s="137" t="s">
        <v>86</v>
      </c>
      <c r="D1369" s="137" t="s">
        <v>41</v>
      </c>
      <c r="E1369" s="140"/>
      <c r="F1369" s="137" t="s">
        <v>40</v>
      </c>
      <c r="G1369" s="132">
        <v>1302.0</v>
      </c>
      <c r="H1369" s="116">
        <v>325.41</v>
      </c>
      <c r="I1369" s="131"/>
      <c r="J1369" s="115"/>
      <c r="K1369" s="115"/>
      <c r="L1369" s="138" t="s">
        <v>862</v>
      </c>
      <c r="M1369" s="115"/>
      <c r="N1369" s="113" t="s">
        <v>725</v>
      </c>
      <c r="O1369" s="121" t="s">
        <v>863</v>
      </c>
      <c r="P1369" s="121"/>
      <c r="Q1369" s="121"/>
      <c r="R1369" s="121"/>
      <c r="S1369" s="142"/>
    </row>
    <row r="1370">
      <c r="A1370" s="113" t="s">
        <v>2256</v>
      </c>
      <c r="B1370" s="138" t="s">
        <v>85</v>
      </c>
      <c r="C1370" s="138" t="s">
        <v>86</v>
      </c>
      <c r="D1370" s="138" t="s">
        <v>41</v>
      </c>
      <c r="E1370" s="139"/>
      <c r="F1370" s="138" t="s">
        <v>40</v>
      </c>
      <c r="G1370" s="132">
        <v>1303.0</v>
      </c>
      <c r="H1370" s="116">
        <v>188.57</v>
      </c>
      <c r="I1370" s="131"/>
      <c r="J1370" s="115"/>
      <c r="K1370" s="115"/>
      <c r="L1370" s="137" t="s">
        <v>862</v>
      </c>
      <c r="M1370" s="115"/>
      <c r="N1370" s="113" t="s">
        <v>725</v>
      </c>
      <c r="O1370" s="118" t="s">
        <v>863</v>
      </c>
      <c r="P1370" s="118"/>
      <c r="Q1370" s="118"/>
      <c r="R1370" s="118"/>
      <c r="S1370" s="141"/>
    </row>
    <row r="1371">
      <c r="A1371" s="113" t="s">
        <v>2257</v>
      </c>
      <c r="B1371" s="137" t="s">
        <v>85</v>
      </c>
      <c r="C1371" s="137" t="s">
        <v>86</v>
      </c>
      <c r="D1371" s="137" t="s">
        <v>41</v>
      </c>
      <c r="E1371" s="140"/>
      <c r="F1371" s="137" t="s">
        <v>40</v>
      </c>
      <c r="G1371" s="132">
        <v>1304.0</v>
      </c>
      <c r="H1371" s="116">
        <v>593.19</v>
      </c>
      <c r="I1371" s="131"/>
      <c r="J1371" s="115"/>
      <c r="K1371" s="115"/>
      <c r="L1371" s="138" t="s">
        <v>862</v>
      </c>
      <c r="M1371" s="115"/>
      <c r="N1371" s="113" t="s">
        <v>725</v>
      </c>
      <c r="O1371" s="121" t="s">
        <v>863</v>
      </c>
      <c r="P1371" s="121"/>
      <c r="Q1371" s="121"/>
      <c r="R1371" s="121"/>
      <c r="S1371" s="142"/>
    </row>
    <row r="1372">
      <c r="A1372" s="113" t="s">
        <v>2258</v>
      </c>
      <c r="B1372" s="138" t="s">
        <v>85</v>
      </c>
      <c r="C1372" s="138" t="s">
        <v>86</v>
      </c>
      <c r="D1372" s="138" t="s">
        <v>41</v>
      </c>
      <c r="E1372" s="139"/>
      <c r="F1372" s="138" t="s">
        <v>40</v>
      </c>
      <c r="G1372" s="132">
        <v>1305.0</v>
      </c>
      <c r="H1372" s="116">
        <v>244.91</v>
      </c>
      <c r="I1372" s="131"/>
      <c r="J1372" s="115"/>
      <c r="K1372" s="115"/>
      <c r="L1372" s="137" t="s">
        <v>862</v>
      </c>
      <c r="M1372" s="115"/>
      <c r="N1372" s="113" t="s">
        <v>725</v>
      </c>
      <c r="O1372" s="118" t="s">
        <v>863</v>
      </c>
      <c r="P1372" s="118"/>
      <c r="Q1372" s="118"/>
      <c r="R1372" s="118"/>
      <c r="S1372" s="141"/>
    </row>
    <row r="1373">
      <c r="A1373" s="113" t="s">
        <v>2259</v>
      </c>
      <c r="B1373" s="137" t="s">
        <v>85</v>
      </c>
      <c r="C1373" s="137" t="s">
        <v>86</v>
      </c>
      <c r="D1373" s="137" t="s">
        <v>41</v>
      </c>
      <c r="E1373" s="140"/>
      <c r="F1373" s="137" t="s">
        <v>40</v>
      </c>
      <c r="G1373" s="132">
        <v>1376.0</v>
      </c>
      <c r="H1373" s="116">
        <v>185.28</v>
      </c>
      <c r="I1373" s="131"/>
      <c r="J1373" s="115"/>
      <c r="K1373" s="115"/>
      <c r="L1373" s="138" t="s">
        <v>862</v>
      </c>
      <c r="M1373" s="115"/>
      <c r="N1373" s="113" t="s">
        <v>725</v>
      </c>
      <c r="O1373" s="121" t="s">
        <v>863</v>
      </c>
      <c r="P1373" s="121"/>
      <c r="Q1373" s="121"/>
      <c r="R1373" s="121"/>
      <c r="S1373" s="142"/>
    </row>
    <row r="1374">
      <c r="A1374" s="113" t="s">
        <v>2260</v>
      </c>
      <c r="B1374" s="138" t="s">
        <v>85</v>
      </c>
      <c r="C1374" s="138" t="s">
        <v>86</v>
      </c>
      <c r="D1374" s="138" t="s">
        <v>41</v>
      </c>
      <c r="E1374" s="139"/>
      <c r="F1374" s="138" t="s">
        <v>40</v>
      </c>
      <c r="G1374" s="132">
        <v>1377.0</v>
      </c>
      <c r="H1374" s="116">
        <v>5015.14</v>
      </c>
      <c r="I1374" s="131"/>
      <c r="J1374" s="115"/>
      <c r="K1374" s="115"/>
      <c r="L1374" s="137" t="s">
        <v>862</v>
      </c>
      <c r="M1374" s="115"/>
      <c r="N1374" s="113" t="s">
        <v>725</v>
      </c>
      <c r="O1374" s="118" t="s">
        <v>863</v>
      </c>
      <c r="P1374" s="118"/>
      <c r="Q1374" s="118"/>
      <c r="R1374" s="118"/>
      <c r="S1374" s="141"/>
    </row>
    <row r="1375">
      <c r="A1375" s="113" t="s">
        <v>2261</v>
      </c>
      <c r="B1375" s="137" t="s">
        <v>85</v>
      </c>
      <c r="C1375" s="137" t="s">
        <v>86</v>
      </c>
      <c r="D1375" s="137" t="s">
        <v>41</v>
      </c>
      <c r="E1375" s="140"/>
      <c r="F1375" s="137" t="s">
        <v>40</v>
      </c>
      <c r="G1375" s="132">
        <v>1378.0</v>
      </c>
      <c r="H1375" s="116">
        <v>546.57</v>
      </c>
      <c r="I1375" s="131"/>
      <c r="J1375" s="115"/>
      <c r="K1375" s="115"/>
      <c r="L1375" s="138" t="s">
        <v>862</v>
      </c>
      <c r="M1375" s="115"/>
      <c r="N1375" s="113" t="s">
        <v>725</v>
      </c>
      <c r="O1375" s="121" t="s">
        <v>863</v>
      </c>
      <c r="P1375" s="121"/>
      <c r="Q1375" s="121"/>
      <c r="R1375" s="121"/>
      <c r="S1375" s="142"/>
    </row>
    <row r="1376">
      <c r="A1376" s="113" t="s">
        <v>2262</v>
      </c>
      <c r="B1376" s="138" t="s">
        <v>85</v>
      </c>
      <c r="C1376" s="138" t="s">
        <v>86</v>
      </c>
      <c r="D1376" s="138" t="s">
        <v>41</v>
      </c>
      <c r="E1376" s="139"/>
      <c r="F1376" s="138" t="s">
        <v>40</v>
      </c>
      <c r="G1376" s="132">
        <v>1379.0</v>
      </c>
      <c r="H1376" s="116">
        <v>756.89</v>
      </c>
      <c r="I1376" s="131"/>
      <c r="J1376" s="115"/>
      <c r="K1376" s="115"/>
      <c r="L1376" s="137" t="s">
        <v>862</v>
      </c>
      <c r="M1376" s="115"/>
      <c r="N1376" s="113" t="s">
        <v>725</v>
      </c>
      <c r="O1376" s="118" t="s">
        <v>863</v>
      </c>
      <c r="P1376" s="118"/>
      <c r="Q1376" s="118"/>
      <c r="R1376" s="118"/>
      <c r="S1376" s="141"/>
    </row>
    <row r="1377">
      <c r="A1377" s="113" t="s">
        <v>2263</v>
      </c>
      <c r="B1377" s="137" t="s">
        <v>85</v>
      </c>
      <c r="C1377" s="137" t="s">
        <v>86</v>
      </c>
      <c r="D1377" s="137" t="s">
        <v>41</v>
      </c>
      <c r="E1377" s="140"/>
      <c r="F1377" s="137" t="s">
        <v>40</v>
      </c>
      <c r="G1377" s="132">
        <v>1380.0</v>
      </c>
      <c r="H1377" s="116">
        <v>15458.52</v>
      </c>
      <c r="I1377" s="131"/>
      <c r="J1377" s="115"/>
      <c r="K1377" s="115"/>
      <c r="L1377" s="138" t="s">
        <v>862</v>
      </c>
      <c r="M1377" s="115"/>
      <c r="N1377" s="113" t="s">
        <v>725</v>
      </c>
      <c r="O1377" s="121" t="s">
        <v>863</v>
      </c>
      <c r="P1377" s="121"/>
      <c r="Q1377" s="121"/>
      <c r="R1377" s="121"/>
      <c r="S1377" s="142"/>
    </row>
    <row r="1378">
      <c r="A1378" s="113" t="s">
        <v>2264</v>
      </c>
      <c r="B1378" s="138" t="s">
        <v>85</v>
      </c>
      <c r="C1378" s="138" t="s">
        <v>86</v>
      </c>
      <c r="D1378" s="138" t="s">
        <v>41</v>
      </c>
      <c r="E1378" s="139"/>
      <c r="F1378" s="138" t="s">
        <v>40</v>
      </c>
      <c r="G1378" s="132">
        <v>1480.0</v>
      </c>
      <c r="H1378" s="116">
        <v>3107.08</v>
      </c>
      <c r="I1378" s="131"/>
      <c r="J1378" s="115"/>
      <c r="K1378" s="115"/>
      <c r="L1378" s="137" t="s">
        <v>862</v>
      </c>
      <c r="M1378" s="115"/>
      <c r="N1378" s="113" t="s">
        <v>725</v>
      </c>
      <c r="O1378" s="118" t="s">
        <v>863</v>
      </c>
      <c r="P1378" s="118"/>
      <c r="Q1378" s="118"/>
      <c r="R1378" s="118"/>
      <c r="S1378" s="141"/>
    </row>
    <row r="1379">
      <c r="A1379" s="113" t="s">
        <v>2265</v>
      </c>
      <c r="B1379" s="137" t="s">
        <v>85</v>
      </c>
      <c r="C1379" s="137" t="s">
        <v>86</v>
      </c>
      <c r="D1379" s="137" t="s">
        <v>41</v>
      </c>
      <c r="E1379" s="140"/>
      <c r="F1379" s="137" t="s">
        <v>40</v>
      </c>
      <c r="G1379" s="132">
        <v>1481.0</v>
      </c>
      <c r="H1379" s="116">
        <v>278.79</v>
      </c>
      <c r="I1379" s="131"/>
      <c r="J1379" s="115"/>
      <c r="K1379" s="115"/>
      <c r="L1379" s="138" t="s">
        <v>862</v>
      </c>
      <c r="M1379" s="115"/>
      <c r="N1379" s="113" t="s">
        <v>725</v>
      </c>
      <c r="O1379" s="121" t="s">
        <v>863</v>
      </c>
      <c r="P1379" s="121"/>
      <c r="Q1379" s="121"/>
      <c r="R1379" s="121"/>
      <c r="S1379" s="142"/>
    </row>
    <row r="1380">
      <c r="A1380" s="113" t="s">
        <v>2266</v>
      </c>
      <c r="B1380" s="138" t="s">
        <v>85</v>
      </c>
      <c r="C1380" s="138" t="s">
        <v>86</v>
      </c>
      <c r="D1380" s="138" t="s">
        <v>41</v>
      </c>
      <c r="E1380" s="139"/>
      <c r="F1380" s="138" t="s">
        <v>40</v>
      </c>
      <c r="G1380" s="132">
        <v>1482.0</v>
      </c>
      <c r="H1380" s="116">
        <v>318.57</v>
      </c>
      <c r="I1380" s="131"/>
      <c r="J1380" s="115"/>
      <c r="K1380" s="115"/>
      <c r="L1380" s="137" t="s">
        <v>862</v>
      </c>
      <c r="M1380" s="115"/>
      <c r="N1380" s="113" t="s">
        <v>725</v>
      </c>
      <c r="O1380" s="118" t="s">
        <v>863</v>
      </c>
      <c r="P1380" s="118"/>
      <c r="Q1380" s="118"/>
      <c r="R1380" s="118"/>
      <c r="S1380" s="141"/>
    </row>
    <row r="1381">
      <c r="A1381" s="113" t="s">
        <v>2267</v>
      </c>
      <c r="B1381" s="137" t="s">
        <v>85</v>
      </c>
      <c r="C1381" s="137" t="s">
        <v>86</v>
      </c>
      <c r="D1381" s="137" t="s">
        <v>41</v>
      </c>
      <c r="E1381" s="140"/>
      <c r="F1381" s="137" t="s">
        <v>40</v>
      </c>
      <c r="G1381" s="132">
        <v>1483.0</v>
      </c>
      <c r="H1381" s="116">
        <v>7725.93</v>
      </c>
      <c r="I1381" s="131"/>
      <c r="J1381" s="115"/>
      <c r="K1381" s="115"/>
      <c r="L1381" s="138" t="s">
        <v>862</v>
      </c>
      <c r="M1381" s="115"/>
      <c r="N1381" s="113" t="s">
        <v>725</v>
      </c>
      <c r="O1381" s="121" t="s">
        <v>863</v>
      </c>
      <c r="P1381" s="121"/>
      <c r="Q1381" s="121"/>
      <c r="R1381" s="121"/>
      <c r="S1381" s="142"/>
    </row>
    <row r="1382">
      <c r="A1382" s="113" t="s">
        <v>2268</v>
      </c>
      <c r="B1382" s="138" t="s">
        <v>85</v>
      </c>
      <c r="C1382" s="138" t="s">
        <v>86</v>
      </c>
      <c r="D1382" s="138" t="s">
        <v>41</v>
      </c>
      <c r="E1382" s="139"/>
      <c r="F1382" s="138" t="s">
        <v>40</v>
      </c>
      <c r="G1382" s="132">
        <v>1484.0</v>
      </c>
      <c r="H1382" s="116">
        <v>937.83</v>
      </c>
      <c r="I1382" s="131"/>
      <c r="J1382" s="115"/>
      <c r="K1382" s="115"/>
      <c r="L1382" s="137" t="s">
        <v>862</v>
      </c>
      <c r="M1382" s="115"/>
      <c r="N1382" s="113" t="s">
        <v>725</v>
      </c>
      <c r="O1382" s="118" t="s">
        <v>863</v>
      </c>
      <c r="P1382" s="118"/>
      <c r="Q1382" s="118"/>
      <c r="R1382" s="118"/>
      <c r="S1382" s="141"/>
    </row>
    <row r="1383">
      <c r="A1383" s="113" t="s">
        <v>2269</v>
      </c>
      <c r="B1383" s="138" t="s">
        <v>85</v>
      </c>
      <c r="C1383" s="138" t="s">
        <v>86</v>
      </c>
      <c r="D1383" s="138" t="s">
        <v>41</v>
      </c>
      <c r="E1383" s="139"/>
      <c r="F1383" s="138" t="s">
        <v>40</v>
      </c>
      <c r="G1383" s="132">
        <v>1485.0</v>
      </c>
      <c r="H1383" s="116">
        <v>2417.36</v>
      </c>
      <c r="I1383" s="131"/>
      <c r="J1383" s="115"/>
      <c r="K1383" s="115"/>
      <c r="L1383" s="138" t="s">
        <v>862</v>
      </c>
      <c r="M1383" s="115"/>
      <c r="N1383" s="113" t="s">
        <v>725</v>
      </c>
      <c r="O1383" s="121" t="s">
        <v>863</v>
      </c>
      <c r="P1383" s="121"/>
      <c r="Q1383" s="121"/>
      <c r="R1383" s="121"/>
      <c r="S1383" s="142"/>
    </row>
    <row r="1384">
      <c r="A1384" s="113" t="s">
        <v>2270</v>
      </c>
      <c r="B1384" s="137" t="s">
        <v>85</v>
      </c>
      <c r="C1384" s="137" t="s">
        <v>86</v>
      </c>
      <c r="D1384" s="137" t="s">
        <v>41</v>
      </c>
      <c r="E1384" s="140"/>
      <c r="F1384" s="137" t="s">
        <v>40</v>
      </c>
      <c r="G1384" s="132">
        <v>1486.0</v>
      </c>
      <c r="H1384" s="116">
        <v>434.66</v>
      </c>
      <c r="I1384" s="131"/>
      <c r="J1384" s="115"/>
      <c r="K1384" s="115"/>
      <c r="L1384" s="137" t="s">
        <v>862</v>
      </c>
      <c r="M1384" s="115"/>
      <c r="N1384" s="113" t="s">
        <v>725</v>
      </c>
      <c r="O1384" s="118" t="s">
        <v>863</v>
      </c>
      <c r="P1384" s="118"/>
      <c r="Q1384" s="118"/>
      <c r="R1384" s="118"/>
      <c r="S1384" s="141"/>
    </row>
    <row r="1385">
      <c r="A1385" s="113" t="s">
        <v>2271</v>
      </c>
      <c r="B1385" s="138" t="s">
        <v>85</v>
      </c>
      <c r="C1385" s="138" t="s">
        <v>86</v>
      </c>
      <c r="D1385" s="138" t="s">
        <v>41</v>
      </c>
      <c r="E1385" s="139"/>
      <c r="F1385" s="138" t="s">
        <v>40</v>
      </c>
      <c r="G1385" s="132">
        <v>1487.0</v>
      </c>
      <c r="H1385" s="116">
        <v>4475.25</v>
      </c>
      <c r="I1385" s="131"/>
      <c r="J1385" s="115"/>
      <c r="K1385" s="115"/>
      <c r="L1385" s="138" t="s">
        <v>862</v>
      </c>
      <c r="M1385" s="115"/>
      <c r="N1385" s="113" t="s">
        <v>725</v>
      </c>
      <c r="O1385" s="121" t="s">
        <v>863</v>
      </c>
      <c r="P1385" s="121"/>
      <c r="Q1385" s="121"/>
      <c r="R1385" s="121"/>
      <c r="S1385" s="142"/>
    </row>
    <row r="1386">
      <c r="A1386" s="113" t="s">
        <v>2272</v>
      </c>
      <c r="B1386" s="137" t="s">
        <v>85</v>
      </c>
      <c r="C1386" s="137" t="s">
        <v>86</v>
      </c>
      <c r="D1386" s="137" t="s">
        <v>41</v>
      </c>
      <c r="E1386" s="140"/>
      <c r="F1386" s="137" t="s">
        <v>40</v>
      </c>
      <c r="G1386" s="132">
        <v>1488.0</v>
      </c>
      <c r="H1386" s="116">
        <v>349.97</v>
      </c>
      <c r="I1386" s="131"/>
      <c r="J1386" s="115"/>
      <c r="K1386" s="115"/>
      <c r="L1386" s="137" t="s">
        <v>862</v>
      </c>
      <c r="M1386" s="115"/>
      <c r="N1386" s="113" t="s">
        <v>725</v>
      </c>
      <c r="O1386" s="118" t="s">
        <v>863</v>
      </c>
      <c r="P1386" s="118"/>
      <c r="Q1386" s="118"/>
      <c r="R1386" s="118"/>
      <c r="S1386" s="141"/>
    </row>
    <row r="1387">
      <c r="A1387" s="113" t="s">
        <v>2273</v>
      </c>
      <c r="B1387" s="138" t="s">
        <v>85</v>
      </c>
      <c r="C1387" s="138" t="s">
        <v>86</v>
      </c>
      <c r="D1387" s="138" t="s">
        <v>41</v>
      </c>
      <c r="E1387" s="139"/>
      <c r="F1387" s="138" t="s">
        <v>40</v>
      </c>
      <c r="G1387" s="132">
        <v>1489.0</v>
      </c>
      <c r="H1387" s="116">
        <v>148.1</v>
      </c>
      <c r="I1387" s="131"/>
      <c r="J1387" s="115"/>
      <c r="K1387" s="115"/>
      <c r="L1387" s="138" t="s">
        <v>862</v>
      </c>
      <c r="M1387" s="115"/>
      <c r="N1387" s="113" t="s">
        <v>725</v>
      </c>
      <c r="O1387" s="121" t="s">
        <v>863</v>
      </c>
      <c r="P1387" s="121"/>
      <c r="Q1387" s="121"/>
      <c r="R1387" s="121"/>
      <c r="S1387" s="142"/>
    </row>
    <row r="1388">
      <c r="A1388" s="113" t="s">
        <v>2274</v>
      </c>
      <c r="B1388" s="137" t="s">
        <v>85</v>
      </c>
      <c r="C1388" s="137" t="s">
        <v>86</v>
      </c>
      <c r="D1388" s="137" t="s">
        <v>41</v>
      </c>
      <c r="E1388" s="140"/>
      <c r="F1388" s="137" t="s">
        <v>40</v>
      </c>
      <c r="G1388" s="132">
        <v>1490.0</v>
      </c>
      <c r="H1388" s="116">
        <v>365.36</v>
      </c>
      <c r="I1388" s="131"/>
      <c r="J1388" s="115"/>
      <c r="K1388" s="115"/>
      <c r="L1388" s="137" t="s">
        <v>862</v>
      </c>
      <c r="M1388" s="115"/>
      <c r="N1388" s="113" t="s">
        <v>725</v>
      </c>
      <c r="O1388" s="118" t="s">
        <v>863</v>
      </c>
      <c r="P1388" s="118"/>
      <c r="Q1388" s="118"/>
      <c r="R1388" s="118"/>
      <c r="S1388" s="141"/>
    </row>
    <row r="1389">
      <c r="A1389" s="113" t="s">
        <v>2275</v>
      </c>
      <c r="B1389" s="138" t="s">
        <v>85</v>
      </c>
      <c r="C1389" s="138" t="s">
        <v>86</v>
      </c>
      <c r="D1389" s="138" t="s">
        <v>41</v>
      </c>
      <c r="E1389" s="139"/>
      <c r="F1389" s="138" t="s">
        <v>40</v>
      </c>
      <c r="G1389" s="132">
        <v>1491.0</v>
      </c>
      <c r="H1389" s="116">
        <v>252.94</v>
      </c>
      <c r="I1389" s="131"/>
      <c r="J1389" s="115"/>
      <c r="K1389" s="115"/>
      <c r="L1389" s="138" t="s">
        <v>862</v>
      </c>
      <c r="M1389" s="115"/>
      <c r="N1389" s="113" t="s">
        <v>725</v>
      </c>
      <c r="O1389" s="121" t="s">
        <v>863</v>
      </c>
      <c r="P1389" s="121"/>
      <c r="Q1389" s="121"/>
      <c r="R1389" s="121"/>
      <c r="S1389" s="142"/>
    </row>
    <row r="1390">
      <c r="A1390" s="113" t="s">
        <v>2276</v>
      </c>
      <c r="B1390" s="137" t="s">
        <v>85</v>
      </c>
      <c r="C1390" s="137" t="s">
        <v>86</v>
      </c>
      <c r="D1390" s="137" t="s">
        <v>41</v>
      </c>
      <c r="E1390" s="140"/>
      <c r="F1390" s="137" t="s">
        <v>40</v>
      </c>
      <c r="G1390" s="132">
        <v>1492.0</v>
      </c>
      <c r="H1390" s="116">
        <v>448.56</v>
      </c>
      <c r="I1390" s="131"/>
      <c r="J1390" s="115"/>
      <c r="K1390" s="115"/>
      <c r="L1390" s="137" t="s">
        <v>862</v>
      </c>
      <c r="M1390" s="115"/>
      <c r="N1390" s="113" t="s">
        <v>725</v>
      </c>
      <c r="O1390" s="118" t="s">
        <v>863</v>
      </c>
      <c r="P1390" s="118"/>
      <c r="Q1390" s="118"/>
      <c r="R1390" s="118"/>
      <c r="S1390" s="141"/>
    </row>
    <row r="1391">
      <c r="A1391" s="113" t="s">
        <v>2277</v>
      </c>
      <c r="B1391" s="138" t="s">
        <v>85</v>
      </c>
      <c r="C1391" s="138" t="s">
        <v>86</v>
      </c>
      <c r="D1391" s="138" t="s">
        <v>41</v>
      </c>
      <c r="E1391" s="139"/>
      <c r="F1391" s="138" t="s">
        <v>40</v>
      </c>
      <c r="G1391" s="132">
        <v>1493.0</v>
      </c>
      <c r="H1391" s="116">
        <v>7112.49</v>
      </c>
      <c r="I1391" s="131"/>
      <c r="J1391" s="115"/>
      <c r="K1391" s="115"/>
      <c r="L1391" s="138" t="s">
        <v>862</v>
      </c>
      <c r="M1391" s="115"/>
      <c r="N1391" s="113" t="s">
        <v>725</v>
      </c>
      <c r="O1391" s="121" t="s">
        <v>863</v>
      </c>
      <c r="P1391" s="121"/>
      <c r="Q1391" s="121"/>
      <c r="R1391" s="121"/>
      <c r="S1391" s="142"/>
    </row>
    <row r="1392">
      <c r="A1392" s="113" t="s">
        <v>2278</v>
      </c>
      <c r="B1392" s="137" t="s">
        <v>85</v>
      </c>
      <c r="C1392" s="137" t="s">
        <v>86</v>
      </c>
      <c r="D1392" s="137" t="s">
        <v>41</v>
      </c>
      <c r="E1392" s="140"/>
      <c r="F1392" s="137" t="s">
        <v>40</v>
      </c>
      <c r="G1392" s="132">
        <v>1494.0</v>
      </c>
      <c r="H1392" s="116">
        <v>6132.48</v>
      </c>
      <c r="I1392" s="131"/>
      <c r="J1392" s="115"/>
      <c r="K1392" s="115"/>
      <c r="L1392" s="137" t="s">
        <v>862</v>
      </c>
      <c r="M1392" s="115"/>
      <c r="N1392" s="113" t="s">
        <v>725</v>
      </c>
      <c r="O1392" s="118" t="s">
        <v>863</v>
      </c>
      <c r="P1392" s="118"/>
      <c r="Q1392" s="118"/>
      <c r="R1392" s="118"/>
      <c r="S1392" s="141"/>
    </row>
    <row r="1393">
      <c r="A1393" s="113" t="s">
        <v>2279</v>
      </c>
      <c r="B1393" s="138" t="s">
        <v>85</v>
      </c>
      <c r="C1393" s="138" t="s">
        <v>86</v>
      </c>
      <c r="D1393" s="138" t="s">
        <v>41</v>
      </c>
      <c r="E1393" s="139"/>
      <c r="F1393" s="138" t="s">
        <v>40</v>
      </c>
      <c r="G1393" s="132">
        <v>1495.0</v>
      </c>
      <c r="H1393" s="116">
        <v>955.68</v>
      </c>
      <c r="I1393" s="131"/>
      <c r="J1393" s="115"/>
      <c r="K1393" s="115"/>
      <c r="L1393" s="138" t="s">
        <v>862</v>
      </c>
      <c r="M1393" s="115"/>
      <c r="N1393" s="113" t="s">
        <v>725</v>
      </c>
      <c r="O1393" s="121" t="s">
        <v>863</v>
      </c>
      <c r="P1393" s="121"/>
      <c r="Q1393" s="121"/>
      <c r="R1393" s="121"/>
      <c r="S1393" s="142"/>
    </row>
    <row r="1394">
      <c r="A1394" s="113" t="s">
        <v>2280</v>
      </c>
      <c r="B1394" s="137" t="s">
        <v>85</v>
      </c>
      <c r="C1394" s="137" t="s">
        <v>86</v>
      </c>
      <c r="D1394" s="137" t="s">
        <v>41</v>
      </c>
      <c r="E1394" s="140"/>
      <c r="F1394" s="137" t="s">
        <v>40</v>
      </c>
      <c r="G1394" s="132">
        <v>1496.0</v>
      </c>
      <c r="H1394" s="116">
        <v>337.11</v>
      </c>
      <c r="I1394" s="131"/>
      <c r="J1394" s="115"/>
      <c r="K1394" s="115"/>
      <c r="L1394" s="137" t="s">
        <v>862</v>
      </c>
      <c r="M1394" s="115"/>
      <c r="N1394" s="113" t="s">
        <v>725</v>
      </c>
      <c r="O1394" s="118" t="s">
        <v>863</v>
      </c>
      <c r="P1394" s="118"/>
      <c r="Q1394" s="118"/>
      <c r="R1394" s="118"/>
      <c r="S1394" s="141"/>
    </row>
    <row r="1395">
      <c r="A1395" s="113" t="s">
        <v>2281</v>
      </c>
      <c r="B1395" s="138" t="s">
        <v>85</v>
      </c>
      <c r="C1395" s="138" t="s">
        <v>86</v>
      </c>
      <c r="D1395" s="138" t="s">
        <v>41</v>
      </c>
      <c r="E1395" s="139"/>
      <c r="F1395" s="138" t="s">
        <v>40</v>
      </c>
      <c r="G1395" s="132">
        <v>1497.0</v>
      </c>
      <c r="H1395" s="116">
        <v>3351.86</v>
      </c>
      <c r="I1395" s="131"/>
      <c r="J1395" s="115"/>
      <c r="K1395" s="115"/>
      <c r="L1395" s="138" t="s">
        <v>862</v>
      </c>
      <c r="M1395" s="115"/>
      <c r="N1395" s="113" t="s">
        <v>725</v>
      </c>
      <c r="O1395" s="121" t="s">
        <v>863</v>
      </c>
      <c r="P1395" s="121"/>
      <c r="Q1395" s="121"/>
      <c r="R1395" s="121"/>
      <c r="S1395" s="142"/>
    </row>
    <row r="1396">
      <c r="A1396" s="113" t="s">
        <v>2282</v>
      </c>
      <c r="B1396" s="137" t="s">
        <v>85</v>
      </c>
      <c r="C1396" s="137" t="s">
        <v>86</v>
      </c>
      <c r="D1396" s="137" t="s">
        <v>41</v>
      </c>
      <c r="E1396" s="140"/>
      <c r="F1396" s="137" t="s">
        <v>40</v>
      </c>
      <c r="G1396" s="132">
        <v>1498.0</v>
      </c>
      <c r="H1396" s="116">
        <v>1063.46</v>
      </c>
      <c r="I1396" s="131"/>
      <c r="J1396" s="115"/>
      <c r="K1396" s="115"/>
      <c r="L1396" s="137" t="s">
        <v>862</v>
      </c>
      <c r="M1396" s="115"/>
      <c r="N1396" s="113" t="s">
        <v>725</v>
      </c>
      <c r="O1396" s="118" t="s">
        <v>863</v>
      </c>
      <c r="P1396" s="118"/>
      <c r="Q1396" s="118"/>
      <c r="R1396" s="118"/>
      <c r="S1396" s="141"/>
    </row>
    <row r="1397">
      <c r="A1397" s="113" t="s">
        <v>2283</v>
      </c>
      <c r="B1397" s="138" t="s">
        <v>85</v>
      </c>
      <c r="C1397" s="138" t="s">
        <v>86</v>
      </c>
      <c r="D1397" s="138" t="s">
        <v>41</v>
      </c>
      <c r="E1397" s="139"/>
      <c r="F1397" s="138" t="s">
        <v>40</v>
      </c>
      <c r="G1397" s="132">
        <v>1499.0</v>
      </c>
      <c r="H1397" s="116">
        <v>742.61</v>
      </c>
      <c r="I1397" s="131"/>
      <c r="J1397" s="115"/>
      <c r="K1397" s="115"/>
      <c r="L1397" s="138" t="s">
        <v>862</v>
      </c>
      <c r="M1397" s="115"/>
      <c r="N1397" s="113" t="s">
        <v>725</v>
      </c>
      <c r="O1397" s="121" t="s">
        <v>863</v>
      </c>
      <c r="P1397" s="121"/>
      <c r="Q1397" s="121"/>
      <c r="R1397" s="121"/>
      <c r="S1397" s="142"/>
    </row>
    <row r="1398">
      <c r="A1398" s="113" t="s">
        <v>2284</v>
      </c>
      <c r="B1398" s="137" t="s">
        <v>85</v>
      </c>
      <c r="C1398" s="137" t="s">
        <v>86</v>
      </c>
      <c r="D1398" s="137" t="s">
        <v>41</v>
      </c>
      <c r="E1398" s="140"/>
      <c r="F1398" s="137" t="s">
        <v>40</v>
      </c>
      <c r="G1398" s="132">
        <v>1500.0</v>
      </c>
      <c r="H1398" s="116">
        <v>192.57</v>
      </c>
      <c r="I1398" s="131"/>
      <c r="J1398" s="115"/>
      <c r="K1398" s="115"/>
      <c r="L1398" s="137" t="s">
        <v>862</v>
      </c>
      <c r="M1398" s="115"/>
      <c r="N1398" s="113" t="s">
        <v>725</v>
      </c>
      <c r="O1398" s="118" t="s">
        <v>863</v>
      </c>
      <c r="P1398" s="118"/>
      <c r="Q1398" s="118"/>
      <c r="R1398" s="118"/>
      <c r="S1398" s="141"/>
    </row>
    <row r="1399">
      <c r="A1399" s="113" t="s">
        <v>2285</v>
      </c>
      <c r="B1399" s="138" t="s">
        <v>85</v>
      </c>
      <c r="C1399" s="138" t="s">
        <v>86</v>
      </c>
      <c r="D1399" s="138" t="s">
        <v>41</v>
      </c>
      <c r="E1399" s="139"/>
      <c r="F1399" s="138" t="s">
        <v>40</v>
      </c>
      <c r="G1399" s="132">
        <v>1782.0</v>
      </c>
      <c r="H1399" s="116">
        <v>251.13</v>
      </c>
      <c r="I1399" s="131"/>
      <c r="J1399" s="115"/>
      <c r="K1399" s="115"/>
      <c r="L1399" s="138" t="s">
        <v>862</v>
      </c>
      <c r="M1399" s="115"/>
      <c r="N1399" s="113" t="s">
        <v>725</v>
      </c>
      <c r="O1399" s="121" t="s">
        <v>863</v>
      </c>
      <c r="P1399" s="121"/>
      <c r="Q1399" s="121"/>
      <c r="R1399" s="121"/>
      <c r="S1399" s="142"/>
    </row>
    <row r="1400">
      <c r="A1400" s="113" t="s">
        <v>2286</v>
      </c>
      <c r="B1400" s="137" t="s">
        <v>85</v>
      </c>
      <c r="C1400" s="137" t="s">
        <v>86</v>
      </c>
      <c r="D1400" s="137" t="s">
        <v>41</v>
      </c>
      <c r="E1400" s="140"/>
      <c r="F1400" s="137" t="s">
        <v>40</v>
      </c>
      <c r="G1400" s="132">
        <v>1783.0</v>
      </c>
      <c r="H1400" s="116">
        <v>901.32</v>
      </c>
      <c r="I1400" s="131"/>
      <c r="J1400" s="115"/>
      <c r="K1400" s="115"/>
      <c r="L1400" s="137" t="s">
        <v>862</v>
      </c>
      <c r="M1400" s="115"/>
      <c r="N1400" s="113" t="s">
        <v>725</v>
      </c>
      <c r="O1400" s="118" t="s">
        <v>863</v>
      </c>
      <c r="P1400" s="118"/>
      <c r="Q1400" s="118"/>
      <c r="R1400" s="118"/>
      <c r="S1400" s="141"/>
    </row>
    <row r="1401">
      <c r="A1401" s="113" t="s">
        <v>2287</v>
      </c>
      <c r="B1401" s="138" t="s">
        <v>85</v>
      </c>
      <c r="C1401" s="138" t="s">
        <v>86</v>
      </c>
      <c r="D1401" s="138" t="s">
        <v>41</v>
      </c>
      <c r="E1401" s="139"/>
      <c r="F1401" s="138" t="s">
        <v>40</v>
      </c>
      <c r="G1401" s="132">
        <v>1784.0</v>
      </c>
      <c r="H1401" s="116">
        <v>284.51</v>
      </c>
      <c r="I1401" s="131"/>
      <c r="J1401" s="115"/>
      <c r="K1401" s="115"/>
      <c r="L1401" s="138" t="s">
        <v>862</v>
      </c>
      <c r="M1401" s="115"/>
      <c r="N1401" s="113" t="s">
        <v>725</v>
      </c>
      <c r="O1401" s="121" t="s">
        <v>863</v>
      </c>
      <c r="P1401" s="121"/>
      <c r="Q1401" s="121"/>
      <c r="R1401" s="121"/>
      <c r="S1401" s="142"/>
    </row>
    <row r="1402">
      <c r="A1402" s="113" t="s">
        <v>2288</v>
      </c>
      <c r="B1402" s="137" t="s">
        <v>85</v>
      </c>
      <c r="C1402" s="137" t="s">
        <v>86</v>
      </c>
      <c r="D1402" s="137" t="s">
        <v>41</v>
      </c>
      <c r="E1402" s="140"/>
      <c r="F1402" s="137" t="s">
        <v>40</v>
      </c>
      <c r="G1402" s="132">
        <v>1785.0</v>
      </c>
      <c r="H1402" s="116">
        <v>195.29</v>
      </c>
      <c r="I1402" s="131"/>
      <c r="J1402" s="115"/>
      <c r="K1402" s="115"/>
      <c r="L1402" s="137" t="s">
        <v>862</v>
      </c>
      <c r="M1402" s="115"/>
      <c r="N1402" s="113" t="s">
        <v>725</v>
      </c>
      <c r="O1402" s="118" t="s">
        <v>863</v>
      </c>
      <c r="P1402" s="118"/>
      <c r="Q1402" s="118"/>
      <c r="R1402" s="118"/>
      <c r="S1402" s="141"/>
    </row>
    <row r="1403">
      <c r="A1403" s="113" t="s">
        <v>2289</v>
      </c>
      <c r="B1403" s="138" t="s">
        <v>85</v>
      </c>
      <c r="C1403" s="138" t="s">
        <v>86</v>
      </c>
      <c r="D1403" s="138" t="s">
        <v>41</v>
      </c>
      <c r="E1403" s="139"/>
      <c r="F1403" s="138" t="s">
        <v>40</v>
      </c>
      <c r="G1403" s="132">
        <v>1786.0</v>
      </c>
      <c r="H1403" s="116">
        <v>8987.94</v>
      </c>
      <c r="I1403" s="131"/>
      <c r="J1403" s="115"/>
      <c r="K1403" s="115"/>
      <c r="L1403" s="138" t="s">
        <v>862</v>
      </c>
      <c r="M1403" s="115"/>
      <c r="N1403" s="113" t="s">
        <v>725</v>
      </c>
      <c r="O1403" s="121" t="s">
        <v>863</v>
      </c>
      <c r="P1403" s="121"/>
      <c r="Q1403" s="121"/>
      <c r="R1403" s="121"/>
      <c r="S1403" s="142"/>
    </row>
    <row r="1404">
      <c r="A1404" s="113" t="s">
        <v>2290</v>
      </c>
      <c r="B1404" s="137" t="s">
        <v>85</v>
      </c>
      <c r="C1404" s="137" t="s">
        <v>86</v>
      </c>
      <c r="D1404" s="137" t="s">
        <v>41</v>
      </c>
      <c r="E1404" s="140"/>
      <c r="F1404" s="137" t="s">
        <v>40</v>
      </c>
      <c r="G1404" s="132">
        <v>1787.0</v>
      </c>
      <c r="H1404" s="116">
        <v>705.53</v>
      </c>
      <c r="I1404" s="131"/>
      <c r="J1404" s="115"/>
      <c r="K1404" s="115"/>
      <c r="L1404" s="137" t="s">
        <v>862</v>
      </c>
      <c r="M1404" s="115"/>
      <c r="N1404" s="113" t="s">
        <v>725</v>
      </c>
      <c r="O1404" s="118" t="s">
        <v>863</v>
      </c>
      <c r="P1404" s="118"/>
      <c r="Q1404" s="118"/>
      <c r="R1404" s="118"/>
      <c r="S1404" s="141"/>
    </row>
    <row r="1405">
      <c r="A1405" s="113" t="s">
        <v>2291</v>
      </c>
      <c r="B1405" s="138" t="s">
        <v>85</v>
      </c>
      <c r="C1405" s="138" t="s">
        <v>86</v>
      </c>
      <c r="D1405" s="138" t="s">
        <v>41</v>
      </c>
      <c r="E1405" s="139"/>
      <c r="F1405" s="138" t="s">
        <v>40</v>
      </c>
      <c r="G1405" s="132">
        <v>1788.0</v>
      </c>
      <c r="H1405" s="116">
        <v>17117.81</v>
      </c>
      <c r="I1405" s="131"/>
      <c r="J1405" s="115"/>
      <c r="K1405" s="115"/>
      <c r="L1405" s="138" t="s">
        <v>862</v>
      </c>
      <c r="M1405" s="115"/>
      <c r="N1405" s="113" t="s">
        <v>725</v>
      </c>
      <c r="O1405" s="121" t="s">
        <v>863</v>
      </c>
      <c r="P1405" s="121"/>
      <c r="Q1405" s="121"/>
      <c r="R1405" s="121"/>
      <c r="S1405" s="142"/>
    </row>
    <row r="1406">
      <c r="A1406" s="113" t="s">
        <v>2292</v>
      </c>
      <c r="B1406" s="137" t="s">
        <v>85</v>
      </c>
      <c r="C1406" s="137" t="s">
        <v>86</v>
      </c>
      <c r="D1406" s="137" t="s">
        <v>41</v>
      </c>
      <c r="E1406" s="140"/>
      <c r="F1406" s="137" t="s">
        <v>40</v>
      </c>
      <c r="G1406" s="132">
        <v>1789.0</v>
      </c>
      <c r="H1406" s="116">
        <v>2470.62</v>
      </c>
      <c r="I1406" s="131"/>
      <c r="J1406" s="115"/>
      <c r="K1406" s="115"/>
      <c r="L1406" s="137" t="s">
        <v>862</v>
      </c>
      <c r="M1406" s="115"/>
      <c r="N1406" s="113" t="s">
        <v>725</v>
      </c>
      <c r="O1406" s="118" t="s">
        <v>863</v>
      </c>
      <c r="P1406" s="118"/>
      <c r="Q1406" s="118"/>
      <c r="R1406" s="118"/>
      <c r="S1406" s="141"/>
    </row>
    <row r="1407">
      <c r="A1407" s="113" t="s">
        <v>2293</v>
      </c>
      <c r="B1407" s="138" t="s">
        <v>85</v>
      </c>
      <c r="C1407" s="138" t="s">
        <v>86</v>
      </c>
      <c r="D1407" s="138" t="s">
        <v>41</v>
      </c>
      <c r="E1407" s="139"/>
      <c r="F1407" s="138" t="s">
        <v>40</v>
      </c>
      <c r="G1407" s="132">
        <v>1790.0</v>
      </c>
      <c r="H1407" s="116">
        <v>381.08</v>
      </c>
      <c r="I1407" s="131"/>
      <c r="J1407" s="115"/>
      <c r="K1407" s="115"/>
      <c r="L1407" s="138" t="s">
        <v>862</v>
      </c>
      <c r="M1407" s="115"/>
      <c r="N1407" s="113" t="s">
        <v>725</v>
      </c>
      <c r="O1407" s="121" t="s">
        <v>863</v>
      </c>
      <c r="P1407" s="121"/>
      <c r="Q1407" s="121"/>
      <c r="R1407" s="121"/>
      <c r="S1407" s="142"/>
    </row>
    <row r="1408">
      <c r="A1408" s="113" t="s">
        <v>2294</v>
      </c>
      <c r="B1408" s="137" t="s">
        <v>85</v>
      </c>
      <c r="C1408" s="137" t="s">
        <v>86</v>
      </c>
      <c r="D1408" s="137" t="s">
        <v>41</v>
      </c>
      <c r="E1408" s="140"/>
      <c r="F1408" s="137" t="s">
        <v>40</v>
      </c>
      <c r="G1408" s="132">
        <v>1791.0</v>
      </c>
      <c r="H1408" s="116">
        <v>264.25</v>
      </c>
      <c r="I1408" s="131"/>
      <c r="J1408" s="115"/>
      <c r="K1408" s="115"/>
      <c r="L1408" s="137" t="s">
        <v>862</v>
      </c>
      <c r="M1408" s="115"/>
      <c r="N1408" s="113" t="s">
        <v>725</v>
      </c>
      <c r="O1408" s="118" t="s">
        <v>863</v>
      </c>
      <c r="P1408" s="118"/>
      <c r="Q1408" s="118"/>
      <c r="R1408" s="118"/>
      <c r="S1408" s="141"/>
    </row>
    <row r="1409">
      <c r="A1409" s="113" t="s">
        <v>2295</v>
      </c>
      <c r="B1409" s="138" t="s">
        <v>336</v>
      </c>
      <c r="C1409" s="138" t="s">
        <v>337</v>
      </c>
      <c r="D1409" s="138" t="s">
        <v>41</v>
      </c>
      <c r="E1409" s="139"/>
      <c r="F1409" s="138" t="s">
        <v>40</v>
      </c>
      <c r="G1409" s="113">
        <v>1076.0</v>
      </c>
      <c r="H1409" s="116">
        <v>13979.62</v>
      </c>
      <c r="I1409" s="117">
        <v>45439.0</v>
      </c>
      <c r="J1409" s="113" t="s">
        <v>881</v>
      </c>
      <c r="K1409" s="113">
        <v>2024.0</v>
      </c>
      <c r="L1409" s="138" t="s">
        <v>862</v>
      </c>
      <c r="M1409" s="115"/>
      <c r="N1409" s="113" t="s">
        <v>725</v>
      </c>
      <c r="O1409" s="121" t="s">
        <v>863</v>
      </c>
      <c r="P1409" s="121"/>
      <c r="Q1409" s="121"/>
      <c r="R1409" s="121"/>
      <c r="S1409" s="142"/>
    </row>
    <row r="1410">
      <c r="A1410" s="113" t="s">
        <v>2296</v>
      </c>
      <c r="B1410" s="138" t="s">
        <v>336</v>
      </c>
      <c r="C1410" s="138" t="s">
        <v>337</v>
      </c>
      <c r="D1410" s="138" t="s">
        <v>41</v>
      </c>
      <c r="E1410" s="139"/>
      <c r="F1410" s="138" t="s">
        <v>40</v>
      </c>
      <c r="G1410" s="132">
        <v>1080.0</v>
      </c>
      <c r="H1410" s="116">
        <v>18323.35</v>
      </c>
      <c r="I1410" s="117">
        <v>45439.0</v>
      </c>
      <c r="J1410" s="113" t="s">
        <v>881</v>
      </c>
      <c r="K1410" s="113">
        <v>2024.0</v>
      </c>
      <c r="L1410" s="138" t="s">
        <v>862</v>
      </c>
      <c r="M1410" s="115"/>
      <c r="N1410" s="113" t="s">
        <v>725</v>
      </c>
      <c r="O1410" s="118" t="s">
        <v>863</v>
      </c>
      <c r="P1410" s="118"/>
      <c r="Q1410" s="118"/>
      <c r="R1410" s="118"/>
      <c r="S1410" s="141"/>
    </row>
    <row r="1411">
      <c r="A1411" s="113" t="s">
        <v>2297</v>
      </c>
      <c r="B1411" s="138" t="s">
        <v>336</v>
      </c>
      <c r="C1411" s="138" t="s">
        <v>337</v>
      </c>
      <c r="D1411" s="138" t="s">
        <v>41</v>
      </c>
      <c r="E1411" s="139"/>
      <c r="F1411" s="138" t="s">
        <v>40</v>
      </c>
      <c r="G1411" s="132">
        <v>1424.0</v>
      </c>
      <c r="H1411" s="116">
        <v>36352.36</v>
      </c>
      <c r="I1411" s="117">
        <v>45482.0</v>
      </c>
      <c r="J1411" s="113" t="s">
        <v>885</v>
      </c>
      <c r="K1411" s="113">
        <v>2024.0</v>
      </c>
      <c r="L1411" s="138" t="s">
        <v>862</v>
      </c>
      <c r="M1411" s="115"/>
      <c r="N1411" s="113" t="s">
        <v>725</v>
      </c>
      <c r="O1411" s="121" t="s">
        <v>863</v>
      </c>
      <c r="P1411" s="121"/>
      <c r="Q1411" s="121"/>
      <c r="R1411" s="121"/>
      <c r="S1411" s="142"/>
    </row>
    <row r="1412">
      <c r="A1412" s="113" t="s">
        <v>2298</v>
      </c>
      <c r="B1412" s="138" t="s">
        <v>336</v>
      </c>
      <c r="C1412" s="138" t="s">
        <v>337</v>
      </c>
      <c r="D1412" s="138" t="s">
        <v>41</v>
      </c>
      <c r="E1412" s="139"/>
      <c r="F1412" s="138" t="s">
        <v>40</v>
      </c>
      <c r="G1412" s="132">
        <v>1436.0</v>
      </c>
      <c r="H1412" s="116">
        <v>25914.2896626</v>
      </c>
      <c r="I1412" s="117">
        <v>45482.0</v>
      </c>
      <c r="J1412" s="113" t="s">
        <v>861</v>
      </c>
      <c r="K1412" s="113">
        <v>2024.0</v>
      </c>
      <c r="L1412" s="138" t="s">
        <v>862</v>
      </c>
      <c r="M1412" s="115"/>
      <c r="N1412" s="113" t="s">
        <v>725</v>
      </c>
      <c r="O1412" s="118" t="s">
        <v>863</v>
      </c>
      <c r="P1412" s="118"/>
      <c r="Q1412" s="118"/>
      <c r="R1412" s="118"/>
      <c r="S1412" s="141"/>
    </row>
    <row r="1413">
      <c r="A1413" s="113" t="s">
        <v>2299</v>
      </c>
      <c r="B1413" s="138" t="s">
        <v>336</v>
      </c>
      <c r="C1413" s="138" t="s">
        <v>337</v>
      </c>
      <c r="D1413" s="138" t="s">
        <v>41</v>
      </c>
      <c r="E1413" s="139"/>
      <c r="F1413" s="138" t="s">
        <v>40</v>
      </c>
      <c r="G1413" s="132">
        <v>1437.0</v>
      </c>
      <c r="H1413" s="116">
        <v>17897.94</v>
      </c>
      <c r="I1413" s="117">
        <v>45482.0</v>
      </c>
      <c r="J1413" s="113" t="s">
        <v>861</v>
      </c>
      <c r="K1413" s="113">
        <v>2024.0</v>
      </c>
      <c r="L1413" s="138" t="s">
        <v>862</v>
      </c>
      <c r="M1413" s="115"/>
      <c r="N1413" s="113" t="s">
        <v>725</v>
      </c>
      <c r="O1413" s="121" t="s">
        <v>863</v>
      </c>
      <c r="P1413" s="121"/>
      <c r="Q1413" s="121"/>
      <c r="R1413" s="121"/>
      <c r="S1413" s="142"/>
    </row>
    <row r="1414">
      <c r="A1414" s="113" t="s">
        <v>2300</v>
      </c>
      <c r="B1414" s="138" t="s">
        <v>336</v>
      </c>
      <c r="C1414" s="138" t="s">
        <v>337</v>
      </c>
      <c r="D1414" s="138" t="s">
        <v>41</v>
      </c>
      <c r="E1414" s="139"/>
      <c r="F1414" s="138" t="s">
        <v>40</v>
      </c>
      <c r="G1414" s="132">
        <v>1588.0</v>
      </c>
      <c r="H1414" s="116">
        <v>17950.16</v>
      </c>
      <c r="I1414" s="117"/>
      <c r="J1414" s="113" t="s">
        <v>865</v>
      </c>
      <c r="K1414" s="113">
        <v>2024.0</v>
      </c>
      <c r="L1414" s="138" t="s">
        <v>862</v>
      </c>
      <c r="M1414" s="115"/>
      <c r="N1414" s="113" t="s">
        <v>725</v>
      </c>
      <c r="O1414" s="118" t="s">
        <v>863</v>
      </c>
      <c r="P1414" s="118"/>
      <c r="Q1414" s="118"/>
      <c r="R1414" s="118"/>
      <c r="S1414" s="141"/>
    </row>
    <row r="1415">
      <c r="A1415" s="113" t="s">
        <v>2301</v>
      </c>
      <c r="B1415" s="138" t="s">
        <v>336</v>
      </c>
      <c r="C1415" s="138" t="s">
        <v>337</v>
      </c>
      <c r="D1415" s="138" t="s">
        <v>41</v>
      </c>
      <c r="E1415" s="139"/>
      <c r="F1415" s="138" t="s">
        <v>40</v>
      </c>
      <c r="G1415" s="132">
        <v>1724.0</v>
      </c>
      <c r="H1415" s="116">
        <v>27037.56</v>
      </c>
      <c r="I1415" s="117">
        <v>45551.0</v>
      </c>
      <c r="J1415" s="113" t="s">
        <v>867</v>
      </c>
      <c r="K1415" s="113">
        <v>2024.0</v>
      </c>
      <c r="L1415" s="138" t="s">
        <v>862</v>
      </c>
      <c r="M1415" s="115"/>
      <c r="N1415" s="113" t="s">
        <v>725</v>
      </c>
      <c r="O1415" s="121" t="s">
        <v>863</v>
      </c>
      <c r="P1415" s="121"/>
      <c r="Q1415" s="121"/>
      <c r="R1415" s="121"/>
      <c r="S1415" s="142"/>
    </row>
    <row r="1416">
      <c r="A1416" s="113" t="s">
        <v>2302</v>
      </c>
      <c r="B1416" s="138" t="s">
        <v>336</v>
      </c>
      <c r="C1416" s="138" t="s">
        <v>337</v>
      </c>
      <c r="D1416" s="138" t="s">
        <v>41</v>
      </c>
      <c r="E1416" s="139"/>
      <c r="F1416" s="138" t="s">
        <v>40</v>
      </c>
      <c r="G1416" s="132">
        <v>1867.0</v>
      </c>
      <c r="H1416" s="116">
        <v>55628.39</v>
      </c>
      <c r="I1416" s="117">
        <v>45583.0</v>
      </c>
      <c r="J1416" s="113" t="s">
        <v>869</v>
      </c>
      <c r="K1416" s="113">
        <v>2024.0</v>
      </c>
      <c r="L1416" s="138" t="s">
        <v>862</v>
      </c>
      <c r="M1416" s="115"/>
      <c r="N1416" s="113" t="s">
        <v>725</v>
      </c>
      <c r="O1416" s="118" t="s">
        <v>863</v>
      </c>
      <c r="P1416" s="118"/>
      <c r="Q1416" s="118"/>
      <c r="R1416" s="118"/>
      <c r="S1416" s="141"/>
    </row>
    <row r="1417">
      <c r="A1417" s="113" t="s">
        <v>2303</v>
      </c>
      <c r="B1417" s="138" t="s">
        <v>336</v>
      </c>
      <c r="C1417" s="138" t="s">
        <v>337</v>
      </c>
      <c r="D1417" s="138" t="s">
        <v>41</v>
      </c>
      <c r="E1417" s="139"/>
      <c r="F1417" s="138" t="s">
        <v>40</v>
      </c>
      <c r="G1417" s="132">
        <v>2016.0</v>
      </c>
      <c r="H1417" s="116">
        <v>38571.01</v>
      </c>
      <c r="I1417" s="117">
        <v>45631.0</v>
      </c>
      <c r="J1417" s="113" t="s">
        <v>873</v>
      </c>
      <c r="K1417" s="113">
        <v>2024.0</v>
      </c>
      <c r="L1417" s="138" t="s">
        <v>862</v>
      </c>
      <c r="M1417" s="115"/>
      <c r="N1417" s="113" t="s">
        <v>725</v>
      </c>
      <c r="O1417" s="121" t="s">
        <v>863</v>
      </c>
      <c r="P1417" s="121"/>
      <c r="Q1417" s="121"/>
      <c r="R1417" s="121"/>
      <c r="S1417" s="142"/>
    </row>
    <row r="1418">
      <c r="A1418" s="113" t="s">
        <v>2304</v>
      </c>
      <c r="B1418" s="138" t="s">
        <v>336</v>
      </c>
      <c r="C1418" s="138" t="s">
        <v>337</v>
      </c>
      <c r="D1418" s="138" t="s">
        <v>41</v>
      </c>
      <c r="E1418" s="139"/>
      <c r="F1418" s="138" t="s">
        <v>40</v>
      </c>
      <c r="G1418" s="132">
        <v>2063.0</v>
      </c>
      <c r="H1418" s="116">
        <v>18437.08</v>
      </c>
      <c r="I1418" s="117">
        <v>45644.0</v>
      </c>
      <c r="J1418" s="113" t="s">
        <v>873</v>
      </c>
      <c r="K1418" s="113">
        <v>2024.0</v>
      </c>
      <c r="L1418" s="138" t="s">
        <v>862</v>
      </c>
      <c r="M1418" s="115"/>
      <c r="N1418" s="113" t="s">
        <v>725</v>
      </c>
      <c r="O1418" s="118" t="s">
        <v>863</v>
      </c>
      <c r="P1418" s="118"/>
      <c r="Q1418" s="118"/>
      <c r="R1418" s="118"/>
      <c r="S1418" s="141"/>
    </row>
    <row r="1419">
      <c r="A1419" s="113" t="s">
        <v>2305</v>
      </c>
      <c r="B1419" s="138" t="s">
        <v>336</v>
      </c>
      <c r="C1419" s="138" t="s">
        <v>337</v>
      </c>
      <c r="D1419" s="138" t="s">
        <v>41</v>
      </c>
      <c r="E1419" s="139"/>
      <c r="F1419" s="138" t="s">
        <v>40</v>
      </c>
      <c r="G1419" s="132">
        <v>2073.0</v>
      </c>
      <c r="H1419" s="116">
        <v>19412.21</v>
      </c>
      <c r="I1419" s="117">
        <v>45649.0</v>
      </c>
      <c r="J1419" s="113" t="s">
        <v>873</v>
      </c>
      <c r="K1419" s="113">
        <v>2024.0</v>
      </c>
      <c r="L1419" s="138" t="s">
        <v>862</v>
      </c>
      <c r="M1419" s="115"/>
      <c r="N1419" s="113" t="s">
        <v>725</v>
      </c>
      <c r="O1419" s="121" t="s">
        <v>863</v>
      </c>
      <c r="P1419" s="121"/>
      <c r="Q1419" s="121"/>
      <c r="R1419" s="121"/>
      <c r="S1419" s="142"/>
    </row>
    <row r="1420">
      <c r="A1420" s="113" t="s">
        <v>2306</v>
      </c>
      <c r="B1420" s="138" t="s">
        <v>336</v>
      </c>
      <c r="C1420" s="138" t="s">
        <v>337</v>
      </c>
      <c r="D1420" s="138" t="s">
        <v>41</v>
      </c>
      <c r="E1420" s="139"/>
      <c r="F1420" s="138" t="s">
        <v>40</v>
      </c>
      <c r="G1420" s="132">
        <v>2075.0</v>
      </c>
      <c r="H1420" s="116">
        <v>20005.38</v>
      </c>
      <c r="I1420" s="117">
        <v>45649.0</v>
      </c>
      <c r="J1420" s="113" t="s">
        <v>873</v>
      </c>
      <c r="K1420" s="113">
        <v>2024.0</v>
      </c>
      <c r="L1420" s="138" t="s">
        <v>862</v>
      </c>
      <c r="M1420" s="115"/>
      <c r="N1420" s="113" t="s">
        <v>725</v>
      </c>
      <c r="O1420" s="118" t="s">
        <v>863</v>
      </c>
      <c r="P1420" s="118"/>
      <c r="Q1420" s="118"/>
      <c r="R1420" s="118"/>
      <c r="S1420" s="141"/>
    </row>
    <row r="1421">
      <c r="A1421" s="113" t="s">
        <v>2307</v>
      </c>
      <c r="B1421" s="138" t="s">
        <v>581</v>
      </c>
      <c r="C1421" s="138" t="s">
        <v>582</v>
      </c>
      <c r="D1421" s="138" t="s">
        <v>41</v>
      </c>
      <c r="E1421" s="143" t="s">
        <v>621</v>
      </c>
      <c r="F1421" s="138" t="s">
        <v>33</v>
      </c>
      <c r="G1421" s="113">
        <v>2605.0</v>
      </c>
      <c r="H1421" s="116">
        <v>66864.28</v>
      </c>
      <c r="I1421" s="117">
        <v>45512.0</v>
      </c>
      <c r="J1421" s="113" t="s">
        <v>865</v>
      </c>
      <c r="K1421" s="113">
        <v>2024.0</v>
      </c>
      <c r="L1421" s="138" t="s">
        <v>862</v>
      </c>
      <c r="M1421" s="115"/>
      <c r="N1421" s="113" t="s">
        <v>725</v>
      </c>
      <c r="O1421" s="121" t="s">
        <v>863</v>
      </c>
      <c r="P1421" s="121"/>
      <c r="Q1421" s="121"/>
      <c r="R1421" s="121"/>
      <c r="S1421" s="142"/>
    </row>
    <row r="1422">
      <c r="A1422" s="113" t="s">
        <v>2308</v>
      </c>
      <c r="B1422" s="137" t="s">
        <v>581</v>
      </c>
      <c r="C1422" s="137" t="s">
        <v>582</v>
      </c>
      <c r="D1422" s="137" t="s">
        <v>41</v>
      </c>
      <c r="E1422" s="144" t="s">
        <v>621</v>
      </c>
      <c r="F1422" s="137" t="s">
        <v>33</v>
      </c>
      <c r="G1422" s="132"/>
      <c r="H1422" s="116">
        <v>118768.23</v>
      </c>
      <c r="I1422" s="117">
        <v>45554.0</v>
      </c>
      <c r="J1422" s="113" t="s">
        <v>867</v>
      </c>
      <c r="K1422" s="113">
        <v>2024.0</v>
      </c>
      <c r="L1422" s="137" t="s">
        <v>862</v>
      </c>
      <c r="M1422" s="115"/>
      <c r="N1422" s="113" t="s">
        <v>725</v>
      </c>
      <c r="O1422" s="118" t="s">
        <v>863</v>
      </c>
      <c r="P1422" s="118"/>
      <c r="Q1422" s="118"/>
      <c r="R1422" s="118"/>
      <c r="S1422" s="141"/>
    </row>
    <row r="1423">
      <c r="A1423" s="113" t="s">
        <v>2309</v>
      </c>
      <c r="B1423" s="138" t="s">
        <v>581</v>
      </c>
      <c r="C1423" s="138" t="s">
        <v>582</v>
      </c>
      <c r="D1423" s="138" t="s">
        <v>41</v>
      </c>
      <c r="E1423" s="143" t="s">
        <v>621</v>
      </c>
      <c r="F1423" s="138" t="s">
        <v>33</v>
      </c>
      <c r="G1423" s="113">
        <v>3096.0</v>
      </c>
      <c r="H1423" s="116">
        <v>153881.5</v>
      </c>
      <c r="I1423" s="117">
        <v>45667.0</v>
      </c>
      <c r="J1423" s="113" t="s">
        <v>875</v>
      </c>
      <c r="K1423" s="113">
        <v>2025.0</v>
      </c>
      <c r="L1423" s="138" t="s">
        <v>862</v>
      </c>
      <c r="M1423" s="115"/>
      <c r="N1423" s="113" t="s">
        <v>725</v>
      </c>
      <c r="O1423" s="121" t="s">
        <v>863</v>
      </c>
      <c r="P1423" s="121"/>
      <c r="Q1423" s="121"/>
      <c r="R1423" s="121"/>
      <c r="S1423" s="142"/>
    </row>
    <row r="1424">
      <c r="A1424" s="113" t="s">
        <v>2310</v>
      </c>
      <c r="B1424" s="137" t="s">
        <v>616</v>
      </c>
      <c r="C1424" s="137" t="s">
        <v>617</v>
      </c>
      <c r="D1424" s="137" t="s">
        <v>41</v>
      </c>
      <c r="E1424" s="144" t="s">
        <v>626</v>
      </c>
      <c r="F1424" s="137" t="s">
        <v>33</v>
      </c>
      <c r="G1424" s="113">
        <v>2607.0</v>
      </c>
      <c r="H1424" s="116">
        <v>112046.84</v>
      </c>
      <c r="I1424" s="117">
        <v>45512.0</v>
      </c>
      <c r="J1424" s="113" t="s">
        <v>865</v>
      </c>
      <c r="K1424" s="113">
        <v>2024.0</v>
      </c>
      <c r="L1424" s="137" t="s">
        <v>862</v>
      </c>
      <c r="M1424" s="115"/>
      <c r="N1424" s="113" t="s">
        <v>725</v>
      </c>
      <c r="O1424" s="118" t="s">
        <v>863</v>
      </c>
      <c r="P1424" s="118"/>
      <c r="Q1424" s="118"/>
      <c r="R1424" s="118"/>
      <c r="S1424" s="141"/>
    </row>
    <row r="1425">
      <c r="A1425" s="113" t="s">
        <v>2311</v>
      </c>
      <c r="B1425" s="138" t="s">
        <v>616</v>
      </c>
      <c r="C1425" s="138" t="s">
        <v>617</v>
      </c>
      <c r="D1425" s="138" t="s">
        <v>41</v>
      </c>
      <c r="E1425" s="143" t="s">
        <v>626</v>
      </c>
      <c r="F1425" s="138" t="s">
        <v>33</v>
      </c>
      <c r="G1425" s="132"/>
      <c r="H1425" s="116">
        <v>164817.65</v>
      </c>
      <c r="I1425" s="117">
        <v>45554.0</v>
      </c>
      <c r="J1425" s="113" t="s">
        <v>867</v>
      </c>
      <c r="K1425" s="113">
        <v>2024.0</v>
      </c>
      <c r="L1425" s="138" t="s">
        <v>862</v>
      </c>
      <c r="M1425" s="115"/>
      <c r="N1425" s="113" t="s">
        <v>725</v>
      </c>
      <c r="O1425" s="121" t="s">
        <v>863</v>
      </c>
      <c r="P1425" s="121"/>
      <c r="Q1425" s="121"/>
      <c r="R1425" s="121"/>
      <c r="S1425" s="142"/>
    </row>
    <row r="1426">
      <c r="A1426" s="113" t="s">
        <v>2312</v>
      </c>
      <c r="B1426" s="137" t="s">
        <v>616</v>
      </c>
      <c r="C1426" s="137" t="s">
        <v>617</v>
      </c>
      <c r="D1426" s="137" t="s">
        <v>41</v>
      </c>
      <c r="E1426" s="144" t="s">
        <v>626</v>
      </c>
      <c r="F1426" s="137" t="s">
        <v>33</v>
      </c>
      <c r="G1426" s="113">
        <v>2922.0</v>
      </c>
      <c r="H1426" s="116">
        <v>168525.65</v>
      </c>
      <c r="I1426" s="117">
        <v>45623.0</v>
      </c>
      <c r="J1426" s="113" t="s">
        <v>871</v>
      </c>
      <c r="K1426" s="113">
        <v>2024.0</v>
      </c>
      <c r="L1426" s="137" t="s">
        <v>862</v>
      </c>
      <c r="M1426" s="115"/>
      <c r="N1426" s="113" t="s">
        <v>725</v>
      </c>
      <c r="O1426" s="118" t="s">
        <v>863</v>
      </c>
      <c r="P1426" s="118"/>
      <c r="Q1426" s="118"/>
      <c r="R1426" s="118"/>
      <c r="S1426" s="141"/>
    </row>
    <row r="1427">
      <c r="A1427" s="113" t="s">
        <v>2313</v>
      </c>
      <c r="B1427" s="138" t="s">
        <v>554</v>
      </c>
      <c r="C1427" s="138" t="s">
        <v>555</v>
      </c>
      <c r="D1427" s="138" t="s">
        <v>41</v>
      </c>
      <c r="E1427" s="143" t="s">
        <v>626</v>
      </c>
      <c r="F1427" s="138" t="s">
        <v>33</v>
      </c>
      <c r="G1427" s="113">
        <v>2630.0</v>
      </c>
      <c r="H1427" s="116">
        <v>128341.67</v>
      </c>
      <c r="I1427" s="117">
        <v>45512.0</v>
      </c>
      <c r="J1427" s="113" t="s">
        <v>865</v>
      </c>
      <c r="K1427" s="113">
        <v>2024.0</v>
      </c>
      <c r="L1427" s="138" t="s">
        <v>862</v>
      </c>
      <c r="M1427" s="115"/>
      <c r="N1427" s="113" t="s">
        <v>725</v>
      </c>
      <c r="O1427" s="121" t="s">
        <v>863</v>
      </c>
      <c r="P1427" s="121"/>
      <c r="Q1427" s="121"/>
      <c r="R1427" s="121"/>
      <c r="S1427" s="142"/>
    </row>
    <row r="1428">
      <c r="A1428" s="113" t="s">
        <v>2314</v>
      </c>
      <c r="B1428" s="138" t="s">
        <v>554</v>
      </c>
      <c r="C1428" s="138" t="s">
        <v>555</v>
      </c>
      <c r="D1428" s="138" t="s">
        <v>41</v>
      </c>
      <c r="E1428" s="143" t="s">
        <v>626</v>
      </c>
      <c r="F1428" s="138" t="s">
        <v>33</v>
      </c>
      <c r="G1428" s="113">
        <v>2911.0</v>
      </c>
      <c r="H1428" s="116">
        <v>176666.54</v>
      </c>
      <c r="I1428" s="131"/>
      <c r="J1428" s="113" t="s">
        <v>871</v>
      </c>
      <c r="K1428" s="113">
        <v>2024.0</v>
      </c>
      <c r="L1428" s="137" t="s">
        <v>862</v>
      </c>
      <c r="M1428" s="115"/>
      <c r="N1428" s="113" t="s">
        <v>725</v>
      </c>
      <c r="O1428" s="118" t="s">
        <v>863</v>
      </c>
      <c r="P1428" s="118"/>
      <c r="Q1428" s="118"/>
      <c r="R1428" s="118"/>
      <c r="S1428" s="141"/>
    </row>
    <row r="1429">
      <c r="A1429" s="113" t="s">
        <v>2315</v>
      </c>
      <c r="B1429" s="138" t="s">
        <v>604</v>
      </c>
      <c r="C1429" s="138" t="s">
        <v>605</v>
      </c>
      <c r="D1429" s="138" t="s">
        <v>41</v>
      </c>
      <c r="E1429" s="143" t="s">
        <v>621</v>
      </c>
      <c r="F1429" s="138" t="s">
        <v>33</v>
      </c>
      <c r="G1429" s="113">
        <v>2833.0</v>
      </c>
      <c r="H1429" s="116">
        <v>30223.47</v>
      </c>
      <c r="I1429" s="117">
        <v>45587.0</v>
      </c>
      <c r="J1429" s="113" t="s">
        <v>869</v>
      </c>
      <c r="K1429" s="113">
        <v>2024.0</v>
      </c>
      <c r="L1429" s="138" t="s">
        <v>862</v>
      </c>
      <c r="M1429" s="115"/>
      <c r="N1429" s="113" t="s">
        <v>725</v>
      </c>
      <c r="O1429" s="121" t="s">
        <v>863</v>
      </c>
      <c r="P1429" s="121"/>
      <c r="Q1429" s="121"/>
      <c r="R1429" s="121"/>
      <c r="S1429" s="142"/>
    </row>
    <row r="1430">
      <c r="A1430" s="113" t="s">
        <v>2316</v>
      </c>
      <c r="B1430" s="138" t="s">
        <v>608</v>
      </c>
      <c r="C1430" s="138" t="s">
        <v>609</v>
      </c>
      <c r="D1430" s="138" t="s">
        <v>41</v>
      </c>
      <c r="E1430" s="143" t="s">
        <v>621</v>
      </c>
      <c r="F1430" s="138" t="s">
        <v>33</v>
      </c>
      <c r="G1430" s="113">
        <v>2837.0</v>
      </c>
      <c r="H1430" s="116">
        <v>49200.65</v>
      </c>
      <c r="I1430" s="117">
        <v>45587.0</v>
      </c>
      <c r="J1430" s="113" t="s">
        <v>869</v>
      </c>
      <c r="K1430" s="113">
        <v>2024.0</v>
      </c>
      <c r="L1430" s="138" t="s">
        <v>862</v>
      </c>
      <c r="M1430" s="115"/>
      <c r="N1430" s="113" t="s">
        <v>725</v>
      </c>
      <c r="O1430" s="118" t="s">
        <v>863</v>
      </c>
      <c r="P1430" s="118"/>
      <c r="Q1430" s="118"/>
      <c r="R1430" s="118"/>
      <c r="S1430" s="141"/>
    </row>
    <row r="1431">
      <c r="A1431" s="113" t="s">
        <v>2317</v>
      </c>
      <c r="B1431" s="138" t="s">
        <v>608</v>
      </c>
      <c r="C1431" s="138" t="s">
        <v>609</v>
      </c>
      <c r="D1431" s="138" t="s">
        <v>41</v>
      </c>
      <c r="E1431" s="143" t="s">
        <v>621</v>
      </c>
      <c r="F1431" s="138" t="s">
        <v>33</v>
      </c>
      <c r="G1431" s="113">
        <v>3180.0</v>
      </c>
      <c r="H1431" s="116">
        <v>58729.57</v>
      </c>
      <c r="I1431" s="117">
        <v>45695.0</v>
      </c>
      <c r="J1431" s="113" t="s">
        <v>875</v>
      </c>
      <c r="K1431" s="113">
        <v>2025.0</v>
      </c>
      <c r="L1431" s="138" t="s">
        <v>862</v>
      </c>
      <c r="M1431" s="115"/>
      <c r="N1431" s="113" t="s">
        <v>725</v>
      </c>
      <c r="O1431" s="121" t="s">
        <v>863</v>
      </c>
      <c r="P1431" s="121"/>
      <c r="Q1431" s="121"/>
      <c r="R1431" s="121"/>
      <c r="S1431" s="142"/>
    </row>
    <row r="1432">
      <c r="A1432" s="113" t="s">
        <v>2318</v>
      </c>
      <c r="B1432" s="138" t="s">
        <v>573</v>
      </c>
      <c r="C1432" s="138" t="s">
        <v>574</v>
      </c>
      <c r="D1432" s="138" t="s">
        <v>41</v>
      </c>
      <c r="E1432" s="143" t="s">
        <v>626</v>
      </c>
      <c r="F1432" s="138" t="s">
        <v>33</v>
      </c>
      <c r="G1432" s="113">
        <v>2952.0</v>
      </c>
      <c r="H1432" s="116">
        <v>34626.93</v>
      </c>
      <c r="I1432" s="117">
        <v>45635.0</v>
      </c>
      <c r="J1432" s="113" t="s">
        <v>873</v>
      </c>
      <c r="K1432" s="113">
        <v>2024.0</v>
      </c>
      <c r="L1432" s="137" t="s">
        <v>862</v>
      </c>
      <c r="M1432" s="115"/>
      <c r="N1432" s="113" t="s">
        <v>725</v>
      </c>
      <c r="O1432" s="118" t="s">
        <v>863</v>
      </c>
      <c r="P1432" s="118"/>
      <c r="Q1432" s="118"/>
      <c r="R1432" s="118"/>
      <c r="S1432" s="141"/>
    </row>
    <row r="1433">
      <c r="A1433" s="113" t="s">
        <v>2319</v>
      </c>
      <c r="B1433" s="138" t="s">
        <v>573</v>
      </c>
      <c r="C1433" s="138" t="s">
        <v>574</v>
      </c>
      <c r="D1433" s="138" t="s">
        <v>41</v>
      </c>
      <c r="E1433" s="143" t="s">
        <v>626</v>
      </c>
      <c r="F1433" s="138" t="s">
        <v>33</v>
      </c>
      <c r="G1433" s="113">
        <v>3190.0</v>
      </c>
      <c r="H1433" s="116">
        <v>112738.73</v>
      </c>
      <c r="I1433" s="117">
        <v>45681.0</v>
      </c>
      <c r="J1433" s="113" t="s">
        <v>875</v>
      </c>
      <c r="K1433" s="113">
        <v>2025.0</v>
      </c>
      <c r="L1433" s="138" t="s">
        <v>862</v>
      </c>
      <c r="M1433" s="115"/>
      <c r="N1433" s="113" t="s">
        <v>725</v>
      </c>
      <c r="O1433" s="121" t="s">
        <v>863</v>
      </c>
      <c r="P1433" s="121"/>
      <c r="Q1433" s="121"/>
      <c r="R1433" s="121"/>
      <c r="S1433" s="142"/>
    </row>
    <row r="1434">
      <c r="A1434" s="113" t="s">
        <v>2320</v>
      </c>
      <c r="B1434" s="138" t="s">
        <v>557</v>
      </c>
      <c r="C1434" s="138" t="s">
        <v>558</v>
      </c>
      <c r="D1434" s="138" t="s">
        <v>41</v>
      </c>
      <c r="E1434" s="143" t="s">
        <v>626</v>
      </c>
      <c r="F1434" s="138" t="s">
        <v>33</v>
      </c>
      <c r="G1434" s="113">
        <v>2956.0</v>
      </c>
      <c r="H1434" s="116">
        <v>55732.95</v>
      </c>
      <c r="I1434" s="117">
        <v>45653.0</v>
      </c>
      <c r="J1434" s="113" t="s">
        <v>873</v>
      </c>
      <c r="K1434" s="113">
        <v>2024.0</v>
      </c>
      <c r="L1434" s="137" t="s">
        <v>862</v>
      </c>
      <c r="M1434" s="115"/>
      <c r="N1434" s="113" t="s">
        <v>725</v>
      </c>
      <c r="O1434" s="118" t="s">
        <v>863</v>
      </c>
      <c r="P1434" s="118"/>
      <c r="Q1434" s="118"/>
      <c r="R1434" s="118"/>
      <c r="S1434" s="141"/>
    </row>
    <row r="1435">
      <c r="A1435" s="113" t="s">
        <v>2321</v>
      </c>
      <c r="B1435" s="138" t="s">
        <v>557</v>
      </c>
      <c r="C1435" s="138" t="s">
        <v>558</v>
      </c>
      <c r="D1435" s="138" t="s">
        <v>41</v>
      </c>
      <c r="E1435" s="143" t="s">
        <v>626</v>
      </c>
      <c r="F1435" s="138" t="s">
        <v>33</v>
      </c>
      <c r="G1435" s="113">
        <v>3178.0</v>
      </c>
      <c r="H1435" s="116">
        <v>87307.94</v>
      </c>
      <c r="I1435" s="117">
        <v>45681.0</v>
      </c>
      <c r="J1435" s="113" t="s">
        <v>875</v>
      </c>
      <c r="K1435" s="113">
        <v>2025.0</v>
      </c>
      <c r="L1435" s="137" t="s">
        <v>862</v>
      </c>
      <c r="M1435" s="115"/>
      <c r="N1435" s="113" t="s">
        <v>725</v>
      </c>
      <c r="O1435" s="121" t="s">
        <v>863</v>
      </c>
      <c r="P1435" s="121"/>
      <c r="Q1435" s="121"/>
      <c r="R1435" s="121"/>
      <c r="S1435" s="142"/>
    </row>
    <row r="1436">
      <c r="A1436" s="113" t="s">
        <v>2322</v>
      </c>
      <c r="B1436" s="138" t="s">
        <v>577</v>
      </c>
      <c r="C1436" s="138" t="s">
        <v>578</v>
      </c>
      <c r="D1436" s="138" t="s">
        <v>41</v>
      </c>
      <c r="E1436" s="143" t="s">
        <v>621</v>
      </c>
      <c r="F1436" s="138" t="s">
        <v>33</v>
      </c>
      <c r="G1436" s="113">
        <v>2958.0</v>
      </c>
      <c r="H1436" s="116">
        <v>44256.32</v>
      </c>
      <c r="I1436" s="117">
        <v>45656.0</v>
      </c>
      <c r="J1436" s="113" t="s">
        <v>873</v>
      </c>
      <c r="K1436" s="113">
        <v>2024.0</v>
      </c>
      <c r="L1436" s="137" t="s">
        <v>862</v>
      </c>
      <c r="M1436" s="115"/>
      <c r="N1436" s="113" t="s">
        <v>725</v>
      </c>
      <c r="O1436" s="118" t="s">
        <v>863</v>
      </c>
      <c r="P1436" s="118"/>
      <c r="Q1436" s="118"/>
      <c r="R1436" s="118"/>
      <c r="S1436" s="141"/>
    </row>
    <row r="1437">
      <c r="A1437" s="113" t="s">
        <v>2323</v>
      </c>
      <c r="B1437" s="138" t="s">
        <v>596</v>
      </c>
      <c r="C1437" s="138" t="s">
        <v>597</v>
      </c>
      <c r="D1437" s="138" t="s">
        <v>41</v>
      </c>
      <c r="E1437" s="143" t="s">
        <v>626</v>
      </c>
      <c r="F1437" s="138" t="s">
        <v>33</v>
      </c>
      <c r="G1437" s="113">
        <v>3151.0</v>
      </c>
      <c r="H1437" s="116">
        <v>97355.53</v>
      </c>
      <c r="I1437" s="117">
        <v>45679.0</v>
      </c>
      <c r="J1437" s="113" t="s">
        <v>875</v>
      </c>
      <c r="K1437" s="113">
        <v>2025.0</v>
      </c>
      <c r="L1437" s="137" t="s">
        <v>862</v>
      </c>
      <c r="M1437" s="115"/>
      <c r="N1437" s="113" t="s">
        <v>725</v>
      </c>
      <c r="O1437" s="121" t="s">
        <v>863</v>
      </c>
      <c r="P1437" s="121"/>
      <c r="Q1437" s="121"/>
      <c r="R1437" s="121"/>
      <c r="S1437" s="142"/>
    </row>
    <row r="1438">
      <c r="A1438" s="113" t="s">
        <v>2324</v>
      </c>
      <c r="B1438" s="138" t="s">
        <v>596</v>
      </c>
      <c r="C1438" s="138" t="s">
        <v>597</v>
      </c>
      <c r="D1438" s="138" t="s">
        <v>41</v>
      </c>
      <c r="E1438" s="143" t="s">
        <v>626</v>
      </c>
      <c r="F1438" s="138" t="s">
        <v>33</v>
      </c>
      <c r="G1438" s="113">
        <v>3258.0</v>
      </c>
      <c r="H1438" s="116">
        <v>151872.58</v>
      </c>
      <c r="I1438" s="117"/>
      <c r="J1438" s="113" t="s">
        <v>875</v>
      </c>
      <c r="K1438" s="113">
        <v>2025.0</v>
      </c>
      <c r="L1438" s="137" t="s">
        <v>862</v>
      </c>
      <c r="M1438" s="115"/>
      <c r="N1438" s="113" t="s">
        <v>725</v>
      </c>
      <c r="O1438" s="118" t="s">
        <v>863</v>
      </c>
      <c r="P1438" s="118"/>
      <c r="Q1438" s="118"/>
      <c r="R1438" s="118"/>
      <c r="S1438" s="141"/>
    </row>
    <row r="1439">
      <c r="A1439" s="113" t="s">
        <v>2325</v>
      </c>
      <c r="B1439" s="138" t="s">
        <v>565</v>
      </c>
      <c r="C1439" s="138" t="s">
        <v>566</v>
      </c>
      <c r="D1439" s="138" t="s">
        <v>41</v>
      </c>
      <c r="E1439" s="143" t="s">
        <v>621</v>
      </c>
      <c r="F1439" s="138" t="s">
        <v>33</v>
      </c>
      <c r="G1439" s="113">
        <v>3154.0</v>
      </c>
      <c r="H1439" s="116">
        <v>98588.31</v>
      </c>
      <c r="I1439" s="117">
        <v>45671.0</v>
      </c>
      <c r="J1439" s="113" t="s">
        <v>875</v>
      </c>
      <c r="K1439" s="113">
        <v>2025.0</v>
      </c>
      <c r="L1439" s="137" t="s">
        <v>862</v>
      </c>
      <c r="M1439" s="115"/>
      <c r="N1439" s="113" t="s">
        <v>725</v>
      </c>
      <c r="O1439" s="121" t="s">
        <v>863</v>
      </c>
      <c r="P1439" s="121"/>
      <c r="Q1439" s="121"/>
      <c r="R1439" s="121"/>
      <c r="S1439" s="142"/>
    </row>
    <row r="1440">
      <c r="A1440" s="113" t="s">
        <v>2326</v>
      </c>
      <c r="B1440" s="138" t="s">
        <v>565</v>
      </c>
      <c r="C1440" s="138" t="s">
        <v>566</v>
      </c>
      <c r="D1440" s="138" t="s">
        <v>41</v>
      </c>
      <c r="E1440" s="143" t="s">
        <v>621</v>
      </c>
      <c r="F1440" s="138" t="s">
        <v>33</v>
      </c>
      <c r="G1440" s="113">
        <v>3158.0</v>
      </c>
      <c r="H1440" s="116">
        <v>154834.02</v>
      </c>
      <c r="I1440" s="117">
        <v>45671.0</v>
      </c>
      <c r="J1440" s="113" t="s">
        <v>875</v>
      </c>
      <c r="K1440" s="113">
        <v>2025.0</v>
      </c>
      <c r="L1440" s="137" t="s">
        <v>862</v>
      </c>
      <c r="M1440" s="115"/>
      <c r="N1440" s="113" t="s">
        <v>725</v>
      </c>
      <c r="O1440" s="118" t="s">
        <v>863</v>
      </c>
      <c r="P1440" s="118"/>
      <c r="Q1440" s="118"/>
      <c r="R1440" s="118"/>
      <c r="S1440" s="141"/>
    </row>
    <row r="1441">
      <c r="A1441" s="113" t="s">
        <v>2327</v>
      </c>
      <c r="B1441" s="138" t="s">
        <v>600</v>
      </c>
      <c r="C1441" s="138" t="s">
        <v>601</v>
      </c>
      <c r="D1441" s="138" t="s">
        <v>41</v>
      </c>
      <c r="E1441" s="143" t="s">
        <v>621</v>
      </c>
      <c r="F1441" s="138" t="s">
        <v>33</v>
      </c>
      <c r="G1441" s="113">
        <v>3192.0</v>
      </c>
      <c r="H1441" s="116">
        <v>45194.48</v>
      </c>
      <c r="I1441" s="117">
        <v>45692.0</v>
      </c>
      <c r="J1441" s="113" t="s">
        <v>873</v>
      </c>
      <c r="K1441" s="113">
        <v>2024.0</v>
      </c>
      <c r="L1441" s="137" t="s">
        <v>862</v>
      </c>
      <c r="M1441" s="113" t="s">
        <v>2328</v>
      </c>
      <c r="N1441" s="113" t="s">
        <v>725</v>
      </c>
      <c r="O1441" s="121" t="s">
        <v>863</v>
      </c>
      <c r="P1441" s="121"/>
      <c r="Q1441" s="121"/>
      <c r="R1441" s="121"/>
      <c r="S1441" s="142"/>
    </row>
    <row r="1442">
      <c r="A1442" s="113" t="s">
        <v>2329</v>
      </c>
      <c r="B1442" s="145" t="s">
        <v>45</v>
      </c>
      <c r="C1442" s="138" t="s">
        <v>46</v>
      </c>
      <c r="D1442" s="138" t="s">
        <v>41</v>
      </c>
      <c r="E1442" s="143"/>
      <c r="F1442" s="138" t="s">
        <v>40</v>
      </c>
      <c r="G1442" s="113">
        <v>2159.0</v>
      </c>
      <c r="H1442" s="116">
        <v>800588.62</v>
      </c>
      <c r="I1442" s="117">
        <v>45684.0</v>
      </c>
      <c r="J1442" s="113" t="s">
        <v>873</v>
      </c>
      <c r="K1442" s="113">
        <v>2024.0</v>
      </c>
      <c r="L1442" s="137" t="s">
        <v>862</v>
      </c>
      <c r="M1442" s="113" t="s">
        <v>2330</v>
      </c>
      <c r="N1442" s="113" t="s">
        <v>725</v>
      </c>
      <c r="O1442" s="118" t="s">
        <v>863</v>
      </c>
      <c r="P1442" s="118"/>
      <c r="Q1442" s="118"/>
      <c r="R1442" s="118"/>
      <c r="S1442" s="141"/>
    </row>
    <row r="1443">
      <c r="A1443" s="113" t="s">
        <v>2331</v>
      </c>
      <c r="B1443" s="138" t="s">
        <v>660</v>
      </c>
      <c r="C1443" s="138" t="s">
        <v>661</v>
      </c>
      <c r="D1443" s="138" t="s">
        <v>41</v>
      </c>
      <c r="E1443" s="143"/>
      <c r="F1443" s="138" t="s">
        <v>40</v>
      </c>
      <c r="G1443" s="113"/>
      <c r="H1443" s="116">
        <v>361129.21</v>
      </c>
      <c r="I1443" s="117">
        <v>45694.0</v>
      </c>
      <c r="J1443" s="113" t="s">
        <v>873</v>
      </c>
      <c r="K1443" s="113">
        <v>2024.0</v>
      </c>
      <c r="L1443" s="137" t="s">
        <v>862</v>
      </c>
      <c r="M1443" s="115"/>
      <c r="N1443" s="113" t="s">
        <v>725</v>
      </c>
      <c r="O1443" s="121" t="s">
        <v>863</v>
      </c>
      <c r="P1443" s="121"/>
      <c r="Q1443" s="121"/>
      <c r="R1443" s="121"/>
      <c r="S1443" s="142"/>
    </row>
    <row r="1444">
      <c r="A1444" s="113" t="s">
        <v>2332</v>
      </c>
      <c r="B1444" s="138" t="s">
        <v>473</v>
      </c>
      <c r="C1444" s="138" t="s">
        <v>474</v>
      </c>
      <c r="D1444" s="138" t="s">
        <v>41</v>
      </c>
      <c r="E1444" s="143"/>
      <c r="F1444" s="138" t="s">
        <v>40</v>
      </c>
      <c r="G1444" s="113">
        <v>2170.0</v>
      </c>
      <c r="H1444" s="116">
        <v>51086.75</v>
      </c>
      <c r="I1444" s="117">
        <v>45700.0</v>
      </c>
      <c r="J1444" s="113" t="s">
        <v>873</v>
      </c>
      <c r="K1444" s="113">
        <v>2024.0</v>
      </c>
      <c r="L1444" s="137" t="s">
        <v>862</v>
      </c>
      <c r="M1444" s="115"/>
      <c r="N1444" s="113" t="s">
        <v>725</v>
      </c>
      <c r="O1444" s="118" t="s">
        <v>863</v>
      </c>
      <c r="P1444" s="118"/>
      <c r="Q1444" s="118"/>
      <c r="R1444" s="118"/>
      <c r="S1444" s="141"/>
    </row>
    <row r="1445">
      <c r="A1445" s="113" t="s">
        <v>2333</v>
      </c>
      <c r="B1445" s="138" t="s">
        <v>376</v>
      </c>
      <c r="C1445" s="138" t="s">
        <v>370</v>
      </c>
      <c r="D1445" s="138" t="s">
        <v>41</v>
      </c>
      <c r="E1445" s="143"/>
      <c r="F1445" s="138" t="s">
        <v>40</v>
      </c>
      <c r="G1445" s="113">
        <v>2172.0</v>
      </c>
      <c r="H1445" s="116">
        <v>269190.78</v>
      </c>
      <c r="I1445" s="117"/>
      <c r="J1445" s="113" t="s">
        <v>873</v>
      </c>
      <c r="K1445" s="113">
        <v>2024.0</v>
      </c>
      <c r="L1445" s="137" t="s">
        <v>862</v>
      </c>
      <c r="M1445" s="113" t="s">
        <v>2334</v>
      </c>
      <c r="N1445" s="113" t="s">
        <v>725</v>
      </c>
      <c r="O1445" s="121" t="s">
        <v>863</v>
      </c>
      <c r="P1445" s="121"/>
      <c r="Q1445" s="121"/>
      <c r="R1445" s="121"/>
      <c r="S1445" s="142"/>
    </row>
    <row r="1446">
      <c r="A1446" s="113" t="s">
        <v>2335</v>
      </c>
      <c r="B1446" s="138" t="s">
        <v>221</v>
      </c>
      <c r="C1446" s="138" t="s">
        <v>222</v>
      </c>
      <c r="D1446" s="138" t="s">
        <v>133</v>
      </c>
      <c r="E1446" s="143"/>
      <c r="F1446" s="138" t="s">
        <v>33</v>
      </c>
      <c r="G1446" s="113">
        <v>3251.0</v>
      </c>
      <c r="H1446" s="116">
        <v>83554.02</v>
      </c>
      <c r="I1446" s="117"/>
      <c r="J1446" s="113" t="s">
        <v>871</v>
      </c>
      <c r="K1446" s="113">
        <v>2024.0</v>
      </c>
      <c r="L1446" s="137" t="s">
        <v>2336</v>
      </c>
      <c r="M1446" s="113" t="s">
        <v>2337</v>
      </c>
      <c r="N1446" s="115"/>
      <c r="O1446" s="118">
        <v>129279.0</v>
      </c>
      <c r="P1446" s="118"/>
      <c r="Q1446" s="118"/>
      <c r="R1446" s="118"/>
      <c r="S1446" s="141"/>
    </row>
    <row r="1447">
      <c r="A1447" s="113" t="s">
        <v>2338</v>
      </c>
      <c r="B1447" s="138" t="s">
        <v>473</v>
      </c>
      <c r="C1447" s="138" t="s">
        <v>474</v>
      </c>
      <c r="D1447" s="138" t="s">
        <v>41</v>
      </c>
      <c r="E1447" s="143"/>
      <c r="F1447" s="138" t="s">
        <v>40</v>
      </c>
      <c r="G1447" s="113">
        <v>464.0</v>
      </c>
      <c r="H1447" s="116">
        <v>6423.41</v>
      </c>
      <c r="I1447" s="117">
        <v>45224.0</v>
      </c>
      <c r="J1447" s="113" t="s">
        <v>869</v>
      </c>
      <c r="K1447" s="113">
        <v>2023.0</v>
      </c>
      <c r="L1447" s="137" t="s">
        <v>862</v>
      </c>
      <c r="M1447" s="115"/>
      <c r="N1447" s="113" t="s">
        <v>725</v>
      </c>
      <c r="O1447" s="121" t="s">
        <v>863</v>
      </c>
      <c r="P1447" s="121"/>
      <c r="Q1447" s="121"/>
      <c r="R1447" s="121"/>
      <c r="S1447" s="142"/>
    </row>
    <row r="1448">
      <c r="A1448" s="113">
        <v>1.5091559E7</v>
      </c>
      <c r="B1448" s="138" t="s">
        <v>473</v>
      </c>
      <c r="C1448" s="138" t="s">
        <v>474</v>
      </c>
      <c r="D1448" s="138" t="s">
        <v>41</v>
      </c>
      <c r="E1448" s="143"/>
      <c r="F1448" s="138" t="s">
        <v>40</v>
      </c>
      <c r="G1448" s="113">
        <v>561.0</v>
      </c>
      <c r="H1448" s="116">
        <v>12857.01</v>
      </c>
      <c r="I1448" s="117">
        <v>45250.0</v>
      </c>
      <c r="J1448" s="113" t="s">
        <v>871</v>
      </c>
      <c r="K1448" s="113">
        <v>2023.0</v>
      </c>
      <c r="L1448" s="137" t="s">
        <v>862</v>
      </c>
      <c r="M1448" s="115"/>
      <c r="N1448" s="113" t="s">
        <v>725</v>
      </c>
      <c r="O1448" s="118" t="s">
        <v>863</v>
      </c>
      <c r="P1448" s="118"/>
      <c r="Q1448" s="118"/>
      <c r="R1448" s="118"/>
      <c r="S1448" s="141"/>
    </row>
    <row r="1449">
      <c r="A1449" s="113" t="s">
        <v>2339</v>
      </c>
      <c r="B1449" s="138" t="s">
        <v>473</v>
      </c>
      <c r="C1449" s="138" t="s">
        <v>474</v>
      </c>
      <c r="D1449" s="138" t="s">
        <v>41</v>
      </c>
      <c r="E1449" s="143"/>
      <c r="F1449" s="138" t="s">
        <v>40</v>
      </c>
      <c r="G1449" s="113">
        <v>771.0</v>
      </c>
      <c r="H1449" s="116">
        <v>4437.93</v>
      </c>
      <c r="I1449" s="117">
        <v>45302.0</v>
      </c>
      <c r="J1449" s="113" t="s">
        <v>875</v>
      </c>
      <c r="K1449" s="113">
        <v>2024.0</v>
      </c>
      <c r="L1449" s="137" t="s">
        <v>862</v>
      </c>
      <c r="M1449" s="115"/>
      <c r="N1449" s="113" t="s">
        <v>725</v>
      </c>
      <c r="O1449" s="121" t="s">
        <v>863</v>
      </c>
      <c r="P1449" s="121"/>
      <c r="Q1449" s="121"/>
      <c r="R1449" s="121"/>
      <c r="S1449" s="142"/>
    </row>
    <row r="1450">
      <c r="A1450" s="113" t="s">
        <v>2340</v>
      </c>
      <c r="B1450" s="138" t="s">
        <v>473</v>
      </c>
      <c r="C1450" s="138" t="s">
        <v>474</v>
      </c>
      <c r="D1450" s="138" t="s">
        <v>41</v>
      </c>
      <c r="E1450" s="143"/>
      <c r="F1450" s="138" t="s">
        <v>40</v>
      </c>
      <c r="G1450" s="113">
        <v>773.0</v>
      </c>
      <c r="H1450" s="116">
        <v>7729.6</v>
      </c>
      <c r="I1450" s="117">
        <v>45337.0</v>
      </c>
      <c r="J1450" s="113" t="s">
        <v>911</v>
      </c>
      <c r="K1450" s="113">
        <v>2024.0</v>
      </c>
      <c r="L1450" s="137" t="s">
        <v>862</v>
      </c>
      <c r="M1450" s="115"/>
      <c r="N1450" s="113" t="s">
        <v>725</v>
      </c>
      <c r="O1450" s="118" t="s">
        <v>863</v>
      </c>
      <c r="P1450" s="118"/>
      <c r="Q1450" s="118"/>
      <c r="R1450" s="118"/>
      <c r="S1450" s="141"/>
    </row>
    <row r="1451">
      <c r="A1451" s="113" t="s">
        <v>2341</v>
      </c>
      <c r="B1451" s="138" t="s">
        <v>473</v>
      </c>
      <c r="C1451" s="138" t="s">
        <v>474</v>
      </c>
      <c r="D1451" s="138" t="s">
        <v>41</v>
      </c>
      <c r="E1451" s="143"/>
      <c r="F1451" s="138" t="s">
        <v>40</v>
      </c>
      <c r="G1451" s="113">
        <v>901.0</v>
      </c>
      <c r="H1451" s="116">
        <v>41069.46</v>
      </c>
      <c r="I1451" s="117">
        <v>45337.0</v>
      </c>
      <c r="J1451" s="113" t="s">
        <v>911</v>
      </c>
      <c r="K1451" s="113">
        <v>2024.0</v>
      </c>
      <c r="L1451" s="137" t="s">
        <v>862</v>
      </c>
      <c r="M1451" s="115"/>
      <c r="N1451" s="113" t="s">
        <v>725</v>
      </c>
      <c r="O1451" s="121" t="s">
        <v>863</v>
      </c>
      <c r="P1451" s="121"/>
      <c r="Q1451" s="121"/>
      <c r="R1451" s="121"/>
      <c r="S1451" s="142"/>
    </row>
    <row r="1452">
      <c r="A1452" s="113" t="s">
        <v>2342</v>
      </c>
      <c r="B1452" s="138" t="s">
        <v>473</v>
      </c>
      <c r="C1452" s="138" t="s">
        <v>474</v>
      </c>
      <c r="D1452" s="138" t="s">
        <v>41</v>
      </c>
      <c r="E1452" s="143"/>
      <c r="F1452" s="138" t="s">
        <v>40</v>
      </c>
      <c r="G1452" s="113">
        <v>959.0</v>
      </c>
      <c r="H1452" s="116">
        <v>9973.94</v>
      </c>
      <c r="I1452" s="117">
        <v>45688.0</v>
      </c>
      <c r="J1452" s="113" t="s">
        <v>879</v>
      </c>
      <c r="K1452" s="113">
        <v>2024.0</v>
      </c>
      <c r="L1452" s="137" t="s">
        <v>862</v>
      </c>
      <c r="M1452" s="115"/>
      <c r="N1452" s="113" t="s">
        <v>725</v>
      </c>
      <c r="O1452" s="118" t="s">
        <v>863</v>
      </c>
      <c r="P1452" s="118"/>
      <c r="Q1452" s="118"/>
      <c r="R1452" s="118"/>
      <c r="S1452" s="141"/>
    </row>
    <row r="1453">
      <c r="A1453" s="113" t="s">
        <v>2343</v>
      </c>
      <c r="B1453" s="138" t="s">
        <v>473</v>
      </c>
      <c r="C1453" s="138" t="s">
        <v>474</v>
      </c>
      <c r="D1453" s="138" t="s">
        <v>41</v>
      </c>
      <c r="E1453" s="143"/>
      <c r="F1453" s="138" t="s">
        <v>40</v>
      </c>
      <c r="G1453" s="113">
        <v>1072.0</v>
      </c>
      <c r="H1453" s="116">
        <v>1809.62</v>
      </c>
      <c r="I1453" s="117">
        <v>45387.0</v>
      </c>
      <c r="J1453" s="113" t="s">
        <v>881</v>
      </c>
      <c r="K1453" s="113">
        <v>2024.0</v>
      </c>
      <c r="L1453" s="137" t="s">
        <v>862</v>
      </c>
      <c r="M1453" s="115"/>
      <c r="N1453" s="113" t="s">
        <v>725</v>
      </c>
      <c r="O1453" s="121" t="s">
        <v>863</v>
      </c>
      <c r="P1453" s="121"/>
      <c r="Q1453" s="121"/>
      <c r="R1453" s="121"/>
      <c r="S1453" s="142"/>
    </row>
    <row r="1454">
      <c r="A1454" s="113" t="s">
        <v>2344</v>
      </c>
      <c r="B1454" s="138" t="s">
        <v>473</v>
      </c>
      <c r="C1454" s="138" t="s">
        <v>474</v>
      </c>
      <c r="D1454" s="138" t="s">
        <v>41</v>
      </c>
      <c r="E1454" s="143"/>
      <c r="F1454" s="138" t="s">
        <v>40</v>
      </c>
      <c r="G1454" s="113">
        <v>1077.0</v>
      </c>
      <c r="H1454" s="116">
        <v>1933.58</v>
      </c>
      <c r="I1454" s="117">
        <v>45688.0</v>
      </c>
      <c r="J1454" s="113" t="s">
        <v>881</v>
      </c>
      <c r="K1454" s="113">
        <v>2024.0</v>
      </c>
      <c r="L1454" s="137" t="s">
        <v>862</v>
      </c>
      <c r="M1454" s="115"/>
      <c r="N1454" s="113" t="s">
        <v>725</v>
      </c>
      <c r="O1454" s="118" t="s">
        <v>863</v>
      </c>
      <c r="P1454" s="118"/>
      <c r="Q1454" s="118"/>
      <c r="R1454" s="118"/>
      <c r="S1454" s="141"/>
    </row>
    <row r="1455">
      <c r="A1455" s="113" t="s">
        <v>2345</v>
      </c>
      <c r="B1455" s="138" t="s">
        <v>473</v>
      </c>
      <c r="C1455" s="138" t="s">
        <v>474</v>
      </c>
      <c r="D1455" s="138" t="s">
        <v>41</v>
      </c>
      <c r="E1455" s="143"/>
      <c r="F1455" s="138" t="s">
        <v>40</v>
      </c>
      <c r="G1455" s="113">
        <v>1894.0</v>
      </c>
      <c r="H1455" s="116">
        <v>90279.84</v>
      </c>
      <c r="I1455" s="117">
        <v>45596.0</v>
      </c>
      <c r="J1455" s="113" t="s">
        <v>869</v>
      </c>
      <c r="K1455" s="113">
        <v>2024.0</v>
      </c>
      <c r="L1455" s="137" t="s">
        <v>862</v>
      </c>
      <c r="M1455" s="115"/>
      <c r="N1455" s="113" t="s">
        <v>725</v>
      </c>
      <c r="O1455" s="121" t="s">
        <v>863</v>
      </c>
      <c r="P1455" s="121"/>
      <c r="Q1455" s="121"/>
      <c r="R1455" s="121"/>
      <c r="S1455" s="142"/>
    </row>
    <row r="1456">
      <c r="A1456" s="113" t="s">
        <v>2346</v>
      </c>
      <c r="B1456" s="138" t="s">
        <v>473</v>
      </c>
      <c r="C1456" s="138" t="s">
        <v>474</v>
      </c>
      <c r="D1456" s="138" t="s">
        <v>41</v>
      </c>
      <c r="E1456" s="143"/>
      <c r="F1456" s="138" t="s">
        <v>40</v>
      </c>
      <c r="G1456" s="113">
        <v>2052.0</v>
      </c>
      <c r="H1456" s="116">
        <v>90242.55</v>
      </c>
      <c r="I1456" s="117">
        <v>45688.0</v>
      </c>
      <c r="J1456" s="113" t="s">
        <v>873</v>
      </c>
      <c r="K1456" s="113">
        <v>2024.0</v>
      </c>
      <c r="L1456" s="137" t="s">
        <v>862</v>
      </c>
      <c r="M1456" s="115"/>
      <c r="N1456" s="113" t="s">
        <v>725</v>
      </c>
      <c r="O1456" s="118" t="s">
        <v>863</v>
      </c>
      <c r="P1456" s="118"/>
      <c r="Q1456" s="118"/>
      <c r="R1456" s="118"/>
      <c r="S1456" s="141"/>
    </row>
    <row r="1457">
      <c r="A1457" s="113" t="s">
        <v>2347</v>
      </c>
      <c r="B1457" s="138" t="s">
        <v>422</v>
      </c>
      <c r="C1457" s="138" t="s">
        <v>423</v>
      </c>
      <c r="D1457" s="138" t="s">
        <v>755</v>
      </c>
      <c r="E1457" s="143"/>
      <c r="F1457" s="138" t="s">
        <v>33</v>
      </c>
      <c r="G1457" s="113"/>
      <c r="H1457" s="116">
        <v>13883.84</v>
      </c>
      <c r="I1457" s="117"/>
      <c r="J1457" s="113"/>
      <c r="K1457" s="113"/>
      <c r="L1457" s="137" t="s">
        <v>2348</v>
      </c>
      <c r="M1457" s="115"/>
      <c r="N1457" s="115"/>
      <c r="O1457" s="121">
        <v>130572.0</v>
      </c>
      <c r="P1457" s="121"/>
      <c r="Q1457" s="121"/>
      <c r="R1457" s="121"/>
      <c r="S1457" s="142"/>
    </row>
    <row r="1458">
      <c r="A1458" s="113" t="s">
        <v>2349</v>
      </c>
      <c r="B1458" s="138" t="s">
        <v>422</v>
      </c>
      <c r="C1458" s="138" t="s">
        <v>423</v>
      </c>
      <c r="D1458" s="138" t="s">
        <v>755</v>
      </c>
      <c r="E1458" s="143"/>
      <c r="F1458" s="138" t="s">
        <v>33</v>
      </c>
      <c r="G1458" s="113"/>
      <c r="H1458" s="116">
        <v>2275.91</v>
      </c>
      <c r="I1458" s="117"/>
      <c r="J1458" s="113"/>
      <c r="K1458" s="113"/>
      <c r="L1458" s="137" t="s">
        <v>2348</v>
      </c>
      <c r="M1458" s="115"/>
      <c r="N1458" s="115"/>
      <c r="O1458" s="118">
        <v>130582.0</v>
      </c>
      <c r="P1458" s="118"/>
      <c r="Q1458" s="118"/>
      <c r="R1458" s="118"/>
      <c r="S1458" s="141"/>
    </row>
    <row r="1459">
      <c r="A1459" s="113" t="s">
        <v>2350</v>
      </c>
      <c r="B1459" s="138" t="s">
        <v>422</v>
      </c>
      <c r="C1459" s="138" t="s">
        <v>423</v>
      </c>
      <c r="D1459" s="138" t="s">
        <v>755</v>
      </c>
      <c r="E1459" s="143"/>
      <c r="F1459" s="138" t="s">
        <v>33</v>
      </c>
      <c r="G1459" s="113"/>
      <c r="H1459" s="116">
        <v>20608.95</v>
      </c>
      <c r="I1459" s="117"/>
      <c r="J1459" s="113"/>
      <c r="K1459" s="113"/>
      <c r="L1459" s="137" t="s">
        <v>2348</v>
      </c>
      <c r="M1459" s="115"/>
      <c r="N1459" s="115"/>
      <c r="O1459" s="121">
        <v>130596.0</v>
      </c>
      <c r="P1459" s="121"/>
      <c r="Q1459" s="121"/>
      <c r="R1459" s="121"/>
      <c r="S1459" s="142"/>
    </row>
    <row r="1460">
      <c r="A1460" s="113" t="s">
        <v>2351</v>
      </c>
      <c r="B1460" s="138" t="s">
        <v>422</v>
      </c>
      <c r="C1460" s="138" t="s">
        <v>423</v>
      </c>
      <c r="D1460" s="138" t="s">
        <v>755</v>
      </c>
      <c r="E1460" s="143"/>
      <c r="F1460" s="138" t="s">
        <v>33</v>
      </c>
      <c r="G1460" s="113"/>
      <c r="H1460" s="116">
        <v>37035.49</v>
      </c>
      <c r="I1460" s="117"/>
      <c r="J1460" s="113"/>
      <c r="K1460" s="113"/>
      <c r="L1460" s="137" t="s">
        <v>2348</v>
      </c>
      <c r="M1460" s="115"/>
      <c r="N1460" s="115"/>
      <c r="O1460" s="118">
        <v>130843.0</v>
      </c>
      <c r="P1460" s="118"/>
      <c r="Q1460" s="118"/>
      <c r="R1460" s="118"/>
      <c r="S1460" s="141"/>
    </row>
    <row r="1461">
      <c r="A1461" s="113" t="s">
        <v>2352</v>
      </c>
      <c r="B1461" s="138" t="s">
        <v>163</v>
      </c>
      <c r="C1461" s="138" t="s">
        <v>164</v>
      </c>
      <c r="D1461" s="138" t="s">
        <v>133</v>
      </c>
      <c r="E1461" s="143"/>
      <c r="F1461" s="138" t="s">
        <v>33</v>
      </c>
      <c r="G1461" s="113">
        <v>3252.0</v>
      </c>
      <c r="H1461" s="116">
        <v>82017.56</v>
      </c>
      <c r="I1461" s="117"/>
      <c r="J1461" s="113" t="s">
        <v>875</v>
      </c>
      <c r="K1461" s="113">
        <v>2025.0</v>
      </c>
      <c r="L1461" s="137" t="s">
        <v>2336</v>
      </c>
      <c r="M1461" s="113" t="s">
        <v>2353</v>
      </c>
      <c r="N1461" s="115"/>
      <c r="O1461" s="121">
        <v>130671.0</v>
      </c>
      <c r="P1461" s="121"/>
      <c r="Q1461" s="121"/>
      <c r="R1461" s="121"/>
      <c r="S1461" s="142"/>
    </row>
    <row r="1462">
      <c r="A1462" s="113" t="s">
        <v>2354</v>
      </c>
      <c r="B1462" s="138" t="s">
        <v>171</v>
      </c>
      <c r="C1462" s="138" t="s">
        <v>172</v>
      </c>
      <c r="D1462" s="138" t="s">
        <v>133</v>
      </c>
      <c r="E1462" s="143"/>
      <c r="F1462" s="138" t="s">
        <v>33</v>
      </c>
      <c r="G1462" s="113">
        <v>3253.0</v>
      </c>
      <c r="H1462" s="116">
        <v>182256.82</v>
      </c>
      <c r="I1462" s="117"/>
      <c r="J1462" s="113" t="s">
        <v>869</v>
      </c>
      <c r="K1462" s="113">
        <v>2024.0</v>
      </c>
      <c r="L1462" s="137" t="s">
        <v>2336</v>
      </c>
      <c r="M1462" s="113" t="s">
        <v>2355</v>
      </c>
      <c r="N1462" s="115"/>
      <c r="O1462" s="118">
        <v>130673.0</v>
      </c>
      <c r="P1462" s="118"/>
      <c r="Q1462" s="118"/>
      <c r="R1462" s="118"/>
      <c r="S1462" s="141"/>
    </row>
    <row r="1463">
      <c r="A1463" s="113" t="s">
        <v>2356</v>
      </c>
      <c r="B1463" s="138" t="s">
        <v>205</v>
      </c>
      <c r="C1463" s="138" t="s">
        <v>206</v>
      </c>
      <c r="D1463" s="138" t="s">
        <v>133</v>
      </c>
      <c r="E1463" s="143"/>
      <c r="F1463" s="138" t="s">
        <v>33</v>
      </c>
      <c r="G1463" s="113">
        <v>3254.0</v>
      </c>
      <c r="H1463" s="116">
        <v>143169.56</v>
      </c>
      <c r="I1463" s="117"/>
      <c r="J1463" s="113" t="s">
        <v>871</v>
      </c>
      <c r="K1463" s="113">
        <v>2024.0</v>
      </c>
      <c r="L1463" s="137" t="s">
        <v>2336</v>
      </c>
      <c r="M1463" s="113" t="s">
        <v>2357</v>
      </c>
      <c r="N1463" s="115"/>
      <c r="O1463" s="121">
        <v>130677.0</v>
      </c>
      <c r="P1463" s="121"/>
      <c r="Q1463" s="121"/>
      <c r="R1463" s="121"/>
      <c r="S1463" s="142"/>
    </row>
    <row r="1464">
      <c r="A1464" s="113" t="s">
        <v>2358</v>
      </c>
      <c r="B1464" s="138" t="s">
        <v>261</v>
      </c>
      <c r="C1464" s="138" t="s">
        <v>262</v>
      </c>
      <c r="D1464" s="138" t="s">
        <v>133</v>
      </c>
      <c r="E1464" s="143"/>
      <c r="F1464" s="138" t="s">
        <v>33</v>
      </c>
      <c r="G1464" s="113">
        <v>3255.0</v>
      </c>
      <c r="H1464" s="116">
        <v>118294.2</v>
      </c>
      <c r="I1464" s="117"/>
      <c r="J1464" s="113" t="s">
        <v>871</v>
      </c>
      <c r="K1464" s="113">
        <v>2024.0</v>
      </c>
      <c r="L1464" s="137" t="s">
        <v>2336</v>
      </c>
      <c r="M1464" s="113" t="s">
        <v>2359</v>
      </c>
      <c r="N1464" s="115"/>
      <c r="O1464" s="118">
        <v>130727.0</v>
      </c>
      <c r="P1464" s="118"/>
      <c r="Q1464" s="118"/>
      <c r="R1464" s="118"/>
      <c r="S1464" s="141"/>
    </row>
    <row r="1465">
      <c r="A1465" s="113" t="s">
        <v>2360</v>
      </c>
      <c r="B1465" s="138" t="s">
        <v>369</v>
      </c>
      <c r="C1465" s="138" t="s">
        <v>370</v>
      </c>
      <c r="D1465" s="138" t="s">
        <v>41</v>
      </c>
      <c r="E1465" s="143"/>
      <c r="F1465" s="138" t="s">
        <v>33</v>
      </c>
      <c r="G1465" s="113">
        <v>3380.0</v>
      </c>
      <c r="H1465" s="116">
        <v>149934.01</v>
      </c>
      <c r="I1465" s="117">
        <v>45726.0</v>
      </c>
      <c r="J1465" s="113" t="s">
        <v>873</v>
      </c>
      <c r="K1465" s="113">
        <v>2024.0</v>
      </c>
      <c r="L1465" s="137" t="s">
        <v>862</v>
      </c>
      <c r="M1465" s="113" t="s">
        <v>2361</v>
      </c>
      <c r="N1465" s="113" t="s">
        <v>725</v>
      </c>
      <c r="O1465" s="121" t="s">
        <v>939</v>
      </c>
      <c r="P1465" s="121"/>
      <c r="Q1465" s="121"/>
      <c r="R1465" s="121"/>
      <c r="S1465" s="142"/>
    </row>
    <row r="1466">
      <c r="A1466" s="113"/>
      <c r="B1466" s="138"/>
      <c r="C1466" s="138"/>
      <c r="D1466" s="138"/>
      <c r="E1466" s="143"/>
      <c r="F1466" s="138"/>
      <c r="G1466" s="113"/>
      <c r="H1466" s="116"/>
      <c r="I1466" s="117"/>
      <c r="J1466" s="113"/>
      <c r="K1466" s="113"/>
      <c r="L1466" s="137"/>
      <c r="M1466" s="115"/>
      <c r="N1466" s="113"/>
      <c r="O1466" s="146"/>
      <c r="P1466" s="146"/>
      <c r="Q1466" s="146"/>
      <c r="R1466" s="146"/>
      <c r="S1466" s="147"/>
    </row>
    <row r="1467">
      <c r="A1467" s="113" t="s">
        <v>2362</v>
      </c>
      <c r="B1467" s="145" t="s">
        <v>38</v>
      </c>
      <c r="C1467" s="138" t="s">
        <v>39</v>
      </c>
      <c r="D1467" s="138" t="s">
        <v>41</v>
      </c>
      <c r="E1467" s="143"/>
      <c r="F1467" s="138" t="s">
        <v>40</v>
      </c>
      <c r="G1467" s="113">
        <v>2011.0</v>
      </c>
      <c r="H1467" s="116">
        <v>806617.63</v>
      </c>
      <c r="I1467" s="117">
        <v>45629.0</v>
      </c>
      <c r="J1467" s="113" t="s">
        <v>869</v>
      </c>
      <c r="K1467" s="113">
        <v>2024.0</v>
      </c>
      <c r="L1467" s="137" t="s">
        <v>862</v>
      </c>
      <c r="M1467" s="113" t="s">
        <v>2363</v>
      </c>
      <c r="N1467" s="113" t="s">
        <v>725</v>
      </c>
      <c r="O1467" s="121" t="s">
        <v>863</v>
      </c>
      <c r="P1467" s="121"/>
      <c r="Q1467" s="121"/>
      <c r="R1467" s="121"/>
      <c r="S1467" s="142"/>
    </row>
    <row r="1468">
      <c r="A1468" s="113" t="s">
        <v>2364</v>
      </c>
      <c r="B1468" s="145" t="s">
        <v>38</v>
      </c>
      <c r="C1468" s="138" t="s">
        <v>39</v>
      </c>
      <c r="D1468" s="138" t="s">
        <v>41</v>
      </c>
      <c r="E1468" s="143"/>
      <c r="F1468" s="138" t="s">
        <v>40</v>
      </c>
      <c r="G1468" s="113">
        <v>2012.0</v>
      </c>
      <c r="H1468" s="116">
        <v>6354.32</v>
      </c>
      <c r="I1468" s="117">
        <v>45629.0</v>
      </c>
      <c r="J1468" s="113" t="s">
        <v>869</v>
      </c>
      <c r="K1468" s="113">
        <v>2024.0</v>
      </c>
      <c r="L1468" s="137" t="s">
        <v>862</v>
      </c>
      <c r="M1468" s="113" t="s">
        <v>2365</v>
      </c>
      <c r="N1468" s="113" t="s">
        <v>725</v>
      </c>
      <c r="O1468" s="118" t="s">
        <v>863</v>
      </c>
      <c r="P1468" s="118"/>
      <c r="Q1468" s="118"/>
      <c r="R1468" s="118"/>
      <c r="S1468" s="141"/>
    </row>
    <row r="1469">
      <c r="A1469" s="113" t="s">
        <v>2366</v>
      </c>
      <c r="B1469" s="138" t="s">
        <v>390</v>
      </c>
      <c r="C1469" s="138" t="s">
        <v>391</v>
      </c>
      <c r="D1469" s="138" t="s">
        <v>325</v>
      </c>
      <c r="E1469" s="143"/>
      <c r="F1469" s="138" t="s">
        <v>40</v>
      </c>
      <c r="G1469" s="113"/>
      <c r="H1469" s="116">
        <v>3599474.61</v>
      </c>
      <c r="I1469" s="117"/>
      <c r="J1469" s="113"/>
      <c r="K1469" s="113"/>
      <c r="L1469" s="137" t="s">
        <v>862</v>
      </c>
      <c r="M1469" s="115"/>
      <c r="N1469" s="113" t="s">
        <v>725</v>
      </c>
      <c r="O1469" s="148"/>
      <c r="P1469" s="148"/>
      <c r="Q1469" s="148"/>
      <c r="R1469" s="148"/>
      <c r="S1469" s="149"/>
    </row>
    <row r="1470">
      <c r="A1470" s="113" t="s">
        <v>2367</v>
      </c>
      <c r="B1470" s="138" t="s">
        <v>668</v>
      </c>
      <c r="C1470" s="138" t="s">
        <v>669</v>
      </c>
      <c r="D1470" s="138" t="s">
        <v>325</v>
      </c>
      <c r="E1470" s="143"/>
      <c r="F1470" s="138" t="s">
        <v>40</v>
      </c>
      <c r="G1470" s="113"/>
      <c r="H1470" s="116">
        <v>1309046.99</v>
      </c>
      <c r="I1470" s="117"/>
      <c r="J1470" s="113"/>
      <c r="K1470" s="113"/>
      <c r="L1470" s="137" t="s">
        <v>862</v>
      </c>
      <c r="M1470" s="115"/>
      <c r="N1470" s="113" t="s">
        <v>725</v>
      </c>
      <c r="O1470" s="146"/>
      <c r="P1470" s="146"/>
      <c r="Q1470" s="146"/>
      <c r="R1470" s="146"/>
      <c r="S1470" s="147"/>
    </row>
    <row r="1471">
      <c r="A1471" s="113"/>
      <c r="B1471" s="138"/>
      <c r="C1471" s="138"/>
      <c r="D1471" s="138"/>
      <c r="E1471" s="143"/>
      <c r="F1471" s="138"/>
      <c r="G1471" s="113"/>
      <c r="H1471" s="116"/>
      <c r="I1471" s="117"/>
      <c r="J1471" s="113"/>
      <c r="K1471" s="113"/>
      <c r="L1471" s="137"/>
      <c r="M1471" s="115"/>
      <c r="N1471" s="113"/>
      <c r="O1471" s="148"/>
      <c r="P1471" s="148"/>
      <c r="Q1471" s="148"/>
      <c r="R1471" s="148"/>
      <c r="S1471" s="149"/>
    </row>
    <row r="1472">
      <c r="A1472" s="113" t="s">
        <v>2368</v>
      </c>
      <c r="B1472" s="138" t="s">
        <v>328</v>
      </c>
      <c r="C1472" s="138" t="s">
        <v>329</v>
      </c>
      <c r="D1472" s="138" t="s">
        <v>27</v>
      </c>
      <c r="E1472" s="143"/>
      <c r="F1472" s="138" t="s">
        <v>40</v>
      </c>
      <c r="G1472" s="113"/>
      <c r="H1472" s="116">
        <v>986242.86</v>
      </c>
      <c r="I1472" s="117"/>
      <c r="J1472" s="113"/>
      <c r="K1472" s="113"/>
      <c r="L1472" s="137" t="s">
        <v>862</v>
      </c>
      <c r="M1472" s="115"/>
      <c r="N1472" s="113" t="s">
        <v>725</v>
      </c>
      <c r="O1472" s="146"/>
      <c r="P1472" s="146"/>
      <c r="Q1472" s="146"/>
      <c r="R1472" s="146"/>
      <c r="S1472" s="147"/>
    </row>
    <row r="1473">
      <c r="A1473" s="113" t="s">
        <v>2369</v>
      </c>
      <c r="B1473" s="138" t="s">
        <v>332</v>
      </c>
      <c r="C1473" s="138" t="s">
        <v>329</v>
      </c>
      <c r="D1473" s="138" t="s">
        <v>27</v>
      </c>
      <c r="E1473" s="143"/>
      <c r="F1473" s="138" t="s">
        <v>40</v>
      </c>
      <c r="G1473" s="113"/>
      <c r="H1473" s="116">
        <v>1673663.98</v>
      </c>
      <c r="I1473" s="117"/>
      <c r="J1473" s="113"/>
      <c r="K1473" s="113"/>
      <c r="L1473" s="137" t="s">
        <v>862</v>
      </c>
      <c r="M1473" s="115"/>
      <c r="N1473" s="113" t="s">
        <v>725</v>
      </c>
      <c r="O1473" s="148"/>
      <c r="P1473" s="148"/>
      <c r="Q1473" s="148"/>
      <c r="R1473" s="148"/>
      <c r="S1473" s="149"/>
    </row>
    <row r="1474">
      <c r="A1474" s="113" t="s">
        <v>2370</v>
      </c>
      <c r="B1474" s="138" t="s">
        <v>447</v>
      </c>
      <c r="C1474" s="138" t="s">
        <v>448</v>
      </c>
      <c r="D1474" s="138" t="s">
        <v>755</v>
      </c>
      <c r="E1474" s="143"/>
      <c r="F1474" s="138" t="s">
        <v>24</v>
      </c>
      <c r="G1474" s="113"/>
      <c r="H1474" s="116">
        <v>100774.63</v>
      </c>
      <c r="I1474" s="117"/>
      <c r="J1474" s="113"/>
      <c r="K1474" s="113"/>
      <c r="L1474" s="137" t="s">
        <v>862</v>
      </c>
      <c r="M1474" s="115"/>
      <c r="N1474" s="113" t="s">
        <v>725</v>
      </c>
      <c r="O1474" s="146"/>
      <c r="P1474" s="146"/>
      <c r="Q1474" s="146"/>
      <c r="R1474" s="146"/>
      <c r="S1474" s="147"/>
    </row>
    <row r="1475">
      <c r="A1475" s="113" t="s">
        <v>2371</v>
      </c>
      <c r="B1475" s="138" t="s">
        <v>451</v>
      </c>
      <c r="C1475" s="138" t="s">
        <v>452</v>
      </c>
      <c r="D1475" s="138" t="s">
        <v>755</v>
      </c>
      <c r="E1475" s="143"/>
      <c r="F1475" s="138" t="s">
        <v>24</v>
      </c>
      <c r="G1475" s="113"/>
      <c r="H1475" s="116">
        <v>491256.55</v>
      </c>
      <c r="I1475" s="117"/>
      <c r="J1475" s="113"/>
      <c r="K1475" s="113"/>
      <c r="L1475" s="137" t="s">
        <v>862</v>
      </c>
      <c r="M1475" s="115"/>
      <c r="N1475" s="113" t="s">
        <v>725</v>
      </c>
      <c r="O1475" s="148"/>
      <c r="P1475" s="148"/>
      <c r="Q1475" s="148"/>
      <c r="R1475" s="148"/>
      <c r="S1475" s="149"/>
    </row>
    <row r="1476">
      <c r="A1476" s="113" t="s">
        <v>2372</v>
      </c>
      <c r="B1476" s="138" t="s">
        <v>443</v>
      </c>
      <c r="C1476" s="138" t="s">
        <v>444</v>
      </c>
      <c r="D1476" s="138" t="s">
        <v>755</v>
      </c>
      <c r="E1476" s="143"/>
      <c r="F1476" s="138" t="s">
        <v>24</v>
      </c>
      <c r="G1476" s="113"/>
      <c r="H1476" s="116">
        <v>50089.98</v>
      </c>
      <c r="I1476" s="117"/>
      <c r="J1476" s="113"/>
      <c r="K1476" s="113"/>
      <c r="L1476" s="137" t="s">
        <v>862</v>
      </c>
      <c r="M1476" s="115"/>
      <c r="N1476" s="113" t="s">
        <v>725</v>
      </c>
      <c r="O1476" s="146"/>
      <c r="P1476" s="146"/>
      <c r="Q1476" s="146"/>
      <c r="R1476" s="146"/>
      <c r="S1476" s="147"/>
    </row>
    <row r="1477">
      <c r="A1477" s="113" t="s">
        <v>2373</v>
      </c>
      <c r="B1477" s="138" t="s">
        <v>439</v>
      </c>
      <c r="C1477" s="138" t="s">
        <v>440</v>
      </c>
      <c r="D1477" s="138" t="s">
        <v>755</v>
      </c>
      <c r="E1477" s="143"/>
      <c r="F1477" s="138" t="s">
        <v>24</v>
      </c>
      <c r="G1477" s="113"/>
      <c r="H1477" s="116">
        <v>622989.85</v>
      </c>
      <c r="I1477" s="117"/>
      <c r="J1477" s="113"/>
      <c r="K1477" s="113"/>
      <c r="L1477" s="137" t="s">
        <v>862</v>
      </c>
      <c r="M1477" s="115"/>
      <c r="N1477" s="113" t="s">
        <v>725</v>
      </c>
      <c r="O1477" s="148"/>
      <c r="P1477" s="148"/>
      <c r="Q1477" s="148"/>
      <c r="R1477" s="148"/>
      <c r="S1477" s="149"/>
    </row>
    <row r="1478">
      <c r="A1478" s="113" t="s">
        <v>2374</v>
      </c>
      <c r="B1478" s="138" t="s">
        <v>355</v>
      </c>
      <c r="C1478" s="138" t="s">
        <v>503</v>
      </c>
      <c r="D1478" s="138" t="s">
        <v>27</v>
      </c>
      <c r="E1478" s="143"/>
      <c r="F1478" s="138" t="s">
        <v>24</v>
      </c>
      <c r="G1478" s="113"/>
      <c r="H1478" s="116">
        <v>740854.21</v>
      </c>
      <c r="I1478" s="117"/>
      <c r="J1478" s="113"/>
      <c r="K1478" s="113"/>
      <c r="L1478" s="137" t="s">
        <v>862</v>
      </c>
      <c r="M1478" s="115"/>
      <c r="N1478" s="113" t="s">
        <v>725</v>
      </c>
      <c r="O1478" s="146"/>
      <c r="P1478" s="146"/>
      <c r="Q1478" s="146"/>
      <c r="R1478" s="146"/>
      <c r="S1478" s="147"/>
    </row>
    <row r="1479">
      <c r="A1479" s="113" t="s">
        <v>2375</v>
      </c>
      <c r="B1479" s="138" t="s">
        <v>565</v>
      </c>
      <c r="C1479" s="138" t="s">
        <v>566</v>
      </c>
      <c r="D1479" s="138" t="s">
        <v>41</v>
      </c>
      <c r="E1479" s="143">
        <v>1.0</v>
      </c>
      <c r="F1479" s="138" t="s">
        <v>33</v>
      </c>
      <c r="G1479" s="113">
        <v>3286.0</v>
      </c>
      <c r="H1479" s="116">
        <v>199360.33</v>
      </c>
      <c r="I1479" s="117">
        <v>45701.0</v>
      </c>
      <c r="J1479" s="113" t="s">
        <v>875</v>
      </c>
      <c r="K1479" s="113">
        <v>2025.0</v>
      </c>
      <c r="L1479" s="137" t="s">
        <v>862</v>
      </c>
      <c r="M1479" s="115"/>
      <c r="N1479" s="113" t="s">
        <v>725</v>
      </c>
      <c r="O1479" s="121">
        <v>134321.0</v>
      </c>
      <c r="P1479" s="121"/>
      <c r="Q1479" s="121"/>
      <c r="R1479" s="121"/>
      <c r="S1479" s="142"/>
    </row>
    <row r="1480">
      <c r="A1480" s="113" t="s">
        <v>2376</v>
      </c>
      <c r="B1480" s="138" t="s">
        <v>557</v>
      </c>
      <c r="C1480" s="138" t="s">
        <v>558</v>
      </c>
      <c r="D1480" s="138" t="s">
        <v>41</v>
      </c>
      <c r="E1480" s="143">
        <v>4.0</v>
      </c>
      <c r="F1480" s="138" t="s">
        <v>33</v>
      </c>
      <c r="G1480" s="113">
        <v>3288.0</v>
      </c>
      <c r="H1480" s="116">
        <v>112081.65</v>
      </c>
      <c r="I1480" s="117">
        <v>45702.0</v>
      </c>
      <c r="J1480" s="113" t="s">
        <v>875</v>
      </c>
      <c r="K1480" s="113">
        <v>2025.0</v>
      </c>
      <c r="L1480" s="137" t="s">
        <v>862</v>
      </c>
      <c r="M1480" s="113" t="s">
        <v>2377</v>
      </c>
      <c r="N1480" s="113" t="s">
        <v>725</v>
      </c>
      <c r="O1480" s="118">
        <v>134507.0</v>
      </c>
      <c r="P1480" s="118"/>
      <c r="Q1480" s="118"/>
      <c r="R1480" s="118"/>
      <c r="S1480" s="141"/>
    </row>
    <row r="1481">
      <c r="A1481" s="113" t="s">
        <v>2378</v>
      </c>
      <c r="B1481" s="138" t="s">
        <v>592</v>
      </c>
      <c r="C1481" s="138" t="s">
        <v>593</v>
      </c>
      <c r="D1481" s="138" t="s">
        <v>41</v>
      </c>
      <c r="E1481" s="143">
        <v>4.0</v>
      </c>
      <c r="F1481" s="138" t="s">
        <v>33</v>
      </c>
      <c r="G1481" s="113">
        <v>3289.0</v>
      </c>
      <c r="H1481" s="116">
        <v>139946.61</v>
      </c>
      <c r="I1481" s="117">
        <v>45702.0</v>
      </c>
      <c r="J1481" s="113" t="s">
        <v>875</v>
      </c>
      <c r="K1481" s="113">
        <v>2025.0</v>
      </c>
      <c r="L1481" s="137" t="s">
        <v>862</v>
      </c>
      <c r="M1481" s="113" t="s">
        <v>2379</v>
      </c>
      <c r="N1481" s="113" t="s">
        <v>725</v>
      </c>
      <c r="O1481" s="121">
        <v>134522.0</v>
      </c>
      <c r="P1481" s="121"/>
      <c r="Q1481" s="121"/>
      <c r="R1481" s="121"/>
      <c r="S1481" s="142"/>
    </row>
    <row r="1482">
      <c r="A1482" s="113" t="s">
        <v>2380</v>
      </c>
      <c r="B1482" s="138" t="s">
        <v>612</v>
      </c>
      <c r="C1482" s="138" t="s">
        <v>613</v>
      </c>
      <c r="D1482" s="138" t="s">
        <v>41</v>
      </c>
      <c r="E1482" s="143">
        <v>1.0</v>
      </c>
      <c r="F1482" s="138" t="s">
        <v>33</v>
      </c>
      <c r="G1482" s="113">
        <v>3290.0</v>
      </c>
      <c r="H1482" s="116">
        <v>175201.75</v>
      </c>
      <c r="I1482" s="117">
        <v>45706.0</v>
      </c>
      <c r="J1482" s="113" t="s">
        <v>875</v>
      </c>
      <c r="K1482" s="113">
        <v>2025.0</v>
      </c>
      <c r="L1482" s="137" t="s">
        <v>862</v>
      </c>
      <c r="M1482" s="115"/>
      <c r="N1482" s="113" t="s">
        <v>725</v>
      </c>
      <c r="O1482" s="118">
        <v>135107.0</v>
      </c>
      <c r="P1482" s="118"/>
      <c r="Q1482" s="118"/>
      <c r="R1482" s="118"/>
      <c r="S1482" s="141"/>
    </row>
    <row r="1483">
      <c r="A1483" s="113" t="s">
        <v>2381</v>
      </c>
      <c r="B1483" s="138" t="s">
        <v>550</v>
      </c>
      <c r="C1483" s="138" t="s">
        <v>551</v>
      </c>
      <c r="D1483" s="138" t="s">
        <v>41</v>
      </c>
      <c r="E1483" s="143">
        <v>4.0</v>
      </c>
      <c r="F1483" s="138" t="s">
        <v>33</v>
      </c>
      <c r="G1483" s="113">
        <v>3292.0</v>
      </c>
      <c r="H1483" s="116">
        <v>118577.97</v>
      </c>
      <c r="I1483" s="117">
        <v>45702.0</v>
      </c>
      <c r="J1483" s="113" t="s">
        <v>875</v>
      </c>
      <c r="K1483" s="113">
        <v>2025.0</v>
      </c>
      <c r="L1483" s="137" t="s">
        <v>862</v>
      </c>
      <c r="M1483" s="113" t="s">
        <v>2382</v>
      </c>
      <c r="N1483" s="113" t="s">
        <v>725</v>
      </c>
      <c r="O1483" s="121">
        <v>135328.0</v>
      </c>
      <c r="P1483" s="121"/>
      <c r="Q1483" s="121"/>
      <c r="R1483" s="121"/>
      <c r="S1483" s="142"/>
    </row>
    <row r="1484">
      <c r="A1484" s="113" t="s">
        <v>2383</v>
      </c>
      <c r="B1484" s="138" t="s">
        <v>255</v>
      </c>
      <c r="C1484" s="138" t="s">
        <v>256</v>
      </c>
      <c r="D1484" s="138" t="s">
        <v>133</v>
      </c>
      <c r="E1484" s="143"/>
      <c r="F1484" s="138" t="s">
        <v>33</v>
      </c>
      <c r="G1484" s="113">
        <v>3283.0</v>
      </c>
      <c r="H1484" s="116">
        <v>177149.68</v>
      </c>
      <c r="I1484" s="117"/>
      <c r="J1484" s="113" t="s">
        <v>871</v>
      </c>
      <c r="K1484" s="113">
        <v>2024.0</v>
      </c>
      <c r="L1484" s="137" t="s">
        <v>2336</v>
      </c>
      <c r="M1484" s="113" t="s">
        <v>2384</v>
      </c>
      <c r="N1484" s="115"/>
      <c r="O1484" s="118" t="s">
        <v>939</v>
      </c>
      <c r="P1484" s="118"/>
      <c r="Q1484" s="118"/>
      <c r="R1484" s="118"/>
      <c r="S1484" s="141"/>
    </row>
    <row r="1485">
      <c r="A1485" s="113" t="s">
        <v>2385</v>
      </c>
      <c r="B1485" s="138" t="s">
        <v>276</v>
      </c>
      <c r="C1485" s="138" t="s">
        <v>277</v>
      </c>
      <c r="D1485" s="138" t="s">
        <v>133</v>
      </c>
      <c r="E1485" s="143"/>
      <c r="F1485" s="138" t="s">
        <v>33</v>
      </c>
      <c r="G1485" s="113">
        <v>3285.0</v>
      </c>
      <c r="H1485" s="116">
        <v>98862.23</v>
      </c>
      <c r="I1485" s="117"/>
      <c r="J1485" s="113" t="s">
        <v>869</v>
      </c>
      <c r="K1485" s="113">
        <v>2024.0</v>
      </c>
      <c r="L1485" s="137" t="s">
        <v>2336</v>
      </c>
      <c r="M1485" s="113" t="s">
        <v>2386</v>
      </c>
      <c r="N1485" s="115"/>
      <c r="O1485" s="121">
        <v>133283.0</v>
      </c>
      <c r="P1485" s="121"/>
      <c r="Q1485" s="121"/>
      <c r="R1485" s="121"/>
      <c r="S1485" s="142"/>
    </row>
    <row r="1486">
      <c r="A1486" s="113" t="s">
        <v>2387</v>
      </c>
      <c r="B1486" s="138" t="s">
        <v>573</v>
      </c>
      <c r="C1486" s="138" t="s">
        <v>574</v>
      </c>
      <c r="D1486" s="138" t="s">
        <v>41</v>
      </c>
      <c r="E1486" s="143">
        <v>4.0</v>
      </c>
      <c r="F1486" s="138" t="s">
        <v>33</v>
      </c>
      <c r="G1486" s="113">
        <v>3293.0</v>
      </c>
      <c r="H1486" s="116">
        <v>139716.67</v>
      </c>
      <c r="I1486" s="117">
        <v>45702.0</v>
      </c>
      <c r="J1486" s="113" t="s">
        <v>875</v>
      </c>
      <c r="K1486" s="113">
        <v>2025.0</v>
      </c>
      <c r="L1486" s="137" t="s">
        <v>862</v>
      </c>
      <c r="M1486" s="113" t="s">
        <v>2388</v>
      </c>
      <c r="N1486" s="113" t="s">
        <v>725</v>
      </c>
      <c r="O1486" s="118">
        <v>135592.0</v>
      </c>
      <c r="P1486" s="118"/>
      <c r="Q1486" s="118"/>
      <c r="R1486" s="118"/>
      <c r="S1486" s="141"/>
    </row>
    <row r="1487">
      <c r="A1487" s="113" t="s">
        <v>2389</v>
      </c>
      <c r="B1487" s="138" t="s">
        <v>72</v>
      </c>
      <c r="C1487" s="138" t="s">
        <v>73</v>
      </c>
      <c r="D1487" s="138" t="s">
        <v>27</v>
      </c>
      <c r="E1487" s="143"/>
      <c r="F1487" s="138" t="s">
        <v>33</v>
      </c>
      <c r="G1487" s="113">
        <v>3291.0</v>
      </c>
      <c r="H1487" s="116">
        <v>4200.21</v>
      </c>
      <c r="I1487" s="117"/>
      <c r="J1487" s="113" t="s">
        <v>875</v>
      </c>
      <c r="K1487" s="113">
        <v>2025.0</v>
      </c>
      <c r="L1487" s="137" t="s">
        <v>2336</v>
      </c>
      <c r="M1487" s="113" t="s">
        <v>2390</v>
      </c>
      <c r="N1487" s="115"/>
      <c r="O1487" s="121">
        <v>135594.0</v>
      </c>
      <c r="P1487" s="121"/>
      <c r="Q1487" s="121"/>
      <c r="R1487" s="121"/>
      <c r="S1487" s="142"/>
    </row>
    <row r="1488">
      <c r="A1488" s="113" t="s">
        <v>2391</v>
      </c>
      <c r="B1488" s="138" t="s">
        <v>561</v>
      </c>
      <c r="C1488" s="138" t="s">
        <v>562</v>
      </c>
      <c r="D1488" s="138" t="s">
        <v>41</v>
      </c>
      <c r="E1488" s="143"/>
      <c r="F1488" s="138" t="s">
        <v>33</v>
      </c>
      <c r="G1488" s="113">
        <v>3297.0</v>
      </c>
      <c r="H1488" s="116">
        <v>98989.53</v>
      </c>
      <c r="I1488" s="117">
        <v>45708.0</v>
      </c>
      <c r="J1488" s="113" t="s">
        <v>875</v>
      </c>
      <c r="K1488" s="113">
        <v>2025.0</v>
      </c>
      <c r="L1488" s="137" t="s">
        <v>862</v>
      </c>
      <c r="M1488" s="113" t="s">
        <v>2392</v>
      </c>
      <c r="N1488" s="113" t="s">
        <v>725</v>
      </c>
      <c r="O1488" s="118">
        <v>136968.0</v>
      </c>
      <c r="P1488" s="118"/>
      <c r="Q1488" s="118"/>
      <c r="R1488" s="118"/>
      <c r="S1488" s="141"/>
    </row>
    <row r="1489">
      <c r="A1489" s="113" t="s">
        <v>2393</v>
      </c>
      <c r="B1489" s="145" t="s">
        <v>38</v>
      </c>
      <c r="C1489" s="138" t="s">
        <v>39</v>
      </c>
      <c r="D1489" s="138" t="s">
        <v>41</v>
      </c>
      <c r="E1489" s="143"/>
      <c r="F1489" s="138" t="s">
        <v>40</v>
      </c>
      <c r="G1489" s="113">
        <v>2235.0</v>
      </c>
      <c r="H1489" s="116">
        <v>570617.21</v>
      </c>
      <c r="I1489" s="117">
        <v>45716.0</v>
      </c>
      <c r="J1489" s="113" t="s">
        <v>875</v>
      </c>
      <c r="K1489" s="113">
        <v>2025.0</v>
      </c>
      <c r="L1489" s="137" t="s">
        <v>862</v>
      </c>
      <c r="M1489" s="113" t="s">
        <v>2394</v>
      </c>
      <c r="N1489" s="113" t="s">
        <v>725</v>
      </c>
      <c r="O1489" s="121">
        <v>140685.0</v>
      </c>
      <c r="P1489" s="121"/>
      <c r="Q1489" s="121"/>
      <c r="R1489" s="121"/>
      <c r="S1489" s="142"/>
    </row>
    <row r="1490">
      <c r="A1490" s="113" t="s">
        <v>2395</v>
      </c>
      <c r="B1490" s="145" t="s">
        <v>38</v>
      </c>
      <c r="C1490" s="138" t="s">
        <v>39</v>
      </c>
      <c r="D1490" s="138" t="s">
        <v>41</v>
      </c>
      <c r="E1490" s="143"/>
      <c r="F1490" s="138" t="s">
        <v>40</v>
      </c>
      <c r="G1490" s="113">
        <v>2236.0</v>
      </c>
      <c r="H1490" s="116">
        <v>5217.17</v>
      </c>
      <c r="I1490" s="117">
        <v>45716.0</v>
      </c>
      <c r="J1490" s="113" t="s">
        <v>875</v>
      </c>
      <c r="K1490" s="113">
        <v>2025.0</v>
      </c>
      <c r="L1490" s="137" t="s">
        <v>862</v>
      </c>
      <c r="M1490" s="113" t="s">
        <v>2396</v>
      </c>
      <c r="N1490" s="113" t="s">
        <v>725</v>
      </c>
      <c r="O1490" s="118">
        <v>140690.0</v>
      </c>
      <c r="P1490" s="118"/>
      <c r="Q1490" s="118"/>
      <c r="R1490" s="118"/>
      <c r="S1490" s="141"/>
    </row>
    <row r="1491">
      <c r="A1491" s="113" t="s">
        <v>2397</v>
      </c>
      <c r="B1491" s="138" t="s">
        <v>596</v>
      </c>
      <c r="C1491" s="138" t="s">
        <v>597</v>
      </c>
      <c r="D1491" s="138" t="s">
        <v>41</v>
      </c>
      <c r="E1491" s="143">
        <v>4.0</v>
      </c>
      <c r="F1491" s="138" t="s">
        <v>33</v>
      </c>
      <c r="G1491" s="113">
        <v>3340.0</v>
      </c>
      <c r="H1491" s="116">
        <v>189902.14</v>
      </c>
      <c r="I1491" s="117"/>
      <c r="J1491" s="113" t="s">
        <v>911</v>
      </c>
      <c r="K1491" s="113">
        <v>2025.0</v>
      </c>
      <c r="L1491" s="137" t="s">
        <v>862</v>
      </c>
      <c r="M1491" s="113" t="s">
        <v>2398</v>
      </c>
      <c r="N1491" s="113" t="s">
        <v>725</v>
      </c>
      <c r="O1491" s="121">
        <v>140838.0</v>
      </c>
      <c r="P1491" s="121"/>
      <c r="Q1491" s="121"/>
      <c r="R1491" s="121"/>
      <c r="S1491" s="142"/>
    </row>
    <row r="1492">
      <c r="A1492" s="113" t="s">
        <v>2399</v>
      </c>
      <c r="B1492" s="138" t="s">
        <v>679</v>
      </c>
      <c r="C1492" s="138" t="s">
        <v>680</v>
      </c>
      <c r="D1492" s="138" t="s">
        <v>27</v>
      </c>
      <c r="E1492" s="143"/>
      <c r="F1492" s="138" t="s">
        <v>40</v>
      </c>
      <c r="G1492" s="113">
        <v>2234.0</v>
      </c>
      <c r="H1492" s="116">
        <v>67752.7</v>
      </c>
      <c r="I1492" s="117"/>
      <c r="J1492" s="113"/>
      <c r="K1492" s="113">
        <v>2025.0</v>
      </c>
      <c r="L1492" s="137" t="s">
        <v>2336</v>
      </c>
      <c r="M1492" s="113" t="s">
        <v>2400</v>
      </c>
      <c r="N1492" s="115"/>
      <c r="O1492" s="118">
        <v>139564.0</v>
      </c>
      <c r="P1492" s="118"/>
      <c r="Q1492" s="118"/>
      <c r="R1492" s="118"/>
      <c r="S1492" s="141"/>
    </row>
    <row r="1493">
      <c r="A1493" s="113" t="s">
        <v>2401</v>
      </c>
      <c r="B1493" s="138" t="s">
        <v>679</v>
      </c>
      <c r="C1493" s="138" t="s">
        <v>680</v>
      </c>
      <c r="D1493" s="138" t="s">
        <v>27</v>
      </c>
      <c r="E1493" s="143"/>
      <c r="F1493" s="138" t="s">
        <v>40</v>
      </c>
      <c r="G1493" s="113">
        <v>2223.0</v>
      </c>
      <c r="H1493" s="116">
        <v>13938.86</v>
      </c>
      <c r="I1493" s="117"/>
      <c r="J1493" s="113"/>
      <c r="K1493" s="113">
        <v>2025.0</v>
      </c>
      <c r="L1493" s="137" t="s">
        <v>2336</v>
      </c>
      <c r="M1493" s="113" t="s">
        <v>2402</v>
      </c>
      <c r="N1493" s="115"/>
      <c r="O1493" s="121">
        <v>139579.0</v>
      </c>
      <c r="P1493" s="121"/>
      <c r="Q1493" s="121"/>
      <c r="R1493" s="121"/>
      <c r="S1493" s="142"/>
    </row>
    <row r="1494">
      <c r="A1494" s="113" t="s">
        <v>2403</v>
      </c>
      <c r="B1494" s="138" t="s">
        <v>679</v>
      </c>
      <c r="C1494" s="138" t="s">
        <v>680</v>
      </c>
      <c r="D1494" s="138" t="s">
        <v>27</v>
      </c>
      <c r="E1494" s="143"/>
      <c r="F1494" s="138" t="s">
        <v>40</v>
      </c>
      <c r="G1494" s="113">
        <v>2232.0</v>
      </c>
      <c r="H1494" s="116">
        <v>1105.72</v>
      </c>
      <c r="I1494" s="117"/>
      <c r="J1494" s="113"/>
      <c r="K1494" s="113">
        <v>2025.0</v>
      </c>
      <c r="L1494" s="137" t="s">
        <v>2336</v>
      </c>
      <c r="M1494" s="113" t="s">
        <v>2404</v>
      </c>
      <c r="N1494" s="115"/>
      <c r="O1494" s="118">
        <v>139582.0</v>
      </c>
      <c r="P1494" s="118"/>
      <c r="Q1494" s="118"/>
      <c r="R1494" s="118"/>
      <c r="S1494" s="141"/>
    </row>
    <row r="1495">
      <c r="A1495" s="113" t="s">
        <v>2405</v>
      </c>
      <c r="B1495" s="138" t="s">
        <v>679</v>
      </c>
      <c r="C1495" s="138" t="s">
        <v>680</v>
      </c>
      <c r="D1495" s="138" t="s">
        <v>27</v>
      </c>
      <c r="E1495" s="143"/>
      <c r="F1495" s="138" t="s">
        <v>40</v>
      </c>
      <c r="G1495" s="113">
        <v>2231.0</v>
      </c>
      <c r="H1495" s="116">
        <v>311.8</v>
      </c>
      <c r="I1495" s="117"/>
      <c r="J1495" s="113"/>
      <c r="K1495" s="113">
        <v>2025.0</v>
      </c>
      <c r="L1495" s="137" t="s">
        <v>2336</v>
      </c>
      <c r="M1495" s="113" t="s">
        <v>2406</v>
      </c>
      <c r="N1495" s="115"/>
      <c r="O1495" s="121">
        <v>139584.0</v>
      </c>
      <c r="P1495" s="121"/>
      <c r="Q1495" s="121"/>
      <c r="R1495" s="121"/>
      <c r="S1495" s="142"/>
    </row>
    <row r="1496">
      <c r="A1496" s="113" t="s">
        <v>2407</v>
      </c>
      <c r="B1496" s="138" t="s">
        <v>286</v>
      </c>
      <c r="C1496" s="138" t="s">
        <v>287</v>
      </c>
      <c r="D1496" s="138" t="s">
        <v>133</v>
      </c>
      <c r="E1496" s="143"/>
      <c r="F1496" s="138" t="s">
        <v>33</v>
      </c>
      <c r="G1496" s="113">
        <v>3256.0</v>
      </c>
      <c r="H1496" s="116">
        <v>162652.75</v>
      </c>
      <c r="I1496" s="117"/>
      <c r="J1496" s="113"/>
      <c r="K1496" s="113">
        <v>2025.0</v>
      </c>
      <c r="L1496" s="137" t="s">
        <v>2336</v>
      </c>
      <c r="M1496" s="113" t="s">
        <v>2408</v>
      </c>
      <c r="N1496" s="115"/>
      <c r="O1496" s="118"/>
      <c r="P1496" s="118"/>
      <c r="Q1496" s="118"/>
      <c r="R1496" s="118"/>
      <c r="S1496" s="141"/>
    </row>
    <row r="1497">
      <c r="A1497" s="113" t="s">
        <v>2409</v>
      </c>
      <c r="B1497" s="138" t="s">
        <v>218</v>
      </c>
      <c r="C1497" s="138" t="s">
        <v>219</v>
      </c>
      <c r="D1497" s="138" t="s">
        <v>133</v>
      </c>
      <c r="E1497" s="143"/>
      <c r="F1497" s="138" t="s">
        <v>33</v>
      </c>
      <c r="G1497" s="113">
        <v>3247.0</v>
      </c>
      <c r="H1497" s="116">
        <v>175280.67</v>
      </c>
      <c r="I1497" s="117"/>
      <c r="J1497" s="113"/>
      <c r="K1497" s="113">
        <v>2025.0</v>
      </c>
      <c r="L1497" s="137" t="s">
        <v>2336</v>
      </c>
      <c r="M1497" s="113" t="s">
        <v>2410</v>
      </c>
      <c r="N1497" s="115"/>
      <c r="O1497" s="148"/>
      <c r="P1497" s="148"/>
      <c r="Q1497" s="148"/>
      <c r="R1497" s="148"/>
      <c r="S1497" s="149"/>
    </row>
    <row r="1498">
      <c r="A1498" s="113" t="s">
        <v>2411</v>
      </c>
      <c r="B1498" s="138" t="s">
        <v>167</v>
      </c>
      <c r="C1498" s="138" t="s">
        <v>168</v>
      </c>
      <c r="D1498" s="138" t="s">
        <v>133</v>
      </c>
      <c r="E1498" s="143"/>
      <c r="F1498" s="138" t="s">
        <v>33</v>
      </c>
      <c r="G1498" s="113">
        <v>3284.0</v>
      </c>
      <c r="H1498" s="116">
        <v>278890.24</v>
      </c>
      <c r="I1498" s="117"/>
      <c r="J1498" s="113"/>
      <c r="K1498" s="113">
        <v>2025.0</v>
      </c>
      <c r="L1498" s="137" t="s">
        <v>2336</v>
      </c>
      <c r="M1498" s="113" t="s">
        <v>2412</v>
      </c>
      <c r="N1498" s="115"/>
      <c r="O1498" s="146"/>
      <c r="P1498" s="146"/>
      <c r="Q1498" s="146"/>
      <c r="R1498" s="146"/>
      <c r="S1498" s="147"/>
    </row>
    <row r="1499">
      <c r="A1499" s="113" t="s">
        <v>2413</v>
      </c>
      <c r="B1499" s="138" t="s">
        <v>604</v>
      </c>
      <c r="C1499" s="138" t="s">
        <v>605</v>
      </c>
      <c r="D1499" s="138" t="s">
        <v>41</v>
      </c>
      <c r="E1499" s="143">
        <v>1.0</v>
      </c>
      <c r="F1499" s="138" t="s">
        <v>33</v>
      </c>
      <c r="G1499" s="113">
        <v>3366.0</v>
      </c>
      <c r="H1499" s="116">
        <v>35685.15</v>
      </c>
      <c r="I1499" s="117">
        <v>45734.0</v>
      </c>
      <c r="J1499" s="113" t="s">
        <v>875</v>
      </c>
      <c r="K1499" s="113">
        <v>2025.0</v>
      </c>
      <c r="L1499" s="137" t="s">
        <v>862</v>
      </c>
      <c r="M1499" s="113" t="s">
        <v>2414</v>
      </c>
      <c r="N1499" s="113" t="s">
        <v>725</v>
      </c>
      <c r="O1499" s="121">
        <v>141574.0</v>
      </c>
      <c r="P1499" s="121"/>
      <c r="Q1499" s="121"/>
      <c r="R1499" s="121"/>
      <c r="S1499" s="142"/>
    </row>
    <row r="1500">
      <c r="A1500" s="113" t="s">
        <v>2415</v>
      </c>
      <c r="B1500" s="138" t="s">
        <v>175</v>
      </c>
      <c r="C1500" s="138" t="s">
        <v>176</v>
      </c>
      <c r="D1500" s="138" t="s">
        <v>133</v>
      </c>
      <c r="E1500" s="143"/>
      <c r="F1500" s="138" t="s">
        <v>33</v>
      </c>
      <c r="G1500" s="113">
        <v>3300.0</v>
      </c>
      <c r="H1500" s="116">
        <v>52738.6</v>
      </c>
      <c r="I1500" s="117"/>
      <c r="J1500" s="113"/>
      <c r="K1500" s="113">
        <v>2025.0</v>
      </c>
      <c r="L1500" s="137" t="s">
        <v>2336</v>
      </c>
      <c r="M1500" s="113" t="s">
        <v>2416</v>
      </c>
      <c r="N1500" s="115"/>
      <c r="O1500" s="118">
        <v>136621.0</v>
      </c>
      <c r="P1500" s="118"/>
      <c r="Q1500" s="118"/>
      <c r="R1500" s="118"/>
      <c r="S1500" s="141"/>
    </row>
    <row r="1501">
      <c r="A1501" s="113" t="s">
        <v>2417</v>
      </c>
      <c r="B1501" s="138" t="s">
        <v>175</v>
      </c>
      <c r="C1501" s="138" t="s">
        <v>176</v>
      </c>
      <c r="D1501" s="138" t="s">
        <v>133</v>
      </c>
      <c r="E1501" s="143"/>
      <c r="F1501" s="138" t="s">
        <v>33</v>
      </c>
      <c r="G1501" s="113">
        <v>3296.0</v>
      </c>
      <c r="H1501" s="116">
        <v>71452.52</v>
      </c>
      <c r="I1501" s="117"/>
      <c r="J1501" s="113"/>
      <c r="K1501" s="113">
        <v>2025.0</v>
      </c>
      <c r="L1501" s="137" t="s">
        <v>2336</v>
      </c>
      <c r="M1501" s="113" t="s">
        <v>2418</v>
      </c>
      <c r="N1501" s="115"/>
      <c r="O1501" s="121">
        <v>136631.0</v>
      </c>
      <c r="P1501" s="121"/>
      <c r="Q1501" s="121"/>
      <c r="R1501" s="121"/>
      <c r="S1501" s="142"/>
    </row>
    <row r="1502">
      <c r="A1502" s="113" t="s">
        <v>2419</v>
      </c>
      <c r="B1502" s="138" t="s">
        <v>208</v>
      </c>
      <c r="C1502" s="138" t="s">
        <v>209</v>
      </c>
      <c r="D1502" s="138" t="s">
        <v>133</v>
      </c>
      <c r="E1502" s="143"/>
      <c r="F1502" s="138" t="s">
        <v>33</v>
      </c>
      <c r="G1502" s="113">
        <v>3298.0</v>
      </c>
      <c r="H1502" s="116">
        <v>67595.32</v>
      </c>
      <c r="I1502" s="117"/>
      <c r="J1502" s="113"/>
      <c r="K1502" s="113">
        <v>2025.0</v>
      </c>
      <c r="L1502" s="137" t="s">
        <v>862</v>
      </c>
      <c r="M1502" s="113" t="s">
        <v>2420</v>
      </c>
      <c r="N1502" s="113" t="s">
        <v>725</v>
      </c>
      <c r="O1502" s="118">
        <v>137010.0</v>
      </c>
      <c r="P1502" s="118"/>
      <c r="Q1502" s="118"/>
      <c r="R1502" s="118"/>
      <c r="S1502" s="141"/>
    </row>
    <row r="1503">
      <c r="A1503" s="113" t="s">
        <v>2421</v>
      </c>
      <c r="B1503" s="138" t="s">
        <v>208</v>
      </c>
      <c r="C1503" s="138" t="s">
        <v>209</v>
      </c>
      <c r="D1503" s="138" t="s">
        <v>133</v>
      </c>
      <c r="E1503" s="143"/>
      <c r="F1503" s="138" t="s">
        <v>33</v>
      </c>
      <c r="G1503" s="113">
        <v>3299.0</v>
      </c>
      <c r="H1503" s="116">
        <v>112649.53</v>
      </c>
      <c r="I1503" s="117"/>
      <c r="J1503" s="113"/>
      <c r="K1503" s="113">
        <v>2025.0</v>
      </c>
      <c r="L1503" s="137" t="s">
        <v>2336</v>
      </c>
      <c r="M1503" s="113" t="s">
        <v>2422</v>
      </c>
      <c r="N1503" s="115"/>
      <c r="O1503" s="121">
        <v>137003.0</v>
      </c>
      <c r="P1503" s="121"/>
      <c r="Q1503" s="121"/>
      <c r="R1503" s="121"/>
      <c r="S1503" s="142"/>
    </row>
    <row r="1504">
      <c r="A1504" s="113" t="s">
        <v>2423</v>
      </c>
      <c r="B1504" s="138" t="s">
        <v>214</v>
      </c>
      <c r="C1504" s="138" t="s">
        <v>215</v>
      </c>
      <c r="D1504" s="138" t="s">
        <v>133</v>
      </c>
      <c r="E1504" s="143"/>
      <c r="F1504" s="138" t="s">
        <v>33</v>
      </c>
      <c r="G1504" s="113">
        <v>3301.0</v>
      </c>
      <c r="H1504" s="116">
        <v>17245.35</v>
      </c>
      <c r="I1504" s="117"/>
      <c r="J1504" s="113"/>
      <c r="K1504" s="113">
        <v>2025.0</v>
      </c>
      <c r="L1504" s="137" t="s">
        <v>2336</v>
      </c>
      <c r="M1504" s="113" t="s">
        <v>2424</v>
      </c>
      <c r="N1504" s="115"/>
      <c r="O1504" s="118">
        <v>137445.0</v>
      </c>
      <c r="P1504" s="118"/>
      <c r="Q1504" s="118"/>
      <c r="R1504" s="118"/>
      <c r="S1504" s="141"/>
    </row>
    <row r="1505">
      <c r="A1505" s="113" t="s">
        <v>2425</v>
      </c>
      <c r="B1505" s="138" t="s">
        <v>265</v>
      </c>
      <c r="C1505" s="138" t="s">
        <v>266</v>
      </c>
      <c r="D1505" s="138" t="s">
        <v>133</v>
      </c>
      <c r="E1505" s="143"/>
      <c r="F1505" s="138" t="s">
        <v>33</v>
      </c>
      <c r="G1505" s="113">
        <v>3324.0</v>
      </c>
      <c r="H1505" s="116">
        <v>185729.04</v>
      </c>
      <c r="I1505" s="117"/>
      <c r="J1505" s="113" t="s">
        <v>875</v>
      </c>
      <c r="K1505" s="113">
        <v>2025.0</v>
      </c>
      <c r="L1505" s="137" t="s">
        <v>2336</v>
      </c>
      <c r="M1505" s="113" t="s">
        <v>2426</v>
      </c>
      <c r="N1505" s="115"/>
      <c r="O1505" s="121">
        <v>139715.0</v>
      </c>
      <c r="P1505" s="121"/>
      <c r="Q1505" s="121"/>
      <c r="R1505" s="121"/>
      <c r="S1505" s="142"/>
    </row>
    <row r="1506">
      <c r="A1506" s="113" t="s">
        <v>2427</v>
      </c>
      <c r="B1506" s="138" t="s">
        <v>181</v>
      </c>
      <c r="C1506" s="138" t="s">
        <v>182</v>
      </c>
      <c r="D1506" s="138" t="s">
        <v>133</v>
      </c>
      <c r="E1506" s="143"/>
      <c r="F1506" s="138" t="s">
        <v>33</v>
      </c>
      <c r="G1506" s="113">
        <v>3333.0</v>
      </c>
      <c r="H1506" s="116">
        <v>109582.08</v>
      </c>
      <c r="I1506" s="117"/>
      <c r="J1506" s="113" t="s">
        <v>875</v>
      </c>
      <c r="K1506" s="113">
        <v>2025.0</v>
      </c>
      <c r="L1506" s="137" t="s">
        <v>2336</v>
      </c>
      <c r="M1506" s="113" t="s">
        <v>2428</v>
      </c>
      <c r="N1506" s="115"/>
      <c r="O1506" s="118">
        <v>139827.0</v>
      </c>
      <c r="P1506" s="118"/>
      <c r="Q1506" s="118"/>
      <c r="R1506" s="118"/>
      <c r="S1506" s="141"/>
    </row>
    <row r="1507">
      <c r="A1507" s="113" t="s">
        <v>2429</v>
      </c>
      <c r="B1507" s="138" t="s">
        <v>153</v>
      </c>
      <c r="C1507" s="138" t="s">
        <v>154</v>
      </c>
      <c r="D1507" s="138" t="s">
        <v>133</v>
      </c>
      <c r="E1507" s="143"/>
      <c r="F1507" s="138" t="s">
        <v>33</v>
      </c>
      <c r="G1507" s="113">
        <v>3334.0</v>
      </c>
      <c r="H1507" s="116">
        <v>85230.61</v>
      </c>
      <c r="I1507" s="117"/>
      <c r="J1507" s="113" t="s">
        <v>875</v>
      </c>
      <c r="K1507" s="113">
        <v>2025.0</v>
      </c>
      <c r="L1507" s="137" t="s">
        <v>2336</v>
      </c>
      <c r="M1507" s="113" t="s">
        <v>2430</v>
      </c>
      <c r="N1507" s="115"/>
      <c r="O1507" s="121">
        <v>140198.0</v>
      </c>
      <c r="P1507" s="121"/>
      <c r="Q1507" s="121"/>
      <c r="R1507" s="121"/>
      <c r="S1507" s="142"/>
    </row>
    <row r="1508">
      <c r="A1508" s="113" t="s">
        <v>2431</v>
      </c>
      <c r="B1508" s="138" t="s">
        <v>130</v>
      </c>
      <c r="C1508" s="138" t="s">
        <v>131</v>
      </c>
      <c r="D1508" s="138" t="s">
        <v>133</v>
      </c>
      <c r="E1508" s="143"/>
      <c r="F1508" s="138" t="s">
        <v>33</v>
      </c>
      <c r="G1508" s="113">
        <v>3360.0</v>
      </c>
      <c r="H1508" s="116">
        <v>174383.72</v>
      </c>
      <c r="I1508" s="117"/>
      <c r="J1508" s="113" t="s">
        <v>875</v>
      </c>
      <c r="K1508" s="113">
        <v>2025.0</v>
      </c>
      <c r="L1508" s="137" t="s">
        <v>2336</v>
      </c>
      <c r="M1508" s="113" t="s">
        <v>2432</v>
      </c>
      <c r="N1508" s="115"/>
      <c r="O1508" s="118">
        <v>140869.0</v>
      </c>
      <c r="P1508" s="118"/>
      <c r="Q1508" s="118"/>
      <c r="R1508" s="118"/>
      <c r="S1508" s="141"/>
    </row>
    <row r="1509">
      <c r="A1509" s="113" t="s">
        <v>2433</v>
      </c>
      <c r="B1509" s="138" t="s">
        <v>473</v>
      </c>
      <c r="C1509" s="138" t="s">
        <v>474</v>
      </c>
      <c r="D1509" s="138" t="s">
        <v>41</v>
      </c>
      <c r="E1509" s="143"/>
      <c r="F1509" s="138" t="s">
        <v>40</v>
      </c>
      <c r="G1509" s="113">
        <v>2248.0</v>
      </c>
      <c r="H1509" s="116">
        <v>95778.4</v>
      </c>
      <c r="I1509" s="117">
        <v>45730.0</v>
      </c>
      <c r="J1509" s="113" t="s">
        <v>911</v>
      </c>
      <c r="K1509" s="113">
        <v>2025.0</v>
      </c>
      <c r="L1509" s="137" t="s">
        <v>862</v>
      </c>
      <c r="M1509" s="113"/>
      <c r="N1509" s="113" t="s">
        <v>725</v>
      </c>
      <c r="O1509" s="121">
        <v>141713.0</v>
      </c>
      <c r="P1509" s="121"/>
      <c r="Q1509" s="121"/>
      <c r="R1509" s="121"/>
      <c r="S1509" s="142"/>
    </row>
    <row r="1510">
      <c r="A1510" s="113" t="s">
        <v>2434</v>
      </c>
      <c r="B1510" s="138" t="s">
        <v>376</v>
      </c>
      <c r="C1510" s="138" t="s">
        <v>370</v>
      </c>
      <c r="D1510" s="138" t="s">
        <v>41</v>
      </c>
      <c r="E1510" s="143"/>
      <c r="F1510" s="138" t="s">
        <v>40</v>
      </c>
      <c r="G1510" s="113">
        <v>2249.0</v>
      </c>
      <c r="H1510" s="116">
        <v>336883.7</v>
      </c>
      <c r="I1510" s="117">
        <v>45727.0</v>
      </c>
      <c r="J1510" s="113" t="s">
        <v>875</v>
      </c>
      <c r="K1510" s="113">
        <v>2025.0</v>
      </c>
      <c r="L1510" s="137" t="s">
        <v>862</v>
      </c>
      <c r="M1510" s="115"/>
      <c r="N1510" s="113" t="s">
        <v>725</v>
      </c>
      <c r="O1510" s="118">
        <v>141788.0</v>
      </c>
      <c r="P1510" s="118"/>
      <c r="Q1510" s="118"/>
      <c r="R1510" s="118"/>
      <c r="S1510" s="141"/>
    </row>
    <row r="1511">
      <c r="A1511" s="113" t="s">
        <v>2435</v>
      </c>
      <c r="B1511" s="138" t="s">
        <v>369</v>
      </c>
      <c r="C1511" s="138" t="s">
        <v>370</v>
      </c>
      <c r="D1511" s="138" t="s">
        <v>41</v>
      </c>
      <c r="E1511" s="143"/>
      <c r="F1511" s="138" t="s">
        <v>33</v>
      </c>
      <c r="G1511" s="113">
        <v>3371.0</v>
      </c>
      <c r="H1511" s="116">
        <v>274354.05</v>
      </c>
      <c r="I1511" s="117">
        <v>45721.0</v>
      </c>
      <c r="J1511" s="113" t="s">
        <v>875</v>
      </c>
      <c r="K1511" s="113">
        <v>2025.0</v>
      </c>
      <c r="L1511" s="137" t="s">
        <v>862</v>
      </c>
      <c r="M1511" s="113" t="s">
        <v>2436</v>
      </c>
      <c r="N1511" s="113" t="s">
        <v>725</v>
      </c>
      <c r="O1511" s="121">
        <v>142444.0</v>
      </c>
      <c r="P1511" s="121"/>
      <c r="Q1511" s="121"/>
      <c r="R1511" s="121"/>
      <c r="S1511" s="142"/>
    </row>
    <row r="1512">
      <c r="A1512" s="113" t="s">
        <v>2437</v>
      </c>
      <c r="B1512" s="138" t="s">
        <v>544</v>
      </c>
      <c r="C1512" s="138" t="s">
        <v>545</v>
      </c>
      <c r="D1512" s="138" t="s">
        <v>41</v>
      </c>
      <c r="E1512" s="143">
        <v>4.0</v>
      </c>
      <c r="F1512" s="138" t="s">
        <v>33</v>
      </c>
      <c r="G1512" s="113">
        <v>3381.0</v>
      </c>
      <c r="H1512" s="116">
        <v>282513.03</v>
      </c>
      <c r="I1512" s="117">
        <v>45716.0</v>
      </c>
      <c r="J1512" s="113" t="s">
        <v>875</v>
      </c>
      <c r="K1512" s="113">
        <v>2025.0</v>
      </c>
      <c r="L1512" s="137" t="s">
        <v>862</v>
      </c>
      <c r="M1512" s="115"/>
      <c r="N1512" s="113" t="s">
        <v>725</v>
      </c>
      <c r="O1512" s="118">
        <v>142474.0</v>
      </c>
      <c r="P1512" s="118"/>
      <c r="Q1512" s="118"/>
      <c r="R1512" s="118"/>
      <c r="S1512" s="141"/>
    </row>
    <row r="1513">
      <c r="A1513" s="113" t="s">
        <v>2438</v>
      </c>
      <c r="B1513" s="138" t="s">
        <v>45</v>
      </c>
      <c r="C1513" s="138" t="s">
        <v>46</v>
      </c>
      <c r="D1513" s="138" t="s">
        <v>41</v>
      </c>
      <c r="E1513" s="143"/>
      <c r="F1513" s="138" t="s">
        <v>40</v>
      </c>
      <c r="G1513" s="113">
        <v>2252.0</v>
      </c>
      <c r="H1513" s="116">
        <v>932499.6</v>
      </c>
      <c r="I1513" s="117">
        <v>45716.0</v>
      </c>
      <c r="J1513" s="113" t="s">
        <v>875</v>
      </c>
      <c r="K1513" s="113">
        <v>2025.0</v>
      </c>
      <c r="L1513" s="137" t="s">
        <v>862</v>
      </c>
      <c r="M1513" s="113" t="s">
        <v>2439</v>
      </c>
      <c r="N1513" s="113" t="s">
        <v>725</v>
      </c>
      <c r="O1513" s="121">
        <v>142950.0</v>
      </c>
      <c r="P1513" s="121"/>
      <c r="Q1513" s="121"/>
      <c r="R1513" s="121"/>
      <c r="S1513" s="142"/>
    </row>
    <row r="1514">
      <c r="A1514" s="113" t="s">
        <v>2440</v>
      </c>
      <c r="B1514" s="138" t="s">
        <v>336</v>
      </c>
      <c r="C1514" s="138" t="s">
        <v>337</v>
      </c>
      <c r="D1514" s="138" t="s">
        <v>41</v>
      </c>
      <c r="E1514" s="143"/>
      <c r="F1514" s="138" t="s">
        <v>40</v>
      </c>
      <c r="G1514" s="113">
        <v>2223.0</v>
      </c>
      <c r="H1514" s="116">
        <v>97265.5</v>
      </c>
      <c r="I1514" s="117">
        <v>45721.0</v>
      </c>
      <c r="J1514" s="113" t="s">
        <v>873</v>
      </c>
      <c r="K1514" s="113">
        <v>2024.0</v>
      </c>
      <c r="L1514" s="137" t="s">
        <v>862</v>
      </c>
      <c r="M1514" s="115"/>
      <c r="N1514" s="113" t="s">
        <v>725</v>
      </c>
      <c r="O1514" s="146"/>
      <c r="P1514" s="146"/>
      <c r="Q1514" s="146"/>
      <c r="R1514" s="146"/>
      <c r="S1514" s="147"/>
    </row>
    <row r="1515">
      <c r="A1515" s="113" t="s">
        <v>2441</v>
      </c>
      <c r="B1515" s="138" t="s">
        <v>167</v>
      </c>
      <c r="C1515" s="138" t="s">
        <v>168</v>
      </c>
      <c r="D1515" s="138" t="s">
        <v>133</v>
      </c>
      <c r="E1515" s="143"/>
      <c r="F1515" s="138" t="s">
        <v>33</v>
      </c>
      <c r="G1515" s="113">
        <v>3367.0</v>
      </c>
      <c r="H1515" s="116">
        <v>219001.18</v>
      </c>
      <c r="I1515" s="117"/>
      <c r="J1515" s="113"/>
      <c r="K1515" s="113">
        <v>2025.0</v>
      </c>
      <c r="L1515" s="137" t="s">
        <v>862</v>
      </c>
      <c r="M1515" s="113" t="s">
        <v>2442</v>
      </c>
      <c r="N1515" s="113" t="s">
        <v>725</v>
      </c>
      <c r="O1515" s="121">
        <v>141665.0</v>
      </c>
      <c r="P1515" s="121"/>
      <c r="Q1515" s="121"/>
      <c r="R1515" s="121"/>
      <c r="S1515" s="142"/>
    </row>
    <row r="1516">
      <c r="A1516" s="113" t="s">
        <v>2443</v>
      </c>
      <c r="B1516" s="138" t="s">
        <v>159</v>
      </c>
      <c r="C1516" s="138" t="s">
        <v>160</v>
      </c>
      <c r="D1516" s="138" t="s">
        <v>133</v>
      </c>
      <c r="E1516" s="143"/>
      <c r="F1516" s="138" t="s">
        <v>33</v>
      </c>
      <c r="G1516" s="113">
        <v>3369.0</v>
      </c>
      <c r="H1516" s="116">
        <v>184684.97</v>
      </c>
      <c r="I1516" s="117"/>
      <c r="J1516" s="113"/>
      <c r="K1516" s="113">
        <v>2025.0</v>
      </c>
      <c r="L1516" s="137" t="s">
        <v>2336</v>
      </c>
      <c r="M1516" s="113" t="s">
        <v>2444</v>
      </c>
      <c r="N1516" s="115"/>
      <c r="O1516" s="146"/>
      <c r="P1516" s="146"/>
      <c r="Q1516" s="146"/>
      <c r="R1516" s="146"/>
      <c r="S1516" s="147"/>
    </row>
    <row r="1517">
      <c r="A1517" s="113" t="s">
        <v>2445</v>
      </c>
      <c r="B1517" s="138" t="s">
        <v>336</v>
      </c>
      <c r="C1517" s="138" t="s">
        <v>337</v>
      </c>
      <c r="D1517" s="138" t="s">
        <v>41</v>
      </c>
      <c r="E1517" s="143"/>
      <c r="F1517" s="138" t="s">
        <v>40</v>
      </c>
      <c r="G1517" s="113">
        <v>2258.0</v>
      </c>
      <c r="H1517" s="116">
        <v>29286.0</v>
      </c>
      <c r="I1517" s="117">
        <v>45726.0</v>
      </c>
      <c r="J1517" s="113" t="s">
        <v>875</v>
      </c>
      <c r="K1517" s="113">
        <v>2025.0</v>
      </c>
      <c r="L1517" s="137" t="s">
        <v>862</v>
      </c>
      <c r="M1517" s="113" t="s">
        <v>2446</v>
      </c>
      <c r="N1517" s="113" t="s">
        <v>725</v>
      </c>
      <c r="O1517" s="121">
        <v>143985.0</v>
      </c>
      <c r="P1517" s="121"/>
      <c r="Q1517" s="121"/>
      <c r="R1517" s="121"/>
      <c r="S1517" s="142"/>
    </row>
    <row r="1518">
      <c r="A1518" s="113" t="s">
        <v>2447</v>
      </c>
      <c r="B1518" s="138" t="s">
        <v>709</v>
      </c>
      <c r="C1518" s="138" t="s">
        <v>710</v>
      </c>
      <c r="D1518" s="138" t="s">
        <v>325</v>
      </c>
      <c r="E1518" s="143"/>
      <c r="F1518" s="138" t="s">
        <v>33</v>
      </c>
      <c r="G1518" s="113">
        <v>3385.0</v>
      </c>
      <c r="H1518" s="116">
        <v>95745.11</v>
      </c>
      <c r="I1518" s="117"/>
      <c r="J1518" s="113" t="s">
        <v>875</v>
      </c>
      <c r="K1518" s="113">
        <v>2025.0</v>
      </c>
      <c r="L1518" s="137" t="s">
        <v>2336</v>
      </c>
      <c r="M1518" s="113" t="s">
        <v>2448</v>
      </c>
      <c r="N1518" s="115"/>
      <c r="O1518" s="118">
        <v>144767.0</v>
      </c>
      <c r="P1518" s="118"/>
      <c r="Q1518" s="118"/>
      <c r="R1518" s="118"/>
      <c r="S1518" s="141"/>
    </row>
    <row r="1519">
      <c r="A1519" s="113" t="s">
        <v>2449</v>
      </c>
      <c r="B1519" s="138" t="s">
        <v>411</v>
      </c>
      <c r="C1519" s="138" t="s">
        <v>412</v>
      </c>
      <c r="D1519" s="138" t="s">
        <v>27</v>
      </c>
      <c r="E1519" s="143"/>
      <c r="F1519" s="138" t="s">
        <v>33</v>
      </c>
      <c r="G1519" s="113">
        <v>3378.0</v>
      </c>
      <c r="H1519" s="116">
        <v>67295.53</v>
      </c>
      <c r="I1519" s="117"/>
      <c r="J1519" s="113" t="s">
        <v>873</v>
      </c>
      <c r="K1519" s="113">
        <v>2024.0</v>
      </c>
      <c r="L1519" s="137" t="s">
        <v>2336</v>
      </c>
      <c r="M1519" s="113" t="s">
        <v>2450</v>
      </c>
      <c r="N1519" s="115"/>
      <c r="O1519" s="121" t="s">
        <v>939</v>
      </c>
      <c r="P1519" s="121"/>
      <c r="Q1519" s="121"/>
      <c r="R1519" s="121"/>
      <c r="S1519" s="142"/>
    </row>
    <row r="1520">
      <c r="A1520" s="113" t="s">
        <v>2451</v>
      </c>
      <c r="B1520" s="138" t="s">
        <v>411</v>
      </c>
      <c r="C1520" s="138" t="s">
        <v>412</v>
      </c>
      <c r="D1520" s="138" t="s">
        <v>27</v>
      </c>
      <c r="E1520" s="143"/>
      <c r="F1520" s="138" t="s">
        <v>33</v>
      </c>
      <c r="G1520" s="113">
        <v>3377.0</v>
      </c>
      <c r="H1520" s="116">
        <v>18920.37</v>
      </c>
      <c r="I1520" s="117"/>
      <c r="J1520" s="113" t="s">
        <v>873</v>
      </c>
      <c r="K1520" s="113">
        <v>2024.0</v>
      </c>
      <c r="L1520" s="137" t="s">
        <v>2336</v>
      </c>
      <c r="M1520" s="113" t="s">
        <v>2452</v>
      </c>
      <c r="N1520" s="115"/>
      <c r="O1520" s="118" t="s">
        <v>939</v>
      </c>
      <c r="P1520" s="118"/>
      <c r="Q1520" s="118"/>
      <c r="R1520" s="118"/>
      <c r="S1520" s="141"/>
    </row>
    <row r="1521">
      <c r="A1521" s="113" t="s">
        <v>2453</v>
      </c>
      <c r="B1521" s="138" t="s">
        <v>411</v>
      </c>
      <c r="C1521" s="138" t="s">
        <v>412</v>
      </c>
      <c r="D1521" s="138" t="s">
        <v>27</v>
      </c>
      <c r="E1521" s="143"/>
      <c r="F1521" s="138" t="s">
        <v>33</v>
      </c>
      <c r="G1521" s="113">
        <v>3376.0</v>
      </c>
      <c r="H1521" s="116">
        <v>17002.1</v>
      </c>
      <c r="I1521" s="117"/>
      <c r="J1521" s="113" t="s">
        <v>873</v>
      </c>
      <c r="K1521" s="113">
        <v>2024.0</v>
      </c>
      <c r="L1521" s="137" t="s">
        <v>2336</v>
      </c>
      <c r="M1521" s="113" t="s">
        <v>2454</v>
      </c>
      <c r="N1521" s="115"/>
      <c r="O1521" s="121" t="s">
        <v>939</v>
      </c>
      <c r="P1521" s="121"/>
      <c r="Q1521" s="121"/>
      <c r="R1521" s="121"/>
      <c r="S1521" s="142"/>
    </row>
    <row r="1522">
      <c r="A1522" s="113" t="s">
        <v>2455</v>
      </c>
      <c r="B1522" s="138" t="s">
        <v>411</v>
      </c>
      <c r="C1522" s="138" t="s">
        <v>412</v>
      </c>
      <c r="D1522" s="138" t="s">
        <v>27</v>
      </c>
      <c r="E1522" s="143"/>
      <c r="F1522" s="138" t="s">
        <v>33</v>
      </c>
      <c r="G1522" s="113">
        <v>3375.0</v>
      </c>
      <c r="H1522" s="116">
        <v>79611.3</v>
      </c>
      <c r="I1522" s="117"/>
      <c r="J1522" s="113" t="s">
        <v>873</v>
      </c>
      <c r="K1522" s="113">
        <v>2024.0</v>
      </c>
      <c r="L1522" s="137" t="s">
        <v>2336</v>
      </c>
      <c r="M1522" s="113" t="s">
        <v>2456</v>
      </c>
      <c r="N1522" s="115"/>
      <c r="O1522" s="118" t="s">
        <v>939</v>
      </c>
      <c r="P1522" s="118"/>
      <c r="Q1522" s="118"/>
      <c r="R1522" s="118"/>
      <c r="S1522" s="141"/>
    </row>
    <row r="1523">
      <c r="A1523" s="113" t="s">
        <v>2457</v>
      </c>
      <c r="B1523" s="138" t="s">
        <v>411</v>
      </c>
      <c r="C1523" s="138" t="s">
        <v>412</v>
      </c>
      <c r="D1523" s="138" t="s">
        <v>27</v>
      </c>
      <c r="E1523" s="143"/>
      <c r="F1523" s="138" t="s">
        <v>33</v>
      </c>
      <c r="G1523" s="113">
        <v>3374.0</v>
      </c>
      <c r="H1523" s="116">
        <v>23651.64</v>
      </c>
      <c r="I1523" s="117"/>
      <c r="J1523" s="113" t="s">
        <v>873</v>
      </c>
      <c r="K1523" s="113">
        <v>2024.0</v>
      </c>
      <c r="L1523" s="137" t="s">
        <v>2336</v>
      </c>
      <c r="M1523" s="113" t="s">
        <v>2458</v>
      </c>
      <c r="N1523" s="115"/>
      <c r="O1523" s="121" t="s">
        <v>939</v>
      </c>
      <c r="P1523" s="121"/>
      <c r="Q1523" s="121"/>
      <c r="R1523" s="121"/>
      <c r="S1523" s="142"/>
    </row>
    <row r="1524">
      <c r="A1524" s="113" t="s">
        <v>2459</v>
      </c>
      <c r="B1524" s="138" t="s">
        <v>188</v>
      </c>
      <c r="C1524" s="138" t="s">
        <v>189</v>
      </c>
      <c r="D1524" s="138" t="s">
        <v>133</v>
      </c>
      <c r="E1524" s="143"/>
      <c r="F1524" s="138" t="s">
        <v>33</v>
      </c>
      <c r="G1524" s="113">
        <v>3379.0</v>
      </c>
      <c r="H1524" s="116">
        <v>103650.45</v>
      </c>
      <c r="I1524" s="117"/>
      <c r="J1524" s="113" t="s">
        <v>873</v>
      </c>
      <c r="K1524" s="113">
        <v>2024.0</v>
      </c>
      <c r="L1524" s="137" t="s">
        <v>2348</v>
      </c>
      <c r="M1524" s="113" t="s">
        <v>2460</v>
      </c>
      <c r="N1524" s="115"/>
      <c r="O1524" s="118" t="s">
        <v>939</v>
      </c>
      <c r="P1524" s="118"/>
      <c r="Q1524" s="118"/>
      <c r="R1524" s="118"/>
      <c r="S1524" s="141"/>
    </row>
    <row r="1525">
      <c r="A1525" s="113" t="s">
        <v>2461</v>
      </c>
      <c r="B1525" s="138" t="s">
        <v>550</v>
      </c>
      <c r="C1525" s="138" t="s">
        <v>551</v>
      </c>
      <c r="D1525" s="138" t="s">
        <v>41</v>
      </c>
      <c r="E1525" s="143">
        <v>4.0</v>
      </c>
      <c r="F1525" s="138" t="s">
        <v>33</v>
      </c>
      <c r="G1525" s="113">
        <v>3392.0</v>
      </c>
      <c r="H1525" s="116">
        <v>143432.83</v>
      </c>
      <c r="I1525" s="117">
        <v>45723.0</v>
      </c>
      <c r="J1525" s="113" t="s">
        <v>911</v>
      </c>
      <c r="K1525" s="113">
        <v>2025.0</v>
      </c>
      <c r="L1525" s="137" t="s">
        <v>862</v>
      </c>
      <c r="M1525" s="113" t="s">
        <v>2462</v>
      </c>
      <c r="N1525" s="113" t="s">
        <v>725</v>
      </c>
      <c r="O1525" s="121">
        <v>144595.0</v>
      </c>
      <c r="P1525" s="121"/>
      <c r="Q1525" s="121"/>
      <c r="R1525" s="121"/>
      <c r="S1525" s="142"/>
    </row>
    <row r="1526">
      <c r="A1526" s="113" t="s">
        <v>2463</v>
      </c>
      <c r="B1526" s="138" t="s">
        <v>365</v>
      </c>
      <c r="C1526" s="138" t="s">
        <v>366</v>
      </c>
      <c r="D1526" s="138" t="s">
        <v>27</v>
      </c>
      <c r="E1526" s="143"/>
      <c r="F1526" s="138" t="s">
        <v>24</v>
      </c>
      <c r="G1526" s="113">
        <v>42.0</v>
      </c>
      <c r="H1526" s="116">
        <v>299918.84</v>
      </c>
      <c r="I1526" s="117"/>
      <c r="J1526" s="113"/>
      <c r="K1526" s="113"/>
      <c r="L1526" s="137" t="s">
        <v>2336</v>
      </c>
      <c r="M1526" s="113" t="s">
        <v>2464</v>
      </c>
      <c r="N1526" s="115"/>
      <c r="O1526" s="118" t="s">
        <v>939</v>
      </c>
      <c r="P1526" s="118"/>
      <c r="Q1526" s="118"/>
      <c r="R1526" s="118"/>
      <c r="S1526" s="141"/>
    </row>
    <row r="1527">
      <c r="A1527" s="113" t="s">
        <v>2465</v>
      </c>
      <c r="B1527" s="138" t="s">
        <v>600</v>
      </c>
      <c r="C1527" s="138" t="s">
        <v>601</v>
      </c>
      <c r="D1527" s="138" t="s">
        <v>41</v>
      </c>
      <c r="E1527" s="143">
        <v>1.0</v>
      </c>
      <c r="F1527" s="138" t="s">
        <v>33</v>
      </c>
      <c r="G1527" s="113">
        <v>3401.0</v>
      </c>
      <c r="H1527" s="116">
        <v>75299.16</v>
      </c>
      <c r="I1527" s="117">
        <v>45726.0</v>
      </c>
      <c r="J1527" s="113" t="s">
        <v>911</v>
      </c>
      <c r="K1527" s="113">
        <v>2025.0</v>
      </c>
      <c r="L1527" s="137" t="s">
        <v>862</v>
      </c>
      <c r="M1527" s="115"/>
      <c r="N1527" s="113" t="s">
        <v>725</v>
      </c>
      <c r="O1527" s="121">
        <v>145203.0</v>
      </c>
      <c r="P1527" s="121"/>
      <c r="Q1527" s="121"/>
      <c r="R1527" s="121"/>
      <c r="S1527" s="142"/>
    </row>
    <row r="1528">
      <c r="A1528" s="113" t="s">
        <v>2466</v>
      </c>
      <c r="B1528" s="138" t="s">
        <v>612</v>
      </c>
      <c r="C1528" s="138" t="s">
        <v>613</v>
      </c>
      <c r="D1528" s="138" t="s">
        <v>41</v>
      </c>
      <c r="E1528" s="143">
        <v>1.0</v>
      </c>
      <c r="F1528" s="138" t="s">
        <v>33</v>
      </c>
      <c r="G1528" s="113">
        <v>3406.0</v>
      </c>
      <c r="H1528" s="116">
        <v>233914.97</v>
      </c>
      <c r="I1528" s="117">
        <v>45727.0</v>
      </c>
      <c r="J1528" s="113" t="s">
        <v>911</v>
      </c>
      <c r="K1528" s="113">
        <v>2025.0</v>
      </c>
      <c r="L1528" s="137" t="s">
        <v>862</v>
      </c>
      <c r="M1528" s="115"/>
      <c r="N1528" s="113" t="s">
        <v>725</v>
      </c>
      <c r="O1528" s="118">
        <v>145746.0</v>
      </c>
      <c r="P1528" s="118"/>
      <c r="Q1528" s="118"/>
      <c r="R1528" s="118"/>
      <c r="S1528" s="141"/>
    </row>
    <row r="1529">
      <c r="A1529" s="113" t="s">
        <v>2467</v>
      </c>
      <c r="B1529" s="138" t="s">
        <v>356</v>
      </c>
      <c r="C1529" s="138" t="s">
        <v>342</v>
      </c>
      <c r="D1529" s="138" t="s">
        <v>27</v>
      </c>
      <c r="E1529" s="143"/>
      <c r="F1529" s="138" t="s">
        <v>33</v>
      </c>
      <c r="G1529" s="113">
        <v>3403.0</v>
      </c>
      <c r="H1529" s="116">
        <v>680448.44</v>
      </c>
      <c r="I1529" s="117"/>
      <c r="J1529" s="113" t="s">
        <v>875</v>
      </c>
      <c r="K1529" s="113">
        <v>2025.0</v>
      </c>
      <c r="L1529" s="137" t="s">
        <v>2336</v>
      </c>
      <c r="M1529" s="113" t="s">
        <v>2468</v>
      </c>
      <c r="N1529" s="115"/>
      <c r="O1529" s="121">
        <v>145462.0</v>
      </c>
      <c r="P1529" s="121"/>
      <c r="Q1529" s="121"/>
      <c r="R1529" s="121"/>
      <c r="S1529" s="142"/>
    </row>
    <row r="1530">
      <c r="A1530" s="113" t="s">
        <v>2469</v>
      </c>
      <c r="B1530" s="138" t="s">
        <v>356</v>
      </c>
      <c r="C1530" s="138" t="s">
        <v>342</v>
      </c>
      <c r="D1530" s="138" t="s">
        <v>27</v>
      </c>
      <c r="E1530" s="143"/>
      <c r="F1530" s="138" t="s">
        <v>33</v>
      </c>
      <c r="G1530" s="113">
        <v>3404.0</v>
      </c>
      <c r="H1530" s="116">
        <v>2910.46</v>
      </c>
      <c r="I1530" s="117"/>
      <c r="J1530" s="113" t="s">
        <v>875</v>
      </c>
      <c r="K1530" s="113">
        <v>2025.0</v>
      </c>
      <c r="L1530" s="137" t="s">
        <v>2336</v>
      </c>
      <c r="M1530" s="113" t="s">
        <v>2470</v>
      </c>
      <c r="N1530" s="115"/>
      <c r="O1530" s="118">
        <v>145465.0</v>
      </c>
      <c r="P1530" s="118"/>
      <c r="Q1530" s="118"/>
      <c r="R1530" s="118"/>
      <c r="S1530" s="141"/>
    </row>
    <row r="1531">
      <c r="A1531" s="113" t="s">
        <v>2471</v>
      </c>
      <c r="B1531" s="138" t="s">
        <v>414</v>
      </c>
      <c r="C1531" s="150">
        <v>45231.0</v>
      </c>
      <c r="D1531" s="138" t="s">
        <v>27</v>
      </c>
      <c r="E1531" s="143"/>
      <c r="F1531" s="138" t="s">
        <v>33</v>
      </c>
      <c r="G1531" s="113">
        <v>3412.0</v>
      </c>
      <c r="H1531" s="116">
        <v>5384.76</v>
      </c>
      <c r="I1531" s="117"/>
      <c r="J1531" s="113" t="s">
        <v>875</v>
      </c>
      <c r="K1531" s="113">
        <v>2025.0</v>
      </c>
      <c r="L1531" s="137" t="s">
        <v>2336</v>
      </c>
      <c r="M1531" s="113" t="s">
        <v>2472</v>
      </c>
      <c r="N1531" s="115"/>
      <c r="O1531" s="121">
        <v>145563.0</v>
      </c>
      <c r="P1531" s="121"/>
      <c r="Q1531" s="121"/>
      <c r="R1531" s="121"/>
      <c r="S1531" s="142"/>
    </row>
    <row r="1532">
      <c r="A1532" s="113" t="s">
        <v>2473</v>
      </c>
      <c r="B1532" s="138"/>
      <c r="C1532" s="138"/>
      <c r="D1532" s="138"/>
      <c r="E1532" s="143"/>
      <c r="F1532" s="138"/>
      <c r="G1532" s="113">
        <v>3413.0</v>
      </c>
      <c r="H1532" s="116">
        <v>37395.61</v>
      </c>
      <c r="I1532" s="117"/>
      <c r="J1532" s="113" t="s">
        <v>875</v>
      </c>
      <c r="K1532" s="113">
        <v>2025.0</v>
      </c>
      <c r="L1532" s="137" t="s">
        <v>2336</v>
      </c>
      <c r="M1532" s="113" t="s">
        <v>2474</v>
      </c>
      <c r="N1532" s="115"/>
      <c r="O1532" s="118">
        <v>145575.0</v>
      </c>
      <c r="P1532" s="118"/>
      <c r="Q1532" s="118"/>
      <c r="R1532" s="118"/>
      <c r="S1532" s="141"/>
    </row>
    <row r="1533">
      <c r="A1533" s="113" t="s">
        <v>2475</v>
      </c>
      <c r="B1533" s="138" t="s">
        <v>414</v>
      </c>
      <c r="C1533" s="150">
        <v>45231.0</v>
      </c>
      <c r="D1533" s="138" t="s">
        <v>27</v>
      </c>
      <c r="E1533" s="143"/>
      <c r="F1533" s="138" t="s">
        <v>33</v>
      </c>
      <c r="G1533" s="113">
        <v>3411.0</v>
      </c>
      <c r="H1533" s="116">
        <v>40954.79</v>
      </c>
      <c r="I1533" s="117"/>
      <c r="J1533" s="113" t="s">
        <v>875</v>
      </c>
      <c r="K1533" s="113">
        <v>2025.0</v>
      </c>
      <c r="L1533" s="137" t="s">
        <v>2336</v>
      </c>
      <c r="M1533" s="113" t="s">
        <v>2476</v>
      </c>
      <c r="N1533" s="115"/>
      <c r="O1533" s="121">
        <v>145584.0</v>
      </c>
      <c r="P1533" s="121"/>
      <c r="Q1533" s="121"/>
      <c r="R1533" s="121"/>
      <c r="S1533" s="142"/>
    </row>
    <row r="1534">
      <c r="A1534" s="113" t="s">
        <v>2477</v>
      </c>
      <c r="B1534" s="138" t="s">
        <v>414</v>
      </c>
      <c r="C1534" s="150">
        <v>45231.0</v>
      </c>
      <c r="D1534" s="138" t="s">
        <v>27</v>
      </c>
      <c r="E1534" s="143"/>
      <c r="F1534" s="138" t="s">
        <v>33</v>
      </c>
      <c r="G1534" s="113">
        <v>3413.0</v>
      </c>
      <c r="H1534" s="116">
        <v>37395.61</v>
      </c>
      <c r="I1534" s="117"/>
      <c r="J1534" s="113" t="s">
        <v>875</v>
      </c>
      <c r="K1534" s="113">
        <v>2025.0</v>
      </c>
      <c r="L1534" s="137" t="s">
        <v>2336</v>
      </c>
      <c r="M1534" s="113" t="s">
        <v>2478</v>
      </c>
      <c r="N1534" s="115"/>
      <c r="O1534" s="118">
        <v>145575.0</v>
      </c>
      <c r="P1534" s="118"/>
      <c r="Q1534" s="118"/>
      <c r="R1534" s="118"/>
      <c r="S1534" s="141"/>
    </row>
    <row r="1535">
      <c r="A1535" s="113" t="s">
        <v>2479</v>
      </c>
      <c r="B1535" s="138" t="s">
        <v>414</v>
      </c>
      <c r="C1535" s="150">
        <v>45231.0</v>
      </c>
      <c r="D1535" s="138" t="s">
        <v>27</v>
      </c>
      <c r="E1535" s="143"/>
      <c r="F1535" s="138" t="s">
        <v>33</v>
      </c>
      <c r="G1535" s="113">
        <v>3410.0</v>
      </c>
      <c r="H1535" s="116">
        <v>25503.16</v>
      </c>
      <c r="I1535" s="117"/>
      <c r="J1535" s="113" t="s">
        <v>875</v>
      </c>
      <c r="K1535" s="113">
        <v>2025.0</v>
      </c>
      <c r="L1535" s="137" t="s">
        <v>2336</v>
      </c>
      <c r="M1535" s="113" t="s">
        <v>2480</v>
      </c>
      <c r="N1535" s="115"/>
      <c r="O1535" s="121">
        <v>145603.0</v>
      </c>
      <c r="P1535" s="121"/>
      <c r="Q1535" s="121"/>
      <c r="R1535" s="121"/>
      <c r="S1535" s="142"/>
    </row>
    <row r="1536">
      <c r="A1536" s="113" t="s">
        <v>2481</v>
      </c>
      <c r="B1536" s="138" t="s">
        <v>414</v>
      </c>
      <c r="C1536" s="150">
        <v>45231.0</v>
      </c>
      <c r="D1536" s="138" t="s">
        <v>27</v>
      </c>
      <c r="E1536" s="143"/>
      <c r="F1536" s="138" t="s">
        <v>33</v>
      </c>
      <c r="G1536" s="113">
        <v>3409.0</v>
      </c>
      <c r="H1536" s="116">
        <v>7771.27</v>
      </c>
      <c r="I1536" s="117"/>
      <c r="J1536" s="113" t="s">
        <v>875</v>
      </c>
      <c r="K1536" s="113">
        <v>2025.0</v>
      </c>
      <c r="L1536" s="137" t="s">
        <v>2336</v>
      </c>
      <c r="M1536" s="113" t="s">
        <v>2482</v>
      </c>
      <c r="N1536" s="115"/>
      <c r="O1536" s="118">
        <v>145607.0</v>
      </c>
      <c r="P1536" s="118"/>
      <c r="Q1536" s="118"/>
      <c r="R1536" s="118"/>
      <c r="S1536" s="141"/>
    </row>
    <row r="1537">
      <c r="A1537" s="113" t="s">
        <v>2483</v>
      </c>
      <c r="B1537" s="138"/>
      <c r="C1537" s="138"/>
      <c r="D1537" s="138"/>
      <c r="E1537" s="143"/>
      <c r="F1537" s="138"/>
      <c r="G1537" s="113">
        <v>3408.0</v>
      </c>
      <c r="H1537" s="116">
        <v>7277.74</v>
      </c>
      <c r="I1537" s="117"/>
      <c r="J1537" s="113" t="s">
        <v>875</v>
      </c>
      <c r="K1537" s="113">
        <v>2025.0</v>
      </c>
      <c r="L1537" s="137" t="s">
        <v>2336</v>
      </c>
      <c r="M1537" s="113" t="s">
        <v>2484</v>
      </c>
      <c r="N1537" s="115"/>
      <c r="O1537" s="121">
        <v>145609.0</v>
      </c>
      <c r="P1537" s="121"/>
      <c r="Q1537" s="121"/>
      <c r="R1537" s="121"/>
      <c r="S1537" s="142"/>
    </row>
    <row r="1538">
      <c r="A1538" s="113" t="s">
        <v>2485</v>
      </c>
      <c r="B1538" s="138" t="s">
        <v>414</v>
      </c>
      <c r="C1538" s="150">
        <v>45231.0</v>
      </c>
      <c r="D1538" s="138" t="s">
        <v>27</v>
      </c>
      <c r="E1538" s="143"/>
      <c r="F1538" s="138" t="s">
        <v>33</v>
      </c>
      <c r="G1538" s="113">
        <v>3407.0</v>
      </c>
      <c r="H1538" s="116">
        <v>41144.54</v>
      </c>
      <c r="I1538" s="117"/>
      <c r="J1538" s="113" t="s">
        <v>875</v>
      </c>
      <c r="K1538" s="113">
        <v>2025.0</v>
      </c>
      <c r="L1538" s="137" t="s">
        <v>2336</v>
      </c>
      <c r="M1538" s="113" t="s">
        <v>2486</v>
      </c>
      <c r="N1538" s="115"/>
      <c r="O1538" s="118">
        <v>145650.0</v>
      </c>
      <c r="P1538" s="118"/>
      <c r="Q1538" s="118"/>
      <c r="R1538" s="118"/>
      <c r="S1538" s="141"/>
    </row>
    <row r="1539">
      <c r="A1539" s="113" t="s">
        <v>2487</v>
      </c>
      <c r="B1539" s="138" t="s">
        <v>596</v>
      </c>
      <c r="C1539" s="138" t="s">
        <v>597</v>
      </c>
      <c r="D1539" s="138" t="s">
        <v>41</v>
      </c>
      <c r="E1539" s="143">
        <v>4.0</v>
      </c>
      <c r="F1539" s="138" t="s">
        <v>33</v>
      </c>
      <c r="G1539" s="113">
        <v>3423.0</v>
      </c>
      <c r="H1539" s="116">
        <v>141796.42</v>
      </c>
      <c r="I1539" s="117">
        <v>45729.0</v>
      </c>
      <c r="J1539" s="113" t="s">
        <v>911</v>
      </c>
      <c r="K1539" s="113">
        <v>2025.0</v>
      </c>
      <c r="L1539" s="137" t="s">
        <v>862</v>
      </c>
      <c r="M1539" s="115"/>
      <c r="N1539" s="113" t="s">
        <v>725</v>
      </c>
      <c r="O1539" s="121">
        <v>147192.0</v>
      </c>
      <c r="P1539" s="121"/>
      <c r="Q1539" s="121"/>
      <c r="R1539" s="121"/>
      <c r="S1539" s="142"/>
    </row>
    <row r="1540">
      <c r="A1540" s="113" t="s">
        <v>2488</v>
      </c>
      <c r="B1540" s="138" t="s">
        <v>592</v>
      </c>
      <c r="C1540" s="138" t="s">
        <v>593</v>
      </c>
      <c r="D1540" s="138" t="s">
        <v>41</v>
      </c>
      <c r="E1540" s="143">
        <v>4.0</v>
      </c>
      <c r="F1540" s="138" t="s">
        <v>33</v>
      </c>
      <c r="G1540" s="113">
        <v>3442.0</v>
      </c>
      <c r="H1540" s="116">
        <v>177777.59</v>
      </c>
      <c r="I1540" s="117">
        <v>45735.0</v>
      </c>
      <c r="J1540" s="113" t="s">
        <v>911</v>
      </c>
      <c r="K1540" s="113">
        <v>2025.0</v>
      </c>
      <c r="L1540" s="137" t="s">
        <v>862</v>
      </c>
      <c r="M1540" s="115"/>
      <c r="N1540" s="113" t="s">
        <v>725</v>
      </c>
      <c r="O1540" s="118">
        <v>148020.0</v>
      </c>
      <c r="P1540" s="118"/>
      <c r="Q1540" s="118"/>
      <c r="R1540" s="118"/>
      <c r="S1540" s="141"/>
    </row>
    <row r="1541">
      <c r="A1541" s="113" t="s">
        <v>2489</v>
      </c>
      <c r="B1541" s="138" t="s">
        <v>554</v>
      </c>
      <c r="C1541" s="138" t="s">
        <v>555</v>
      </c>
      <c r="D1541" s="138" t="s">
        <v>41</v>
      </c>
      <c r="E1541" s="143">
        <v>4.0</v>
      </c>
      <c r="F1541" s="138" t="s">
        <v>33</v>
      </c>
      <c r="G1541" s="113">
        <v>3440.0</v>
      </c>
      <c r="H1541" s="116">
        <v>67911.42</v>
      </c>
      <c r="I1541" s="117">
        <v>45735.0</v>
      </c>
      <c r="J1541" s="113" t="s">
        <v>911</v>
      </c>
      <c r="K1541" s="113">
        <v>2025.0</v>
      </c>
      <c r="L1541" s="137" t="s">
        <v>862</v>
      </c>
      <c r="M1541" s="115"/>
      <c r="N1541" s="113" t="s">
        <v>725</v>
      </c>
      <c r="O1541" s="121">
        <v>148123.0</v>
      </c>
      <c r="P1541" s="121"/>
      <c r="Q1541" s="121"/>
      <c r="R1541" s="121"/>
      <c r="S1541" s="142"/>
    </row>
    <row r="1542">
      <c r="A1542" s="113" t="s">
        <v>2490</v>
      </c>
      <c r="B1542" s="138" t="s">
        <v>249</v>
      </c>
      <c r="C1542" s="138" t="s">
        <v>250</v>
      </c>
      <c r="D1542" s="138" t="s">
        <v>133</v>
      </c>
      <c r="E1542" s="143"/>
      <c r="F1542" s="138" t="s">
        <v>33</v>
      </c>
      <c r="G1542" s="113">
        <v>3424.0</v>
      </c>
      <c r="H1542" s="116">
        <v>154863.12</v>
      </c>
      <c r="I1542" s="117"/>
      <c r="J1542" s="113"/>
      <c r="K1542" s="113">
        <v>2025.0</v>
      </c>
      <c r="L1542" s="137" t="s">
        <v>2336</v>
      </c>
      <c r="M1542" s="113" t="s">
        <v>2491</v>
      </c>
      <c r="N1542" s="115"/>
      <c r="O1542" s="118">
        <v>146380.0</v>
      </c>
      <c r="P1542" s="118"/>
      <c r="Q1542" s="118"/>
      <c r="R1542" s="118"/>
      <c r="S1542" s="141"/>
    </row>
    <row r="1543">
      <c r="A1543" s="113" t="s">
        <v>2492</v>
      </c>
      <c r="B1543" s="138" t="s">
        <v>328</v>
      </c>
      <c r="C1543" s="138" t="s">
        <v>329</v>
      </c>
      <c r="D1543" s="138" t="s">
        <v>27</v>
      </c>
      <c r="E1543" s="143"/>
      <c r="F1543" s="138" t="s">
        <v>40</v>
      </c>
      <c r="G1543" s="113">
        <v>2284.0</v>
      </c>
      <c r="H1543" s="116">
        <v>29396.1</v>
      </c>
      <c r="I1543" s="117"/>
      <c r="J1543" s="113" t="s">
        <v>911</v>
      </c>
      <c r="K1543" s="113">
        <v>2025.0</v>
      </c>
      <c r="L1543" s="137" t="s">
        <v>2336</v>
      </c>
      <c r="M1543" s="113" t="s">
        <v>2493</v>
      </c>
      <c r="N1543" s="115"/>
      <c r="O1543" s="121">
        <v>148705.0</v>
      </c>
      <c r="P1543" s="121"/>
      <c r="Q1543" s="121"/>
      <c r="R1543" s="121"/>
      <c r="S1543" s="142"/>
    </row>
    <row r="1544">
      <c r="A1544" s="113" t="s">
        <v>2494</v>
      </c>
      <c r="B1544" s="138" t="s">
        <v>332</v>
      </c>
      <c r="C1544" s="138" t="s">
        <v>329</v>
      </c>
      <c r="D1544" s="138" t="s">
        <v>27</v>
      </c>
      <c r="E1544" s="143"/>
      <c r="F1544" s="138" t="s">
        <v>40</v>
      </c>
      <c r="G1544" s="113">
        <v>2285.0</v>
      </c>
      <c r="H1544" s="116">
        <v>127800.0</v>
      </c>
      <c r="I1544" s="117"/>
      <c r="J1544" s="113" t="s">
        <v>875</v>
      </c>
      <c r="K1544" s="113">
        <v>2025.0</v>
      </c>
      <c r="L1544" s="137" t="s">
        <v>2336</v>
      </c>
      <c r="M1544" s="113" t="s">
        <v>2495</v>
      </c>
      <c r="N1544" s="115"/>
      <c r="O1544" s="118">
        <v>148705.0</v>
      </c>
      <c r="P1544" s="118"/>
      <c r="Q1544" s="118"/>
      <c r="R1544" s="118"/>
      <c r="S1544" s="141"/>
    </row>
    <row r="1545">
      <c r="A1545" s="113" t="s">
        <v>2496</v>
      </c>
      <c r="B1545" s="138" t="s">
        <v>272</v>
      </c>
      <c r="C1545" s="138" t="s">
        <v>273</v>
      </c>
      <c r="D1545" s="138" t="s">
        <v>133</v>
      </c>
      <c r="E1545" s="143"/>
      <c r="F1545" s="138" t="s">
        <v>33</v>
      </c>
      <c r="G1545" s="113">
        <v>3415.0</v>
      </c>
      <c r="H1545" s="116">
        <v>75972.47</v>
      </c>
      <c r="I1545" s="117"/>
      <c r="J1545" s="113"/>
      <c r="K1545" s="113">
        <v>2025.0</v>
      </c>
      <c r="L1545" s="137" t="s">
        <v>2336</v>
      </c>
      <c r="M1545" s="113" t="s">
        <v>2497</v>
      </c>
      <c r="N1545" s="115"/>
      <c r="O1545" s="121">
        <v>146217.0</v>
      </c>
      <c r="P1545" s="121"/>
      <c r="Q1545" s="121"/>
      <c r="R1545" s="121"/>
      <c r="S1545" s="142"/>
    </row>
    <row r="1546">
      <c r="A1546" s="113" t="s">
        <v>2498</v>
      </c>
      <c r="B1546" s="138" t="s">
        <v>137</v>
      </c>
      <c r="C1546" s="138" t="s">
        <v>138</v>
      </c>
      <c r="D1546" s="138" t="s">
        <v>133</v>
      </c>
      <c r="E1546" s="143"/>
      <c r="F1546" s="138" t="s">
        <v>33</v>
      </c>
      <c r="G1546" s="113">
        <v>3416.0</v>
      </c>
      <c r="H1546" s="116">
        <v>187474.79</v>
      </c>
      <c r="I1546" s="117"/>
      <c r="J1546" s="113"/>
      <c r="K1546" s="113">
        <v>2025.0</v>
      </c>
      <c r="L1546" s="137" t="s">
        <v>2336</v>
      </c>
      <c r="M1546" s="113" t="s">
        <v>2499</v>
      </c>
      <c r="N1546" s="115"/>
      <c r="O1546" s="118">
        <v>146283.0</v>
      </c>
      <c r="P1546" s="118"/>
      <c r="Q1546" s="118"/>
      <c r="R1546" s="118"/>
      <c r="S1546" s="141"/>
    </row>
    <row r="1547">
      <c r="A1547" s="113" t="s">
        <v>2500</v>
      </c>
      <c r="B1547" s="138" t="s">
        <v>2501</v>
      </c>
      <c r="C1547" s="138" t="s">
        <v>23</v>
      </c>
      <c r="D1547" s="138" t="s">
        <v>27</v>
      </c>
      <c r="E1547" s="143"/>
      <c r="F1547" s="138" t="s">
        <v>24</v>
      </c>
      <c r="G1547" s="113"/>
      <c r="H1547" s="116"/>
      <c r="I1547" s="117"/>
      <c r="J1547" s="113"/>
      <c r="K1547" s="113"/>
      <c r="L1547" s="137"/>
      <c r="M1547" s="113"/>
      <c r="N1547" s="115"/>
      <c r="O1547" s="121"/>
      <c r="P1547" s="121"/>
      <c r="Q1547" s="121"/>
      <c r="R1547" s="121"/>
      <c r="S1547" s="142"/>
    </row>
    <row r="1548">
      <c r="A1548" s="113" t="s">
        <v>2502</v>
      </c>
      <c r="B1548" s="138" t="s">
        <v>2501</v>
      </c>
      <c r="C1548" s="138" t="s">
        <v>23</v>
      </c>
      <c r="D1548" s="138" t="s">
        <v>27</v>
      </c>
      <c r="E1548" s="143"/>
      <c r="F1548" s="138" t="s">
        <v>24</v>
      </c>
      <c r="G1548" s="113">
        <v>44.0</v>
      </c>
      <c r="H1548" s="116">
        <v>165295.94</v>
      </c>
      <c r="I1548" s="117"/>
      <c r="J1548" s="113"/>
      <c r="K1548" s="113">
        <v>2025.0</v>
      </c>
      <c r="L1548" s="137" t="s">
        <v>2336</v>
      </c>
      <c r="M1548" s="113" t="s">
        <v>2503</v>
      </c>
      <c r="N1548" s="115"/>
      <c r="O1548" s="118">
        <v>146388.0</v>
      </c>
      <c r="P1548" s="118"/>
      <c r="Q1548" s="118"/>
      <c r="R1548" s="118"/>
      <c r="S1548" s="141"/>
    </row>
    <row r="1549">
      <c r="A1549" s="113" t="s">
        <v>2504</v>
      </c>
      <c r="B1549" s="138" t="s">
        <v>38</v>
      </c>
      <c r="C1549" s="138" t="s">
        <v>39</v>
      </c>
      <c r="D1549" s="138" t="s">
        <v>41</v>
      </c>
      <c r="E1549" s="143"/>
      <c r="F1549" s="138" t="s">
        <v>40</v>
      </c>
      <c r="G1549" s="113">
        <v>2319.0</v>
      </c>
      <c r="H1549" s="116">
        <v>566927.55</v>
      </c>
      <c r="I1549" s="117">
        <v>45741.0</v>
      </c>
      <c r="J1549" s="113" t="s">
        <v>911</v>
      </c>
      <c r="K1549" s="113">
        <v>2025.0</v>
      </c>
      <c r="L1549" s="137" t="s">
        <v>862</v>
      </c>
      <c r="M1549" s="113" t="s">
        <v>2505</v>
      </c>
      <c r="N1549" s="113" t="s">
        <v>725</v>
      </c>
      <c r="O1549" s="121">
        <v>153172.0</v>
      </c>
      <c r="P1549" s="148"/>
      <c r="Q1549" s="148"/>
      <c r="R1549" s="148"/>
      <c r="S1549" s="149"/>
    </row>
    <row r="1550">
      <c r="A1550" s="113" t="s">
        <v>2506</v>
      </c>
      <c r="B1550" s="138" t="s">
        <v>38</v>
      </c>
      <c r="C1550" s="138" t="s">
        <v>39</v>
      </c>
      <c r="D1550" s="138" t="s">
        <v>41</v>
      </c>
      <c r="E1550" s="143"/>
      <c r="F1550" s="138" t="s">
        <v>40</v>
      </c>
      <c r="G1550" s="113">
        <v>2320.0</v>
      </c>
      <c r="H1550" s="116">
        <v>39546.2</v>
      </c>
      <c r="I1550" s="117">
        <v>45741.0</v>
      </c>
      <c r="J1550" s="113" t="s">
        <v>911</v>
      </c>
      <c r="K1550" s="113">
        <v>2025.0</v>
      </c>
      <c r="L1550" s="137" t="s">
        <v>862</v>
      </c>
      <c r="M1550" s="113" t="s">
        <v>2507</v>
      </c>
      <c r="N1550" s="113" t="s">
        <v>725</v>
      </c>
      <c r="O1550" s="118">
        <v>153181.0</v>
      </c>
      <c r="P1550" s="146"/>
      <c r="Q1550" s="146"/>
      <c r="R1550" s="146"/>
      <c r="S1550" s="147"/>
    </row>
    <row r="1551">
      <c r="A1551" s="113" t="s">
        <v>2508</v>
      </c>
      <c r="B1551" s="138" t="s">
        <v>369</v>
      </c>
      <c r="C1551" s="138" t="s">
        <v>370</v>
      </c>
      <c r="D1551" s="138" t="s">
        <v>41</v>
      </c>
      <c r="E1551" s="143"/>
      <c r="F1551" s="138" t="s">
        <v>33</v>
      </c>
      <c r="G1551" s="113">
        <v>3516.0</v>
      </c>
      <c r="H1551" s="116">
        <v>628004.7</v>
      </c>
      <c r="I1551" s="117">
        <v>45744.0</v>
      </c>
      <c r="J1551" s="113" t="s">
        <v>911</v>
      </c>
      <c r="K1551" s="113">
        <v>2025.0</v>
      </c>
      <c r="L1551" s="137" t="s">
        <v>862</v>
      </c>
      <c r="M1551" s="113" t="s">
        <v>2509</v>
      </c>
      <c r="N1551" s="113" t="s">
        <v>725</v>
      </c>
      <c r="O1551" s="121">
        <v>153166.0</v>
      </c>
      <c r="P1551" s="148"/>
      <c r="Q1551" s="148"/>
      <c r="R1551" s="148"/>
      <c r="S1551" s="149"/>
    </row>
    <row r="1552">
      <c r="A1552" s="113" t="s">
        <v>2510</v>
      </c>
      <c r="B1552" s="138" t="s">
        <v>376</v>
      </c>
      <c r="C1552" s="138" t="s">
        <v>370</v>
      </c>
      <c r="D1552" s="138" t="s">
        <v>41</v>
      </c>
      <c r="E1552" s="143"/>
      <c r="F1552" s="138" t="s">
        <v>40</v>
      </c>
      <c r="G1552" s="113">
        <v>2324.0</v>
      </c>
      <c r="H1552" s="116">
        <v>601422.59</v>
      </c>
      <c r="I1552" s="117">
        <v>45751.0</v>
      </c>
      <c r="J1552" s="113" t="s">
        <v>911</v>
      </c>
      <c r="K1552" s="113">
        <v>2025.0</v>
      </c>
      <c r="L1552" s="137" t="s">
        <v>862</v>
      </c>
      <c r="M1552" s="113" t="s">
        <v>2511</v>
      </c>
      <c r="N1552" s="113" t="s">
        <v>725</v>
      </c>
      <c r="O1552" s="118">
        <v>153778.0</v>
      </c>
      <c r="P1552" s="146"/>
      <c r="Q1552" s="146"/>
      <c r="R1552" s="146"/>
      <c r="S1552" s="147"/>
    </row>
    <row r="1553">
      <c r="A1553" s="113" t="s">
        <v>2512</v>
      </c>
      <c r="B1553" s="138" t="s">
        <v>45</v>
      </c>
      <c r="C1553" s="138" t="s">
        <v>46</v>
      </c>
      <c r="D1553" s="138" t="s">
        <v>41</v>
      </c>
      <c r="E1553" s="143"/>
      <c r="F1553" s="138" t="s">
        <v>40</v>
      </c>
      <c r="G1553" s="113">
        <v>2388.0</v>
      </c>
      <c r="H1553" s="116">
        <v>526762.36</v>
      </c>
      <c r="I1553" s="117">
        <v>45764.0</v>
      </c>
      <c r="J1553" s="113" t="s">
        <v>911</v>
      </c>
      <c r="K1553" s="113">
        <v>2025.0</v>
      </c>
      <c r="L1553" s="137" t="s">
        <v>862</v>
      </c>
      <c r="M1553" s="113" t="s">
        <v>2513</v>
      </c>
      <c r="N1553" s="113" t="s">
        <v>725</v>
      </c>
      <c r="O1553" s="121">
        <v>164363.0</v>
      </c>
      <c r="P1553" s="148"/>
      <c r="Q1553" s="148"/>
      <c r="R1553" s="148"/>
      <c r="S1553" s="149"/>
    </row>
    <row r="1554">
      <c r="A1554" s="113" t="s">
        <v>2514</v>
      </c>
      <c r="B1554" s="138" t="s">
        <v>573</v>
      </c>
      <c r="C1554" s="138" t="s">
        <v>574</v>
      </c>
      <c r="D1554" s="138" t="s">
        <v>41</v>
      </c>
      <c r="E1554" s="143">
        <v>4.0</v>
      </c>
      <c r="F1554" s="138" t="s">
        <v>33</v>
      </c>
      <c r="G1554" s="113">
        <v>3526.0</v>
      </c>
      <c r="H1554" s="116">
        <v>109772.94</v>
      </c>
      <c r="I1554" s="117">
        <v>45758.0</v>
      </c>
      <c r="J1554" s="113" t="s">
        <v>911</v>
      </c>
      <c r="K1554" s="113">
        <v>2025.0</v>
      </c>
      <c r="L1554" s="137" t="s">
        <v>862</v>
      </c>
      <c r="M1554" s="113" t="s">
        <v>2515</v>
      </c>
      <c r="N1554" s="113" t="s">
        <v>725</v>
      </c>
      <c r="O1554" s="118">
        <v>154227.0</v>
      </c>
      <c r="P1554" s="146"/>
      <c r="Q1554" s="146"/>
      <c r="R1554" s="146"/>
      <c r="S1554" s="147"/>
    </row>
    <row r="1555">
      <c r="A1555" s="113" t="s">
        <v>2516</v>
      </c>
      <c r="B1555" s="138" t="s">
        <v>581</v>
      </c>
      <c r="C1555" s="138" t="s">
        <v>582</v>
      </c>
      <c r="D1555" s="138" t="s">
        <v>41</v>
      </c>
      <c r="E1555" s="143">
        <v>1.0</v>
      </c>
      <c r="F1555" s="138" t="s">
        <v>33</v>
      </c>
      <c r="G1555" s="113">
        <v>3525.0</v>
      </c>
      <c r="H1555" s="116">
        <v>72857.53</v>
      </c>
      <c r="I1555" s="117">
        <v>45748.0</v>
      </c>
      <c r="J1555" s="113" t="s">
        <v>911</v>
      </c>
      <c r="K1555" s="113">
        <v>2025.0</v>
      </c>
      <c r="L1555" s="137" t="s">
        <v>862</v>
      </c>
      <c r="M1555" s="113" t="s">
        <v>2517</v>
      </c>
      <c r="N1555" s="113" t="s">
        <v>725</v>
      </c>
      <c r="O1555" s="121">
        <v>154233.0</v>
      </c>
      <c r="P1555" s="148"/>
      <c r="Q1555" s="148"/>
      <c r="R1555" s="148"/>
      <c r="S1555" s="149"/>
    </row>
    <row r="1556">
      <c r="A1556" s="113" t="s">
        <v>2518</v>
      </c>
      <c r="B1556" s="138" t="s">
        <v>616</v>
      </c>
      <c r="C1556" s="138" t="s">
        <v>617</v>
      </c>
      <c r="D1556" s="138" t="s">
        <v>41</v>
      </c>
      <c r="E1556" s="143">
        <v>4.0</v>
      </c>
      <c r="F1556" s="138" t="s">
        <v>33</v>
      </c>
      <c r="G1556" s="113">
        <v>3582.0</v>
      </c>
      <c r="H1556" s="116">
        <v>163807.77</v>
      </c>
      <c r="I1556" s="117">
        <v>45754.0</v>
      </c>
      <c r="J1556" s="113" t="s">
        <v>867</v>
      </c>
      <c r="K1556" s="113">
        <v>2024.0</v>
      </c>
      <c r="L1556" s="137" t="s">
        <v>862</v>
      </c>
      <c r="M1556" s="113" t="s">
        <v>2519</v>
      </c>
      <c r="N1556" s="113" t="s">
        <v>725</v>
      </c>
      <c r="O1556" s="146"/>
      <c r="P1556" s="146"/>
      <c r="Q1556" s="146"/>
      <c r="R1556" s="146"/>
      <c r="S1556" s="147"/>
    </row>
    <row r="1557">
      <c r="A1557" s="113" t="s">
        <v>2520</v>
      </c>
      <c r="B1557" s="138" t="s">
        <v>554</v>
      </c>
      <c r="C1557" s="138" t="s">
        <v>555</v>
      </c>
      <c r="D1557" s="138" t="s">
        <v>41</v>
      </c>
      <c r="E1557" s="143"/>
      <c r="F1557" s="138" t="s">
        <v>33</v>
      </c>
      <c r="G1557" s="113">
        <v>3583.0</v>
      </c>
      <c r="H1557" s="116">
        <v>100262.51</v>
      </c>
      <c r="I1557" s="117">
        <v>45757.0</v>
      </c>
      <c r="J1557" s="113" t="s">
        <v>867</v>
      </c>
      <c r="K1557" s="113">
        <v>2024.0</v>
      </c>
      <c r="L1557" s="137" t="s">
        <v>862</v>
      </c>
      <c r="M1557" s="113" t="s">
        <v>2521</v>
      </c>
      <c r="N1557" s="113" t="s">
        <v>725</v>
      </c>
      <c r="O1557" s="148"/>
      <c r="P1557" s="148"/>
      <c r="Q1557" s="148"/>
      <c r="R1557" s="148"/>
      <c r="S1557" s="149"/>
    </row>
    <row r="1558">
      <c r="A1558" s="113" t="s">
        <v>2522</v>
      </c>
      <c r="B1558" s="138" t="s">
        <v>557</v>
      </c>
      <c r="C1558" s="138" t="s">
        <v>558</v>
      </c>
      <c r="D1558" s="138" t="s">
        <v>41</v>
      </c>
      <c r="E1558" s="143">
        <v>4.0</v>
      </c>
      <c r="F1558" s="138" t="s">
        <v>33</v>
      </c>
      <c r="G1558" s="113">
        <v>3569.0</v>
      </c>
      <c r="H1558" s="116">
        <v>41390.04</v>
      </c>
      <c r="I1558" s="117">
        <v>45764.0</v>
      </c>
      <c r="J1558" s="113" t="s">
        <v>911</v>
      </c>
      <c r="K1558" s="113">
        <v>2025.0</v>
      </c>
      <c r="L1558" s="137" t="s">
        <v>862</v>
      </c>
      <c r="M1558" s="113" t="s">
        <v>2523</v>
      </c>
      <c r="N1558" s="113" t="s">
        <v>725</v>
      </c>
      <c r="O1558" s="118">
        <v>157955.0</v>
      </c>
      <c r="P1558" s="146"/>
      <c r="Q1558" s="146"/>
      <c r="R1558" s="146"/>
      <c r="S1558" s="147"/>
    </row>
    <row r="1559">
      <c r="A1559" s="113" t="s">
        <v>2524</v>
      </c>
      <c r="B1559" s="138" t="s">
        <v>473</v>
      </c>
      <c r="C1559" s="138" t="s">
        <v>474</v>
      </c>
      <c r="D1559" s="138" t="s">
        <v>41</v>
      </c>
      <c r="E1559" s="143"/>
      <c r="F1559" s="138" t="s">
        <v>40</v>
      </c>
      <c r="G1559" s="113">
        <v>2358.0</v>
      </c>
      <c r="H1559" s="116">
        <v>20378.32</v>
      </c>
      <c r="I1559" s="117">
        <v>45764.0</v>
      </c>
      <c r="J1559" s="113" t="s">
        <v>911</v>
      </c>
      <c r="K1559" s="113">
        <v>2025.0</v>
      </c>
      <c r="L1559" s="137" t="s">
        <v>862</v>
      </c>
      <c r="M1559" s="113" t="s">
        <v>2525</v>
      </c>
      <c r="N1559" s="113" t="s">
        <v>725</v>
      </c>
      <c r="O1559" s="121">
        <v>158795.0</v>
      </c>
      <c r="P1559" s="148"/>
      <c r="Q1559" s="148"/>
      <c r="R1559" s="148"/>
      <c r="S1559" s="149"/>
    </row>
    <row r="1560">
      <c r="A1560" s="113" t="s">
        <v>2526</v>
      </c>
      <c r="B1560" s="138" t="s">
        <v>581</v>
      </c>
      <c r="C1560" s="138" t="s">
        <v>582</v>
      </c>
      <c r="D1560" s="138" t="s">
        <v>41</v>
      </c>
      <c r="E1560" s="143">
        <v>1.0</v>
      </c>
      <c r="F1560" s="138" t="s">
        <v>33</v>
      </c>
      <c r="G1560" s="113">
        <v>3581.0</v>
      </c>
      <c r="H1560" s="116">
        <v>111937.41</v>
      </c>
      <c r="I1560" s="117">
        <v>45764.0</v>
      </c>
      <c r="J1560" s="113" t="s">
        <v>879</v>
      </c>
      <c r="K1560" s="113">
        <v>2025.0</v>
      </c>
      <c r="L1560" s="137" t="s">
        <v>862</v>
      </c>
      <c r="M1560" s="113" t="s">
        <v>2527</v>
      </c>
      <c r="N1560" s="113" t="s">
        <v>725</v>
      </c>
      <c r="O1560" s="118">
        <v>159699.0</v>
      </c>
      <c r="P1560" s="146"/>
      <c r="Q1560" s="146"/>
      <c r="R1560" s="146"/>
      <c r="S1560" s="147"/>
    </row>
    <row r="1561">
      <c r="A1561" s="113" t="s">
        <v>2528</v>
      </c>
      <c r="B1561" s="138" t="s">
        <v>159</v>
      </c>
      <c r="C1561" s="138" t="s">
        <v>160</v>
      </c>
      <c r="D1561" s="138" t="s">
        <v>133</v>
      </c>
      <c r="E1561" s="143"/>
      <c r="F1561" s="138" t="s">
        <v>33</v>
      </c>
      <c r="G1561" s="113">
        <v>3369.0</v>
      </c>
      <c r="H1561" s="116">
        <v>184684.97</v>
      </c>
      <c r="I1561" s="117"/>
      <c r="J1561" s="113" t="s">
        <v>911</v>
      </c>
      <c r="K1561" s="113">
        <v>2025.0</v>
      </c>
      <c r="L1561" s="137" t="s">
        <v>2336</v>
      </c>
      <c r="M1561" s="113" t="s">
        <v>2529</v>
      </c>
      <c r="N1561" s="115"/>
      <c r="O1561" s="121">
        <v>141705.0</v>
      </c>
      <c r="P1561" s="148"/>
      <c r="Q1561" s="148"/>
      <c r="R1561" s="148"/>
      <c r="S1561" s="149"/>
    </row>
    <row r="1562">
      <c r="A1562" s="113" t="s">
        <v>2530</v>
      </c>
      <c r="B1562" s="138" t="s">
        <v>265</v>
      </c>
      <c r="C1562" s="138" t="s">
        <v>266</v>
      </c>
      <c r="D1562" s="138" t="s">
        <v>133</v>
      </c>
      <c r="E1562" s="143"/>
      <c r="F1562" s="138" t="s">
        <v>33</v>
      </c>
      <c r="G1562" s="113">
        <v>3324.0</v>
      </c>
      <c r="H1562" s="116">
        <v>185729.04</v>
      </c>
      <c r="I1562" s="117"/>
      <c r="J1562" s="113" t="s">
        <v>911</v>
      </c>
      <c r="K1562" s="113">
        <v>2025.0</v>
      </c>
      <c r="L1562" s="137" t="s">
        <v>2336</v>
      </c>
      <c r="M1562" s="113" t="s">
        <v>2531</v>
      </c>
      <c r="N1562" s="115"/>
      <c r="O1562" s="118">
        <v>139715.0</v>
      </c>
      <c r="P1562" s="146"/>
      <c r="Q1562" s="146"/>
      <c r="R1562" s="146"/>
      <c r="S1562" s="147"/>
    </row>
    <row r="1563">
      <c r="A1563" s="113" t="s">
        <v>2532</v>
      </c>
      <c r="B1563" s="138" t="s">
        <v>181</v>
      </c>
      <c r="C1563" s="138" t="s">
        <v>182</v>
      </c>
      <c r="D1563" s="138" t="s">
        <v>133</v>
      </c>
      <c r="E1563" s="143"/>
      <c r="F1563" s="138" t="s">
        <v>33</v>
      </c>
      <c r="G1563" s="113">
        <v>3333.0</v>
      </c>
      <c r="H1563" s="116">
        <v>109582.08</v>
      </c>
      <c r="I1563" s="117"/>
      <c r="J1563" s="113" t="s">
        <v>911</v>
      </c>
      <c r="K1563" s="113">
        <v>2025.0</v>
      </c>
      <c r="L1563" s="137" t="s">
        <v>2336</v>
      </c>
      <c r="M1563" s="113" t="s">
        <v>2533</v>
      </c>
      <c r="N1563" s="115"/>
      <c r="O1563" s="121">
        <v>139827.0</v>
      </c>
      <c r="P1563" s="148"/>
      <c r="Q1563" s="148"/>
      <c r="R1563" s="148"/>
      <c r="S1563" s="149"/>
    </row>
    <row r="1564">
      <c r="A1564" s="113" t="s">
        <v>2534</v>
      </c>
      <c r="B1564" s="138" t="s">
        <v>153</v>
      </c>
      <c r="C1564" s="138" t="s">
        <v>154</v>
      </c>
      <c r="D1564" s="138" t="s">
        <v>133</v>
      </c>
      <c r="E1564" s="143"/>
      <c r="F1564" s="138" t="s">
        <v>33</v>
      </c>
      <c r="G1564" s="113">
        <v>3334.0</v>
      </c>
      <c r="H1564" s="116">
        <v>85230.61</v>
      </c>
      <c r="I1564" s="117"/>
      <c r="J1564" s="113" t="s">
        <v>911</v>
      </c>
      <c r="K1564" s="113">
        <v>2025.0</v>
      </c>
      <c r="L1564" s="137" t="s">
        <v>2336</v>
      </c>
      <c r="M1564" s="113" t="s">
        <v>2535</v>
      </c>
      <c r="N1564" s="115"/>
      <c r="O1564" s="118">
        <v>140198.0</v>
      </c>
      <c r="P1564" s="146"/>
      <c r="Q1564" s="146"/>
      <c r="R1564" s="146"/>
      <c r="S1564" s="147"/>
    </row>
    <row r="1565">
      <c r="A1565" s="113" t="s">
        <v>2536</v>
      </c>
      <c r="B1565" s="138" t="s">
        <v>175</v>
      </c>
      <c r="C1565" s="138" t="s">
        <v>176</v>
      </c>
      <c r="D1565" s="138" t="s">
        <v>133</v>
      </c>
      <c r="E1565" s="143"/>
      <c r="F1565" s="138" t="s">
        <v>33</v>
      </c>
      <c r="G1565" s="113">
        <v>3295.0</v>
      </c>
      <c r="H1565" s="116">
        <v>52738.61</v>
      </c>
      <c r="I1565" s="117"/>
      <c r="J1565" s="113" t="s">
        <v>911</v>
      </c>
      <c r="K1565" s="113">
        <v>2025.0</v>
      </c>
      <c r="L1565" s="137" t="s">
        <v>2336</v>
      </c>
      <c r="M1565" s="115"/>
      <c r="N1565" s="115"/>
      <c r="O1565" s="121">
        <v>136621.0</v>
      </c>
      <c r="P1565" s="148"/>
      <c r="Q1565" s="148"/>
      <c r="R1565" s="148"/>
      <c r="S1565" s="149"/>
    </row>
    <row r="1566">
      <c r="A1566" s="113" t="s">
        <v>2537</v>
      </c>
      <c r="B1566" s="138" t="s">
        <v>175</v>
      </c>
      <c r="C1566" s="138" t="s">
        <v>176</v>
      </c>
      <c r="D1566" s="138" t="s">
        <v>133</v>
      </c>
      <c r="E1566" s="143"/>
      <c r="F1566" s="138" t="s">
        <v>33</v>
      </c>
      <c r="G1566" s="113">
        <v>3295.0</v>
      </c>
      <c r="H1566" s="116">
        <v>52738.61</v>
      </c>
      <c r="I1566" s="117"/>
      <c r="J1566" s="113" t="s">
        <v>911</v>
      </c>
      <c r="K1566" s="113">
        <v>2025.0</v>
      </c>
      <c r="L1566" s="137" t="s">
        <v>2336</v>
      </c>
      <c r="M1566" s="113" t="s">
        <v>2538</v>
      </c>
      <c r="N1566" s="115"/>
      <c r="O1566" s="118">
        <v>136631.0</v>
      </c>
      <c r="P1566" s="146"/>
      <c r="Q1566" s="146"/>
      <c r="R1566" s="146"/>
      <c r="S1566" s="147"/>
    </row>
    <row r="1567">
      <c r="A1567" s="113" t="s">
        <v>2539</v>
      </c>
      <c r="B1567" s="138" t="s">
        <v>261</v>
      </c>
      <c r="C1567" s="138" t="s">
        <v>262</v>
      </c>
      <c r="D1567" s="138" t="s">
        <v>133</v>
      </c>
      <c r="E1567" s="143"/>
      <c r="F1567" s="138" t="s">
        <v>33</v>
      </c>
      <c r="G1567" s="113">
        <v>3393.0</v>
      </c>
      <c r="H1567" s="116">
        <v>150059.97</v>
      </c>
      <c r="I1567" s="117"/>
      <c r="J1567" s="113" t="s">
        <v>911</v>
      </c>
      <c r="K1567" s="113">
        <v>2025.0</v>
      </c>
      <c r="L1567" s="137" t="s">
        <v>2336</v>
      </c>
      <c r="M1567" s="113" t="s">
        <v>2540</v>
      </c>
      <c r="N1567" s="115"/>
      <c r="O1567" s="121">
        <v>144558.0</v>
      </c>
      <c r="P1567" s="148"/>
      <c r="Q1567" s="148"/>
      <c r="R1567" s="148"/>
      <c r="S1567" s="149"/>
    </row>
    <row r="1568">
      <c r="A1568" s="113" t="s">
        <v>2541</v>
      </c>
      <c r="B1568" s="138" t="s">
        <v>175</v>
      </c>
      <c r="C1568" s="138" t="s">
        <v>176</v>
      </c>
      <c r="D1568" s="138" t="s">
        <v>133</v>
      </c>
      <c r="E1568" s="143"/>
      <c r="F1568" s="138" t="s">
        <v>33</v>
      </c>
      <c r="G1568" s="113">
        <v>3395.0</v>
      </c>
      <c r="H1568" s="116">
        <v>91746.35</v>
      </c>
      <c r="I1568" s="117"/>
      <c r="J1568" s="113" t="s">
        <v>911</v>
      </c>
      <c r="K1568" s="113">
        <v>2025.0</v>
      </c>
      <c r="L1568" s="137" t="s">
        <v>2336</v>
      </c>
      <c r="M1568" s="113" t="s">
        <v>2542</v>
      </c>
      <c r="N1568" s="115"/>
      <c r="O1568" s="118">
        <v>144597.0</v>
      </c>
      <c r="P1568" s="146"/>
      <c r="Q1568" s="146"/>
      <c r="R1568" s="146"/>
      <c r="S1568" s="147"/>
    </row>
    <row r="1569">
      <c r="A1569" s="113" t="s">
        <v>2543</v>
      </c>
      <c r="B1569" s="138" t="s">
        <v>414</v>
      </c>
      <c r="C1569" s="150">
        <v>45231.0</v>
      </c>
      <c r="D1569" s="138" t="s">
        <v>27</v>
      </c>
      <c r="E1569" s="143"/>
      <c r="F1569" s="138" t="s">
        <v>33</v>
      </c>
      <c r="G1569" s="113">
        <v>3408.0</v>
      </c>
      <c r="H1569" s="116">
        <v>7277.74</v>
      </c>
      <c r="I1569" s="117"/>
      <c r="J1569" s="113" t="s">
        <v>879</v>
      </c>
      <c r="K1569" s="113">
        <v>2025.0</v>
      </c>
      <c r="L1569" s="137" t="s">
        <v>2336</v>
      </c>
      <c r="M1569" s="113" t="s">
        <v>2544</v>
      </c>
      <c r="N1569" s="115"/>
      <c r="O1569" s="121">
        <v>145609.0</v>
      </c>
      <c r="P1569" s="148"/>
      <c r="Q1569" s="148"/>
      <c r="R1569" s="148"/>
      <c r="S1569" s="149"/>
    </row>
    <row r="1570">
      <c r="A1570" s="113" t="s">
        <v>2545</v>
      </c>
      <c r="B1570" s="138" t="s">
        <v>148</v>
      </c>
      <c r="C1570" s="138" t="s">
        <v>149</v>
      </c>
      <c r="D1570" s="138" t="s">
        <v>133</v>
      </c>
      <c r="E1570" s="143"/>
      <c r="F1570" s="138" t="s">
        <v>33</v>
      </c>
      <c r="G1570" s="113">
        <v>3543.0</v>
      </c>
      <c r="H1570" s="116">
        <v>93817.58</v>
      </c>
      <c r="I1570" s="117"/>
      <c r="J1570" s="113" t="s">
        <v>911</v>
      </c>
      <c r="K1570" s="113">
        <v>2025.0</v>
      </c>
      <c r="L1570" s="137" t="s">
        <v>2336</v>
      </c>
      <c r="M1570" s="113" t="s">
        <v>2546</v>
      </c>
      <c r="N1570" s="115"/>
      <c r="O1570" s="118">
        <v>149281.0</v>
      </c>
      <c r="P1570" s="146"/>
      <c r="Q1570" s="146"/>
      <c r="R1570" s="146"/>
      <c r="S1570" s="147"/>
    </row>
    <row r="1571">
      <c r="A1571" s="113" t="s">
        <v>2547</v>
      </c>
      <c r="B1571" s="138" t="s">
        <v>202</v>
      </c>
      <c r="C1571" s="138" t="s">
        <v>203</v>
      </c>
      <c r="D1571" s="138" t="s">
        <v>133</v>
      </c>
      <c r="E1571" s="143"/>
      <c r="F1571" s="138" t="s">
        <v>33</v>
      </c>
      <c r="G1571" s="113">
        <v>3438.0</v>
      </c>
      <c r="H1571" s="116">
        <v>204684.63</v>
      </c>
      <c r="I1571" s="117"/>
      <c r="J1571" s="113" t="s">
        <v>879</v>
      </c>
      <c r="K1571" s="113">
        <v>2025.0</v>
      </c>
      <c r="L1571" s="137" t="s">
        <v>2336</v>
      </c>
      <c r="M1571" s="113" t="s">
        <v>2548</v>
      </c>
      <c r="N1571" s="115"/>
      <c r="O1571" s="121">
        <v>149294.0</v>
      </c>
      <c r="P1571" s="148"/>
      <c r="Q1571" s="148"/>
      <c r="R1571" s="148"/>
      <c r="S1571" s="149"/>
    </row>
    <row r="1572">
      <c r="A1572" s="113" t="s">
        <v>2549</v>
      </c>
      <c r="B1572" s="138" t="s">
        <v>293</v>
      </c>
      <c r="C1572" s="138" t="s">
        <v>294</v>
      </c>
      <c r="D1572" s="138" t="s">
        <v>133</v>
      </c>
      <c r="E1572" s="143"/>
      <c r="F1572" s="138" t="s">
        <v>33</v>
      </c>
      <c r="G1572" s="113">
        <v>339.0</v>
      </c>
      <c r="H1572" s="116">
        <v>159016.4</v>
      </c>
      <c r="I1572" s="117"/>
      <c r="J1572" s="113" t="s">
        <v>879</v>
      </c>
      <c r="K1572" s="113">
        <v>2025.0</v>
      </c>
      <c r="L1572" s="137" t="s">
        <v>2336</v>
      </c>
      <c r="M1572" s="113" t="s">
        <v>2550</v>
      </c>
      <c r="N1572" s="115"/>
      <c r="O1572" s="118">
        <v>149319.0</v>
      </c>
      <c r="P1572" s="146"/>
      <c r="Q1572" s="146"/>
      <c r="R1572" s="146"/>
      <c r="S1572" s="147"/>
    </row>
    <row r="1573">
      <c r="A1573" s="113" t="s">
        <v>2551</v>
      </c>
      <c r="B1573" s="138" t="s">
        <v>709</v>
      </c>
      <c r="C1573" s="138" t="s">
        <v>710</v>
      </c>
      <c r="D1573" s="138" t="s">
        <v>325</v>
      </c>
      <c r="E1573" s="143"/>
      <c r="F1573" s="138" t="s">
        <v>33</v>
      </c>
      <c r="G1573" s="113">
        <v>3436.0</v>
      </c>
      <c r="H1573" s="116">
        <v>95148.32</v>
      </c>
      <c r="I1573" s="117"/>
      <c r="J1573" s="113" t="s">
        <v>911</v>
      </c>
      <c r="K1573" s="113">
        <v>2025.0</v>
      </c>
      <c r="L1573" s="137" t="s">
        <v>2336</v>
      </c>
      <c r="M1573" s="113" t="s">
        <v>2552</v>
      </c>
      <c r="N1573" s="115"/>
      <c r="O1573" s="121">
        <v>149586.0</v>
      </c>
      <c r="P1573" s="148"/>
      <c r="Q1573" s="148"/>
      <c r="R1573" s="148"/>
      <c r="S1573" s="149"/>
    </row>
    <row r="1574">
      <c r="A1574" s="113" t="s">
        <v>2553</v>
      </c>
      <c r="B1574" s="138" t="s">
        <v>167</v>
      </c>
      <c r="C1574" s="138" t="s">
        <v>168</v>
      </c>
      <c r="D1574" s="138" t="s">
        <v>133</v>
      </c>
      <c r="E1574" s="143"/>
      <c r="F1574" s="138" t="s">
        <v>33</v>
      </c>
      <c r="G1574" s="113">
        <v>3517.0</v>
      </c>
      <c r="H1574" s="116">
        <v>171989.81</v>
      </c>
      <c r="I1574" s="117"/>
      <c r="J1574" s="113" t="s">
        <v>879</v>
      </c>
      <c r="K1574" s="113">
        <v>2025.0</v>
      </c>
      <c r="L1574" s="137" t="s">
        <v>2336</v>
      </c>
      <c r="M1574" s="113" t="s">
        <v>2554</v>
      </c>
      <c r="N1574" s="115"/>
      <c r="O1574" s="118">
        <v>153657.0</v>
      </c>
      <c r="P1574" s="146"/>
      <c r="Q1574" s="146"/>
      <c r="R1574" s="146"/>
      <c r="S1574" s="147"/>
    </row>
    <row r="1575">
      <c r="A1575" s="113" t="s">
        <v>2555</v>
      </c>
      <c r="B1575" s="138" t="s">
        <v>272</v>
      </c>
      <c r="C1575" s="138" t="s">
        <v>273</v>
      </c>
      <c r="D1575" s="138" t="s">
        <v>133</v>
      </c>
      <c r="E1575" s="143"/>
      <c r="F1575" s="138" t="s">
        <v>33</v>
      </c>
      <c r="G1575" s="113">
        <v>3530.0</v>
      </c>
      <c r="H1575" s="116">
        <v>90791.61</v>
      </c>
      <c r="I1575" s="117"/>
      <c r="J1575" s="113" t="s">
        <v>879</v>
      </c>
      <c r="K1575" s="113">
        <v>2025.0</v>
      </c>
      <c r="L1575" s="137" t="s">
        <v>2336</v>
      </c>
      <c r="M1575" s="113" t="s">
        <v>2556</v>
      </c>
      <c r="N1575" s="115"/>
      <c r="O1575" s="121">
        <v>153681.0</v>
      </c>
      <c r="P1575" s="148"/>
      <c r="Q1575" s="148"/>
      <c r="R1575" s="148"/>
      <c r="S1575" s="149"/>
    </row>
    <row r="1576">
      <c r="A1576" s="113" t="s">
        <v>2557</v>
      </c>
      <c r="B1576" s="138" t="s">
        <v>2558</v>
      </c>
      <c r="C1576" s="138" t="s">
        <v>30</v>
      </c>
      <c r="D1576" s="138" t="s">
        <v>27</v>
      </c>
      <c r="E1576" s="143"/>
      <c r="F1576" s="138" t="s">
        <v>24</v>
      </c>
      <c r="G1576" s="113">
        <v>45.0</v>
      </c>
      <c r="H1576" s="116">
        <v>188128.64</v>
      </c>
      <c r="I1576" s="117"/>
      <c r="J1576" s="113" t="s">
        <v>879</v>
      </c>
      <c r="K1576" s="113">
        <v>2025.0</v>
      </c>
      <c r="L1576" s="137" t="s">
        <v>2336</v>
      </c>
      <c r="M1576" s="113" t="s">
        <v>2559</v>
      </c>
      <c r="N1576" s="115"/>
      <c r="O1576" s="118">
        <v>146384.0</v>
      </c>
      <c r="P1576" s="146"/>
      <c r="Q1576" s="146"/>
      <c r="R1576" s="146"/>
      <c r="S1576" s="147"/>
    </row>
    <row r="1577">
      <c r="A1577" s="113" t="s">
        <v>2560</v>
      </c>
      <c r="B1577" s="138" t="s">
        <v>414</v>
      </c>
      <c r="C1577" s="150">
        <v>45231.0</v>
      </c>
      <c r="D1577" s="138" t="s">
        <v>27</v>
      </c>
      <c r="E1577" s="143"/>
      <c r="F1577" s="138" t="s">
        <v>33</v>
      </c>
      <c r="G1577" s="113">
        <v>3422.0</v>
      </c>
      <c r="H1577" s="116">
        <v>25503.16</v>
      </c>
      <c r="I1577" s="117"/>
      <c r="J1577" s="113" t="s">
        <v>879</v>
      </c>
      <c r="K1577" s="113">
        <v>2025.0</v>
      </c>
      <c r="L1577" s="137" t="s">
        <v>2336</v>
      </c>
      <c r="M1577" s="113" t="s">
        <v>2561</v>
      </c>
      <c r="N1577" s="115"/>
      <c r="O1577" s="121">
        <v>146910.0</v>
      </c>
      <c r="P1577" s="148"/>
      <c r="Q1577" s="148"/>
      <c r="R1577" s="148"/>
      <c r="S1577" s="149"/>
    </row>
    <row r="1578">
      <c r="A1578" s="113" t="s">
        <v>2562</v>
      </c>
      <c r="B1578" s="138" t="s">
        <v>544</v>
      </c>
      <c r="C1578" s="138" t="s">
        <v>545</v>
      </c>
      <c r="D1578" s="138" t="s">
        <v>41</v>
      </c>
      <c r="E1578" s="143">
        <v>4.0</v>
      </c>
      <c r="F1578" s="138" t="s">
        <v>33</v>
      </c>
      <c r="G1578" s="113">
        <v>3594.0</v>
      </c>
      <c r="H1578" s="116">
        <v>350293.39</v>
      </c>
      <c r="I1578" s="117">
        <v>45777.0</v>
      </c>
      <c r="J1578" s="113" t="s">
        <v>879</v>
      </c>
      <c r="K1578" s="113">
        <v>2025.0</v>
      </c>
      <c r="L1578" s="137" t="s">
        <v>862</v>
      </c>
      <c r="M1578" s="113" t="s">
        <v>2563</v>
      </c>
      <c r="N1578" s="113" t="s">
        <v>725</v>
      </c>
      <c r="O1578" s="118">
        <v>160500.0</v>
      </c>
      <c r="P1578" s="146"/>
      <c r="Q1578" s="146"/>
      <c r="R1578" s="146"/>
      <c r="S1578" s="147"/>
    </row>
    <row r="1579">
      <c r="A1579" s="113" t="s">
        <v>2564</v>
      </c>
      <c r="B1579" s="138" t="s">
        <v>550</v>
      </c>
      <c r="C1579" s="138" t="s">
        <v>551</v>
      </c>
      <c r="D1579" s="138" t="s">
        <v>41</v>
      </c>
      <c r="E1579" s="143">
        <v>4.0</v>
      </c>
      <c r="F1579" s="138" t="s">
        <v>33</v>
      </c>
      <c r="G1579" s="113">
        <v>3592.0</v>
      </c>
      <c r="H1579" s="116">
        <v>133656.74</v>
      </c>
      <c r="I1579" s="117">
        <v>45772.0</v>
      </c>
      <c r="J1579" s="113" t="s">
        <v>879</v>
      </c>
      <c r="K1579" s="113">
        <v>2025.0</v>
      </c>
      <c r="L1579" s="137" t="s">
        <v>862</v>
      </c>
      <c r="M1579" s="113" t="s">
        <v>2565</v>
      </c>
      <c r="N1579" s="113" t="s">
        <v>725</v>
      </c>
      <c r="O1579" s="121">
        <v>160513.0</v>
      </c>
      <c r="P1579" s="148"/>
      <c r="Q1579" s="148"/>
      <c r="R1579" s="148"/>
      <c r="S1579" s="149"/>
    </row>
    <row r="1580">
      <c r="A1580" s="113" t="s">
        <v>2566</v>
      </c>
      <c r="B1580" s="138" t="s">
        <v>565</v>
      </c>
      <c r="C1580" s="138" t="s">
        <v>566</v>
      </c>
      <c r="D1580" s="138" t="s">
        <v>41</v>
      </c>
      <c r="E1580" s="143">
        <v>1.0</v>
      </c>
      <c r="F1580" s="138" t="s">
        <v>33</v>
      </c>
      <c r="G1580" s="113">
        <v>3593.0</v>
      </c>
      <c r="H1580" s="116">
        <v>110362.18</v>
      </c>
      <c r="I1580" s="117">
        <v>45772.0</v>
      </c>
      <c r="J1580" s="113" t="s">
        <v>879</v>
      </c>
      <c r="K1580" s="113">
        <v>2025.0</v>
      </c>
      <c r="L1580" s="137" t="s">
        <v>862</v>
      </c>
      <c r="M1580" s="113" t="s">
        <v>2567</v>
      </c>
      <c r="N1580" s="113" t="s">
        <v>725</v>
      </c>
      <c r="O1580" s="118">
        <v>160528.0</v>
      </c>
      <c r="P1580" s="146"/>
      <c r="Q1580" s="146"/>
      <c r="R1580" s="146"/>
      <c r="S1580" s="147"/>
    </row>
    <row r="1581">
      <c r="A1581" s="113" t="s">
        <v>2568</v>
      </c>
      <c r="B1581" s="138" t="s">
        <v>148</v>
      </c>
      <c r="C1581" s="138" t="s">
        <v>149</v>
      </c>
      <c r="D1581" s="138" t="s">
        <v>133</v>
      </c>
      <c r="E1581" s="143"/>
      <c r="F1581" s="138" t="s">
        <v>33</v>
      </c>
      <c r="G1581" s="113">
        <v>3543.0</v>
      </c>
      <c r="H1581" s="116">
        <v>93817.58</v>
      </c>
      <c r="I1581" s="117"/>
      <c r="J1581" s="113" t="s">
        <v>879</v>
      </c>
      <c r="K1581" s="113">
        <v>2025.0</v>
      </c>
      <c r="L1581" s="137" t="s">
        <v>2336</v>
      </c>
      <c r="M1581" s="113" t="s">
        <v>2569</v>
      </c>
      <c r="N1581" s="115"/>
      <c r="O1581" s="121">
        <v>154420.0</v>
      </c>
      <c r="P1581" s="148"/>
      <c r="Q1581" s="148"/>
      <c r="R1581" s="148"/>
      <c r="S1581" s="149"/>
    </row>
    <row r="1582">
      <c r="A1582" s="113" t="s">
        <v>2570</v>
      </c>
      <c r="B1582" s="138" t="s">
        <v>293</v>
      </c>
      <c r="C1582" s="138" t="s">
        <v>294</v>
      </c>
      <c r="D1582" s="138" t="s">
        <v>133</v>
      </c>
      <c r="E1582" s="143"/>
      <c r="F1582" s="138" t="s">
        <v>33</v>
      </c>
      <c r="G1582" s="113">
        <v>3549.0</v>
      </c>
      <c r="H1582" s="116"/>
      <c r="I1582" s="117"/>
      <c r="J1582" s="113" t="s">
        <v>879</v>
      </c>
      <c r="K1582" s="113">
        <v>2025.0</v>
      </c>
      <c r="L1582" s="137" t="s">
        <v>2336</v>
      </c>
      <c r="M1582" s="113" t="s">
        <v>2571</v>
      </c>
      <c r="N1582" s="115"/>
      <c r="O1582" s="118">
        <v>155784.0</v>
      </c>
      <c r="P1582" s="146"/>
      <c r="Q1582" s="146"/>
      <c r="R1582" s="146"/>
      <c r="S1582" s="147"/>
    </row>
    <row r="1583">
      <c r="A1583" s="113" t="s">
        <v>2572</v>
      </c>
      <c r="B1583" s="138" t="s">
        <v>232</v>
      </c>
      <c r="C1583" s="138" t="s">
        <v>233</v>
      </c>
      <c r="D1583" s="138" t="s">
        <v>133</v>
      </c>
      <c r="E1583" s="143"/>
      <c r="F1583" s="138" t="s">
        <v>33</v>
      </c>
      <c r="G1583" s="113">
        <v>3546.0</v>
      </c>
      <c r="H1583" s="116">
        <v>245976.52</v>
      </c>
      <c r="I1583" s="117"/>
      <c r="J1583" s="113" t="s">
        <v>879</v>
      </c>
      <c r="K1583" s="113">
        <v>2025.0</v>
      </c>
      <c r="L1583" s="137" t="s">
        <v>2336</v>
      </c>
      <c r="M1583" s="113" t="s">
        <v>2573</v>
      </c>
      <c r="N1583" s="115"/>
      <c r="O1583" s="121">
        <v>153912.0</v>
      </c>
      <c r="P1583" s="148"/>
      <c r="Q1583" s="148"/>
      <c r="R1583" s="148"/>
      <c r="S1583" s="149"/>
    </row>
    <row r="1584">
      <c r="A1584" s="113" t="s">
        <v>2574</v>
      </c>
      <c r="B1584" s="138" t="s">
        <v>218</v>
      </c>
      <c r="C1584" s="138" t="s">
        <v>219</v>
      </c>
      <c r="D1584" s="138" t="s">
        <v>133</v>
      </c>
      <c r="E1584" s="143"/>
      <c r="F1584" s="138" t="s">
        <v>33</v>
      </c>
      <c r="G1584" s="113">
        <v>3531.0</v>
      </c>
      <c r="H1584" s="116">
        <v>242985.96</v>
      </c>
      <c r="I1584" s="117"/>
      <c r="J1584" s="113" t="s">
        <v>879</v>
      </c>
      <c r="K1584" s="113">
        <v>2025.0</v>
      </c>
      <c r="L1584" s="137" t="s">
        <v>2336</v>
      </c>
      <c r="M1584" s="113" t="s">
        <v>2575</v>
      </c>
      <c r="N1584" s="115"/>
      <c r="O1584" s="118">
        <v>153937.0</v>
      </c>
      <c r="P1584" s="146"/>
      <c r="Q1584" s="146"/>
      <c r="R1584" s="146"/>
      <c r="S1584" s="147"/>
    </row>
    <row r="1585">
      <c r="A1585" s="113" t="s">
        <v>2576</v>
      </c>
      <c r="B1585" s="138" t="s">
        <v>198</v>
      </c>
      <c r="C1585" s="138" t="s">
        <v>199</v>
      </c>
      <c r="D1585" s="138" t="s">
        <v>133</v>
      </c>
      <c r="E1585" s="143"/>
      <c r="F1585" s="138" t="s">
        <v>33</v>
      </c>
      <c r="G1585" s="113">
        <v>3531.0</v>
      </c>
      <c r="H1585" s="116">
        <v>93211.67</v>
      </c>
      <c r="I1585" s="117"/>
      <c r="J1585" s="113" t="s">
        <v>879</v>
      </c>
      <c r="K1585" s="113">
        <v>2025.0</v>
      </c>
      <c r="L1585" s="137" t="s">
        <v>2336</v>
      </c>
      <c r="M1585" s="113" t="s">
        <v>2577</v>
      </c>
      <c r="N1585" s="115"/>
      <c r="O1585" s="121">
        <v>154032.0</v>
      </c>
      <c r="P1585" s="148"/>
      <c r="Q1585" s="148"/>
      <c r="R1585" s="148"/>
      <c r="S1585" s="149"/>
    </row>
    <row r="1586">
      <c r="A1586" s="113" t="s">
        <v>2578</v>
      </c>
      <c r="B1586" s="138" t="s">
        <v>208</v>
      </c>
      <c r="C1586" s="138" t="s">
        <v>209</v>
      </c>
      <c r="D1586" s="138" t="s">
        <v>133</v>
      </c>
      <c r="E1586" s="143"/>
      <c r="F1586" s="138" t="s">
        <v>33</v>
      </c>
      <c r="G1586" s="113">
        <v>3541.0</v>
      </c>
      <c r="H1586" s="116">
        <v>253970.02</v>
      </c>
      <c r="I1586" s="117"/>
      <c r="J1586" s="113" t="s">
        <v>879</v>
      </c>
      <c r="K1586" s="113">
        <v>2025.0</v>
      </c>
      <c r="L1586" s="137" t="s">
        <v>2336</v>
      </c>
      <c r="M1586" s="113" t="s">
        <v>2579</v>
      </c>
      <c r="N1586" s="115"/>
      <c r="O1586" s="118">
        <v>155199.0</v>
      </c>
      <c r="P1586" s="146"/>
      <c r="Q1586" s="146"/>
      <c r="R1586" s="146"/>
      <c r="S1586" s="147"/>
    </row>
    <row r="1587">
      <c r="A1587" s="113" t="s">
        <v>2580</v>
      </c>
      <c r="B1587" s="138" t="s">
        <v>272</v>
      </c>
      <c r="C1587" s="138" t="s">
        <v>273</v>
      </c>
      <c r="D1587" s="138" t="s">
        <v>133</v>
      </c>
      <c r="E1587" s="143"/>
      <c r="F1587" s="138" t="s">
        <v>33</v>
      </c>
      <c r="G1587" s="113">
        <v>3530.0</v>
      </c>
      <c r="H1587" s="116">
        <v>90791.61</v>
      </c>
      <c r="I1587" s="117"/>
      <c r="J1587" s="113" t="s">
        <v>879</v>
      </c>
      <c r="K1587" s="113">
        <v>2025.0</v>
      </c>
      <c r="L1587" s="137" t="s">
        <v>2336</v>
      </c>
      <c r="M1587" s="115"/>
      <c r="N1587" s="115"/>
      <c r="O1587" s="121">
        <v>154287.0</v>
      </c>
      <c r="P1587" s="148"/>
      <c r="Q1587" s="148"/>
      <c r="R1587" s="148"/>
      <c r="S1587" s="149"/>
    </row>
    <row r="1588">
      <c r="A1588" s="113" t="s">
        <v>2581</v>
      </c>
      <c r="B1588" s="138" t="s">
        <v>293</v>
      </c>
      <c r="C1588" s="138" t="s">
        <v>294</v>
      </c>
      <c r="D1588" s="138" t="s">
        <v>133</v>
      </c>
      <c r="E1588" s="143"/>
      <c r="F1588" s="138" t="s">
        <v>33</v>
      </c>
      <c r="G1588" s="113">
        <v>3547.0</v>
      </c>
      <c r="H1588" s="116">
        <v>157606.81</v>
      </c>
      <c r="I1588" s="117"/>
      <c r="J1588" s="113" t="s">
        <v>879</v>
      </c>
      <c r="K1588" s="113">
        <v>2025.0</v>
      </c>
      <c r="L1588" s="137" t="s">
        <v>2336</v>
      </c>
      <c r="M1588" s="113" t="s">
        <v>2582</v>
      </c>
      <c r="N1588" s="115"/>
      <c r="O1588" s="118">
        <v>154898.0</v>
      </c>
      <c r="P1588" s="146"/>
      <c r="Q1588" s="146"/>
      <c r="R1588" s="146"/>
      <c r="S1588" s="147"/>
    </row>
    <row r="1589">
      <c r="A1589" s="113" t="s">
        <v>2583</v>
      </c>
      <c r="B1589" s="138" t="s">
        <v>290</v>
      </c>
      <c r="C1589" s="138" t="s">
        <v>291</v>
      </c>
      <c r="D1589" s="138" t="s">
        <v>133</v>
      </c>
      <c r="E1589" s="143"/>
      <c r="F1589" s="138" t="s">
        <v>33</v>
      </c>
      <c r="G1589" s="113">
        <v>3544.0</v>
      </c>
      <c r="H1589" s="116">
        <v>93154.21</v>
      </c>
      <c r="I1589" s="117"/>
      <c r="J1589" s="113" t="s">
        <v>879</v>
      </c>
      <c r="K1589" s="113">
        <v>2026.0</v>
      </c>
      <c r="L1589" s="137" t="s">
        <v>2336</v>
      </c>
      <c r="M1589" s="113" t="s">
        <v>2584</v>
      </c>
      <c r="N1589" s="115"/>
      <c r="O1589" s="121">
        <v>155237.0</v>
      </c>
      <c r="P1589" s="148"/>
      <c r="Q1589" s="148"/>
      <c r="R1589" s="148"/>
      <c r="S1589" s="149"/>
    </row>
    <row r="1590">
      <c r="A1590" s="113" t="s">
        <v>2585</v>
      </c>
      <c r="B1590" s="138" t="s">
        <v>417</v>
      </c>
      <c r="C1590" s="138" t="s">
        <v>418</v>
      </c>
      <c r="D1590" s="138" t="s">
        <v>27</v>
      </c>
      <c r="E1590" s="143"/>
      <c r="F1590" s="138" t="s">
        <v>33</v>
      </c>
      <c r="G1590" s="113">
        <v>3585.0</v>
      </c>
      <c r="H1590" s="116">
        <v>10315.17</v>
      </c>
      <c r="I1590" s="117"/>
      <c r="J1590" s="113" t="s">
        <v>881</v>
      </c>
      <c r="K1590" s="113">
        <v>2025.0</v>
      </c>
      <c r="L1590" s="137" t="s">
        <v>2336</v>
      </c>
      <c r="M1590" s="113" t="s">
        <v>2586</v>
      </c>
      <c r="N1590" s="115"/>
      <c r="O1590" s="118">
        <v>160256.0</v>
      </c>
      <c r="P1590" s="146"/>
      <c r="Q1590" s="146"/>
      <c r="R1590" s="146"/>
      <c r="S1590" s="147"/>
    </row>
    <row r="1591">
      <c r="A1591" s="113" t="s">
        <v>2587</v>
      </c>
      <c r="B1591" s="138" t="s">
        <v>530</v>
      </c>
      <c r="C1591" s="138" t="s">
        <v>531</v>
      </c>
      <c r="D1591" s="138" t="s">
        <v>778</v>
      </c>
      <c r="E1591" s="143"/>
      <c r="F1591" s="138" t="s">
        <v>33</v>
      </c>
      <c r="G1591" s="113">
        <v>3578.0</v>
      </c>
      <c r="H1591" s="116">
        <v>37180.8</v>
      </c>
      <c r="I1591" s="117"/>
      <c r="J1591" s="113" t="s">
        <v>879</v>
      </c>
      <c r="K1591" s="113">
        <v>2025.0</v>
      </c>
      <c r="L1591" s="137" t="s">
        <v>2336</v>
      </c>
      <c r="M1591" s="113" t="s">
        <v>2588</v>
      </c>
      <c r="N1591" s="115"/>
      <c r="O1591" s="121">
        <v>159318.0</v>
      </c>
      <c r="P1591" s="148"/>
      <c r="Q1591" s="148"/>
      <c r="R1591" s="148"/>
      <c r="S1591" s="149"/>
    </row>
    <row r="1592">
      <c r="A1592" s="113" t="s">
        <v>2589</v>
      </c>
      <c r="B1592" s="138" t="s">
        <v>332</v>
      </c>
      <c r="C1592" s="138" t="s">
        <v>329</v>
      </c>
      <c r="D1592" s="138" t="s">
        <v>27</v>
      </c>
      <c r="E1592" s="143"/>
      <c r="F1592" s="138" t="s">
        <v>40</v>
      </c>
      <c r="G1592" s="113">
        <v>2372.0</v>
      </c>
      <c r="H1592" s="116">
        <v>10315.17</v>
      </c>
      <c r="I1592" s="117"/>
      <c r="J1592" s="113" t="s">
        <v>881</v>
      </c>
      <c r="K1592" s="113">
        <v>2025.0</v>
      </c>
      <c r="L1592" s="137" t="s">
        <v>2336</v>
      </c>
      <c r="M1592" s="113" t="s">
        <v>2590</v>
      </c>
      <c r="N1592" s="115"/>
      <c r="O1592" s="118">
        <v>160539.0</v>
      </c>
      <c r="P1592" s="146"/>
      <c r="Q1592" s="146"/>
      <c r="R1592" s="146"/>
      <c r="S1592" s="147"/>
    </row>
    <row r="1593">
      <c r="A1593" s="113" t="s">
        <v>2591</v>
      </c>
      <c r="B1593" s="138" t="s">
        <v>417</v>
      </c>
      <c r="C1593" s="138" t="s">
        <v>418</v>
      </c>
      <c r="D1593" s="138" t="s">
        <v>27</v>
      </c>
      <c r="E1593" s="143"/>
      <c r="F1593" s="138" t="s">
        <v>33</v>
      </c>
      <c r="G1593" s="113">
        <v>3596.0</v>
      </c>
      <c r="H1593" s="116">
        <v>10315.17</v>
      </c>
      <c r="I1593" s="117"/>
      <c r="J1593" s="113" t="s">
        <v>881</v>
      </c>
      <c r="K1593" s="113">
        <v>2025.0</v>
      </c>
      <c r="L1593" s="137" t="s">
        <v>2336</v>
      </c>
      <c r="M1593" s="113" t="s">
        <v>2592</v>
      </c>
      <c r="N1593" s="115"/>
      <c r="O1593" s="121">
        <v>160344.0</v>
      </c>
      <c r="P1593" s="148"/>
      <c r="Q1593" s="148"/>
      <c r="R1593" s="148"/>
      <c r="S1593" s="149"/>
    </row>
    <row r="1594">
      <c r="A1594" s="113" t="s">
        <v>2593</v>
      </c>
      <c r="B1594" s="138" t="s">
        <v>255</v>
      </c>
      <c r="C1594" s="138" t="s">
        <v>256</v>
      </c>
      <c r="D1594" s="138" t="s">
        <v>133</v>
      </c>
      <c r="E1594" s="143"/>
      <c r="F1594" s="138" t="s">
        <v>33</v>
      </c>
      <c r="G1594" s="113">
        <v>3553.0</v>
      </c>
      <c r="H1594" s="116">
        <v>200741.16</v>
      </c>
      <c r="I1594" s="117"/>
      <c r="J1594" s="113" t="s">
        <v>879</v>
      </c>
      <c r="K1594" s="113">
        <v>2025.0</v>
      </c>
      <c r="L1594" s="137" t="s">
        <v>2336</v>
      </c>
      <c r="M1594" s="113" t="s">
        <v>2594</v>
      </c>
      <c r="N1594" s="115"/>
      <c r="O1594" s="118">
        <v>151883.0</v>
      </c>
      <c r="P1594" s="146"/>
      <c r="Q1594" s="146"/>
      <c r="R1594" s="146"/>
      <c r="S1594" s="147"/>
    </row>
    <row r="1595">
      <c r="A1595" s="113" t="s">
        <v>2595</v>
      </c>
      <c r="B1595" s="138" t="s">
        <v>286</v>
      </c>
      <c r="C1595" s="138" t="s">
        <v>287</v>
      </c>
      <c r="D1595" s="138" t="s">
        <v>133</v>
      </c>
      <c r="E1595" s="143"/>
      <c r="F1595" s="138" t="s">
        <v>33</v>
      </c>
      <c r="G1595" s="113">
        <v>3555.0</v>
      </c>
      <c r="H1595" s="116">
        <v>153278.24</v>
      </c>
      <c r="I1595" s="117"/>
      <c r="J1595" s="113" t="s">
        <v>879</v>
      </c>
      <c r="K1595" s="113">
        <v>2025.0</v>
      </c>
      <c r="L1595" s="137" t="s">
        <v>2336</v>
      </c>
      <c r="M1595" s="113" t="s">
        <v>2596</v>
      </c>
      <c r="N1595" s="115"/>
      <c r="O1595" s="121">
        <v>151902.0</v>
      </c>
      <c r="P1595" s="148"/>
      <c r="Q1595" s="148"/>
      <c r="R1595" s="148"/>
      <c r="S1595" s="149"/>
    </row>
    <row r="1596">
      <c r="A1596" s="113" t="s">
        <v>2597</v>
      </c>
      <c r="B1596" s="138" t="s">
        <v>612</v>
      </c>
      <c r="C1596" s="138" t="s">
        <v>613</v>
      </c>
      <c r="D1596" s="138" t="s">
        <v>41</v>
      </c>
      <c r="E1596" s="143">
        <v>1.0</v>
      </c>
      <c r="F1596" s="138" t="s">
        <v>33</v>
      </c>
      <c r="G1596" s="113">
        <v>3601.0</v>
      </c>
      <c r="H1596" s="116">
        <v>110637.81</v>
      </c>
      <c r="I1596" s="117">
        <v>45772.0</v>
      </c>
      <c r="J1596" s="113" t="s">
        <v>879</v>
      </c>
      <c r="K1596" s="113">
        <v>2025.0</v>
      </c>
      <c r="L1596" s="137" t="s">
        <v>862</v>
      </c>
      <c r="M1596" s="113" t="s">
        <v>2598</v>
      </c>
      <c r="N1596" s="113" t="s">
        <v>725</v>
      </c>
      <c r="O1596" s="118">
        <v>162554.0</v>
      </c>
      <c r="P1596" s="146"/>
      <c r="Q1596" s="146"/>
      <c r="R1596" s="146"/>
      <c r="S1596" s="147"/>
    </row>
    <row r="1597">
      <c r="A1597" s="113" t="s">
        <v>2599</v>
      </c>
      <c r="B1597" s="138" t="s">
        <v>592</v>
      </c>
      <c r="C1597" s="138" t="s">
        <v>593</v>
      </c>
      <c r="D1597" s="138" t="s">
        <v>41</v>
      </c>
      <c r="E1597" s="143">
        <v>4.0</v>
      </c>
      <c r="F1597" s="138" t="s">
        <v>33</v>
      </c>
      <c r="G1597" s="113">
        <v>3602.0</v>
      </c>
      <c r="H1597" s="116">
        <v>292523.96</v>
      </c>
      <c r="I1597" s="117">
        <v>45772.0</v>
      </c>
      <c r="J1597" s="113" t="s">
        <v>879</v>
      </c>
      <c r="K1597" s="113">
        <v>2025.0</v>
      </c>
      <c r="L1597" s="137" t="s">
        <v>862</v>
      </c>
      <c r="M1597" s="113" t="s">
        <v>2600</v>
      </c>
      <c r="N1597" s="113" t="s">
        <v>725</v>
      </c>
      <c r="O1597" s="121">
        <v>162559.0</v>
      </c>
      <c r="P1597" s="148"/>
      <c r="Q1597" s="148"/>
      <c r="R1597" s="148"/>
      <c r="S1597" s="149"/>
    </row>
    <row r="1598">
      <c r="A1598" s="113" t="s">
        <v>2601</v>
      </c>
      <c r="B1598" s="138" t="s">
        <v>596</v>
      </c>
      <c r="C1598" s="138" t="s">
        <v>597</v>
      </c>
      <c r="D1598" s="138" t="s">
        <v>41</v>
      </c>
      <c r="E1598" s="143">
        <v>4.0</v>
      </c>
      <c r="F1598" s="138" t="s">
        <v>33</v>
      </c>
      <c r="G1598" s="113">
        <v>3612.0</v>
      </c>
      <c r="H1598" s="116">
        <v>83883.55</v>
      </c>
      <c r="I1598" s="117">
        <v>45772.0</v>
      </c>
      <c r="J1598" s="113" t="s">
        <v>879</v>
      </c>
      <c r="K1598" s="113">
        <v>2025.0</v>
      </c>
      <c r="L1598" s="137" t="s">
        <v>862</v>
      </c>
      <c r="M1598" s="113" t="s">
        <v>2602</v>
      </c>
      <c r="N1598" s="113" t="s">
        <v>725</v>
      </c>
      <c r="O1598" s="118">
        <v>163112.0</v>
      </c>
      <c r="P1598" s="146"/>
      <c r="Q1598" s="146"/>
      <c r="R1598" s="146"/>
      <c r="S1598" s="147"/>
    </row>
    <row r="1599">
      <c r="A1599" s="113" t="s">
        <v>2603</v>
      </c>
      <c r="B1599" s="138" t="s">
        <v>588</v>
      </c>
      <c r="C1599" s="138" t="s">
        <v>589</v>
      </c>
      <c r="D1599" s="138" t="s">
        <v>41</v>
      </c>
      <c r="E1599" s="143">
        <v>1.0</v>
      </c>
      <c r="F1599" s="138" t="s">
        <v>33</v>
      </c>
      <c r="G1599" s="113">
        <v>3619.0</v>
      </c>
      <c r="H1599" s="116">
        <v>50444.85</v>
      </c>
      <c r="I1599" s="117">
        <v>45770.0</v>
      </c>
      <c r="J1599" s="113" t="s">
        <v>879</v>
      </c>
      <c r="K1599" s="113">
        <v>2025.0</v>
      </c>
      <c r="L1599" s="137" t="s">
        <v>862</v>
      </c>
      <c r="M1599" s="113" t="s">
        <v>2604</v>
      </c>
      <c r="N1599" s="113" t="s">
        <v>725</v>
      </c>
      <c r="O1599" s="121">
        <v>163210.0</v>
      </c>
      <c r="P1599" s="148"/>
      <c r="Q1599" s="148"/>
      <c r="R1599" s="148"/>
      <c r="S1599" s="149"/>
    </row>
    <row r="1600">
      <c r="A1600" s="113" t="s">
        <v>2605</v>
      </c>
      <c r="B1600" s="138" t="s">
        <v>237</v>
      </c>
      <c r="C1600" s="138" t="s">
        <v>238</v>
      </c>
      <c r="D1600" s="138" t="s">
        <v>133</v>
      </c>
      <c r="E1600" s="143"/>
      <c r="F1600" s="138" t="s">
        <v>33</v>
      </c>
      <c r="G1600" s="113">
        <v>2970.0</v>
      </c>
      <c r="H1600" s="116">
        <v>133544.97</v>
      </c>
      <c r="I1600" s="117">
        <v>45646.0</v>
      </c>
      <c r="J1600" s="113" t="s">
        <v>873</v>
      </c>
      <c r="K1600" s="113">
        <v>2024.0</v>
      </c>
      <c r="L1600" s="137" t="s">
        <v>862</v>
      </c>
      <c r="M1600" s="113" t="s">
        <v>2606</v>
      </c>
      <c r="N1600" s="113" t="s">
        <v>725</v>
      </c>
      <c r="O1600" s="118" t="s">
        <v>939</v>
      </c>
      <c r="P1600" s="146"/>
      <c r="Q1600" s="146"/>
      <c r="R1600" s="146"/>
      <c r="S1600" s="147"/>
    </row>
    <row r="1601">
      <c r="A1601" s="113" t="s">
        <v>2607</v>
      </c>
      <c r="B1601" s="138" t="s">
        <v>167</v>
      </c>
      <c r="C1601" s="138" t="s">
        <v>168</v>
      </c>
      <c r="D1601" s="138" t="s">
        <v>133</v>
      </c>
      <c r="E1601" s="143"/>
      <c r="F1601" s="138" t="s">
        <v>33</v>
      </c>
      <c r="G1601" s="113">
        <v>2969.0</v>
      </c>
      <c r="H1601" s="116">
        <v>145158.84</v>
      </c>
      <c r="I1601" s="117">
        <v>45649.0</v>
      </c>
      <c r="J1601" s="113" t="s">
        <v>873</v>
      </c>
      <c r="K1601" s="113">
        <v>2024.0</v>
      </c>
      <c r="L1601" s="137" t="s">
        <v>862</v>
      </c>
      <c r="M1601" s="113" t="s">
        <v>2608</v>
      </c>
      <c r="N1601" s="113" t="s">
        <v>725</v>
      </c>
      <c r="O1601" s="121" t="s">
        <v>939</v>
      </c>
      <c r="P1601" s="148"/>
      <c r="Q1601" s="148"/>
      <c r="R1601" s="148"/>
      <c r="S1601" s="149"/>
    </row>
    <row r="1602">
      <c r="A1602" s="113" t="s">
        <v>2609</v>
      </c>
      <c r="B1602" s="138" t="s">
        <v>237</v>
      </c>
      <c r="C1602" s="138" t="s">
        <v>238</v>
      </c>
      <c r="D1602" s="138" t="s">
        <v>133</v>
      </c>
      <c r="E1602" s="143"/>
      <c r="F1602" s="138" t="s">
        <v>33</v>
      </c>
      <c r="G1602" s="113">
        <v>2954.0</v>
      </c>
      <c r="H1602" s="116">
        <v>149295.67</v>
      </c>
      <c r="I1602" s="117">
        <v>45631.0</v>
      </c>
      <c r="J1602" s="113" t="s">
        <v>873</v>
      </c>
      <c r="K1602" s="113">
        <v>2024.0</v>
      </c>
      <c r="L1602" s="137" t="s">
        <v>862</v>
      </c>
      <c r="M1602" s="113" t="s">
        <v>2610</v>
      </c>
      <c r="N1602" s="113" t="s">
        <v>725</v>
      </c>
      <c r="O1602" s="118" t="s">
        <v>939</v>
      </c>
      <c r="P1602" s="146"/>
      <c r="Q1602" s="146"/>
      <c r="R1602" s="146"/>
      <c r="S1602" s="147"/>
    </row>
    <row r="1603">
      <c r="A1603" s="113" t="s">
        <v>2611</v>
      </c>
      <c r="B1603" s="138" t="s">
        <v>130</v>
      </c>
      <c r="C1603" s="138" t="s">
        <v>131</v>
      </c>
      <c r="D1603" s="138" t="s">
        <v>133</v>
      </c>
      <c r="E1603" s="143"/>
      <c r="F1603" s="138" t="s">
        <v>33</v>
      </c>
      <c r="G1603" s="113">
        <v>2961.0</v>
      </c>
      <c r="H1603" s="116">
        <v>102348.7</v>
      </c>
      <c r="I1603" s="117">
        <v>45646.0</v>
      </c>
      <c r="J1603" s="113" t="s">
        <v>873</v>
      </c>
      <c r="K1603" s="113">
        <v>2024.0</v>
      </c>
      <c r="L1603" s="137" t="s">
        <v>862</v>
      </c>
      <c r="M1603" s="113" t="s">
        <v>2612</v>
      </c>
      <c r="N1603" s="113" t="s">
        <v>725</v>
      </c>
      <c r="O1603" s="121" t="s">
        <v>939</v>
      </c>
      <c r="P1603" s="148"/>
      <c r="Q1603" s="148"/>
      <c r="R1603" s="148"/>
      <c r="S1603" s="149"/>
    </row>
    <row r="1604">
      <c r="A1604" s="113" t="s">
        <v>2613</v>
      </c>
      <c r="B1604" s="138" t="s">
        <v>130</v>
      </c>
      <c r="C1604" s="138" t="s">
        <v>131</v>
      </c>
      <c r="D1604" s="138" t="s">
        <v>133</v>
      </c>
      <c r="E1604" s="143"/>
      <c r="F1604" s="138" t="s">
        <v>33</v>
      </c>
      <c r="G1604" s="113">
        <v>3193.0</v>
      </c>
      <c r="H1604" s="116">
        <v>175150.04</v>
      </c>
      <c r="I1604" s="117">
        <v>45706.0</v>
      </c>
      <c r="J1604" s="113" t="s">
        <v>875</v>
      </c>
      <c r="K1604" s="113">
        <v>2025.0</v>
      </c>
      <c r="L1604" s="137" t="s">
        <v>862</v>
      </c>
      <c r="M1604" s="113" t="s">
        <v>2614</v>
      </c>
      <c r="N1604" s="113" t="s">
        <v>725</v>
      </c>
      <c r="O1604" s="146"/>
      <c r="P1604" s="146"/>
      <c r="Q1604" s="146"/>
      <c r="R1604" s="146"/>
      <c r="S1604" s="147"/>
    </row>
    <row r="1605">
      <c r="A1605" s="113" t="s">
        <v>2615</v>
      </c>
      <c r="B1605" s="138" t="s">
        <v>171</v>
      </c>
      <c r="C1605" s="138" t="s">
        <v>172</v>
      </c>
      <c r="D1605" s="138" t="s">
        <v>133</v>
      </c>
      <c r="E1605" s="143"/>
      <c r="F1605" s="138" t="s">
        <v>33</v>
      </c>
      <c r="G1605" s="113">
        <v>3225.0</v>
      </c>
      <c r="H1605" s="116">
        <v>87041.2</v>
      </c>
      <c r="I1605" s="117">
        <v>45713.0</v>
      </c>
      <c r="J1605" s="113" t="s">
        <v>875</v>
      </c>
      <c r="K1605" s="113">
        <v>2025.0</v>
      </c>
      <c r="L1605" s="137" t="s">
        <v>862</v>
      </c>
      <c r="M1605" s="113" t="s">
        <v>2616</v>
      </c>
      <c r="N1605" s="113" t="s">
        <v>725</v>
      </c>
      <c r="O1605" s="148"/>
      <c r="P1605" s="148"/>
      <c r="Q1605" s="148"/>
      <c r="R1605" s="148"/>
      <c r="S1605" s="149"/>
    </row>
    <row r="1606">
      <c r="A1606" s="113" t="s">
        <v>2617</v>
      </c>
      <c r="B1606" s="138" t="s">
        <v>167</v>
      </c>
      <c r="C1606" s="138" t="s">
        <v>168</v>
      </c>
      <c r="D1606" s="138" t="s">
        <v>133</v>
      </c>
      <c r="E1606" s="143"/>
      <c r="F1606" s="138" t="s">
        <v>33</v>
      </c>
      <c r="G1606" s="113">
        <v>3284.0</v>
      </c>
      <c r="H1606" s="116">
        <v>278890.24</v>
      </c>
      <c r="I1606" s="117">
        <v>45705.0</v>
      </c>
      <c r="J1606" s="113" t="s">
        <v>911</v>
      </c>
      <c r="K1606" s="113">
        <v>2025.0</v>
      </c>
      <c r="L1606" s="137" t="s">
        <v>862</v>
      </c>
      <c r="M1606" s="113" t="s">
        <v>2618</v>
      </c>
      <c r="N1606" s="113" t="s">
        <v>725</v>
      </c>
      <c r="O1606" s="146"/>
      <c r="P1606" s="146"/>
      <c r="Q1606" s="146"/>
      <c r="R1606" s="146"/>
      <c r="S1606" s="147"/>
    </row>
    <row r="1607">
      <c r="A1607" s="113" t="s">
        <v>2619</v>
      </c>
      <c r="B1607" s="138" t="s">
        <v>181</v>
      </c>
      <c r="C1607" s="138" t="s">
        <v>182</v>
      </c>
      <c r="D1607" s="138" t="s">
        <v>133</v>
      </c>
      <c r="E1607" s="143"/>
      <c r="F1607" s="138" t="s">
        <v>33</v>
      </c>
      <c r="G1607" s="113">
        <v>3304.0</v>
      </c>
      <c r="H1607" s="116">
        <v>100690.11</v>
      </c>
      <c r="I1607" s="117">
        <v>45726.0</v>
      </c>
      <c r="J1607" s="113" t="s">
        <v>875</v>
      </c>
      <c r="K1607" s="113">
        <v>2025.0</v>
      </c>
      <c r="L1607" s="137" t="s">
        <v>862</v>
      </c>
      <c r="M1607" s="113" t="s">
        <v>2620</v>
      </c>
      <c r="N1607" s="113" t="s">
        <v>725</v>
      </c>
      <c r="O1607" s="148"/>
      <c r="P1607" s="148"/>
      <c r="Q1607" s="148"/>
      <c r="R1607" s="148"/>
      <c r="S1607" s="149"/>
    </row>
    <row r="1608">
      <c r="A1608" s="113" t="s">
        <v>2621</v>
      </c>
      <c r="B1608" s="138" t="s">
        <v>265</v>
      </c>
      <c r="C1608" s="138" t="s">
        <v>266</v>
      </c>
      <c r="D1608" s="138" t="s">
        <v>133</v>
      </c>
      <c r="E1608" s="143"/>
      <c r="F1608" s="138" t="s">
        <v>33</v>
      </c>
      <c r="G1608" s="113">
        <v>3305.0</v>
      </c>
      <c r="H1608" s="116">
        <v>176962.6</v>
      </c>
      <c r="I1608" s="117">
        <v>45726.0</v>
      </c>
      <c r="J1608" s="113" t="s">
        <v>875</v>
      </c>
      <c r="K1608" s="113">
        <v>2025.0</v>
      </c>
      <c r="L1608" s="137" t="s">
        <v>862</v>
      </c>
      <c r="M1608" s="113" t="s">
        <v>2622</v>
      </c>
      <c r="N1608" s="113" t="s">
        <v>725</v>
      </c>
      <c r="O1608" s="146"/>
      <c r="P1608" s="146"/>
      <c r="Q1608" s="146"/>
      <c r="R1608" s="146"/>
      <c r="S1608" s="147"/>
    </row>
    <row r="1609">
      <c r="A1609" s="113" t="s">
        <v>2623</v>
      </c>
      <c r="B1609" s="138" t="s">
        <v>276</v>
      </c>
      <c r="C1609" s="138" t="s">
        <v>277</v>
      </c>
      <c r="D1609" s="138" t="s">
        <v>133</v>
      </c>
      <c r="E1609" s="143"/>
      <c r="F1609" s="138" t="s">
        <v>33</v>
      </c>
      <c r="G1609" s="113">
        <v>3285.0</v>
      </c>
      <c r="H1609" s="116">
        <v>98862.23</v>
      </c>
      <c r="I1609" s="117">
        <v>45728.0</v>
      </c>
      <c r="J1609" s="113" t="s">
        <v>911</v>
      </c>
      <c r="K1609" s="113">
        <v>2025.0</v>
      </c>
      <c r="L1609" s="137" t="s">
        <v>862</v>
      </c>
      <c r="M1609" s="113" t="s">
        <v>2624</v>
      </c>
      <c r="N1609" s="113" t="s">
        <v>725</v>
      </c>
      <c r="O1609" s="121">
        <v>133283.0</v>
      </c>
      <c r="P1609" s="148"/>
      <c r="Q1609" s="148"/>
      <c r="R1609" s="148"/>
      <c r="S1609" s="149"/>
    </row>
    <row r="1610">
      <c r="A1610" s="113" t="s">
        <v>2625</v>
      </c>
      <c r="B1610" s="138" t="s">
        <v>153</v>
      </c>
      <c r="C1610" s="138" t="s">
        <v>154</v>
      </c>
      <c r="D1610" s="138" t="s">
        <v>133</v>
      </c>
      <c r="E1610" s="143"/>
      <c r="F1610" s="138" t="s">
        <v>33</v>
      </c>
      <c r="G1610" s="113">
        <v>3334.0</v>
      </c>
      <c r="H1610" s="116">
        <v>85230.61</v>
      </c>
      <c r="I1610" s="117">
        <v>45741.0</v>
      </c>
      <c r="J1610" s="113" t="s">
        <v>911</v>
      </c>
      <c r="K1610" s="113">
        <v>2025.0</v>
      </c>
      <c r="L1610" s="137" t="s">
        <v>862</v>
      </c>
      <c r="M1610" s="113" t="s">
        <v>2626</v>
      </c>
      <c r="N1610" s="113" t="s">
        <v>725</v>
      </c>
      <c r="O1610" s="118">
        <v>140198.0</v>
      </c>
      <c r="P1610" s="146"/>
      <c r="Q1610" s="146"/>
      <c r="R1610" s="146"/>
      <c r="S1610" s="147"/>
    </row>
    <row r="1611">
      <c r="A1611" s="113" t="s">
        <v>2627</v>
      </c>
      <c r="B1611" s="138" t="s">
        <v>130</v>
      </c>
      <c r="C1611" s="138" t="s">
        <v>131</v>
      </c>
      <c r="D1611" s="138" t="s">
        <v>133</v>
      </c>
      <c r="E1611" s="143"/>
      <c r="F1611" s="138" t="s">
        <v>33</v>
      </c>
      <c r="G1611" s="113">
        <v>3360.0</v>
      </c>
      <c r="H1611" s="116">
        <v>174383.72</v>
      </c>
      <c r="I1611" s="117">
        <v>45740.0</v>
      </c>
      <c r="J1611" s="113" t="s">
        <v>911</v>
      </c>
      <c r="K1611" s="113">
        <v>2025.0</v>
      </c>
      <c r="L1611" s="137" t="s">
        <v>862</v>
      </c>
      <c r="M1611" s="113" t="s">
        <v>2628</v>
      </c>
      <c r="N1611" s="113" t="s">
        <v>725</v>
      </c>
      <c r="O1611" s="121">
        <v>140869.0</v>
      </c>
      <c r="P1611" s="148"/>
      <c r="Q1611" s="148"/>
      <c r="R1611" s="148"/>
      <c r="S1611" s="149"/>
    </row>
    <row r="1612">
      <c r="A1612" s="113" t="s">
        <v>2629</v>
      </c>
      <c r="B1612" s="138" t="s">
        <v>167</v>
      </c>
      <c r="C1612" s="138" t="s">
        <v>168</v>
      </c>
      <c r="D1612" s="138" t="s">
        <v>133</v>
      </c>
      <c r="E1612" s="143"/>
      <c r="F1612" s="138" t="s">
        <v>33</v>
      </c>
      <c r="G1612" s="113">
        <v>3367.0</v>
      </c>
      <c r="H1612" s="116">
        <v>219001.18</v>
      </c>
      <c r="I1612" s="117">
        <v>45736.0</v>
      </c>
      <c r="J1612" s="113" t="s">
        <v>911</v>
      </c>
      <c r="K1612" s="113">
        <v>2025.0</v>
      </c>
      <c r="L1612" s="137" t="s">
        <v>862</v>
      </c>
      <c r="M1612" s="113" t="s">
        <v>2630</v>
      </c>
      <c r="N1612" s="113" t="s">
        <v>725</v>
      </c>
      <c r="O1612" s="118">
        <v>141665.0</v>
      </c>
      <c r="P1612" s="146"/>
      <c r="Q1612" s="146"/>
      <c r="R1612" s="146"/>
      <c r="S1612" s="147"/>
    </row>
    <row r="1613">
      <c r="A1613" s="113" t="s">
        <v>2631</v>
      </c>
      <c r="B1613" s="138" t="s">
        <v>159</v>
      </c>
      <c r="C1613" s="138" t="s">
        <v>160</v>
      </c>
      <c r="D1613" s="138" t="s">
        <v>133</v>
      </c>
      <c r="E1613" s="143"/>
      <c r="F1613" s="138" t="s">
        <v>33</v>
      </c>
      <c r="G1613" s="113">
        <v>3369.0</v>
      </c>
      <c r="H1613" s="116">
        <v>184684.97</v>
      </c>
      <c r="I1613" s="117">
        <v>45743.0</v>
      </c>
      <c r="J1613" s="113" t="s">
        <v>911</v>
      </c>
      <c r="K1613" s="113">
        <v>2025.0</v>
      </c>
      <c r="L1613" s="137" t="s">
        <v>862</v>
      </c>
      <c r="M1613" s="113" t="s">
        <v>2632</v>
      </c>
      <c r="N1613" s="113" t="s">
        <v>725</v>
      </c>
      <c r="O1613" s="121">
        <v>141705.0</v>
      </c>
      <c r="P1613" s="148"/>
      <c r="Q1613" s="148"/>
      <c r="R1613" s="148"/>
      <c r="S1613" s="149"/>
    </row>
    <row r="1614">
      <c r="A1614" s="113" t="s">
        <v>2633</v>
      </c>
      <c r="B1614" s="138" t="s">
        <v>272</v>
      </c>
      <c r="C1614" s="138" t="s">
        <v>273</v>
      </c>
      <c r="D1614" s="138" t="s">
        <v>133</v>
      </c>
      <c r="E1614" s="143"/>
      <c r="F1614" s="138" t="s">
        <v>33</v>
      </c>
      <c r="G1614" s="113">
        <v>3518.0</v>
      </c>
      <c r="H1614" s="116">
        <v>75972.47</v>
      </c>
      <c r="I1614" s="117">
        <v>45750.0</v>
      </c>
      <c r="J1614" s="113" t="s">
        <v>879</v>
      </c>
      <c r="K1614" s="113">
        <v>2025.0</v>
      </c>
      <c r="L1614" s="137" t="s">
        <v>862</v>
      </c>
      <c r="M1614" s="113" t="s">
        <v>2634</v>
      </c>
      <c r="N1614" s="113" t="s">
        <v>725</v>
      </c>
      <c r="O1614" s="118">
        <v>153681.0</v>
      </c>
      <c r="P1614" s="146"/>
      <c r="Q1614" s="146"/>
      <c r="R1614" s="146"/>
      <c r="S1614" s="147"/>
    </row>
    <row r="1615">
      <c r="A1615" s="113" t="s">
        <v>2635</v>
      </c>
      <c r="B1615" s="138" t="s">
        <v>175</v>
      </c>
      <c r="C1615" s="138" t="s">
        <v>176</v>
      </c>
      <c r="D1615" s="138" t="s">
        <v>133</v>
      </c>
      <c r="E1615" s="143"/>
      <c r="F1615" s="138" t="s">
        <v>33</v>
      </c>
      <c r="G1615" s="113">
        <v>2955.0</v>
      </c>
      <c r="H1615" s="116">
        <v>16505.26</v>
      </c>
      <c r="I1615" s="117">
        <v>45646.0</v>
      </c>
      <c r="J1615" s="113" t="s">
        <v>873</v>
      </c>
      <c r="K1615" s="113">
        <v>2024.0</v>
      </c>
      <c r="L1615" s="137" t="s">
        <v>862</v>
      </c>
      <c r="M1615" s="113" t="s">
        <v>2636</v>
      </c>
      <c r="N1615" s="113" t="s">
        <v>725</v>
      </c>
      <c r="O1615" s="148"/>
      <c r="P1615" s="148"/>
      <c r="Q1615" s="148"/>
      <c r="R1615" s="148"/>
      <c r="S1615" s="149"/>
    </row>
    <row r="1616">
      <c r="A1616" s="113" t="s">
        <v>2637</v>
      </c>
      <c r="B1616" s="138" t="s">
        <v>175</v>
      </c>
      <c r="C1616" s="138" t="s">
        <v>176</v>
      </c>
      <c r="D1616" s="138" t="s">
        <v>133</v>
      </c>
      <c r="E1616" s="143"/>
      <c r="F1616" s="138" t="s">
        <v>33</v>
      </c>
      <c r="G1616" s="113">
        <v>3134.0</v>
      </c>
      <c r="H1616" s="116">
        <v>63691.01</v>
      </c>
      <c r="I1616" s="117">
        <v>45701.0</v>
      </c>
      <c r="J1616" s="113" t="s">
        <v>875</v>
      </c>
      <c r="K1616" s="113">
        <v>2025.0</v>
      </c>
      <c r="L1616" s="137" t="s">
        <v>862</v>
      </c>
      <c r="M1616" s="113" t="s">
        <v>2638</v>
      </c>
      <c r="N1616" s="113" t="s">
        <v>725</v>
      </c>
      <c r="O1616" s="146"/>
      <c r="P1616" s="146"/>
      <c r="Q1616" s="146"/>
      <c r="R1616" s="146"/>
      <c r="S1616" s="147"/>
    </row>
    <row r="1617">
      <c r="A1617" s="113" t="s">
        <v>2639</v>
      </c>
      <c r="B1617" s="138" t="s">
        <v>221</v>
      </c>
      <c r="C1617" s="138" t="s">
        <v>222</v>
      </c>
      <c r="D1617" s="138" t="s">
        <v>133</v>
      </c>
      <c r="E1617" s="143"/>
      <c r="F1617" s="138" t="s">
        <v>33</v>
      </c>
      <c r="G1617" s="113">
        <v>3383.0</v>
      </c>
      <c r="H1617" s="116">
        <v>83554.02</v>
      </c>
      <c r="I1617" s="117">
        <v>45734.0</v>
      </c>
      <c r="J1617" s="113" t="s">
        <v>911</v>
      </c>
      <c r="K1617" s="113">
        <v>2025.0</v>
      </c>
      <c r="L1617" s="137" t="s">
        <v>862</v>
      </c>
      <c r="M1617" s="113" t="s">
        <v>2640</v>
      </c>
      <c r="N1617" s="113" t="s">
        <v>725</v>
      </c>
      <c r="O1617" s="148"/>
      <c r="P1617" s="148"/>
      <c r="Q1617" s="148"/>
      <c r="R1617" s="148"/>
      <c r="S1617" s="149"/>
    </row>
    <row r="1618">
      <c r="A1618" s="113" t="s">
        <v>2641</v>
      </c>
      <c r="B1618" s="138" t="s">
        <v>163</v>
      </c>
      <c r="C1618" s="138" t="s">
        <v>164</v>
      </c>
      <c r="D1618" s="138" t="s">
        <v>133</v>
      </c>
      <c r="E1618" s="143"/>
      <c r="F1618" s="138" t="s">
        <v>33</v>
      </c>
      <c r="G1618" s="113">
        <v>3252.0</v>
      </c>
      <c r="H1618" s="116">
        <v>82017.56</v>
      </c>
      <c r="I1618" s="117">
        <v>45737.0</v>
      </c>
      <c r="J1618" s="113" t="s">
        <v>911</v>
      </c>
      <c r="K1618" s="113">
        <v>2025.0</v>
      </c>
      <c r="L1618" s="137" t="s">
        <v>862</v>
      </c>
      <c r="M1618" s="113" t="s">
        <v>2642</v>
      </c>
      <c r="N1618" s="113" t="s">
        <v>725</v>
      </c>
      <c r="O1618" s="118">
        <v>130671.0</v>
      </c>
      <c r="P1618" s="146"/>
      <c r="Q1618" s="146"/>
      <c r="R1618" s="146"/>
      <c r="S1618" s="147"/>
    </row>
    <row r="1619">
      <c r="A1619" s="113" t="s">
        <v>2643</v>
      </c>
      <c r="B1619" s="138" t="s">
        <v>171</v>
      </c>
      <c r="C1619" s="138" t="s">
        <v>172</v>
      </c>
      <c r="D1619" s="138" t="s">
        <v>133</v>
      </c>
      <c r="E1619" s="143"/>
      <c r="F1619" s="138" t="s">
        <v>33</v>
      </c>
      <c r="G1619" s="113">
        <v>3253.0</v>
      </c>
      <c r="H1619" s="116">
        <v>182256.82</v>
      </c>
      <c r="I1619" s="117">
        <v>45716.0</v>
      </c>
      <c r="J1619" s="113" t="s">
        <v>911</v>
      </c>
      <c r="K1619" s="113">
        <v>2025.0</v>
      </c>
      <c r="L1619" s="137" t="s">
        <v>862</v>
      </c>
      <c r="M1619" s="113" t="s">
        <v>2644</v>
      </c>
      <c r="N1619" s="113" t="s">
        <v>725</v>
      </c>
      <c r="O1619" s="121">
        <v>130673.0</v>
      </c>
      <c r="P1619" s="148"/>
      <c r="Q1619" s="148"/>
      <c r="R1619" s="148"/>
      <c r="S1619" s="149"/>
    </row>
    <row r="1620">
      <c r="A1620" s="113" t="s">
        <v>2645</v>
      </c>
      <c r="B1620" s="138" t="s">
        <v>205</v>
      </c>
      <c r="C1620" s="138" t="s">
        <v>206</v>
      </c>
      <c r="D1620" s="138" t="s">
        <v>133</v>
      </c>
      <c r="E1620" s="143"/>
      <c r="F1620" s="138" t="s">
        <v>33</v>
      </c>
      <c r="G1620" s="113">
        <v>3254.0</v>
      </c>
      <c r="H1620" s="116">
        <v>143169.56</v>
      </c>
      <c r="I1620" s="117">
        <v>45726.0</v>
      </c>
      <c r="J1620" s="113" t="s">
        <v>911</v>
      </c>
      <c r="K1620" s="113">
        <v>2025.0</v>
      </c>
      <c r="L1620" s="137" t="s">
        <v>862</v>
      </c>
      <c r="M1620" s="113" t="s">
        <v>2646</v>
      </c>
      <c r="N1620" s="113" t="s">
        <v>725</v>
      </c>
      <c r="O1620" s="118">
        <v>130677.0</v>
      </c>
      <c r="P1620" s="146"/>
      <c r="Q1620" s="146"/>
      <c r="R1620" s="146"/>
      <c r="S1620" s="147"/>
    </row>
    <row r="1621">
      <c r="A1621" s="113" t="s">
        <v>2647</v>
      </c>
      <c r="B1621" s="138" t="s">
        <v>261</v>
      </c>
      <c r="C1621" s="138" t="s">
        <v>262</v>
      </c>
      <c r="D1621" s="138" t="s">
        <v>133</v>
      </c>
      <c r="E1621" s="143"/>
      <c r="F1621" s="138" t="s">
        <v>33</v>
      </c>
      <c r="G1621" s="113">
        <v>3322.0</v>
      </c>
      <c r="H1621" s="116">
        <v>118294.89</v>
      </c>
      <c r="I1621" s="117">
        <v>45741.0</v>
      </c>
      <c r="J1621" s="113" t="s">
        <v>911</v>
      </c>
      <c r="K1621" s="113">
        <v>2025.0</v>
      </c>
      <c r="L1621" s="137" t="s">
        <v>862</v>
      </c>
      <c r="M1621" s="113" t="s">
        <v>2648</v>
      </c>
      <c r="N1621" s="113" t="s">
        <v>725</v>
      </c>
      <c r="O1621" s="121">
        <v>130727.0</v>
      </c>
      <c r="P1621" s="148"/>
      <c r="Q1621" s="148"/>
      <c r="R1621" s="148"/>
      <c r="S1621" s="149"/>
    </row>
    <row r="1622">
      <c r="A1622" s="113" t="s">
        <v>2649</v>
      </c>
      <c r="B1622" s="138" t="s">
        <v>175</v>
      </c>
      <c r="C1622" s="138" t="s">
        <v>176</v>
      </c>
      <c r="D1622" s="138" t="s">
        <v>133</v>
      </c>
      <c r="E1622" s="143"/>
      <c r="F1622" s="138" t="s">
        <v>33</v>
      </c>
      <c r="G1622" s="113">
        <v>3296.0</v>
      </c>
      <c r="H1622" s="116">
        <v>71452.52</v>
      </c>
      <c r="I1622" s="117">
        <v>45730.0</v>
      </c>
      <c r="J1622" s="113" t="s">
        <v>911</v>
      </c>
      <c r="K1622" s="113">
        <v>2025.0</v>
      </c>
      <c r="L1622" s="137" t="s">
        <v>862</v>
      </c>
      <c r="M1622" s="113" t="s">
        <v>2650</v>
      </c>
      <c r="N1622" s="113" t="s">
        <v>725</v>
      </c>
      <c r="O1622" s="118">
        <v>136631.0</v>
      </c>
      <c r="P1622" s="146"/>
      <c r="Q1622" s="146"/>
      <c r="R1622" s="146"/>
      <c r="S1622" s="147"/>
    </row>
    <row r="1623">
      <c r="A1623" s="113" t="s">
        <v>2651</v>
      </c>
      <c r="B1623" s="138" t="s">
        <v>208</v>
      </c>
      <c r="C1623" s="138" t="s">
        <v>209</v>
      </c>
      <c r="D1623" s="138" t="s">
        <v>133</v>
      </c>
      <c r="E1623" s="143"/>
      <c r="F1623" s="138" t="s">
        <v>33</v>
      </c>
      <c r="G1623" s="113">
        <v>3298.0</v>
      </c>
      <c r="H1623" s="116">
        <v>67595.32</v>
      </c>
      <c r="I1623" s="117">
        <v>45736.0</v>
      </c>
      <c r="J1623" s="113" t="s">
        <v>911</v>
      </c>
      <c r="K1623" s="113">
        <v>2025.0</v>
      </c>
      <c r="L1623" s="137" t="s">
        <v>862</v>
      </c>
      <c r="M1623" s="113" t="s">
        <v>2652</v>
      </c>
      <c r="N1623" s="113" t="s">
        <v>725</v>
      </c>
      <c r="O1623" s="121">
        <v>137003.0</v>
      </c>
      <c r="P1623" s="148"/>
      <c r="Q1623" s="148"/>
      <c r="R1623" s="148"/>
      <c r="S1623" s="149"/>
    </row>
    <row r="1624">
      <c r="A1624" s="113" t="s">
        <v>2653</v>
      </c>
      <c r="B1624" s="138" t="s">
        <v>208</v>
      </c>
      <c r="C1624" s="138" t="s">
        <v>209</v>
      </c>
      <c r="D1624" s="138" t="s">
        <v>133</v>
      </c>
      <c r="E1624" s="143"/>
      <c r="F1624" s="138" t="s">
        <v>33</v>
      </c>
      <c r="G1624" s="113">
        <v>3299.0</v>
      </c>
      <c r="H1624" s="116">
        <v>112649.53</v>
      </c>
      <c r="I1624" s="117">
        <v>45737.0</v>
      </c>
      <c r="J1624" s="113" t="s">
        <v>911</v>
      </c>
      <c r="K1624" s="113">
        <v>2025.0</v>
      </c>
      <c r="L1624" s="137" t="s">
        <v>862</v>
      </c>
      <c r="M1624" s="113" t="s">
        <v>2654</v>
      </c>
      <c r="N1624" s="113" t="s">
        <v>725</v>
      </c>
      <c r="O1624" s="118">
        <v>137010.0</v>
      </c>
      <c r="P1624" s="146"/>
      <c r="Q1624" s="146"/>
      <c r="R1624" s="146"/>
      <c r="S1624" s="147"/>
    </row>
    <row r="1625">
      <c r="A1625" s="113" t="s">
        <v>2655</v>
      </c>
      <c r="B1625" s="138" t="s">
        <v>175</v>
      </c>
      <c r="C1625" s="138" t="s">
        <v>176</v>
      </c>
      <c r="D1625" s="138" t="s">
        <v>133</v>
      </c>
      <c r="E1625" s="143"/>
      <c r="F1625" s="138" t="s">
        <v>33</v>
      </c>
      <c r="G1625" s="113">
        <v>3300.0</v>
      </c>
      <c r="H1625" s="116">
        <v>52738.6</v>
      </c>
      <c r="I1625" s="117">
        <v>45733.0</v>
      </c>
      <c r="J1625" s="113" t="s">
        <v>911</v>
      </c>
      <c r="K1625" s="113">
        <v>2025.0</v>
      </c>
      <c r="L1625" s="137" t="s">
        <v>862</v>
      </c>
      <c r="M1625" s="113" t="s">
        <v>2656</v>
      </c>
      <c r="N1625" s="113" t="s">
        <v>725</v>
      </c>
      <c r="O1625" s="148"/>
      <c r="P1625" s="148"/>
      <c r="Q1625" s="148"/>
      <c r="R1625" s="148"/>
      <c r="S1625" s="149"/>
    </row>
    <row r="1626">
      <c r="A1626" s="113" t="s">
        <v>2657</v>
      </c>
      <c r="B1626" s="138" t="s">
        <v>214</v>
      </c>
      <c r="C1626" s="138" t="s">
        <v>215</v>
      </c>
      <c r="D1626" s="138" t="s">
        <v>133</v>
      </c>
      <c r="E1626" s="143"/>
      <c r="F1626" s="138" t="s">
        <v>33</v>
      </c>
      <c r="G1626" s="113">
        <v>3301.0</v>
      </c>
      <c r="H1626" s="116">
        <v>17245.35</v>
      </c>
      <c r="I1626" s="117">
        <v>45728.0</v>
      </c>
      <c r="J1626" s="113" t="s">
        <v>911</v>
      </c>
      <c r="K1626" s="113">
        <v>2025.0</v>
      </c>
      <c r="L1626" s="137" t="s">
        <v>862</v>
      </c>
      <c r="M1626" s="113" t="s">
        <v>2658</v>
      </c>
      <c r="N1626" s="113" t="s">
        <v>725</v>
      </c>
      <c r="O1626" s="118">
        <v>137445.0</v>
      </c>
      <c r="P1626" s="146"/>
      <c r="Q1626" s="146"/>
      <c r="R1626" s="146"/>
      <c r="S1626" s="147"/>
    </row>
    <row r="1627">
      <c r="A1627" s="113" t="s">
        <v>2659</v>
      </c>
      <c r="B1627" s="138" t="s">
        <v>261</v>
      </c>
      <c r="C1627" s="138" t="s">
        <v>262</v>
      </c>
      <c r="D1627" s="138" t="s">
        <v>133</v>
      </c>
      <c r="E1627" s="143"/>
      <c r="F1627" s="138" t="s">
        <v>33</v>
      </c>
      <c r="G1627" s="113">
        <v>3393.0</v>
      </c>
      <c r="H1627" s="116">
        <v>150059.97</v>
      </c>
      <c r="I1627" s="117">
        <v>45741.0</v>
      </c>
      <c r="J1627" s="113" t="s">
        <v>911</v>
      </c>
      <c r="K1627" s="113">
        <v>2025.0</v>
      </c>
      <c r="L1627" s="137" t="s">
        <v>862</v>
      </c>
      <c r="M1627" s="113" t="s">
        <v>2660</v>
      </c>
      <c r="N1627" s="113" t="s">
        <v>725</v>
      </c>
      <c r="O1627" s="121">
        <v>144558.0</v>
      </c>
      <c r="P1627" s="148"/>
      <c r="Q1627" s="148"/>
      <c r="R1627" s="148"/>
      <c r="S1627" s="149"/>
    </row>
    <row r="1628">
      <c r="A1628" s="113" t="s">
        <v>2661</v>
      </c>
      <c r="B1628" s="138" t="s">
        <v>221</v>
      </c>
      <c r="C1628" s="138" t="s">
        <v>222</v>
      </c>
      <c r="D1628" s="138" t="s">
        <v>133</v>
      </c>
      <c r="E1628" s="143"/>
      <c r="F1628" s="138" t="s">
        <v>33</v>
      </c>
      <c r="G1628" s="113">
        <v>3394.0</v>
      </c>
      <c r="H1628" s="116">
        <v>114479.3</v>
      </c>
      <c r="I1628" s="117">
        <v>45740.0</v>
      </c>
      <c r="J1628" s="113" t="s">
        <v>911</v>
      </c>
      <c r="K1628" s="113">
        <v>2025.0</v>
      </c>
      <c r="L1628" s="137" t="s">
        <v>862</v>
      </c>
      <c r="M1628" s="113" t="s">
        <v>2662</v>
      </c>
      <c r="N1628" s="113" t="s">
        <v>725</v>
      </c>
      <c r="O1628" s="118">
        <v>144568.0</v>
      </c>
      <c r="P1628" s="146"/>
      <c r="Q1628" s="146"/>
      <c r="R1628" s="146"/>
      <c r="S1628" s="147"/>
    </row>
    <row r="1629">
      <c r="A1629" s="113" t="s">
        <v>2663</v>
      </c>
      <c r="B1629" s="138" t="s">
        <v>175</v>
      </c>
      <c r="C1629" s="138" t="s">
        <v>176</v>
      </c>
      <c r="D1629" s="138" t="s">
        <v>133</v>
      </c>
      <c r="E1629" s="143"/>
      <c r="F1629" s="138" t="s">
        <v>33</v>
      </c>
      <c r="G1629" s="113">
        <v>3395.0</v>
      </c>
      <c r="H1629" s="116">
        <v>91746.35</v>
      </c>
      <c r="I1629" s="117">
        <v>45716.0</v>
      </c>
      <c r="J1629" s="113" t="s">
        <v>911</v>
      </c>
      <c r="K1629" s="113">
        <v>2025.0</v>
      </c>
      <c r="L1629" s="137" t="s">
        <v>862</v>
      </c>
      <c r="M1629" s="113" t="s">
        <v>2664</v>
      </c>
      <c r="N1629" s="113" t="s">
        <v>725</v>
      </c>
      <c r="O1629" s="121">
        <v>144597.0</v>
      </c>
      <c r="P1629" s="148"/>
      <c r="Q1629" s="148"/>
      <c r="R1629" s="148"/>
      <c r="S1629" s="149"/>
    </row>
    <row r="1630">
      <c r="A1630" s="113" t="s">
        <v>2665</v>
      </c>
      <c r="B1630" s="138" t="s">
        <v>163</v>
      </c>
      <c r="C1630" s="138" t="s">
        <v>164</v>
      </c>
      <c r="D1630" s="138" t="s">
        <v>133</v>
      </c>
      <c r="E1630" s="143"/>
      <c r="F1630" s="138" t="s">
        <v>33</v>
      </c>
      <c r="G1630" s="113">
        <v>3398.0</v>
      </c>
      <c r="H1630" s="116">
        <v>72081.23</v>
      </c>
      <c r="I1630" s="117">
        <v>45740.0</v>
      </c>
      <c r="J1630" s="113" t="s">
        <v>911</v>
      </c>
      <c r="K1630" s="113">
        <v>2025.0</v>
      </c>
      <c r="L1630" s="137" t="s">
        <v>862</v>
      </c>
      <c r="M1630" s="113" t="s">
        <v>2666</v>
      </c>
      <c r="N1630" s="113" t="s">
        <v>725</v>
      </c>
      <c r="O1630" s="118">
        <v>144946.0</v>
      </c>
      <c r="P1630" s="146"/>
      <c r="Q1630" s="146"/>
      <c r="R1630" s="146"/>
      <c r="S1630" s="147"/>
    </row>
    <row r="1631">
      <c r="A1631" s="113" t="s">
        <v>2667</v>
      </c>
      <c r="B1631" s="138" t="s">
        <v>537</v>
      </c>
      <c r="C1631" s="138" t="s">
        <v>538</v>
      </c>
      <c r="D1631" s="138" t="s">
        <v>41</v>
      </c>
      <c r="E1631" s="143"/>
      <c r="F1631" s="138" t="s">
        <v>33</v>
      </c>
      <c r="G1631" s="113">
        <v>3620.0</v>
      </c>
      <c r="H1631" s="116">
        <v>34669.19</v>
      </c>
      <c r="I1631" s="117">
        <v>45783.0</v>
      </c>
      <c r="J1631" s="113" t="s">
        <v>879</v>
      </c>
      <c r="K1631" s="113">
        <v>2025.0</v>
      </c>
      <c r="L1631" s="137" t="s">
        <v>862</v>
      </c>
      <c r="M1631" s="113" t="s">
        <v>2668</v>
      </c>
      <c r="N1631" s="113" t="s">
        <v>725</v>
      </c>
      <c r="O1631" s="148"/>
      <c r="P1631" s="148"/>
      <c r="Q1631" s="148"/>
      <c r="R1631" s="148"/>
      <c r="S1631" s="149"/>
    </row>
    <row r="1632">
      <c r="A1632" s="113"/>
      <c r="B1632" s="138"/>
      <c r="C1632" s="138"/>
      <c r="D1632" s="138"/>
      <c r="E1632" s="143"/>
      <c r="F1632" s="138"/>
      <c r="G1632" s="113"/>
      <c r="H1632" s="116"/>
      <c r="I1632" s="117"/>
      <c r="J1632" s="113"/>
      <c r="K1632" s="113"/>
      <c r="L1632" s="137"/>
      <c r="M1632" s="113"/>
      <c r="N1632" s="115"/>
      <c r="O1632" s="146"/>
      <c r="P1632" s="146"/>
      <c r="Q1632" s="146"/>
      <c r="R1632" s="146"/>
      <c r="S1632" s="147"/>
    </row>
    <row r="1633">
      <c r="A1633" s="113" t="s">
        <v>2669</v>
      </c>
      <c r="B1633" s="138" t="s">
        <v>376</v>
      </c>
      <c r="C1633" s="138" t="s">
        <v>370</v>
      </c>
      <c r="D1633" s="138" t="s">
        <v>41</v>
      </c>
      <c r="E1633" s="143"/>
      <c r="F1633" s="138" t="s">
        <v>40</v>
      </c>
      <c r="G1633" s="113">
        <v>2416.0</v>
      </c>
      <c r="H1633" s="116">
        <v>655507.83</v>
      </c>
      <c r="I1633" s="117">
        <v>45772.0</v>
      </c>
      <c r="J1633" s="113" t="s">
        <v>879</v>
      </c>
      <c r="K1633" s="113">
        <v>2025.0</v>
      </c>
      <c r="L1633" s="137" t="s">
        <v>862</v>
      </c>
      <c r="M1633" s="115"/>
      <c r="N1633" s="113" t="s">
        <v>725</v>
      </c>
      <c r="O1633" s="121">
        <v>165547.0</v>
      </c>
      <c r="P1633" s="148"/>
      <c r="Q1633" s="148"/>
      <c r="R1633" s="148"/>
      <c r="S1633" s="149"/>
    </row>
    <row r="1634">
      <c r="A1634" s="113" t="s">
        <v>2670</v>
      </c>
      <c r="B1634" s="138" t="s">
        <v>336</v>
      </c>
      <c r="C1634" s="138" t="s">
        <v>337</v>
      </c>
      <c r="D1634" s="138" t="s">
        <v>41</v>
      </c>
      <c r="E1634" s="143"/>
      <c r="F1634" s="138" t="s">
        <v>40</v>
      </c>
      <c r="G1634" s="113">
        <v>2415.0</v>
      </c>
      <c r="H1634" s="116">
        <v>59347.69</v>
      </c>
      <c r="I1634" s="117">
        <v>45786.0</v>
      </c>
      <c r="J1634" s="113" t="s">
        <v>911</v>
      </c>
      <c r="K1634" s="113">
        <v>2025.0</v>
      </c>
      <c r="L1634" s="137" t="s">
        <v>862</v>
      </c>
      <c r="M1634" s="113" t="s">
        <v>2671</v>
      </c>
      <c r="N1634" s="113" t="s">
        <v>725</v>
      </c>
      <c r="O1634" s="118">
        <v>165540.0</v>
      </c>
      <c r="P1634" s="146"/>
      <c r="Q1634" s="146"/>
      <c r="R1634" s="146"/>
      <c r="S1634" s="147"/>
    </row>
    <row r="1635">
      <c r="A1635" s="113" t="s">
        <v>2672</v>
      </c>
      <c r="B1635" s="138" t="s">
        <v>705</v>
      </c>
      <c r="C1635" s="138" t="s">
        <v>706</v>
      </c>
      <c r="D1635" s="138" t="s">
        <v>41</v>
      </c>
      <c r="E1635" s="143">
        <v>4.0</v>
      </c>
      <c r="F1635" s="138" t="s">
        <v>33</v>
      </c>
      <c r="G1635" s="113">
        <v>3642.0</v>
      </c>
      <c r="H1635" s="116">
        <v>86002.95</v>
      </c>
      <c r="I1635" s="117">
        <v>45779.0</v>
      </c>
      <c r="J1635" s="113" t="s">
        <v>879</v>
      </c>
      <c r="K1635" s="113">
        <v>2025.0</v>
      </c>
      <c r="L1635" s="137" t="s">
        <v>862</v>
      </c>
      <c r="M1635" s="113" t="s">
        <v>2673</v>
      </c>
      <c r="N1635" s="113" t="s">
        <v>725</v>
      </c>
      <c r="O1635" s="121">
        <v>166528.0</v>
      </c>
      <c r="P1635" s="148"/>
      <c r="Q1635" s="148"/>
      <c r="R1635" s="148"/>
      <c r="S1635" s="149"/>
    </row>
    <row r="1636">
      <c r="A1636" s="113" t="s">
        <v>2674</v>
      </c>
      <c r="B1636" s="138" t="s">
        <v>561</v>
      </c>
      <c r="C1636" s="138" t="s">
        <v>562</v>
      </c>
      <c r="D1636" s="138" t="s">
        <v>41</v>
      </c>
      <c r="E1636" s="143">
        <v>1.0</v>
      </c>
      <c r="F1636" s="138" t="s">
        <v>33</v>
      </c>
      <c r="G1636" s="113">
        <v>3651.0</v>
      </c>
      <c r="H1636" s="116">
        <v>77481.92</v>
      </c>
      <c r="I1636" s="117">
        <v>45785.0</v>
      </c>
      <c r="J1636" s="113" t="s">
        <v>879</v>
      </c>
      <c r="K1636" s="113">
        <v>2025.0</v>
      </c>
      <c r="L1636" s="137" t="s">
        <v>862</v>
      </c>
      <c r="M1636" s="113" t="s">
        <v>2675</v>
      </c>
      <c r="N1636" s="113" t="s">
        <v>725</v>
      </c>
      <c r="O1636" s="118">
        <v>166801.0</v>
      </c>
      <c r="P1636" s="146"/>
      <c r="Q1636" s="146"/>
      <c r="R1636" s="146"/>
      <c r="S1636" s="147"/>
    </row>
    <row r="1637">
      <c r="A1637" s="113" t="s">
        <v>2676</v>
      </c>
      <c r="B1637" s="138" t="s">
        <v>163</v>
      </c>
      <c r="C1637" s="138" t="s">
        <v>164</v>
      </c>
      <c r="D1637" s="138" t="s">
        <v>133</v>
      </c>
      <c r="E1637" s="143"/>
      <c r="F1637" s="138" t="s">
        <v>33</v>
      </c>
      <c r="G1637" s="113">
        <v>3398.0</v>
      </c>
      <c r="H1637" s="116">
        <v>72081.23</v>
      </c>
      <c r="I1637" s="117">
        <v>45740.0</v>
      </c>
      <c r="J1637" s="113" t="s">
        <v>911</v>
      </c>
      <c r="K1637" s="113">
        <v>2025.0</v>
      </c>
      <c r="L1637" s="137" t="s">
        <v>862</v>
      </c>
      <c r="M1637" s="113" t="s">
        <v>2677</v>
      </c>
      <c r="N1637" s="113" t="s">
        <v>725</v>
      </c>
      <c r="O1637" s="121">
        <v>144946.0</v>
      </c>
      <c r="P1637" s="148"/>
      <c r="Q1637" s="148"/>
      <c r="R1637" s="148"/>
      <c r="S1637" s="149"/>
    </row>
    <row r="1638">
      <c r="A1638" s="113" t="s">
        <v>2678</v>
      </c>
      <c r="B1638" s="138" t="s">
        <v>137</v>
      </c>
      <c r="C1638" s="138" t="s">
        <v>138</v>
      </c>
      <c r="D1638" s="138" t="s">
        <v>133</v>
      </c>
      <c r="E1638" s="143"/>
      <c r="F1638" s="138" t="s">
        <v>33</v>
      </c>
      <c r="G1638" s="113">
        <v>3416.0</v>
      </c>
      <c r="H1638" s="116">
        <v>187474.79</v>
      </c>
      <c r="I1638" s="117">
        <v>45748.0</v>
      </c>
      <c r="J1638" s="113" t="s">
        <v>879</v>
      </c>
      <c r="K1638" s="113">
        <v>2025.0</v>
      </c>
      <c r="L1638" s="137" t="s">
        <v>862</v>
      </c>
      <c r="M1638" s="113" t="s">
        <v>2679</v>
      </c>
      <c r="N1638" s="113" t="s">
        <v>725</v>
      </c>
      <c r="O1638" s="118">
        <v>146283.0</v>
      </c>
      <c r="P1638" s="146"/>
      <c r="Q1638" s="146"/>
      <c r="R1638" s="146"/>
      <c r="S1638" s="147"/>
    </row>
    <row r="1639">
      <c r="A1639" s="113" t="s">
        <v>2680</v>
      </c>
      <c r="B1639" s="138" t="s">
        <v>249</v>
      </c>
      <c r="C1639" s="138" t="s">
        <v>250</v>
      </c>
      <c r="D1639" s="138" t="s">
        <v>133</v>
      </c>
      <c r="E1639" s="143"/>
      <c r="F1639" s="138" t="s">
        <v>33</v>
      </c>
      <c r="G1639" s="113">
        <v>3424.0</v>
      </c>
      <c r="H1639" s="116">
        <v>154863.12</v>
      </c>
      <c r="I1639" s="117">
        <v>45740.0</v>
      </c>
      <c r="J1639" s="113" t="s">
        <v>879</v>
      </c>
      <c r="K1639" s="113">
        <v>2025.0</v>
      </c>
      <c r="L1639" s="137" t="s">
        <v>862</v>
      </c>
      <c r="M1639" s="113" t="s">
        <v>2681</v>
      </c>
      <c r="N1639" s="113" t="s">
        <v>725</v>
      </c>
      <c r="O1639" s="121">
        <v>146380.0</v>
      </c>
      <c r="P1639" s="148"/>
      <c r="Q1639" s="148"/>
      <c r="R1639" s="148"/>
      <c r="S1639" s="149"/>
    </row>
    <row r="1640">
      <c r="A1640" s="113" t="s">
        <v>2682</v>
      </c>
      <c r="B1640" s="138" t="s">
        <v>171</v>
      </c>
      <c r="C1640" s="138" t="s">
        <v>172</v>
      </c>
      <c r="D1640" s="138" t="s">
        <v>133</v>
      </c>
      <c r="E1640" s="143"/>
      <c r="F1640" s="138" t="s">
        <v>33</v>
      </c>
      <c r="G1640" s="113">
        <v>3441.0</v>
      </c>
      <c r="H1640" s="116">
        <v>201713.74</v>
      </c>
      <c r="I1640" s="117">
        <v>45750.0</v>
      </c>
      <c r="J1640" s="113" t="s">
        <v>879</v>
      </c>
      <c r="K1640" s="113">
        <v>2025.0</v>
      </c>
      <c r="L1640" s="137" t="s">
        <v>862</v>
      </c>
      <c r="M1640" s="113" t="s">
        <v>2683</v>
      </c>
      <c r="N1640" s="113" t="s">
        <v>725</v>
      </c>
      <c r="O1640" s="118">
        <v>150470.0</v>
      </c>
      <c r="P1640" s="146"/>
      <c r="Q1640" s="146"/>
      <c r="R1640" s="146"/>
      <c r="S1640" s="147"/>
    </row>
    <row r="1641">
      <c r="A1641" s="113" t="s">
        <v>2684</v>
      </c>
      <c r="B1641" s="138" t="s">
        <v>198</v>
      </c>
      <c r="C1641" s="138" t="s">
        <v>199</v>
      </c>
      <c r="D1641" s="138" t="s">
        <v>133</v>
      </c>
      <c r="E1641" s="143"/>
      <c r="F1641" s="138" t="s">
        <v>33</v>
      </c>
      <c r="G1641" s="113">
        <v>3443.0</v>
      </c>
      <c r="H1641" s="116">
        <v>93211.67</v>
      </c>
      <c r="I1641" s="117">
        <v>45751.0</v>
      </c>
      <c r="J1641" s="113" t="s">
        <v>879</v>
      </c>
      <c r="K1641" s="113">
        <v>2025.0</v>
      </c>
      <c r="L1641" s="137" t="s">
        <v>862</v>
      </c>
      <c r="M1641" s="113" t="s">
        <v>2685</v>
      </c>
      <c r="N1641" s="113" t="s">
        <v>725</v>
      </c>
      <c r="O1641" s="121">
        <v>150549.0</v>
      </c>
      <c r="P1641" s="148"/>
      <c r="Q1641" s="148"/>
      <c r="R1641" s="148"/>
      <c r="S1641" s="149"/>
    </row>
    <row r="1642">
      <c r="A1642" s="113" t="s">
        <v>2686</v>
      </c>
      <c r="B1642" s="138" t="s">
        <v>286</v>
      </c>
      <c r="C1642" s="138" t="s">
        <v>287</v>
      </c>
      <c r="D1642" s="138" t="s">
        <v>133</v>
      </c>
      <c r="E1642" s="143"/>
      <c r="F1642" s="138" t="s">
        <v>33</v>
      </c>
      <c r="G1642" s="113">
        <v>2950.0</v>
      </c>
      <c r="H1642" s="116">
        <v>164011.05</v>
      </c>
      <c r="I1642" s="117">
        <v>45649.0</v>
      </c>
      <c r="J1642" s="113" t="s">
        <v>873</v>
      </c>
      <c r="K1642" s="113">
        <v>2024.0</v>
      </c>
      <c r="L1642" s="137" t="s">
        <v>862</v>
      </c>
      <c r="M1642" s="113" t="s">
        <v>2687</v>
      </c>
      <c r="N1642" s="113" t="s">
        <v>725</v>
      </c>
      <c r="O1642" s="118" t="s">
        <v>939</v>
      </c>
      <c r="P1642" s="146"/>
      <c r="Q1642" s="146"/>
      <c r="R1642" s="146"/>
      <c r="S1642" s="147"/>
    </row>
    <row r="1643">
      <c r="A1643" s="113" t="s">
        <v>2688</v>
      </c>
      <c r="B1643" s="138" t="s">
        <v>286</v>
      </c>
      <c r="C1643" s="138" t="s">
        <v>287</v>
      </c>
      <c r="D1643" s="138" t="s">
        <v>133</v>
      </c>
      <c r="E1643" s="143"/>
      <c r="F1643" s="138" t="s">
        <v>33</v>
      </c>
      <c r="G1643" s="113">
        <v>3256.0</v>
      </c>
      <c r="H1643" s="116">
        <v>162652.75</v>
      </c>
      <c r="I1643" s="117">
        <v>45726.0</v>
      </c>
      <c r="J1643" s="113" t="s">
        <v>911</v>
      </c>
      <c r="K1643" s="113">
        <v>2025.0</v>
      </c>
      <c r="L1643" s="137" t="s">
        <v>862</v>
      </c>
      <c r="M1643" s="113" t="s">
        <v>2689</v>
      </c>
      <c r="N1643" s="113" t="s">
        <v>725</v>
      </c>
      <c r="O1643" s="121" t="s">
        <v>939</v>
      </c>
      <c r="P1643" s="148"/>
      <c r="Q1643" s="148"/>
      <c r="R1643" s="148"/>
      <c r="S1643" s="149"/>
    </row>
    <row r="1644">
      <c r="A1644" s="113" t="s">
        <v>2690</v>
      </c>
      <c r="B1644" s="138" t="s">
        <v>255</v>
      </c>
      <c r="C1644" s="138" t="s">
        <v>256</v>
      </c>
      <c r="D1644" s="138" t="s">
        <v>133</v>
      </c>
      <c r="E1644" s="143"/>
      <c r="F1644" s="138" t="s">
        <v>33</v>
      </c>
      <c r="G1644" s="113">
        <v>3283.0</v>
      </c>
      <c r="H1644" s="116">
        <v>177149.68</v>
      </c>
      <c r="I1644" s="117">
        <v>45694.0</v>
      </c>
      <c r="J1644" s="113" t="s">
        <v>911</v>
      </c>
      <c r="K1644" s="113">
        <v>2025.0</v>
      </c>
      <c r="L1644" s="137" t="s">
        <v>862</v>
      </c>
      <c r="M1644" s="113" t="s">
        <v>2691</v>
      </c>
      <c r="N1644" s="113" t="s">
        <v>725</v>
      </c>
      <c r="O1644" s="118" t="s">
        <v>939</v>
      </c>
      <c r="P1644" s="146"/>
      <c r="Q1644" s="146"/>
      <c r="R1644" s="146"/>
      <c r="S1644" s="147"/>
    </row>
    <row r="1645">
      <c r="A1645" s="113" t="s">
        <v>2692</v>
      </c>
      <c r="B1645" s="138" t="s">
        <v>218</v>
      </c>
      <c r="C1645" s="138" t="s">
        <v>219</v>
      </c>
      <c r="D1645" s="138" t="s">
        <v>133</v>
      </c>
      <c r="E1645" s="143"/>
      <c r="F1645" s="138" t="s">
        <v>33</v>
      </c>
      <c r="G1645" s="113">
        <v>3247.0</v>
      </c>
      <c r="H1645" s="116">
        <v>175280.67</v>
      </c>
      <c r="I1645" s="117"/>
      <c r="J1645" s="113" t="s">
        <v>875</v>
      </c>
      <c r="K1645" s="113">
        <v>2025.0</v>
      </c>
      <c r="L1645" s="137" t="s">
        <v>2693</v>
      </c>
      <c r="M1645" s="113" t="s">
        <v>2694</v>
      </c>
      <c r="N1645" s="115"/>
      <c r="O1645" s="121" t="s">
        <v>939</v>
      </c>
      <c r="P1645" s="148"/>
      <c r="Q1645" s="148"/>
      <c r="R1645" s="148"/>
      <c r="S1645" s="149"/>
    </row>
    <row r="1646">
      <c r="A1646" s="113" t="s">
        <v>2695</v>
      </c>
      <c r="B1646" s="138" t="s">
        <v>181</v>
      </c>
      <c r="C1646" s="138" t="s">
        <v>182</v>
      </c>
      <c r="D1646" s="138" t="s">
        <v>133</v>
      </c>
      <c r="E1646" s="143"/>
      <c r="F1646" s="138" t="s">
        <v>33</v>
      </c>
      <c r="G1646" s="113">
        <v>3333.0</v>
      </c>
      <c r="H1646" s="116">
        <v>109582.08</v>
      </c>
      <c r="I1646" s="117"/>
      <c r="J1646" s="113" t="s">
        <v>911</v>
      </c>
      <c r="K1646" s="113">
        <v>2025.0</v>
      </c>
      <c r="L1646" s="137" t="s">
        <v>2693</v>
      </c>
      <c r="M1646" s="113" t="s">
        <v>2696</v>
      </c>
      <c r="N1646" s="115"/>
      <c r="O1646" s="118">
        <v>139827.0</v>
      </c>
      <c r="P1646" s="146"/>
      <c r="Q1646" s="146"/>
      <c r="R1646" s="146"/>
      <c r="S1646" s="147"/>
    </row>
    <row r="1647">
      <c r="A1647" s="113" t="s">
        <v>2697</v>
      </c>
      <c r="B1647" s="138" t="s">
        <v>265</v>
      </c>
      <c r="C1647" s="138" t="s">
        <v>266</v>
      </c>
      <c r="D1647" s="138" t="s">
        <v>133</v>
      </c>
      <c r="E1647" s="143"/>
      <c r="F1647" s="138" t="s">
        <v>33</v>
      </c>
      <c r="G1647" s="113">
        <v>3324.0</v>
      </c>
      <c r="H1647" s="116">
        <v>185729.04</v>
      </c>
      <c r="I1647" s="117"/>
      <c r="J1647" s="113" t="s">
        <v>911</v>
      </c>
      <c r="K1647" s="113">
        <v>2025.0</v>
      </c>
      <c r="L1647" s="137" t="s">
        <v>2693</v>
      </c>
      <c r="M1647" s="113" t="s">
        <v>2698</v>
      </c>
      <c r="N1647" s="115"/>
      <c r="O1647" s="121">
        <v>139715.0</v>
      </c>
      <c r="P1647" s="148"/>
      <c r="Q1647" s="148"/>
      <c r="R1647" s="148"/>
      <c r="S1647" s="149"/>
    </row>
    <row r="1648">
      <c r="A1648" s="113" t="s">
        <v>2699</v>
      </c>
      <c r="B1648" s="138" t="s">
        <v>188</v>
      </c>
      <c r="C1648" s="138" t="s">
        <v>189</v>
      </c>
      <c r="D1648" s="138" t="s">
        <v>133</v>
      </c>
      <c r="E1648" s="143"/>
      <c r="F1648" s="138" t="s">
        <v>33</v>
      </c>
      <c r="G1648" s="113">
        <v>3379.0</v>
      </c>
      <c r="H1648" s="116">
        <v>103650.45</v>
      </c>
      <c r="I1648" s="117"/>
      <c r="J1648" s="113" t="s">
        <v>911</v>
      </c>
      <c r="K1648" s="113">
        <v>2025.0</v>
      </c>
      <c r="L1648" s="137" t="s">
        <v>2693</v>
      </c>
      <c r="M1648" s="113" t="s">
        <v>2700</v>
      </c>
      <c r="N1648" s="115"/>
      <c r="O1648" s="118" t="s">
        <v>939</v>
      </c>
      <c r="P1648" s="146"/>
      <c r="Q1648" s="146"/>
      <c r="R1648" s="146"/>
      <c r="S1648" s="147"/>
    </row>
    <row r="1649">
      <c r="A1649" s="113" t="s">
        <v>2701</v>
      </c>
      <c r="B1649" s="138" t="s">
        <v>293</v>
      </c>
      <c r="C1649" s="138" t="s">
        <v>294</v>
      </c>
      <c r="D1649" s="138" t="s">
        <v>133</v>
      </c>
      <c r="E1649" s="143"/>
      <c r="F1649" s="138" t="s">
        <v>33</v>
      </c>
      <c r="G1649" s="113">
        <v>3549.0</v>
      </c>
      <c r="H1649" s="116">
        <v>159016.4</v>
      </c>
      <c r="I1649" s="117"/>
      <c r="J1649" s="113" t="s">
        <v>879</v>
      </c>
      <c r="K1649" s="113">
        <v>2025.0</v>
      </c>
      <c r="L1649" s="137" t="s">
        <v>2693</v>
      </c>
      <c r="M1649" s="113" t="s">
        <v>2702</v>
      </c>
      <c r="N1649" s="115"/>
      <c r="O1649" s="121">
        <v>153746.0</v>
      </c>
      <c r="P1649" s="148"/>
      <c r="Q1649" s="148"/>
      <c r="R1649" s="148"/>
      <c r="S1649" s="149"/>
    </row>
    <row r="1650">
      <c r="A1650" s="113" t="s">
        <v>2703</v>
      </c>
      <c r="B1650" s="138" t="s">
        <v>202</v>
      </c>
      <c r="C1650" s="138" t="s">
        <v>203</v>
      </c>
      <c r="D1650" s="138" t="s">
        <v>133</v>
      </c>
      <c r="E1650" s="143"/>
      <c r="F1650" s="138" t="s">
        <v>33</v>
      </c>
      <c r="G1650" s="113">
        <v>3438.0</v>
      </c>
      <c r="H1650" s="116">
        <v>204684.63</v>
      </c>
      <c r="I1650" s="117"/>
      <c r="J1650" s="113" t="s">
        <v>879</v>
      </c>
      <c r="K1650" s="113">
        <v>2025.0</v>
      </c>
      <c r="L1650" s="137" t="s">
        <v>2693</v>
      </c>
      <c r="M1650" s="113" t="s">
        <v>2704</v>
      </c>
      <c r="N1650" s="115"/>
      <c r="O1650" s="118">
        <v>149294.0</v>
      </c>
      <c r="P1650" s="146"/>
      <c r="Q1650" s="146"/>
      <c r="R1650" s="146"/>
      <c r="S1650" s="147"/>
    </row>
    <row r="1651">
      <c r="A1651" s="113" t="s">
        <v>2705</v>
      </c>
      <c r="B1651" s="138" t="s">
        <v>148</v>
      </c>
      <c r="C1651" s="138" t="s">
        <v>149</v>
      </c>
      <c r="D1651" s="138" t="s">
        <v>133</v>
      </c>
      <c r="E1651" s="143"/>
      <c r="F1651" s="138" t="s">
        <v>33</v>
      </c>
      <c r="G1651" s="113">
        <v>3543.0</v>
      </c>
      <c r="H1651" s="116">
        <v>93817.58</v>
      </c>
      <c r="I1651" s="117"/>
      <c r="J1651" s="113" t="s">
        <v>879</v>
      </c>
      <c r="K1651" s="113">
        <v>2025.0</v>
      </c>
      <c r="L1651" s="137" t="s">
        <v>2693</v>
      </c>
      <c r="M1651" s="113" t="s">
        <v>2706</v>
      </c>
      <c r="N1651" s="115"/>
      <c r="O1651" s="121">
        <v>149281.0</v>
      </c>
      <c r="P1651" s="148"/>
      <c r="Q1651" s="148"/>
      <c r="R1651" s="148"/>
      <c r="S1651" s="149"/>
    </row>
    <row r="1652">
      <c r="A1652" s="113" t="s">
        <v>2707</v>
      </c>
      <c r="B1652" s="138" t="s">
        <v>143</v>
      </c>
      <c r="C1652" s="138" t="s">
        <v>144</v>
      </c>
      <c r="D1652" s="138" t="s">
        <v>133</v>
      </c>
      <c r="E1652" s="143"/>
      <c r="F1652" s="138" t="s">
        <v>33</v>
      </c>
      <c r="G1652" s="113">
        <v>3456.0</v>
      </c>
      <c r="H1652" s="116">
        <v>79300.42</v>
      </c>
      <c r="I1652" s="117"/>
      <c r="J1652" s="113" t="s">
        <v>879</v>
      </c>
      <c r="K1652" s="113">
        <v>2025.0</v>
      </c>
      <c r="L1652" s="137" t="s">
        <v>2693</v>
      </c>
      <c r="M1652" s="113" t="s">
        <v>2708</v>
      </c>
      <c r="N1652" s="115"/>
      <c r="O1652" s="118" t="s">
        <v>939</v>
      </c>
      <c r="P1652" s="146"/>
      <c r="Q1652" s="146"/>
      <c r="R1652" s="146"/>
      <c r="S1652" s="147"/>
    </row>
    <row r="1653">
      <c r="A1653" s="113" t="s">
        <v>2709</v>
      </c>
      <c r="B1653" s="138" t="s">
        <v>167</v>
      </c>
      <c r="C1653" s="138" t="s">
        <v>168</v>
      </c>
      <c r="D1653" s="138" t="s">
        <v>133</v>
      </c>
      <c r="E1653" s="143"/>
      <c r="F1653" s="138" t="s">
        <v>33</v>
      </c>
      <c r="G1653" s="113">
        <v>3517.0</v>
      </c>
      <c r="H1653" s="116">
        <v>171989.81</v>
      </c>
      <c r="I1653" s="117"/>
      <c r="J1653" s="113" t="s">
        <v>879</v>
      </c>
      <c r="K1653" s="113">
        <v>2025.0</v>
      </c>
      <c r="L1653" s="137" t="s">
        <v>2693</v>
      </c>
      <c r="M1653" s="113" t="s">
        <v>2710</v>
      </c>
      <c r="N1653" s="115"/>
      <c r="O1653" s="121">
        <v>153657.0</v>
      </c>
      <c r="P1653" s="148"/>
      <c r="Q1653" s="148"/>
      <c r="R1653" s="148"/>
      <c r="S1653" s="149"/>
    </row>
    <row r="1654">
      <c r="A1654" s="113" t="s">
        <v>2711</v>
      </c>
      <c r="B1654" s="138" t="s">
        <v>232</v>
      </c>
      <c r="C1654" s="138" t="s">
        <v>233</v>
      </c>
      <c r="D1654" s="138" t="s">
        <v>133</v>
      </c>
      <c r="E1654" s="143"/>
      <c r="F1654" s="138" t="s">
        <v>33</v>
      </c>
      <c r="G1654" s="113">
        <v>3546.0</v>
      </c>
      <c r="H1654" s="116">
        <v>245976.52</v>
      </c>
      <c r="I1654" s="117"/>
      <c r="J1654" s="113" t="s">
        <v>879</v>
      </c>
      <c r="K1654" s="113">
        <v>2025.0</v>
      </c>
      <c r="L1654" s="137" t="s">
        <v>2693</v>
      </c>
      <c r="M1654" s="113" t="s">
        <v>2712</v>
      </c>
      <c r="N1654" s="115"/>
      <c r="O1654" s="118" t="s">
        <v>939</v>
      </c>
      <c r="P1654" s="146"/>
      <c r="Q1654" s="146"/>
      <c r="R1654" s="146"/>
      <c r="S1654" s="147"/>
    </row>
    <row r="1655">
      <c r="A1655" s="113" t="s">
        <v>2713</v>
      </c>
      <c r="B1655" s="138" t="s">
        <v>272</v>
      </c>
      <c r="C1655" s="138" t="s">
        <v>273</v>
      </c>
      <c r="D1655" s="138" t="s">
        <v>133</v>
      </c>
      <c r="E1655" s="143"/>
      <c r="F1655" s="138" t="s">
        <v>33</v>
      </c>
      <c r="G1655" s="113">
        <v>3530.0</v>
      </c>
      <c r="H1655" s="116">
        <v>90791.61</v>
      </c>
      <c r="I1655" s="117"/>
      <c r="J1655" s="113" t="s">
        <v>879</v>
      </c>
      <c r="K1655" s="113">
        <v>2025.0</v>
      </c>
      <c r="L1655" s="137" t="s">
        <v>2693</v>
      </c>
      <c r="M1655" s="113" t="s">
        <v>2714</v>
      </c>
      <c r="N1655" s="115"/>
      <c r="O1655" s="121">
        <v>154287.0</v>
      </c>
      <c r="P1655" s="148"/>
      <c r="Q1655" s="148"/>
      <c r="R1655" s="148"/>
      <c r="S1655" s="149"/>
    </row>
    <row r="1656">
      <c r="A1656" s="113" t="s">
        <v>2715</v>
      </c>
      <c r="B1656" s="138" t="s">
        <v>218</v>
      </c>
      <c r="C1656" s="138" t="s">
        <v>219</v>
      </c>
      <c r="D1656" s="138" t="s">
        <v>133</v>
      </c>
      <c r="E1656" s="143"/>
      <c r="F1656" s="138" t="s">
        <v>33</v>
      </c>
      <c r="G1656" s="113">
        <v>3531.0</v>
      </c>
      <c r="H1656" s="116">
        <v>242985.96</v>
      </c>
      <c r="I1656" s="117"/>
      <c r="J1656" s="113" t="s">
        <v>879</v>
      </c>
      <c r="K1656" s="113">
        <v>2025.0</v>
      </c>
      <c r="L1656" s="137" t="s">
        <v>2693</v>
      </c>
      <c r="M1656" s="113" t="s">
        <v>2716</v>
      </c>
      <c r="N1656" s="115"/>
      <c r="O1656" s="118" t="s">
        <v>939</v>
      </c>
      <c r="P1656" s="146"/>
      <c r="Q1656" s="146"/>
      <c r="R1656" s="146"/>
      <c r="S1656" s="147"/>
    </row>
    <row r="1657">
      <c r="A1657" s="113" t="s">
        <v>2717</v>
      </c>
      <c r="B1657" s="138" t="s">
        <v>290</v>
      </c>
      <c r="C1657" s="138" t="s">
        <v>291</v>
      </c>
      <c r="D1657" s="138" t="s">
        <v>133</v>
      </c>
      <c r="E1657" s="143"/>
      <c r="F1657" s="138" t="s">
        <v>33</v>
      </c>
      <c r="G1657" s="113">
        <v>3544.0</v>
      </c>
      <c r="H1657" s="116">
        <v>93154.21</v>
      </c>
      <c r="I1657" s="117"/>
      <c r="J1657" s="113" t="s">
        <v>879</v>
      </c>
      <c r="K1657" s="113">
        <v>2025.0</v>
      </c>
      <c r="L1657" s="137" t="s">
        <v>2693</v>
      </c>
      <c r="M1657" s="113" t="s">
        <v>2718</v>
      </c>
      <c r="N1657" s="115"/>
      <c r="O1657" s="121">
        <v>155237.0</v>
      </c>
      <c r="P1657" s="148"/>
      <c r="Q1657" s="148"/>
      <c r="R1657" s="148"/>
      <c r="S1657" s="149"/>
    </row>
    <row r="1658">
      <c r="A1658" s="113">
        <v>4.100957E7</v>
      </c>
      <c r="B1658" s="138" t="s">
        <v>293</v>
      </c>
      <c r="C1658" s="138" t="s">
        <v>294</v>
      </c>
      <c r="D1658" s="138" t="s">
        <v>133</v>
      </c>
      <c r="E1658" s="143"/>
      <c r="F1658" s="138" t="s">
        <v>33</v>
      </c>
      <c r="G1658" s="113">
        <v>3547.0</v>
      </c>
      <c r="H1658" s="116">
        <v>157606.81</v>
      </c>
      <c r="I1658" s="117"/>
      <c r="J1658" s="113" t="s">
        <v>879</v>
      </c>
      <c r="K1658" s="113">
        <v>2025.0</v>
      </c>
      <c r="L1658" s="137" t="s">
        <v>2693</v>
      </c>
      <c r="M1658" s="113" t="s">
        <v>2719</v>
      </c>
      <c r="N1658" s="115"/>
      <c r="O1658" s="118">
        <v>154898.0</v>
      </c>
      <c r="P1658" s="146"/>
      <c r="Q1658" s="146"/>
      <c r="R1658" s="146"/>
      <c r="S1658" s="147"/>
    </row>
    <row r="1659">
      <c r="A1659" s="113" t="s">
        <v>2720</v>
      </c>
      <c r="B1659" s="138" t="s">
        <v>283</v>
      </c>
      <c r="C1659" s="138" t="s">
        <v>284</v>
      </c>
      <c r="D1659" s="138" t="s">
        <v>133</v>
      </c>
      <c r="E1659" s="143"/>
      <c r="F1659" s="138" t="s">
        <v>33</v>
      </c>
      <c r="G1659" s="113">
        <v>3548.0</v>
      </c>
      <c r="H1659" s="116">
        <v>129747.73</v>
      </c>
      <c r="I1659" s="117"/>
      <c r="J1659" s="113" t="s">
        <v>879</v>
      </c>
      <c r="K1659" s="113">
        <v>2025.0</v>
      </c>
      <c r="L1659" s="137" t="s">
        <v>2693</v>
      </c>
      <c r="M1659" s="113" t="s">
        <v>2721</v>
      </c>
      <c r="N1659" s="115"/>
      <c r="O1659" s="121">
        <v>155645.0</v>
      </c>
      <c r="P1659" s="148"/>
      <c r="Q1659" s="148"/>
      <c r="R1659" s="148"/>
      <c r="S1659" s="149"/>
    </row>
    <row r="1660">
      <c r="A1660" s="113" t="s">
        <v>2722</v>
      </c>
      <c r="B1660" s="138" t="s">
        <v>130</v>
      </c>
      <c r="C1660" s="138" t="s">
        <v>131</v>
      </c>
      <c r="D1660" s="138" t="s">
        <v>133</v>
      </c>
      <c r="E1660" s="143"/>
      <c r="F1660" s="138" t="s">
        <v>33</v>
      </c>
      <c r="G1660" s="113">
        <v>3557.0</v>
      </c>
      <c r="H1660" s="116">
        <v>142338.0</v>
      </c>
      <c r="I1660" s="117"/>
      <c r="J1660" s="113" t="s">
        <v>879</v>
      </c>
      <c r="K1660" s="113">
        <v>2025.0</v>
      </c>
      <c r="L1660" s="137" t="s">
        <v>2693</v>
      </c>
      <c r="M1660" s="113" t="s">
        <v>2723</v>
      </c>
      <c r="N1660" s="115"/>
      <c r="O1660" s="118">
        <v>156633.0</v>
      </c>
      <c r="P1660" s="146"/>
      <c r="Q1660" s="146"/>
      <c r="R1660" s="146"/>
      <c r="S1660" s="147"/>
    </row>
    <row r="1661">
      <c r="A1661" s="113" t="s">
        <v>2724</v>
      </c>
      <c r="B1661" s="138" t="s">
        <v>153</v>
      </c>
      <c r="C1661" s="138" t="s">
        <v>154</v>
      </c>
      <c r="D1661" s="138" t="s">
        <v>133</v>
      </c>
      <c r="E1661" s="143"/>
      <c r="F1661" s="138" t="s">
        <v>33</v>
      </c>
      <c r="G1661" s="113">
        <v>3579.0</v>
      </c>
      <c r="H1661" s="116">
        <v>105645.86</v>
      </c>
      <c r="I1661" s="117"/>
      <c r="J1661" s="113" t="s">
        <v>881</v>
      </c>
      <c r="K1661" s="113">
        <v>2025.0</v>
      </c>
      <c r="L1661" s="137" t="s">
        <v>2693</v>
      </c>
      <c r="M1661" s="113" t="s">
        <v>2725</v>
      </c>
      <c r="N1661" s="115"/>
      <c r="O1661" s="121">
        <v>159385.0</v>
      </c>
      <c r="P1661" s="148"/>
      <c r="Q1661" s="148"/>
      <c r="R1661" s="148"/>
      <c r="S1661" s="149"/>
    </row>
    <row r="1662">
      <c r="A1662" s="113" t="s">
        <v>2726</v>
      </c>
      <c r="B1662" s="138" t="s">
        <v>205</v>
      </c>
      <c r="C1662" s="138" t="s">
        <v>206</v>
      </c>
      <c r="D1662" s="138" t="s">
        <v>133</v>
      </c>
      <c r="E1662" s="143"/>
      <c r="F1662" s="138" t="s">
        <v>33</v>
      </c>
      <c r="G1662" s="113">
        <v>3448.0</v>
      </c>
      <c r="H1662" s="116">
        <v>188004.31</v>
      </c>
      <c r="I1662" s="117"/>
      <c r="J1662" s="113" t="s">
        <v>879</v>
      </c>
      <c r="K1662" s="113">
        <v>2025.0</v>
      </c>
      <c r="L1662" s="137" t="s">
        <v>2693</v>
      </c>
      <c r="M1662" s="113" t="s">
        <v>2727</v>
      </c>
      <c r="N1662" s="115"/>
      <c r="O1662" s="118">
        <v>151354.0</v>
      </c>
      <c r="P1662" s="146"/>
      <c r="Q1662" s="146"/>
      <c r="R1662" s="146"/>
      <c r="S1662" s="147"/>
    </row>
    <row r="1663">
      <c r="A1663" s="113" t="s">
        <v>2728</v>
      </c>
      <c r="B1663" s="138" t="s">
        <v>214</v>
      </c>
      <c r="C1663" s="138" t="s">
        <v>215</v>
      </c>
      <c r="D1663" s="138" t="s">
        <v>133</v>
      </c>
      <c r="E1663" s="143"/>
      <c r="F1663" s="138" t="s">
        <v>33</v>
      </c>
      <c r="G1663" s="113">
        <v>3471.0</v>
      </c>
      <c r="H1663" s="116">
        <v>175447.52</v>
      </c>
      <c r="I1663" s="117"/>
      <c r="J1663" s="113" t="s">
        <v>879</v>
      </c>
      <c r="K1663" s="113">
        <v>2025.0</v>
      </c>
      <c r="L1663" s="137" t="s">
        <v>2693</v>
      </c>
      <c r="M1663" s="113" t="s">
        <v>2729</v>
      </c>
      <c r="N1663" s="115"/>
      <c r="O1663" s="121">
        <v>152631.0</v>
      </c>
      <c r="P1663" s="148"/>
      <c r="Q1663" s="148"/>
      <c r="R1663" s="148"/>
      <c r="S1663" s="149"/>
    </row>
    <row r="1664">
      <c r="A1664" s="113" t="s">
        <v>2730</v>
      </c>
      <c r="B1664" s="138" t="s">
        <v>208</v>
      </c>
      <c r="C1664" s="138" t="s">
        <v>209</v>
      </c>
      <c r="D1664" s="138" t="s">
        <v>133</v>
      </c>
      <c r="E1664" s="143"/>
      <c r="F1664" s="138" t="s">
        <v>33</v>
      </c>
      <c r="G1664" s="113">
        <v>3541.0</v>
      </c>
      <c r="H1664" s="116">
        <v>253970.02</v>
      </c>
      <c r="I1664" s="117"/>
      <c r="J1664" s="113" t="s">
        <v>879</v>
      </c>
      <c r="K1664" s="113">
        <v>2025.0</v>
      </c>
      <c r="L1664" s="137" t="s">
        <v>2693</v>
      </c>
      <c r="M1664" s="113" t="s">
        <v>2731</v>
      </c>
      <c r="N1664" s="115"/>
      <c r="O1664" s="118">
        <v>155199.0</v>
      </c>
      <c r="P1664" s="146"/>
      <c r="Q1664" s="146"/>
      <c r="R1664" s="146"/>
      <c r="S1664" s="147"/>
    </row>
    <row r="1665">
      <c r="A1665" s="113" t="s">
        <v>2732</v>
      </c>
      <c r="B1665" s="138" t="s">
        <v>286</v>
      </c>
      <c r="C1665" s="138" t="s">
        <v>287</v>
      </c>
      <c r="D1665" s="138" t="s">
        <v>133</v>
      </c>
      <c r="E1665" s="143"/>
      <c r="F1665" s="138" t="s">
        <v>33</v>
      </c>
      <c r="G1665" s="113">
        <v>3555.0</v>
      </c>
      <c r="H1665" s="116">
        <v>153278.24</v>
      </c>
      <c r="I1665" s="117"/>
      <c r="J1665" s="113" t="s">
        <v>879</v>
      </c>
      <c r="K1665" s="113">
        <v>2025.0</v>
      </c>
      <c r="L1665" s="137" t="s">
        <v>2693</v>
      </c>
      <c r="M1665" s="113" t="s">
        <v>2733</v>
      </c>
      <c r="N1665" s="115"/>
      <c r="O1665" s="121" t="s">
        <v>939</v>
      </c>
      <c r="P1665" s="148"/>
      <c r="Q1665" s="148"/>
      <c r="R1665" s="148"/>
      <c r="S1665" s="149"/>
    </row>
    <row r="1666">
      <c r="A1666" s="113" t="s">
        <v>2734</v>
      </c>
      <c r="B1666" s="138" t="s">
        <v>255</v>
      </c>
      <c r="C1666" s="138" t="s">
        <v>256</v>
      </c>
      <c r="D1666" s="138" t="s">
        <v>133</v>
      </c>
      <c r="E1666" s="143"/>
      <c r="F1666" s="138" t="s">
        <v>33</v>
      </c>
      <c r="G1666" s="113">
        <v>3556.0</v>
      </c>
      <c r="H1666" s="116">
        <v>200741.16</v>
      </c>
      <c r="I1666" s="117"/>
      <c r="J1666" s="113" t="s">
        <v>879</v>
      </c>
      <c r="K1666" s="113">
        <v>2025.0</v>
      </c>
      <c r="L1666" s="137" t="s">
        <v>2693</v>
      </c>
      <c r="M1666" s="113" t="s">
        <v>2735</v>
      </c>
      <c r="N1666" s="115"/>
      <c r="O1666" s="118" t="s">
        <v>939</v>
      </c>
      <c r="P1666" s="146"/>
      <c r="Q1666" s="146"/>
      <c r="R1666" s="146"/>
      <c r="S1666" s="147"/>
    </row>
    <row r="1667">
      <c r="A1667" s="113" t="s">
        <v>2736</v>
      </c>
      <c r="B1667" s="138" t="s">
        <v>569</v>
      </c>
      <c r="C1667" s="138" t="s">
        <v>570</v>
      </c>
      <c r="D1667" s="138" t="s">
        <v>41</v>
      </c>
      <c r="E1667" s="143">
        <v>1.0</v>
      </c>
      <c r="F1667" s="138" t="s">
        <v>33</v>
      </c>
      <c r="G1667" s="113">
        <v>3652.0</v>
      </c>
      <c r="H1667" s="116">
        <v>18352.24</v>
      </c>
      <c r="I1667" s="117">
        <v>45779.0</v>
      </c>
      <c r="J1667" s="113" t="s">
        <v>879</v>
      </c>
      <c r="K1667" s="113">
        <v>2025.0</v>
      </c>
      <c r="L1667" s="137" t="s">
        <v>862</v>
      </c>
      <c r="M1667" s="113" t="s">
        <v>2737</v>
      </c>
      <c r="N1667" s="113" t="s">
        <v>725</v>
      </c>
      <c r="O1667" s="121">
        <v>166844.0</v>
      </c>
      <c r="P1667" s="148"/>
      <c r="Q1667" s="148"/>
      <c r="R1667" s="148"/>
      <c r="S1667" s="149"/>
    </row>
    <row r="1668">
      <c r="A1668" s="113" t="s">
        <v>2738</v>
      </c>
      <c r="B1668" s="138" t="s">
        <v>38</v>
      </c>
      <c r="C1668" s="138" t="s">
        <v>39</v>
      </c>
      <c r="D1668" s="138" t="s">
        <v>41</v>
      </c>
      <c r="E1668" s="143"/>
      <c r="F1668" s="138" t="s">
        <v>40</v>
      </c>
      <c r="G1668" s="113">
        <v>2449.0</v>
      </c>
      <c r="H1668" s="116">
        <v>736934.81</v>
      </c>
      <c r="I1668" s="117">
        <v>45779.0</v>
      </c>
      <c r="J1668" s="113" t="s">
        <v>879</v>
      </c>
      <c r="K1668" s="113">
        <v>2025.0</v>
      </c>
      <c r="L1668" s="137" t="s">
        <v>862</v>
      </c>
      <c r="M1668" s="113" t="s">
        <v>2739</v>
      </c>
      <c r="N1668" s="113" t="s">
        <v>725</v>
      </c>
      <c r="O1668" s="118">
        <v>170211.0</v>
      </c>
      <c r="P1668" s="146"/>
      <c r="Q1668" s="146"/>
      <c r="R1668" s="146"/>
      <c r="S1668" s="147"/>
    </row>
    <row r="1669">
      <c r="A1669" s="113" t="s">
        <v>2740</v>
      </c>
      <c r="B1669" s="138" t="s">
        <v>38</v>
      </c>
      <c r="C1669" s="138" t="s">
        <v>39</v>
      </c>
      <c r="D1669" s="138" t="s">
        <v>41</v>
      </c>
      <c r="E1669" s="143"/>
      <c r="F1669" s="138" t="s">
        <v>40</v>
      </c>
      <c r="G1669" s="113">
        <v>2450.0</v>
      </c>
      <c r="H1669" s="116">
        <v>17678.77</v>
      </c>
      <c r="I1669" s="117">
        <v>45779.0</v>
      </c>
      <c r="J1669" s="113" t="s">
        <v>879</v>
      </c>
      <c r="K1669" s="113">
        <v>2025.0</v>
      </c>
      <c r="L1669" s="137" t="s">
        <v>862</v>
      </c>
      <c r="M1669" s="113" t="s">
        <v>2741</v>
      </c>
      <c r="N1669" s="113" t="s">
        <v>725</v>
      </c>
      <c r="O1669" s="121">
        <v>17209.0</v>
      </c>
      <c r="P1669" s="148"/>
      <c r="Q1669" s="148"/>
      <c r="R1669" s="148"/>
      <c r="S1669" s="149"/>
    </row>
    <row r="1670">
      <c r="A1670" s="113" t="s">
        <v>2742</v>
      </c>
      <c r="B1670" s="138" t="s">
        <v>45</v>
      </c>
      <c r="C1670" s="138" t="s">
        <v>46</v>
      </c>
      <c r="D1670" s="138" t="s">
        <v>41</v>
      </c>
      <c r="E1670" s="143"/>
      <c r="F1670" s="138" t="s">
        <v>40</v>
      </c>
      <c r="G1670" s="113">
        <v>2479.0</v>
      </c>
      <c r="H1670" s="116">
        <v>713926.57</v>
      </c>
      <c r="I1670" s="117">
        <v>45793.0</v>
      </c>
      <c r="J1670" s="113" t="s">
        <v>879</v>
      </c>
      <c r="K1670" s="113">
        <v>2025.0</v>
      </c>
      <c r="L1670" s="137" t="s">
        <v>862</v>
      </c>
      <c r="M1670" s="113" t="s">
        <v>2743</v>
      </c>
      <c r="N1670" s="113" t="s">
        <v>725</v>
      </c>
      <c r="O1670" s="118">
        <v>178687.0</v>
      </c>
      <c r="P1670" s="146"/>
      <c r="Q1670" s="146"/>
      <c r="R1670" s="151">
        <v>45790.0</v>
      </c>
      <c r="S1670" s="152">
        <v>45793.44155092593</v>
      </c>
    </row>
    <row r="1671">
      <c r="A1671" s="113" t="s">
        <v>2744</v>
      </c>
      <c r="B1671" s="138" t="s">
        <v>369</v>
      </c>
      <c r="C1671" s="138" t="s">
        <v>370</v>
      </c>
      <c r="D1671" s="138" t="s">
        <v>41</v>
      </c>
      <c r="E1671" s="143"/>
      <c r="F1671" s="138" t="s">
        <v>33</v>
      </c>
      <c r="G1671" s="113">
        <v>3657.0</v>
      </c>
      <c r="H1671" s="116">
        <v>701077.75</v>
      </c>
      <c r="I1671" s="117">
        <v>45772.0</v>
      </c>
      <c r="J1671" s="113" t="s">
        <v>879</v>
      </c>
      <c r="K1671" s="113">
        <v>2025.0</v>
      </c>
      <c r="L1671" s="137" t="s">
        <v>862</v>
      </c>
      <c r="M1671" s="113" t="s">
        <v>2745</v>
      </c>
      <c r="N1671" s="113" t="s">
        <v>725</v>
      </c>
      <c r="O1671" s="121">
        <v>168013.0</v>
      </c>
      <c r="P1671" s="148"/>
      <c r="Q1671" s="148"/>
      <c r="R1671" s="148"/>
      <c r="S1671" s="149"/>
    </row>
    <row r="1672">
      <c r="A1672" s="113" t="s">
        <v>2746</v>
      </c>
      <c r="B1672" s="138" t="s">
        <v>534</v>
      </c>
      <c r="C1672" s="138" t="s">
        <v>535</v>
      </c>
      <c r="D1672" s="138" t="s">
        <v>27</v>
      </c>
      <c r="E1672" s="143"/>
      <c r="F1672" s="138" t="s">
        <v>40</v>
      </c>
      <c r="G1672" s="113">
        <v>55.0</v>
      </c>
      <c r="H1672" s="116">
        <v>126514.35</v>
      </c>
      <c r="I1672" s="117"/>
      <c r="J1672" s="113" t="s">
        <v>881</v>
      </c>
      <c r="K1672" s="113">
        <v>2025.0</v>
      </c>
      <c r="L1672" s="137" t="s">
        <v>2336</v>
      </c>
      <c r="M1672" s="113" t="s">
        <v>2747</v>
      </c>
      <c r="N1672" s="115"/>
      <c r="O1672" s="118">
        <v>162042.0</v>
      </c>
      <c r="P1672" s="146"/>
      <c r="Q1672" s="146"/>
      <c r="R1672" s="146"/>
      <c r="S1672" s="147"/>
    </row>
    <row r="1673">
      <c r="A1673" s="113" t="s">
        <v>2748</v>
      </c>
      <c r="B1673" s="138" t="s">
        <v>411</v>
      </c>
      <c r="C1673" s="138" t="s">
        <v>412</v>
      </c>
      <c r="D1673" s="138" t="s">
        <v>27</v>
      </c>
      <c r="E1673" s="143"/>
      <c r="F1673" s="138" t="s">
        <v>33</v>
      </c>
      <c r="G1673" s="113">
        <v>3600.0</v>
      </c>
      <c r="H1673" s="116">
        <v>43503.75</v>
      </c>
      <c r="I1673" s="117"/>
      <c r="J1673" s="113" t="s">
        <v>881</v>
      </c>
      <c r="K1673" s="113">
        <v>2025.0</v>
      </c>
      <c r="L1673" s="137" t="s">
        <v>2336</v>
      </c>
      <c r="M1673" s="113" t="s">
        <v>2749</v>
      </c>
      <c r="N1673" s="115"/>
      <c r="O1673" s="121">
        <v>162165.0</v>
      </c>
      <c r="P1673" s="148"/>
      <c r="Q1673" s="148"/>
      <c r="R1673" s="148"/>
      <c r="S1673" s="149"/>
    </row>
    <row r="1674">
      <c r="A1674" s="113" t="s">
        <v>2750</v>
      </c>
      <c r="B1674" s="138" t="s">
        <v>2501</v>
      </c>
      <c r="C1674" s="138" t="s">
        <v>23</v>
      </c>
      <c r="D1674" s="138" t="s">
        <v>27</v>
      </c>
      <c r="E1674" s="143"/>
      <c r="F1674" s="138" t="s">
        <v>24</v>
      </c>
      <c r="G1674" s="113">
        <v>53.0</v>
      </c>
      <c r="H1674" s="116">
        <v>261268.32</v>
      </c>
      <c r="I1674" s="117"/>
      <c r="J1674" s="113" t="s">
        <v>881</v>
      </c>
      <c r="K1674" s="113">
        <v>2025.0</v>
      </c>
      <c r="L1674" s="137" t="s">
        <v>2336</v>
      </c>
      <c r="M1674" s="113" t="s">
        <v>2751</v>
      </c>
      <c r="N1674" s="115"/>
      <c r="O1674" s="118">
        <v>159494.0</v>
      </c>
      <c r="P1674" s="146"/>
      <c r="Q1674" s="146"/>
      <c r="R1674" s="146"/>
      <c r="S1674" s="147"/>
    </row>
    <row r="1675">
      <c r="A1675" s="113" t="s">
        <v>2752</v>
      </c>
      <c r="B1675" s="138" t="s">
        <v>414</v>
      </c>
      <c r="C1675" s="150">
        <v>45231.0</v>
      </c>
      <c r="D1675" s="138" t="s">
        <v>27</v>
      </c>
      <c r="E1675" s="143"/>
      <c r="F1675" s="138" t="s">
        <v>33</v>
      </c>
      <c r="G1675" s="113">
        <v>3604.0</v>
      </c>
      <c r="H1675" s="116">
        <v>34414.1</v>
      </c>
      <c r="I1675" s="117"/>
      <c r="J1675" s="113" t="s">
        <v>881</v>
      </c>
      <c r="K1675" s="113">
        <v>2025.0</v>
      </c>
      <c r="L1675" s="137" t="s">
        <v>2336</v>
      </c>
      <c r="M1675" s="113" t="s">
        <v>2753</v>
      </c>
      <c r="N1675" s="115"/>
      <c r="O1675" s="121">
        <v>162767.0</v>
      </c>
      <c r="P1675" s="148"/>
      <c r="Q1675" s="148"/>
      <c r="R1675" s="148"/>
      <c r="S1675" s="149"/>
    </row>
    <row r="1676">
      <c r="A1676" s="113" t="s">
        <v>2754</v>
      </c>
      <c r="B1676" s="138" t="s">
        <v>38</v>
      </c>
      <c r="C1676" s="138" t="s">
        <v>39</v>
      </c>
      <c r="D1676" s="138" t="s">
        <v>41</v>
      </c>
      <c r="E1676" s="143"/>
      <c r="F1676" s="138" t="s">
        <v>40</v>
      </c>
      <c r="G1676" s="113">
        <v>2498.0</v>
      </c>
      <c r="H1676" s="116">
        <v>720588.84</v>
      </c>
      <c r="I1676" s="117">
        <v>45796.0</v>
      </c>
      <c r="J1676" s="113" t="s">
        <v>881</v>
      </c>
      <c r="K1676" s="113">
        <v>2025.0</v>
      </c>
      <c r="L1676" s="137" t="s">
        <v>862</v>
      </c>
      <c r="M1676" s="113" t="s">
        <v>2755</v>
      </c>
      <c r="N1676" s="113" t="s">
        <v>725</v>
      </c>
      <c r="O1676" s="118">
        <v>180394.0</v>
      </c>
      <c r="P1676" s="118" t="s">
        <v>2756</v>
      </c>
      <c r="Q1676" s="146"/>
      <c r="R1676" s="151">
        <v>45792.0</v>
      </c>
      <c r="S1676" s="152">
        <v>45796.5360300926</v>
      </c>
    </row>
    <row r="1677">
      <c r="A1677" s="113" t="s">
        <v>2757</v>
      </c>
      <c r="B1677" s="138" t="s">
        <v>369</v>
      </c>
      <c r="C1677" s="138" t="s">
        <v>370</v>
      </c>
      <c r="D1677" s="138" t="s">
        <v>41</v>
      </c>
      <c r="E1677" s="143"/>
      <c r="F1677" s="138" t="s">
        <v>33</v>
      </c>
      <c r="G1677" s="113">
        <v>3760.0</v>
      </c>
      <c r="H1677" s="116">
        <v>730966.3</v>
      </c>
      <c r="I1677" s="117"/>
      <c r="J1677" s="113" t="s">
        <v>881</v>
      </c>
      <c r="K1677" s="113">
        <v>2025.0</v>
      </c>
      <c r="L1677" s="137" t="s">
        <v>2336</v>
      </c>
      <c r="M1677" s="113" t="s">
        <v>2758</v>
      </c>
      <c r="N1677" s="115"/>
      <c r="O1677" s="121">
        <v>182298.0</v>
      </c>
      <c r="P1677" s="121" t="s">
        <v>2759</v>
      </c>
      <c r="Q1677" s="121" t="s">
        <v>2760</v>
      </c>
      <c r="R1677" s="153">
        <v>45796.0</v>
      </c>
      <c r="S1677" s="154">
        <v>45796.668333333335</v>
      </c>
    </row>
    <row r="1678">
      <c r="A1678" s="113" t="s">
        <v>2761</v>
      </c>
      <c r="B1678" s="138" t="s">
        <v>376</v>
      </c>
      <c r="C1678" s="138" t="s">
        <v>370</v>
      </c>
      <c r="D1678" s="138" t="s">
        <v>41</v>
      </c>
      <c r="E1678" s="143"/>
      <c r="F1678" s="138" t="s">
        <v>40</v>
      </c>
      <c r="G1678" s="113">
        <v>2501.0</v>
      </c>
      <c r="H1678" s="116">
        <v>797159.05</v>
      </c>
      <c r="I1678" s="117"/>
      <c r="J1678" s="113" t="s">
        <v>881</v>
      </c>
      <c r="K1678" s="113">
        <v>2025.0</v>
      </c>
      <c r="L1678" s="137" t="s">
        <v>2336</v>
      </c>
      <c r="M1678" s="113" t="s">
        <v>2762</v>
      </c>
      <c r="N1678" s="115"/>
      <c r="O1678" s="118">
        <v>180863.0</v>
      </c>
      <c r="P1678" s="146"/>
      <c r="Q1678" s="146"/>
      <c r="R1678" s="146"/>
      <c r="S1678" s="152">
        <v>45792.723495370374</v>
      </c>
    </row>
    <row r="1679">
      <c r="A1679" s="113" t="s">
        <v>2763</v>
      </c>
      <c r="B1679" s="138" t="s">
        <v>38</v>
      </c>
      <c r="C1679" s="138" t="s">
        <v>39</v>
      </c>
      <c r="D1679" s="138" t="s">
        <v>41</v>
      </c>
      <c r="E1679" s="143"/>
      <c r="F1679" s="138" t="s">
        <v>40</v>
      </c>
      <c r="G1679" s="113">
        <v>2499.0</v>
      </c>
      <c r="H1679" s="116">
        <v>4524.41</v>
      </c>
      <c r="I1679" s="117">
        <v>45796.0</v>
      </c>
      <c r="J1679" s="113" t="s">
        <v>881</v>
      </c>
      <c r="K1679" s="113">
        <v>2025.0</v>
      </c>
      <c r="L1679" s="137" t="s">
        <v>862</v>
      </c>
      <c r="M1679" s="113" t="s">
        <v>2764</v>
      </c>
      <c r="N1679" s="113" t="s">
        <v>725</v>
      </c>
      <c r="O1679" s="121">
        <v>180389.0</v>
      </c>
      <c r="P1679" s="121" t="s">
        <v>2765</v>
      </c>
      <c r="Q1679" s="148"/>
      <c r="R1679" s="153">
        <v>45792.0</v>
      </c>
      <c r="S1679" s="154">
        <v>45796.53623842592</v>
      </c>
    </row>
    <row r="1680">
      <c r="A1680" s="113" t="s">
        <v>2766</v>
      </c>
      <c r="B1680" s="138" t="s">
        <v>783</v>
      </c>
      <c r="C1680" s="138" t="s">
        <v>407</v>
      </c>
      <c r="D1680" s="138" t="s">
        <v>35</v>
      </c>
      <c r="E1680" s="143"/>
      <c r="F1680" s="138" t="s">
        <v>33</v>
      </c>
      <c r="G1680" s="113">
        <v>3712.0</v>
      </c>
      <c r="H1680" s="116">
        <v>196620.71</v>
      </c>
      <c r="I1680" s="117"/>
      <c r="J1680" s="113" t="s">
        <v>877</v>
      </c>
      <c r="K1680" s="113">
        <v>2025.0</v>
      </c>
      <c r="L1680" s="137" t="s">
        <v>2336</v>
      </c>
      <c r="M1680" s="113" t="s">
        <v>2767</v>
      </c>
      <c r="N1680" s="115"/>
      <c r="O1680" s="118">
        <v>175571.0</v>
      </c>
      <c r="P1680" s="146"/>
      <c r="Q1680" s="146"/>
      <c r="R1680" s="151">
        <v>45783.0</v>
      </c>
      <c r="S1680" s="152">
        <v>45792.56489583333</v>
      </c>
    </row>
    <row r="1681">
      <c r="A1681" s="113" t="s">
        <v>2768</v>
      </c>
      <c r="B1681" s="138" t="s">
        <v>429</v>
      </c>
      <c r="C1681" s="138" t="s">
        <v>423</v>
      </c>
      <c r="D1681" s="138" t="s">
        <v>35</v>
      </c>
      <c r="E1681" s="143"/>
      <c r="F1681" s="138" t="s">
        <v>33</v>
      </c>
      <c r="G1681" s="113">
        <v>3722.0</v>
      </c>
      <c r="H1681" s="116">
        <v>17676.13</v>
      </c>
      <c r="I1681" s="117"/>
      <c r="J1681" s="113" t="s">
        <v>877</v>
      </c>
      <c r="K1681" s="113">
        <v>2025.0</v>
      </c>
      <c r="L1681" s="137" t="s">
        <v>2336</v>
      </c>
      <c r="M1681" s="113" t="s">
        <v>2769</v>
      </c>
      <c r="N1681" s="115"/>
      <c r="O1681" s="121">
        <v>154296.0</v>
      </c>
      <c r="P1681" s="148"/>
      <c r="Q1681" s="148"/>
      <c r="R1681" s="153">
        <v>45786.0</v>
      </c>
      <c r="S1681" s="154">
        <v>45792.56472222222</v>
      </c>
    </row>
    <row r="1682">
      <c r="A1682" s="113" t="s">
        <v>2770</v>
      </c>
      <c r="B1682" s="138" t="s">
        <v>429</v>
      </c>
      <c r="C1682" s="138" t="s">
        <v>423</v>
      </c>
      <c r="D1682" s="138" t="s">
        <v>35</v>
      </c>
      <c r="E1682" s="143"/>
      <c r="F1682" s="138" t="s">
        <v>33</v>
      </c>
      <c r="G1682" s="113">
        <v>3735.0</v>
      </c>
      <c r="H1682" s="116">
        <v>57044.92</v>
      </c>
      <c r="I1682" s="117"/>
      <c r="J1682" s="113" t="s">
        <v>877</v>
      </c>
      <c r="K1682" s="113">
        <v>2025.0</v>
      </c>
      <c r="L1682" s="137" t="s">
        <v>2336</v>
      </c>
      <c r="M1682" s="113" t="s">
        <v>2771</v>
      </c>
      <c r="N1682" s="115"/>
      <c r="O1682" s="118">
        <v>164874.0</v>
      </c>
      <c r="P1682" s="146"/>
      <c r="Q1682" s="146"/>
      <c r="R1682" s="151">
        <v>45790.0</v>
      </c>
      <c r="S1682" s="152">
        <v>45791.607557870375</v>
      </c>
    </row>
    <row r="1683">
      <c r="A1683" s="113" t="s">
        <v>2772</v>
      </c>
      <c r="B1683" s="138" t="s">
        <v>436</v>
      </c>
      <c r="C1683" s="138" t="s">
        <v>423</v>
      </c>
      <c r="D1683" s="138" t="s">
        <v>35</v>
      </c>
      <c r="E1683" s="143"/>
      <c r="F1683" s="138" t="s">
        <v>33</v>
      </c>
      <c r="G1683" s="113">
        <v>3696.0</v>
      </c>
      <c r="H1683" s="116">
        <v>2969.04</v>
      </c>
      <c r="I1683" s="117"/>
      <c r="J1683" s="113" t="s">
        <v>877</v>
      </c>
      <c r="K1683" s="113">
        <v>2025.0</v>
      </c>
      <c r="L1683" s="137" t="s">
        <v>2336</v>
      </c>
      <c r="M1683" s="113" t="s">
        <v>2773</v>
      </c>
      <c r="N1683" s="115"/>
      <c r="O1683" s="121">
        <v>165698.0</v>
      </c>
      <c r="P1683" s="148"/>
      <c r="Q1683" s="148"/>
      <c r="R1683" s="153">
        <v>45779.0</v>
      </c>
      <c r="S1683" s="154">
        <v>45791.61436342592</v>
      </c>
    </row>
    <row r="1684">
      <c r="A1684" s="113" t="s">
        <v>2774</v>
      </c>
      <c r="B1684" s="138" t="s">
        <v>436</v>
      </c>
      <c r="C1684" s="138" t="s">
        <v>423</v>
      </c>
      <c r="D1684" s="138" t="s">
        <v>35</v>
      </c>
      <c r="E1684" s="143"/>
      <c r="F1684" s="138" t="s">
        <v>33</v>
      </c>
      <c r="G1684" s="113">
        <v>3697.0</v>
      </c>
      <c r="H1684" s="116">
        <v>30755.46</v>
      </c>
      <c r="I1684" s="117"/>
      <c r="J1684" s="113" t="s">
        <v>877</v>
      </c>
      <c r="K1684" s="113">
        <v>2025.0</v>
      </c>
      <c r="L1684" s="137" t="s">
        <v>2336</v>
      </c>
      <c r="M1684" s="113" t="s">
        <v>2775</v>
      </c>
      <c r="N1684" s="115"/>
      <c r="O1684" s="118">
        <v>165704.0</v>
      </c>
      <c r="P1684" s="146"/>
      <c r="Q1684" s="146"/>
      <c r="R1684" s="151">
        <v>45779.0</v>
      </c>
      <c r="S1684" s="152">
        <v>45791.61659722222</v>
      </c>
    </row>
    <row r="1685">
      <c r="A1685" s="113" t="s">
        <v>2776</v>
      </c>
      <c r="B1685" s="138" t="s">
        <v>436</v>
      </c>
      <c r="C1685" s="138" t="s">
        <v>423</v>
      </c>
      <c r="D1685" s="138" t="s">
        <v>35</v>
      </c>
      <c r="E1685" s="143"/>
      <c r="F1685" s="138" t="s">
        <v>33</v>
      </c>
      <c r="G1685" s="113">
        <v>3708.0</v>
      </c>
      <c r="H1685" s="116">
        <v>12201.22</v>
      </c>
      <c r="I1685" s="117"/>
      <c r="J1685" s="113" t="s">
        <v>877</v>
      </c>
      <c r="K1685" s="113">
        <v>2025.0</v>
      </c>
      <c r="L1685" s="137" t="s">
        <v>2336</v>
      </c>
      <c r="M1685" s="113" t="s">
        <v>2777</v>
      </c>
      <c r="N1685" s="115"/>
      <c r="O1685" s="121">
        <v>166239.0</v>
      </c>
      <c r="P1685" s="148"/>
      <c r="Q1685" s="148"/>
      <c r="R1685" s="153">
        <v>45783.0</v>
      </c>
      <c r="S1685" s="154">
        <v>45791.619201388894</v>
      </c>
    </row>
    <row r="1686">
      <c r="A1686" s="113" t="s">
        <v>2778</v>
      </c>
      <c r="B1686" s="138" t="s">
        <v>436</v>
      </c>
      <c r="C1686" s="138" t="s">
        <v>423</v>
      </c>
      <c r="D1686" s="138" t="s">
        <v>35</v>
      </c>
      <c r="E1686" s="143"/>
      <c r="F1686" s="138" t="s">
        <v>33</v>
      </c>
      <c r="G1686" s="113">
        <v>3711.0</v>
      </c>
      <c r="H1686" s="116">
        <v>14633.34</v>
      </c>
      <c r="I1686" s="117"/>
      <c r="J1686" s="113" t="s">
        <v>877</v>
      </c>
      <c r="K1686" s="113">
        <v>2025.0</v>
      </c>
      <c r="L1686" s="137" t="s">
        <v>2336</v>
      </c>
      <c r="M1686" s="113" t="s">
        <v>2779</v>
      </c>
      <c r="N1686" s="115"/>
      <c r="O1686" s="118">
        <v>168550.0</v>
      </c>
      <c r="P1686" s="146"/>
      <c r="Q1686" s="146"/>
      <c r="R1686" s="151">
        <v>45783.0</v>
      </c>
      <c r="S1686" s="152">
        <v>45791.623761574076</v>
      </c>
    </row>
    <row r="1687">
      <c r="A1687" s="113" t="s">
        <v>2780</v>
      </c>
      <c r="B1687" s="138" t="s">
        <v>439</v>
      </c>
      <c r="C1687" s="138" t="s">
        <v>440</v>
      </c>
      <c r="D1687" s="138" t="s">
        <v>35</v>
      </c>
      <c r="E1687" s="143"/>
      <c r="F1687" s="138" t="s">
        <v>24</v>
      </c>
      <c r="G1687" s="113">
        <v>62.0</v>
      </c>
      <c r="H1687" s="116">
        <v>41087.4</v>
      </c>
      <c r="I1687" s="117"/>
      <c r="J1687" s="113" t="s">
        <v>877</v>
      </c>
      <c r="K1687" s="113">
        <v>2025.0</v>
      </c>
      <c r="L1687" s="137" t="s">
        <v>2336</v>
      </c>
      <c r="M1687" s="113" t="s">
        <v>2781</v>
      </c>
      <c r="N1687" s="115"/>
      <c r="O1687" s="121">
        <v>177960.0</v>
      </c>
      <c r="P1687" s="148"/>
      <c r="Q1687" s="148"/>
      <c r="R1687" s="153">
        <v>45789.0</v>
      </c>
      <c r="S1687" s="154">
        <v>45791.624930555554</v>
      </c>
    </row>
    <row r="1688">
      <c r="A1688" s="113" t="s">
        <v>2782</v>
      </c>
      <c r="B1688" s="138" t="s">
        <v>439</v>
      </c>
      <c r="C1688" s="138" t="s">
        <v>440</v>
      </c>
      <c r="D1688" s="138" t="s">
        <v>35</v>
      </c>
      <c r="E1688" s="143"/>
      <c r="F1688" s="138" t="s">
        <v>24</v>
      </c>
      <c r="G1688" s="113">
        <v>61.0</v>
      </c>
      <c r="H1688" s="116">
        <v>51415.75</v>
      </c>
      <c r="I1688" s="117"/>
      <c r="J1688" s="113" t="s">
        <v>877</v>
      </c>
      <c r="K1688" s="113">
        <v>2025.0</v>
      </c>
      <c r="L1688" s="137" t="s">
        <v>2336</v>
      </c>
      <c r="M1688" s="113" t="s">
        <v>2783</v>
      </c>
      <c r="N1688" s="115"/>
      <c r="O1688" s="118">
        <v>177967.0</v>
      </c>
      <c r="P1688" s="146"/>
      <c r="Q1688" s="146"/>
      <c r="R1688" s="151">
        <v>45789.0</v>
      </c>
      <c r="S1688" s="152">
        <v>45791.627789351856</v>
      </c>
    </row>
    <row r="1689">
      <c r="A1689" s="113" t="s">
        <v>2784</v>
      </c>
      <c r="B1689" s="138" t="s">
        <v>439</v>
      </c>
      <c r="C1689" s="138" t="s">
        <v>440</v>
      </c>
      <c r="D1689" s="138" t="s">
        <v>35</v>
      </c>
      <c r="E1689" s="143"/>
      <c r="F1689" s="138" t="s">
        <v>24</v>
      </c>
      <c r="G1689" s="113">
        <v>65.0</v>
      </c>
      <c r="H1689" s="116">
        <v>52822.55</v>
      </c>
      <c r="I1689" s="117"/>
      <c r="J1689" s="113" t="s">
        <v>877</v>
      </c>
      <c r="K1689" s="113">
        <v>2025.0</v>
      </c>
      <c r="L1689" s="137" t="s">
        <v>2336</v>
      </c>
      <c r="M1689" s="113" t="s">
        <v>2785</v>
      </c>
      <c r="N1689" s="115"/>
      <c r="O1689" s="121">
        <v>179284.0</v>
      </c>
      <c r="P1689" s="148"/>
      <c r="Q1689" s="148"/>
      <c r="R1689" s="153">
        <v>45790.0</v>
      </c>
      <c r="S1689" s="154">
        <v>45791.62983796296</v>
      </c>
    </row>
    <row r="1690">
      <c r="A1690" s="113" t="s">
        <v>2786</v>
      </c>
      <c r="B1690" s="138" t="s">
        <v>439</v>
      </c>
      <c r="C1690" s="138" t="s">
        <v>440</v>
      </c>
      <c r="D1690" s="138" t="s">
        <v>35</v>
      </c>
      <c r="E1690" s="143"/>
      <c r="F1690" s="138" t="s">
        <v>24</v>
      </c>
      <c r="G1690" s="113">
        <v>66.0</v>
      </c>
      <c r="H1690" s="116">
        <v>75541.22</v>
      </c>
      <c r="I1690" s="117"/>
      <c r="J1690" s="113" t="s">
        <v>877</v>
      </c>
      <c r="K1690" s="113">
        <v>2025.0</v>
      </c>
      <c r="L1690" s="137" t="s">
        <v>2336</v>
      </c>
      <c r="M1690" s="113" t="s">
        <v>2787</v>
      </c>
      <c r="N1690" s="115"/>
      <c r="O1690" s="118">
        <v>179513.0</v>
      </c>
      <c r="P1690" s="146"/>
      <c r="Q1690" s="146"/>
      <c r="R1690" s="151">
        <v>45789.0</v>
      </c>
      <c r="S1690" s="152">
        <v>45791.6319212963</v>
      </c>
    </row>
    <row r="1691">
      <c r="A1691" s="113" t="s">
        <v>2788</v>
      </c>
      <c r="B1691" s="138" t="s">
        <v>429</v>
      </c>
      <c r="C1691" s="138" t="s">
        <v>423</v>
      </c>
      <c r="D1691" s="138" t="s">
        <v>35</v>
      </c>
      <c r="E1691" s="143"/>
      <c r="F1691" s="138" t="s">
        <v>33</v>
      </c>
      <c r="G1691" s="113">
        <v>3743.0</v>
      </c>
      <c r="H1691" s="116">
        <v>198243.52</v>
      </c>
      <c r="I1691" s="117"/>
      <c r="J1691" s="113" t="s">
        <v>877</v>
      </c>
      <c r="K1691" s="113">
        <v>2025.0</v>
      </c>
      <c r="L1691" s="137" t="s">
        <v>2336</v>
      </c>
      <c r="M1691" s="113" t="s">
        <v>2789</v>
      </c>
      <c r="N1691" s="115"/>
      <c r="O1691" s="121">
        <v>170262.0</v>
      </c>
      <c r="P1691" s="148"/>
      <c r="Q1691" s="148"/>
      <c r="R1691" s="153">
        <v>45791.0</v>
      </c>
      <c r="S1691" s="154">
        <v>45792.55427083334</v>
      </c>
    </row>
    <row r="1692">
      <c r="A1692" s="113" t="s">
        <v>2790</v>
      </c>
      <c r="B1692" s="138" t="s">
        <v>433</v>
      </c>
      <c r="C1692" s="138" t="s">
        <v>423</v>
      </c>
      <c r="D1692" s="138" t="s">
        <v>35</v>
      </c>
      <c r="E1692" s="143"/>
      <c r="F1692" s="138" t="s">
        <v>33</v>
      </c>
      <c r="G1692" s="113">
        <v>3745.0</v>
      </c>
      <c r="H1692" s="116">
        <v>2827.97</v>
      </c>
      <c r="I1692" s="117"/>
      <c r="J1692" s="113" t="s">
        <v>877</v>
      </c>
      <c r="K1692" s="113">
        <v>2025.0</v>
      </c>
      <c r="L1692" s="137" t="s">
        <v>2336</v>
      </c>
      <c r="M1692" s="113" t="s">
        <v>2791</v>
      </c>
      <c r="N1692" s="115"/>
      <c r="O1692" s="118" t="s">
        <v>2792</v>
      </c>
      <c r="P1692" s="146"/>
      <c r="Q1692" s="146"/>
      <c r="R1692" s="151">
        <v>45791.0</v>
      </c>
      <c r="S1692" s="152">
        <v>45792.55762731482</v>
      </c>
    </row>
    <row r="1693">
      <c r="A1693" s="113" t="s">
        <v>2793</v>
      </c>
      <c r="B1693" s="138" t="s">
        <v>429</v>
      </c>
      <c r="C1693" s="138" t="s">
        <v>423</v>
      </c>
      <c r="D1693" s="138" t="s">
        <v>35</v>
      </c>
      <c r="E1693" s="143"/>
      <c r="F1693" s="138" t="s">
        <v>33</v>
      </c>
      <c r="G1693" s="113">
        <v>3749.0</v>
      </c>
      <c r="H1693" s="116">
        <v>213582.05</v>
      </c>
      <c r="I1693" s="117"/>
      <c r="J1693" s="113" t="s">
        <v>877</v>
      </c>
      <c r="K1693" s="113">
        <v>2025.0</v>
      </c>
      <c r="L1693" s="137" t="s">
        <v>2336</v>
      </c>
      <c r="M1693" s="113" t="s">
        <v>2794</v>
      </c>
      <c r="N1693" s="115"/>
      <c r="O1693" s="121">
        <v>181025.0</v>
      </c>
      <c r="P1693" s="148"/>
      <c r="Q1693" s="148"/>
      <c r="R1693" s="153">
        <v>45791.0</v>
      </c>
      <c r="S1693" s="154">
        <v>45793.61850694445</v>
      </c>
    </row>
    <row r="1694">
      <c r="A1694" s="113" t="s">
        <v>2795</v>
      </c>
      <c r="B1694" s="138" t="s">
        <v>336</v>
      </c>
      <c r="C1694" s="138" t="s">
        <v>337</v>
      </c>
      <c r="D1694" s="138" t="s">
        <v>41</v>
      </c>
      <c r="E1694" s="143"/>
      <c r="F1694" s="138" t="s">
        <v>40</v>
      </c>
      <c r="G1694" s="113">
        <v>2507.0</v>
      </c>
      <c r="H1694" s="116">
        <v>26667.07</v>
      </c>
      <c r="I1694" s="117"/>
      <c r="J1694" s="113" t="s">
        <v>869</v>
      </c>
      <c r="K1694" s="113">
        <v>2024.0</v>
      </c>
      <c r="L1694" s="137" t="s">
        <v>2336</v>
      </c>
      <c r="M1694" s="113" t="s">
        <v>2796</v>
      </c>
      <c r="N1694" s="115"/>
      <c r="O1694" s="118">
        <v>182131.0</v>
      </c>
      <c r="P1694" s="146"/>
      <c r="Q1694" s="146"/>
      <c r="R1694" s="151">
        <v>45796.0</v>
      </c>
      <c r="S1694" s="152">
        <v>45796.470914351856</v>
      </c>
    </row>
    <row r="1695">
      <c r="A1695" s="113" t="s">
        <v>2797</v>
      </c>
      <c r="B1695" s="138" t="s">
        <v>45</v>
      </c>
      <c r="C1695" s="138" t="s">
        <v>46</v>
      </c>
      <c r="D1695" s="138" t="s">
        <v>41</v>
      </c>
      <c r="E1695" s="143"/>
      <c r="F1695" s="138" t="s">
        <v>40</v>
      </c>
      <c r="G1695" s="113"/>
      <c r="H1695" s="116">
        <v>718244.82</v>
      </c>
      <c r="I1695" s="117"/>
      <c r="J1695" s="113" t="s">
        <v>881</v>
      </c>
      <c r="K1695" s="113">
        <v>2025.0</v>
      </c>
      <c r="L1695" s="137" t="s">
        <v>2693</v>
      </c>
      <c r="M1695" s="115"/>
      <c r="N1695" s="115"/>
      <c r="O1695" s="148"/>
      <c r="P1695" s="148"/>
      <c r="Q1695" s="148"/>
      <c r="R1695" s="153">
        <v>45796.0</v>
      </c>
      <c r="S1695" s="154">
        <v>45796.58263888889</v>
      </c>
    </row>
    <row r="1696">
      <c r="A1696" s="113"/>
      <c r="B1696" s="138"/>
      <c r="C1696" s="138"/>
      <c r="D1696" s="138"/>
      <c r="E1696" s="143"/>
      <c r="F1696" s="138"/>
      <c r="G1696" s="113"/>
      <c r="H1696" s="116"/>
      <c r="I1696" s="117"/>
      <c r="J1696" s="113"/>
      <c r="K1696" s="113"/>
      <c r="L1696" s="137"/>
      <c r="M1696" s="115"/>
      <c r="N1696" s="115"/>
      <c r="O1696" s="146"/>
      <c r="P1696" s="146"/>
      <c r="Q1696" s="146"/>
      <c r="R1696" s="146"/>
      <c r="S1696" s="147"/>
    </row>
    <row r="1697">
      <c r="A1697" s="113"/>
      <c r="B1697" s="138"/>
      <c r="C1697" s="138"/>
      <c r="D1697" s="138"/>
      <c r="E1697" s="143"/>
      <c r="F1697" s="138"/>
      <c r="G1697" s="113"/>
      <c r="H1697" s="116"/>
      <c r="I1697" s="117"/>
      <c r="J1697" s="113"/>
      <c r="K1697" s="113"/>
      <c r="L1697" s="137"/>
      <c r="M1697" s="115"/>
      <c r="N1697" s="115"/>
      <c r="O1697" s="148"/>
      <c r="P1697" s="148"/>
      <c r="Q1697" s="148"/>
      <c r="R1697" s="148"/>
      <c r="S1697" s="149"/>
    </row>
    <row r="1698">
      <c r="A1698" s="113"/>
      <c r="B1698" s="138"/>
      <c r="C1698" s="138"/>
      <c r="D1698" s="138"/>
      <c r="E1698" s="143"/>
      <c r="F1698" s="138"/>
      <c r="G1698" s="113"/>
      <c r="H1698" s="116"/>
      <c r="I1698" s="117"/>
      <c r="J1698" s="113"/>
      <c r="K1698" s="113"/>
      <c r="L1698" s="137"/>
      <c r="M1698" s="115"/>
      <c r="N1698" s="115"/>
      <c r="O1698" s="146"/>
      <c r="P1698" s="146"/>
      <c r="Q1698" s="146"/>
      <c r="R1698" s="146"/>
      <c r="S1698" s="147"/>
    </row>
    <row r="1699">
      <c r="A1699" s="113"/>
      <c r="B1699" s="138"/>
      <c r="C1699" s="138"/>
      <c r="D1699" s="138"/>
      <c r="E1699" s="143"/>
      <c r="F1699" s="138"/>
      <c r="G1699" s="113"/>
      <c r="H1699" s="116"/>
      <c r="I1699" s="117"/>
      <c r="J1699" s="113"/>
      <c r="K1699" s="113"/>
      <c r="L1699" s="137"/>
      <c r="M1699" s="115"/>
      <c r="N1699" s="115"/>
      <c r="O1699" s="148"/>
      <c r="P1699" s="148"/>
      <c r="Q1699" s="148"/>
      <c r="R1699" s="148"/>
      <c r="S1699" s="149"/>
    </row>
    <row r="1700">
      <c r="A1700" s="113"/>
      <c r="B1700" s="138"/>
      <c r="C1700" s="138"/>
      <c r="D1700" s="138"/>
      <c r="E1700" s="143"/>
      <c r="F1700" s="138"/>
      <c r="G1700" s="113"/>
      <c r="H1700" s="116"/>
      <c r="I1700" s="117"/>
      <c r="J1700" s="113"/>
      <c r="K1700" s="113"/>
      <c r="L1700" s="137"/>
      <c r="M1700" s="115"/>
      <c r="N1700" s="115"/>
      <c r="O1700" s="146"/>
      <c r="P1700" s="146"/>
      <c r="Q1700" s="146"/>
      <c r="R1700" s="146"/>
      <c r="S1700" s="147"/>
    </row>
    <row r="1701">
      <c r="A1701" s="113"/>
      <c r="B1701" s="138"/>
      <c r="C1701" s="138"/>
      <c r="D1701" s="138"/>
      <c r="E1701" s="143"/>
      <c r="F1701" s="138"/>
      <c r="G1701" s="113"/>
      <c r="H1701" s="116"/>
      <c r="I1701" s="117"/>
      <c r="J1701" s="113"/>
      <c r="K1701" s="113"/>
      <c r="L1701" s="137"/>
      <c r="M1701" s="115"/>
      <c r="N1701" s="115"/>
      <c r="O1701" s="148"/>
      <c r="P1701" s="148"/>
      <c r="Q1701" s="148"/>
      <c r="R1701" s="148"/>
      <c r="S1701" s="149"/>
    </row>
    <row r="1702">
      <c r="A1702" s="113"/>
      <c r="B1702" s="138"/>
      <c r="C1702" s="138"/>
      <c r="D1702" s="138"/>
      <c r="E1702" s="143"/>
      <c r="F1702" s="138"/>
      <c r="G1702" s="113"/>
      <c r="H1702" s="116"/>
      <c r="I1702" s="117"/>
      <c r="J1702" s="113"/>
      <c r="K1702" s="113"/>
      <c r="L1702" s="137"/>
      <c r="M1702" s="115"/>
      <c r="N1702" s="115"/>
      <c r="O1702" s="146"/>
      <c r="P1702" s="146"/>
      <c r="Q1702" s="146"/>
      <c r="R1702" s="146"/>
      <c r="S1702" s="147"/>
    </row>
    <row r="1703">
      <c r="A1703" s="113"/>
      <c r="B1703" s="138"/>
      <c r="C1703" s="138"/>
      <c r="D1703" s="138"/>
      <c r="E1703" s="143"/>
      <c r="F1703" s="138"/>
      <c r="G1703" s="113"/>
      <c r="H1703" s="116"/>
      <c r="I1703" s="117"/>
      <c r="J1703" s="113"/>
      <c r="K1703" s="113"/>
      <c r="L1703" s="137"/>
      <c r="M1703" s="115"/>
      <c r="N1703" s="115"/>
      <c r="O1703" s="148"/>
      <c r="P1703" s="148"/>
      <c r="Q1703" s="148"/>
      <c r="R1703" s="148"/>
      <c r="S1703" s="149"/>
    </row>
    <row r="1704">
      <c r="A1704" s="113"/>
      <c r="B1704" s="138"/>
      <c r="C1704" s="138"/>
      <c r="D1704" s="138"/>
      <c r="E1704" s="143"/>
      <c r="F1704" s="138"/>
      <c r="G1704" s="113"/>
      <c r="H1704" s="116"/>
      <c r="I1704" s="117"/>
      <c r="J1704" s="113"/>
      <c r="K1704" s="113"/>
      <c r="L1704" s="137"/>
      <c r="M1704" s="115"/>
      <c r="N1704" s="115"/>
      <c r="O1704" s="146"/>
      <c r="P1704" s="146"/>
      <c r="Q1704" s="146"/>
      <c r="R1704" s="146"/>
      <c r="S1704" s="147"/>
    </row>
    <row r="1705">
      <c r="A1705" s="113"/>
      <c r="B1705" s="138"/>
      <c r="C1705" s="138"/>
      <c r="D1705" s="138"/>
      <c r="E1705" s="143"/>
      <c r="F1705" s="138"/>
      <c r="G1705" s="113"/>
      <c r="H1705" s="116"/>
      <c r="I1705" s="117"/>
      <c r="J1705" s="113"/>
      <c r="K1705" s="113"/>
      <c r="L1705" s="137"/>
      <c r="M1705" s="115"/>
      <c r="N1705" s="115"/>
      <c r="O1705" s="148"/>
      <c r="P1705" s="148"/>
      <c r="Q1705" s="148"/>
      <c r="R1705" s="148"/>
      <c r="S1705" s="149"/>
    </row>
    <row r="1706">
      <c r="A1706" s="113"/>
      <c r="B1706" s="138"/>
      <c r="C1706" s="138"/>
      <c r="D1706" s="138"/>
      <c r="E1706" s="143"/>
      <c r="F1706" s="138"/>
      <c r="G1706" s="113"/>
      <c r="H1706" s="116"/>
      <c r="I1706" s="117"/>
      <c r="J1706" s="113"/>
      <c r="K1706" s="113"/>
      <c r="L1706" s="137"/>
      <c r="M1706" s="115"/>
      <c r="N1706" s="115"/>
      <c r="O1706" s="146"/>
      <c r="P1706" s="146"/>
      <c r="Q1706" s="146"/>
      <c r="R1706" s="146"/>
      <c r="S1706" s="147"/>
    </row>
    <row r="1707">
      <c r="A1707" s="113"/>
      <c r="B1707" s="138"/>
      <c r="C1707" s="138"/>
      <c r="D1707" s="138"/>
      <c r="E1707" s="143"/>
      <c r="F1707" s="138"/>
      <c r="G1707" s="113"/>
      <c r="H1707" s="116"/>
      <c r="I1707" s="117"/>
      <c r="J1707" s="113"/>
      <c r="K1707" s="113"/>
      <c r="L1707" s="137"/>
      <c r="M1707" s="115"/>
      <c r="N1707" s="115"/>
      <c r="O1707" s="148"/>
      <c r="P1707" s="148"/>
      <c r="Q1707" s="148"/>
      <c r="R1707" s="148"/>
      <c r="S1707" s="149"/>
    </row>
    <row r="1708">
      <c r="A1708" s="113"/>
      <c r="B1708" s="138"/>
      <c r="C1708" s="138"/>
      <c r="D1708" s="138"/>
      <c r="E1708" s="143"/>
      <c r="F1708" s="138"/>
      <c r="G1708" s="113"/>
      <c r="H1708" s="116"/>
      <c r="I1708" s="117"/>
      <c r="J1708" s="113"/>
      <c r="K1708" s="113"/>
      <c r="L1708" s="137"/>
      <c r="M1708" s="115"/>
      <c r="N1708" s="115"/>
      <c r="O1708" s="146"/>
      <c r="P1708" s="146"/>
      <c r="Q1708" s="146"/>
      <c r="R1708" s="146"/>
      <c r="S1708" s="147"/>
    </row>
    <row r="1709">
      <c r="A1709" s="113"/>
      <c r="B1709" s="138"/>
      <c r="C1709" s="138"/>
      <c r="D1709" s="138"/>
      <c r="E1709" s="143"/>
      <c r="F1709" s="138"/>
      <c r="G1709" s="113"/>
      <c r="H1709" s="116"/>
      <c r="I1709" s="117"/>
      <c r="J1709" s="113"/>
      <c r="K1709" s="113"/>
      <c r="L1709" s="137"/>
      <c r="M1709" s="115"/>
      <c r="N1709" s="115"/>
      <c r="O1709" s="148"/>
      <c r="P1709" s="148"/>
      <c r="Q1709" s="148"/>
      <c r="R1709" s="148"/>
      <c r="S1709" s="149"/>
    </row>
    <row r="1710">
      <c r="A1710" s="113"/>
      <c r="B1710" s="138"/>
      <c r="C1710" s="138"/>
      <c r="D1710" s="138"/>
      <c r="E1710" s="143"/>
      <c r="F1710" s="138"/>
      <c r="G1710" s="113"/>
      <c r="H1710" s="116"/>
      <c r="I1710" s="117"/>
      <c r="J1710" s="113"/>
      <c r="K1710" s="113"/>
      <c r="L1710" s="137"/>
      <c r="M1710" s="115"/>
      <c r="N1710" s="115"/>
      <c r="O1710" s="146"/>
      <c r="P1710" s="146"/>
      <c r="Q1710" s="146"/>
      <c r="R1710" s="146"/>
      <c r="S1710" s="147"/>
    </row>
    <row r="1711">
      <c r="A1711" s="113"/>
      <c r="B1711" s="138"/>
      <c r="C1711" s="138"/>
      <c r="D1711" s="138"/>
      <c r="E1711" s="143"/>
      <c r="F1711" s="138"/>
      <c r="G1711" s="113"/>
      <c r="H1711" s="116"/>
      <c r="I1711" s="117"/>
      <c r="J1711" s="113"/>
      <c r="K1711" s="113"/>
      <c r="L1711" s="137"/>
      <c r="M1711" s="115"/>
      <c r="N1711" s="115"/>
      <c r="O1711" s="148"/>
      <c r="P1711" s="148"/>
      <c r="Q1711" s="148"/>
      <c r="R1711" s="148"/>
      <c r="S1711" s="149"/>
    </row>
    <row r="1712">
      <c r="A1712" s="113"/>
      <c r="B1712" s="138"/>
      <c r="C1712" s="138"/>
      <c r="D1712" s="138"/>
      <c r="E1712" s="143"/>
      <c r="F1712" s="138"/>
      <c r="G1712" s="113"/>
      <c r="H1712" s="116"/>
      <c r="I1712" s="117"/>
      <c r="J1712" s="113"/>
      <c r="K1712" s="113"/>
      <c r="L1712" s="137"/>
      <c r="M1712" s="115"/>
      <c r="N1712" s="115"/>
      <c r="O1712" s="146"/>
      <c r="P1712" s="146"/>
      <c r="Q1712" s="146"/>
      <c r="R1712" s="146"/>
      <c r="S1712" s="147"/>
    </row>
    <row r="1713">
      <c r="A1713" s="113"/>
      <c r="B1713" s="138"/>
      <c r="C1713" s="138"/>
      <c r="D1713" s="138"/>
      <c r="E1713" s="143"/>
      <c r="F1713" s="138"/>
      <c r="G1713" s="113"/>
      <c r="H1713" s="116"/>
      <c r="I1713" s="117"/>
      <c r="J1713" s="113"/>
      <c r="K1713" s="113"/>
      <c r="L1713" s="137"/>
      <c r="M1713" s="115"/>
      <c r="N1713" s="115"/>
      <c r="O1713" s="148"/>
      <c r="P1713" s="148"/>
      <c r="Q1713" s="148"/>
      <c r="R1713" s="148"/>
      <c r="S1713" s="149"/>
    </row>
    <row r="1714">
      <c r="A1714" s="113"/>
      <c r="B1714" s="138"/>
      <c r="C1714" s="138"/>
      <c r="D1714" s="138"/>
      <c r="E1714" s="143"/>
      <c r="F1714" s="138"/>
      <c r="G1714" s="113"/>
      <c r="H1714" s="116"/>
      <c r="I1714" s="117"/>
      <c r="J1714" s="113"/>
      <c r="K1714" s="113"/>
      <c r="L1714" s="137"/>
      <c r="M1714" s="115"/>
      <c r="N1714" s="115"/>
      <c r="O1714" s="146"/>
      <c r="P1714" s="146"/>
      <c r="Q1714" s="146"/>
      <c r="R1714" s="146"/>
      <c r="S1714" s="147"/>
    </row>
    <row r="1715">
      <c r="A1715" s="113"/>
      <c r="B1715" s="138"/>
      <c r="C1715" s="138"/>
      <c r="D1715" s="138"/>
      <c r="E1715" s="143"/>
      <c r="F1715" s="138"/>
      <c r="G1715" s="113"/>
      <c r="H1715" s="116"/>
      <c r="I1715" s="117"/>
      <c r="J1715" s="113"/>
      <c r="K1715" s="113"/>
      <c r="L1715" s="137"/>
      <c r="M1715" s="115"/>
      <c r="N1715" s="115"/>
      <c r="O1715" s="148"/>
      <c r="P1715" s="148"/>
      <c r="Q1715" s="148"/>
      <c r="R1715" s="148"/>
      <c r="S1715" s="149"/>
    </row>
    <row r="1716">
      <c r="A1716" s="113"/>
      <c r="B1716" s="138"/>
      <c r="C1716" s="138"/>
      <c r="D1716" s="138"/>
      <c r="E1716" s="143"/>
      <c r="F1716" s="138"/>
      <c r="G1716" s="113"/>
      <c r="H1716" s="116"/>
      <c r="I1716" s="117"/>
      <c r="J1716" s="113"/>
      <c r="K1716" s="113"/>
      <c r="L1716" s="137"/>
      <c r="M1716" s="115"/>
      <c r="N1716" s="115"/>
      <c r="O1716" s="146"/>
      <c r="P1716" s="146"/>
      <c r="Q1716" s="146"/>
      <c r="R1716" s="146"/>
      <c r="S1716" s="147"/>
    </row>
    <row r="1717">
      <c r="A1717" s="113"/>
      <c r="B1717" s="138"/>
      <c r="C1717" s="138"/>
      <c r="D1717" s="138"/>
      <c r="E1717" s="143"/>
      <c r="F1717" s="138"/>
      <c r="G1717" s="113"/>
      <c r="H1717" s="116"/>
      <c r="I1717" s="117"/>
      <c r="J1717" s="113"/>
      <c r="K1717" s="113"/>
      <c r="L1717" s="137"/>
      <c r="M1717" s="115"/>
      <c r="N1717" s="115"/>
      <c r="O1717" s="148"/>
      <c r="P1717" s="148"/>
      <c r="Q1717" s="148"/>
      <c r="R1717" s="148"/>
      <c r="S1717" s="149"/>
    </row>
    <row r="1718">
      <c r="A1718" s="113"/>
      <c r="B1718" s="138"/>
      <c r="C1718" s="138"/>
      <c r="D1718" s="138"/>
      <c r="E1718" s="143"/>
      <c r="F1718" s="138"/>
      <c r="G1718" s="113"/>
      <c r="H1718" s="116"/>
      <c r="I1718" s="117"/>
      <c r="J1718" s="113"/>
      <c r="K1718" s="113"/>
      <c r="L1718" s="137"/>
      <c r="M1718" s="115"/>
      <c r="N1718" s="115"/>
      <c r="O1718" s="146"/>
      <c r="P1718" s="146"/>
      <c r="Q1718" s="146"/>
      <c r="R1718" s="146"/>
      <c r="S1718" s="147"/>
    </row>
    <row r="1719">
      <c r="A1719" s="113"/>
      <c r="B1719" s="138"/>
      <c r="C1719" s="138"/>
      <c r="D1719" s="138"/>
      <c r="E1719" s="143"/>
      <c r="F1719" s="138"/>
      <c r="G1719" s="113"/>
      <c r="H1719" s="116"/>
      <c r="I1719" s="117"/>
      <c r="J1719" s="113"/>
      <c r="K1719" s="113"/>
      <c r="L1719" s="137"/>
      <c r="M1719" s="115"/>
      <c r="N1719" s="115"/>
      <c r="O1719" s="148"/>
      <c r="P1719" s="148"/>
      <c r="Q1719" s="148"/>
      <c r="R1719" s="148"/>
      <c r="S1719" s="149"/>
    </row>
    <row r="1720">
      <c r="A1720" s="113"/>
      <c r="B1720" s="138"/>
      <c r="C1720" s="138"/>
      <c r="D1720" s="138"/>
      <c r="E1720" s="143"/>
      <c r="F1720" s="138"/>
      <c r="G1720" s="113"/>
      <c r="H1720" s="116"/>
      <c r="I1720" s="117"/>
      <c r="J1720" s="113"/>
      <c r="K1720" s="113"/>
      <c r="L1720" s="137"/>
      <c r="M1720" s="115"/>
      <c r="N1720" s="115"/>
      <c r="O1720" s="146"/>
      <c r="P1720" s="146"/>
      <c r="Q1720" s="146"/>
      <c r="R1720" s="146"/>
      <c r="S1720" s="147"/>
    </row>
    <row r="1721">
      <c r="A1721" s="113"/>
      <c r="B1721" s="138"/>
      <c r="C1721" s="138"/>
      <c r="D1721" s="138"/>
      <c r="E1721" s="143"/>
      <c r="F1721" s="138"/>
      <c r="G1721" s="113"/>
      <c r="H1721" s="116"/>
      <c r="I1721" s="117"/>
      <c r="J1721" s="113"/>
      <c r="K1721" s="113"/>
      <c r="L1721" s="137"/>
      <c r="M1721" s="115"/>
      <c r="N1721" s="115"/>
      <c r="O1721" s="148"/>
      <c r="P1721" s="148"/>
      <c r="Q1721" s="148"/>
      <c r="R1721" s="148"/>
      <c r="S1721" s="149"/>
    </row>
    <row r="1722">
      <c r="A1722" s="113"/>
      <c r="B1722" s="138"/>
      <c r="C1722" s="138"/>
      <c r="D1722" s="138"/>
      <c r="E1722" s="143"/>
      <c r="F1722" s="138"/>
      <c r="G1722" s="113"/>
      <c r="H1722" s="116"/>
      <c r="I1722" s="117"/>
      <c r="J1722" s="113"/>
      <c r="K1722" s="113"/>
      <c r="L1722" s="137"/>
      <c r="M1722" s="115"/>
      <c r="N1722" s="115"/>
      <c r="O1722" s="146"/>
      <c r="P1722" s="146"/>
      <c r="Q1722" s="146"/>
      <c r="R1722" s="146"/>
      <c r="S1722" s="147"/>
    </row>
    <row r="1723">
      <c r="A1723" s="113"/>
      <c r="B1723" s="138"/>
      <c r="C1723" s="138"/>
      <c r="D1723" s="138"/>
      <c r="E1723" s="143"/>
      <c r="F1723" s="138"/>
      <c r="G1723" s="113"/>
      <c r="H1723" s="116"/>
      <c r="I1723" s="117"/>
      <c r="J1723" s="113"/>
      <c r="K1723" s="113"/>
      <c r="L1723" s="137"/>
      <c r="M1723" s="115"/>
      <c r="N1723" s="115"/>
      <c r="O1723" s="148"/>
      <c r="P1723" s="148"/>
      <c r="Q1723" s="148"/>
      <c r="R1723" s="148"/>
      <c r="S1723" s="149"/>
    </row>
    <row r="1724">
      <c r="A1724" s="113"/>
      <c r="B1724" s="138"/>
      <c r="C1724" s="138"/>
      <c r="D1724" s="138"/>
      <c r="E1724" s="143"/>
      <c r="F1724" s="138"/>
      <c r="G1724" s="113"/>
      <c r="H1724" s="116"/>
      <c r="I1724" s="117"/>
      <c r="J1724" s="113"/>
      <c r="K1724" s="113"/>
      <c r="L1724" s="137"/>
      <c r="M1724" s="115"/>
      <c r="N1724" s="115"/>
      <c r="O1724" s="146"/>
      <c r="P1724" s="146"/>
      <c r="Q1724" s="146"/>
      <c r="R1724" s="146"/>
      <c r="S1724" s="147"/>
    </row>
    <row r="1725">
      <c r="A1725" s="113"/>
      <c r="B1725" s="138"/>
      <c r="C1725" s="138"/>
      <c r="D1725" s="138"/>
      <c r="E1725" s="143"/>
      <c r="F1725" s="138"/>
      <c r="G1725" s="113"/>
      <c r="H1725" s="116"/>
      <c r="I1725" s="117"/>
      <c r="J1725" s="113"/>
      <c r="K1725" s="113"/>
      <c r="L1725" s="137"/>
      <c r="M1725" s="115"/>
      <c r="N1725" s="115"/>
      <c r="O1725" s="148"/>
      <c r="P1725" s="148"/>
      <c r="Q1725" s="148"/>
      <c r="R1725" s="148"/>
      <c r="S1725" s="149"/>
    </row>
    <row r="1726">
      <c r="A1726" s="113"/>
      <c r="B1726" s="138"/>
      <c r="C1726" s="138"/>
      <c r="D1726" s="138"/>
      <c r="E1726" s="143"/>
      <c r="F1726" s="138"/>
      <c r="G1726" s="113"/>
      <c r="H1726" s="116"/>
      <c r="I1726" s="117"/>
      <c r="J1726" s="113"/>
      <c r="K1726" s="113"/>
      <c r="L1726" s="137"/>
      <c r="M1726" s="115"/>
      <c r="N1726" s="115"/>
      <c r="O1726" s="146"/>
      <c r="P1726" s="146"/>
      <c r="Q1726" s="146"/>
      <c r="R1726" s="146"/>
      <c r="S1726" s="147"/>
    </row>
    <row r="1727">
      <c r="A1727" s="113"/>
      <c r="B1727" s="138"/>
      <c r="C1727" s="138"/>
      <c r="D1727" s="138"/>
      <c r="E1727" s="143"/>
      <c r="F1727" s="138"/>
      <c r="G1727" s="113"/>
      <c r="H1727" s="116"/>
      <c r="I1727" s="117"/>
      <c r="J1727" s="113"/>
      <c r="K1727" s="113"/>
      <c r="L1727" s="137"/>
      <c r="M1727" s="115"/>
      <c r="N1727" s="115"/>
      <c r="O1727" s="148"/>
      <c r="P1727" s="148"/>
      <c r="Q1727" s="148"/>
      <c r="R1727" s="148"/>
      <c r="S1727" s="149"/>
    </row>
    <row r="1728">
      <c r="A1728" s="113"/>
      <c r="B1728" s="138"/>
      <c r="C1728" s="138"/>
      <c r="D1728" s="138"/>
      <c r="E1728" s="143"/>
      <c r="F1728" s="138"/>
      <c r="G1728" s="113"/>
      <c r="H1728" s="116"/>
      <c r="I1728" s="117"/>
      <c r="J1728" s="113"/>
      <c r="K1728" s="113"/>
      <c r="L1728" s="137"/>
      <c r="M1728" s="115"/>
      <c r="N1728" s="115"/>
      <c r="O1728" s="146"/>
      <c r="P1728" s="146"/>
      <c r="Q1728" s="146"/>
      <c r="R1728" s="146"/>
      <c r="S1728" s="147"/>
    </row>
    <row r="1729">
      <c r="A1729" s="113"/>
      <c r="B1729" s="138"/>
      <c r="C1729" s="138"/>
      <c r="D1729" s="138"/>
      <c r="E1729" s="143"/>
      <c r="F1729" s="138"/>
      <c r="G1729" s="113"/>
      <c r="H1729" s="116"/>
      <c r="I1729" s="117"/>
      <c r="J1729" s="113"/>
      <c r="K1729" s="113"/>
      <c r="L1729" s="137"/>
      <c r="M1729" s="115"/>
      <c r="N1729" s="115"/>
      <c r="O1729" s="148"/>
      <c r="P1729" s="148"/>
      <c r="Q1729" s="148"/>
      <c r="R1729" s="148"/>
      <c r="S1729" s="149"/>
    </row>
    <row r="1730">
      <c r="A1730" s="113"/>
      <c r="B1730" s="138"/>
      <c r="C1730" s="138"/>
      <c r="D1730" s="138"/>
      <c r="E1730" s="143"/>
      <c r="F1730" s="138"/>
      <c r="G1730" s="113"/>
      <c r="H1730" s="116"/>
      <c r="I1730" s="117"/>
      <c r="J1730" s="113"/>
      <c r="K1730" s="113"/>
      <c r="L1730" s="137"/>
      <c r="M1730" s="115"/>
      <c r="N1730" s="115"/>
      <c r="O1730" s="146"/>
      <c r="P1730" s="146"/>
      <c r="Q1730" s="146"/>
      <c r="R1730" s="146"/>
      <c r="S1730" s="147"/>
    </row>
    <row r="1731">
      <c r="A1731" s="113"/>
      <c r="B1731" s="138"/>
      <c r="C1731" s="138"/>
      <c r="D1731" s="138"/>
      <c r="E1731" s="143"/>
      <c r="F1731" s="138"/>
      <c r="G1731" s="113"/>
      <c r="H1731" s="116"/>
      <c r="I1731" s="117"/>
      <c r="J1731" s="113"/>
      <c r="K1731" s="113"/>
      <c r="L1731" s="137"/>
      <c r="M1731" s="115"/>
      <c r="N1731" s="115"/>
      <c r="O1731" s="148"/>
      <c r="P1731" s="148"/>
      <c r="Q1731" s="148"/>
      <c r="R1731" s="148"/>
      <c r="S1731" s="149"/>
    </row>
    <row r="1732">
      <c r="A1732" s="113"/>
      <c r="B1732" s="138"/>
      <c r="C1732" s="138"/>
      <c r="D1732" s="138"/>
      <c r="E1732" s="143"/>
      <c r="F1732" s="138"/>
      <c r="G1732" s="113"/>
      <c r="H1732" s="116"/>
      <c r="I1732" s="117"/>
      <c r="J1732" s="113"/>
      <c r="K1732" s="113"/>
      <c r="L1732" s="137"/>
      <c r="M1732" s="115"/>
      <c r="N1732" s="115"/>
      <c r="O1732" s="146"/>
      <c r="P1732" s="146"/>
      <c r="Q1732" s="146"/>
      <c r="R1732" s="146"/>
      <c r="S1732" s="147"/>
    </row>
    <row r="1733">
      <c r="A1733" s="113"/>
      <c r="B1733" s="138"/>
      <c r="C1733" s="138"/>
      <c r="D1733" s="138"/>
      <c r="E1733" s="143"/>
      <c r="F1733" s="138"/>
      <c r="G1733" s="113"/>
      <c r="H1733" s="116"/>
      <c r="I1733" s="117"/>
      <c r="J1733" s="113"/>
      <c r="K1733" s="113"/>
      <c r="L1733" s="137"/>
      <c r="M1733" s="115"/>
      <c r="N1733" s="115"/>
      <c r="O1733" s="148"/>
      <c r="P1733" s="148"/>
      <c r="Q1733" s="148"/>
      <c r="R1733" s="148"/>
      <c r="S1733" s="149"/>
    </row>
    <row r="1734">
      <c r="A1734" s="113"/>
      <c r="B1734" s="138"/>
      <c r="C1734" s="138"/>
      <c r="D1734" s="138"/>
      <c r="E1734" s="143"/>
      <c r="F1734" s="138"/>
      <c r="G1734" s="113"/>
      <c r="H1734" s="116"/>
      <c r="I1734" s="117"/>
      <c r="J1734" s="113"/>
      <c r="K1734" s="113"/>
      <c r="L1734" s="137"/>
      <c r="M1734" s="115"/>
      <c r="N1734" s="115"/>
      <c r="O1734" s="146"/>
      <c r="P1734" s="146"/>
      <c r="Q1734" s="146"/>
      <c r="R1734" s="146"/>
      <c r="S1734" s="147"/>
    </row>
    <row r="1735">
      <c r="A1735" s="113"/>
      <c r="B1735" s="138"/>
      <c r="C1735" s="138"/>
      <c r="D1735" s="138"/>
      <c r="E1735" s="143"/>
      <c r="F1735" s="138"/>
      <c r="G1735" s="113"/>
      <c r="H1735" s="116"/>
      <c r="I1735" s="117"/>
      <c r="J1735" s="113"/>
      <c r="K1735" s="113"/>
      <c r="L1735" s="137"/>
      <c r="M1735" s="115"/>
      <c r="N1735" s="115"/>
      <c r="O1735" s="148"/>
      <c r="P1735" s="148"/>
      <c r="Q1735" s="148"/>
      <c r="R1735" s="148"/>
      <c r="S1735" s="149"/>
    </row>
    <row r="1736">
      <c r="A1736" s="113"/>
      <c r="B1736" s="138"/>
      <c r="C1736" s="138"/>
      <c r="D1736" s="138"/>
      <c r="E1736" s="143"/>
      <c r="F1736" s="138"/>
      <c r="G1736" s="113"/>
      <c r="H1736" s="116"/>
      <c r="I1736" s="117"/>
      <c r="J1736" s="113"/>
      <c r="K1736" s="113"/>
      <c r="L1736" s="137"/>
      <c r="M1736" s="115"/>
      <c r="N1736" s="115"/>
      <c r="O1736" s="146"/>
      <c r="P1736" s="146"/>
      <c r="Q1736" s="146"/>
      <c r="R1736" s="146"/>
      <c r="S1736" s="147"/>
    </row>
    <row r="1737">
      <c r="A1737" s="113"/>
      <c r="B1737" s="138"/>
      <c r="C1737" s="138"/>
      <c r="D1737" s="138"/>
      <c r="E1737" s="143"/>
      <c r="F1737" s="138"/>
      <c r="G1737" s="113"/>
      <c r="H1737" s="116"/>
      <c r="I1737" s="117"/>
      <c r="J1737" s="113"/>
      <c r="K1737" s="113"/>
      <c r="L1737" s="137"/>
      <c r="M1737" s="115"/>
      <c r="N1737" s="115"/>
      <c r="O1737" s="148"/>
      <c r="P1737" s="148"/>
      <c r="Q1737" s="148"/>
      <c r="R1737" s="148"/>
      <c r="S1737" s="149"/>
    </row>
    <row r="1738">
      <c r="A1738" s="113"/>
      <c r="B1738" s="138"/>
      <c r="C1738" s="138"/>
      <c r="D1738" s="138"/>
      <c r="E1738" s="143"/>
      <c r="F1738" s="138"/>
      <c r="G1738" s="113"/>
      <c r="H1738" s="116"/>
      <c r="I1738" s="117"/>
      <c r="J1738" s="113"/>
      <c r="K1738" s="113"/>
      <c r="L1738" s="137"/>
      <c r="M1738" s="115"/>
      <c r="N1738" s="115"/>
      <c r="O1738" s="146"/>
      <c r="P1738" s="146"/>
      <c r="Q1738" s="146"/>
      <c r="R1738" s="146"/>
      <c r="S1738" s="147"/>
    </row>
    <row r="1739">
      <c r="A1739" s="113"/>
      <c r="B1739" s="138"/>
      <c r="C1739" s="138"/>
      <c r="D1739" s="138"/>
      <c r="E1739" s="143"/>
      <c r="F1739" s="138"/>
      <c r="G1739" s="113"/>
      <c r="H1739" s="116"/>
      <c r="I1739" s="117"/>
      <c r="J1739" s="113"/>
      <c r="K1739" s="113"/>
      <c r="L1739" s="137"/>
      <c r="M1739" s="115"/>
      <c r="N1739" s="115"/>
      <c r="O1739" s="148"/>
      <c r="P1739" s="148"/>
      <c r="Q1739" s="148"/>
      <c r="R1739" s="148"/>
      <c r="S1739" s="149"/>
    </row>
    <row r="1740">
      <c r="A1740" s="113"/>
      <c r="B1740" s="138"/>
      <c r="C1740" s="138"/>
      <c r="D1740" s="138"/>
      <c r="E1740" s="143"/>
      <c r="F1740" s="138"/>
      <c r="G1740" s="113"/>
      <c r="H1740" s="116"/>
      <c r="I1740" s="117"/>
      <c r="J1740" s="113"/>
      <c r="K1740" s="113"/>
      <c r="L1740" s="137"/>
      <c r="M1740" s="115"/>
      <c r="N1740" s="115"/>
      <c r="O1740" s="146"/>
      <c r="P1740" s="146"/>
      <c r="Q1740" s="146"/>
      <c r="R1740" s="146"/>
      <c r="S1740" s="147"/>
    </row>
    <row r="1741">
      <c r="A1741" s="113"/>
      <c r="B1741" s="138"/>
      <c r="C1741" s="138"/>
      <c r="D1741" s="138"/>
      <c r="E1741" s="143"/>
      <c r="F1741" s="138"/>
      <c r="G1741" s="113"/>
      <c r="H1741" s="116"/>
      <c r="I1741" s="117"/>
      <c r="J1741" s="113"/>
      <c r="K1741" s="113"/>
      <c r="L1741" s="137"/>
      <c r="M1741" s="115"/>
      <c r="N1741" s="115"/>
      <c r="O1741" s="148"/>
      <c r="P1741" s="148"/>
      <c r="Q1741" s="148"/>
      <c r="R1741" s="148"/>
      <c r="S1741" s="149"/>
    </row>
    <row r="1742">
      <c r="A1742" s="113"/>
      <c r="B1742" s="138"/>
      <c r="C1742" s="138"/>
      <c r="D1742" s="138"/>
      <c r="E1742" s="143"/>
      <c r="F1742" s="138"/>
      <c r="G1742" s="113"/>
      <c r="H1742" s="116"/>
      <c r="I1742" s="117"/>
      <c r="J1742" s="113"/>
      <c r="K1742" s="113"/>
      <c r="L1742" s="137"/>
      <c r="M1742" s="115"/>
      <c r="N1742" s="115"/>
      <c r="O1742" s="146"/>
      <c r="P1742" s="146"/>
      <c r="Q1742" s="146"/>
      <c r="R1742" s="146"/>
      <c r="S1742" s="147"/>
    </row>
    <row r="1743">
      <c r="A1743" s="113"/>
      <c r="B1743" s="138"/>
      <c r="C1743" s="138"/>
      <c r="D1743" s="138"/>
      <c r="E1743" s="143"/>
      <c r="F1743" s="138"/>
      <c r="G1743" s="113"/>
      <c r="H1743" s="116"/>
      <c r="I1743" s="117"/>
      <c r="J1743" s="113"/>
      <c r="K1743" s="113"/>
      <c r="L1743" s="137"/>
      <c r="M1743" s="115"/>
      <c r="N1743" s="115"/>
      <c r="O1743" s="148"/>
      <c r="P1743" s="148"/>
      <c r="Q1743" s="148"/>
      <c r="R1743" s="148"/>
      <c r="S1743" s="149"/>
    </row>
    <row r="1744">
      <c r="A1744" s="113"/>
      <c r="B1744" s="138"/>
      <c r="C1744" s="138"/>
      <c r="D1744" s="138"/>
      <c r="E1744" s="143"/>
      <c r="F1744" s="138"/>
      <c r="G1744" s="113"/>
      <c r="H1744" s="116"/>
      <c r="I1744" s="117"/>
      <c r="J1744" s="113"/>
      <c r="K1744" s="113"/>
      <c r="L1744" s="137"/>
      <c r="M1744" s="115"/>
      <c r="N1744" s="115"/>
      <c r="O1744" s="146"/>
      <c r="P1744" s="146"/>
      <c r="Q1744" s="146"/>
      <c r="R1744" s="146"/>
      <c r="S1744" s="147"/>
    </row>
    <row r="1745">
      <c r="A1745" s="113"/>
      <c r="B1745" s="138"/>
      <c r="C1745" s="138"/>
      <c r="D1745" s="138"/>
      <c r="E1745" s="143"/>
      <c r="F1745" s="138"/>
      <c r="G1745" s="113"/>
      <c r="H1745" s="116"/>
      <c r="I1745" s="117"/>
      <c r="J1745" s="113"/>
      <c r="K1745" s="113"/>
      <c r="L1745" s="137"/>
      <c r="M1745" s="115"/>
      <c r="N1745" s="115"/>
      <c r="O1745" s="148"/>
      <c r="P1745" s="148"/>
      <c r="Q1745" s="148"/>
      <c r="R1745" s="148"/>
      <c r="S1745" s="149"/>
    </row>
    <row r="1746">
      <c r="A1746" s="113"/>
      <c r="B1746" s="138"/>
      <c r="C1746" s="138"/>
      <c r="D1746" s="138"/>
      <c r="E1746" s="143"/>
      <c r="F1746" s="138"/>
      <c r="G1746" s="113"/>
      <c r="H1746" s="116"/>
      <c r="I1746" s="117"/>
      <c r="J1746" s="113"/>
      <c r="K1746" s="113"/>
      <c r="L1746" s="137"/>
      <c r="M1746" s="115"/>
      <c r="N1746" s="115"/>
      <c r="O1746" s="146"/>
      <c r="P1746" s="146"/>
      <c r="Q1746" s="146"/>
      <c r="R1746" s="146"/>
      <c r="S1746" s="147"/>
    </row>
    <row r="1747">
      <c r="A1747" s="113"/>
      <c r="B1747" s="138"/>
      <c r="C1747" s="138"/>
      <c r="D1747" s="138"/>
      <c r="E1747" s="143"/>
      <c r="F1747" s="138"/>
      <c r="G1747" s="113"/>
      <c r="H1747" s="116"/>
      <c r="I1747" s="117"/>
      <c r="J1747" s="113"/>
      <c r="K1747" s="113"/>
      <c r="L1747" s="137"/>
      <c r="M1747" s="115"/>
      <c r="N1747" s="115"/>
      <c r="O1747" s="148"/>
      <c r="P1747" s="148"/>
      <c r="Q1747" s="148"/>
      <c r="R1747" s="148"/>
      <c r="S1747" s="149"/>
    </row>
    <row r="1748">
      <c r="A1748" s="113"/>
      <c r="B1748" s="138"/>
      <c r="C1748" s="138"/>
      <c r="D1748" s="138"/>
      <c r="E1748" s="143"/>
      <c r="F1748" s="138"/>
      <c r="G1748" s="113"/>
      <c r="H1748" s="116"/>
      <c r="I1748" s="117"/>
      <c r="J1748" s="113"/>
      <c r="K1748" s="113"/>
      <c r="L1748" s="137"/>
      <c r="M1748" s="115"/>
      <c r="N1748" s="115"/>
      <c r="O1748" s="146"/>
      <c r="P1748" s="146"/>
      <c r="Q1748" s="146"/>
      <c r="R1748" s="146"/>
      <c r="S1748" s="147"/>
    </row>
    <row r="1749">
      <c r="A1749" s="113"/>
      <c r="B1749" s="138"/>
      <c r="C1749" s="138"/>
      <c r="D1749" s="138"/>
      <c r="E1749" s="143"/>
      <c r="F1749" s="138"/>
      <c r="G1749" s="113"/>
      <c r="H1749" s="116"/>
      <c r="I1749" s="117"/>
      <c r="J1749" s="113"/>
      <c r="K1749" s="113"/>
      <c r="L1749" s="137"/>
      <c r="M1749" s="115"/>
      <c r="N1749" s="115"/>
      <c r="O1749" s="148"/>
      <c r="P1749" s="148"/>
      <c r="Q1749" s="148"/>
      <c r="R1749" s="148"/>
      <c r="S1749" s="149"/>
    </row>
    <row r="1750">
      <c r="A1750" s="113"/>
      <c r="B1750" s="138"/>
      <c r="C1750" s="138"/>
      <c r="D1750" s="138"/>
      <c r="E1750" s="143"/>
      <c r="F1750" s="138"/>
      <c r="G1750" s="113"/>
      <c r="H1750" s="116"/>
      <c r="I1750" s="117"/>
      <c r="J1750" s="113"/>
      <c r="K1750" s="113"/>
      <c r="L1750" s="137"/>
      <c r="M1750" s="115"/>
      <c r="N1750" s="115"/>
      <c r="O1750" s="146"/>
      <c r="P1750" s="146"/>
      <c r="Q1750" s="146"/>
      <c r="R1750" s="146"/>
      <c r="S1750" s="147"/>
    </row>
    <row r="1751">
      <c r="A1751" s="113"/>
      <c r="B1751" s="138"/>
      <c r="C1751" s="138"/>
      <c r="D1751" s="138"/>
      <c r="E1751" s="143"/>
      <c r="F1751" s="138"/>
      <c r="G1751" s="113"/>
      <c r="H1751" s="116"/>
      <c r="I1751" s="117"/>
      <c r="J1751" s="113"/>
      <c r="K1751" s="113"/>
      <c r="L1751" s="137"/>
      <c r="M1751" s="115"/>
      <c r="N1751" s="115"/>
      <c r="O1751" s="148"/>
      <c r="P1751" s="148"/>
      <c r="Q1751" s="148"/>
      <c r="R1751" s="148"/>
      <c r="S1751" s="149"/>
    </row>
    <row r="1752">
      <c r="A1752" s="113"/>
      <c r="B1752" s="138"/>
      <c r="C1752" s="138"/>
      <c r="D1752" s="138"/>
      <c r="E1752" s="143"/>
      <c r="F1752" s="138"/>
      <c r="G1752" s="113"/>
      <c r="H1752" s="116"/>
      <c r="I1752" s="117"/>
      <c r="J1752" s="113"/>
      <c r="K1752" s="113"/>
      <c r="L1752" s="137"/>
      <c r="M1752" s="115"/>
      <c r="N1752" s="115"/>
      <c r="O1752" s="146"/>
      <c r="P1752" s="146"/>
      <c r="Q1752" s="146"/>
      <c r="R1752" s="146"/>
      <c r="S1752" s="147"/>
    </row>
    <row r="1753">
      <c r="A1753" s="113"/>
      <c r="B1753" s="138"/>
      <c r="C1753" s="138"/>
      <c r="D1753" s="138"/>
      <c r="E1753" s="143"/>
      <c r="F1753" s="138"/>
      <c r="G1753" s="113"/>
      <c r="H1753" s="116"/>
      <c r="I1753" s="117"/>
      <c r="J1753" s="113"/>
      <c r="K1753" s="113"/>
      <c r="L1753" s="137"/>
      <c r="M1753" s="115"/>
      <c r="N1753" s="115"/>
      <c r="O1753" s="148"/>
      <c r="P1753" s="148"/>
      <c r="Q1753" s="148"/>
      <c r="R1753" s="148"/>
      <c r="S1753" s="149"/>
    </row>
    <row r="1754">
      <c r="A1754" s="113"/>
      <c r="B1754" s="138"/>
      <c r="C1754" s="138"/>
      <c r="D1754" s="138"/>
      <c r="E1754" s="143"/>
      <c r="F1754" s="138"/>
      <c r="G1754" s="113"/>
      <c r="H1754" s="116"/>
      <c r="I1754" s="117"/>
      <c r="J1754" s="113"/>
      <c r="K1754" s="113"/>
      <c r="L1754" s="137"/>
      <c r="M1754" s="115"/>
      <c r="N1754" s="115"/>
      <c r="O1754" s="146"/>
      <c r="P1754" s="146"/>
      <c r="Q1754" s="146"/>
      <c r="R1754" s="146"/>
      <c r="S1754" s="147"/>
    </row>
    <row r="1755">
      <c r="A1755" s="113"/>
      <c r="B1755" s="138"/>
      <c r="C1755" s="138"/>
      <c r="D1755" s="138"/>
      <c r="E1755" s="143"/>
      <c r="F1755" s="138"/>
      <c r="G1755" s="113"/>
      <c r="H1755" s="116"/>
      <c r="I1755" s="117"/>
      <c r="J1755" s="113"/>
      <c r="K1755" s="113"/>
      <c r="L1755" s="137"/>
      <c r="M1755" s="115"/>
      <c r="N1755" s="115"/>
      <c r="O1755" s="148"/>
      <c r="P1755" s="148"/>
      <c r="Q1755" s="148"/>
      <c r="R1755" s="148"/>
      <c r="S1755" s="149"/>
    </row>
    <row r="1756">
      <c r="A1756" s="113"/>
      <c r="B1756" s="138"/>
      <c r="C1756" s="138"/>
      <c r="D1756" s="138"/>
      <c r="E1756" s="143"/>
      <c r="F1756" s="138"/>
      <c r="G1756" s="113"/>
      <c r="H1756" s="116"/>
      <c r="I1756" s="117"/>
      <c r="J1756" s="113"/>
      <c r="K1756" s="113"/>
      <c r="L1756" s="137"/>
      <c r="M1756" s="115"/>
      <c r="N1756" s="115"/>
      <c r="O1756" s="146"/>
      <c r="P1756" s="146"/>
      <c r="Q1756" s="146"/>
      <c r="R1756" s="146"/>
      <c r="S1756" s="147"/>
    </row>
    <row r="1757">
      <c r="A1757" s="113"/>
      <c r="B1757" s="138"/>
      <c r="C1757" s="138"/>
      <c r="D1757" s="138"/>
      <c r="E1757" s="143"/>
      <c r="F1757" s="138"/>
      <c r="G1757" s="113"/>
      <c r="H1757" s="116"/>
      <c r="I1757" s="117"/>
      <c r="J1757" s="113"/>
      <c r="K1757" s="113"/>
      <c r="L1757" s="137"/>
      <c r="M1757" s="115"/>
      <c r="N1757" s="115"/>
      <c r="O1757" s="148"/>
      <c r="P1757" s="148"/>
      <c r="Q1757" s="148"/>
      <c r="R1757" s="148"/>
      <c r="S1757" s="149"/>
    </row>
    <row r="1758">
      <c r="A1758" s="113"/>
      <c r="B1758" s="138"/>
      <c r="C1758" s="138"/>
      <c r="D1758" s="138"/>
      <c r="E1758" s="143"/>
      <c r="F1758" s="138"/>
      <c r="G1758" s="113"/>
      <c r="H1758" s="116"/>
      <c r="I1758" s="117"/>
      <c r="J1758" s="113"/>
      <c r="K1758" s="113"/>
      <c r="L1758" s="137"/>
      <c r="M1758" s="115"/>
      <c r="N1758" s="115"/>
      <c r="O1758" s="146"/>
      <c r="P1758" s="146"/>
      <c r="Q1758" s="146"/>
      <c r="R1758" s="146"/>
      <c r="S1758" s="147"/>
    </row>
    <row r="1759">
      <c r="A1759" s="113"/>
      <c r="B1759" s="138"/>
      <c r="C1759" s="138"/>
      <c r="D1759" s="138"/>
      <c r="E1759" s="143"/>
      <c r="F1759" s="138"/>
      <c r="G1759" s="113"/>
      <c r="H1759" s="116"/>
      <c r="I1759" s="117"/>
      <c r="J1759" s="113"/>
      <c r="K1759" s="113"/>
      <c r="L1759" s="137"/>
      <c r="M1759" s="115"/>
      <c r="N1759" s="115"/>
      <c r="O1759" s="148"/>
      <c r="P1759" s="148"/>
      <c r="Q1759" s="148"/>
      <c r="R1759" s="148"/>
      <c r="S1759" s="149"/>
    </row>
    <row r="1760">
      <c r="A1760" s="113"/>
      <c r="B1760" s="138"/>
      <c r="C1760" s="138"/>
      <c r="D1760" s="138"/>
      <c r="E1760" s="143"/>
      <c r="F1760" s="138"/>
      <c r="G1760" s="113"/>
      <c r="H1760" s="116"/>
      <c r="I1760" s="117"/>
      <c r="J1760" s="113"/>
      <c r="K1760" s="113"/>
      <c r="L1760" s="137"/>
      <c r="M1760" s="115"/>
      <c r="N1760" s="115"/>
      <c r="O1760" s="146"/>
      <c r="P1760" s="146"/>
      <c r="Q1760" s="146"/>
      <c r="R1760" s="146"/>
      <c r="S1760" s="147"/>
    </row>
    <row r="1761">
      <c r="A1761" s="113"/>
      <c r="B1761" s="138"/>
      <c r="C1761" s="138"/>
      <c r="D1761" s="138"/>
      <c r="E1761" s="143"/>
      <c r="F1761" s="138"/>
      <c r="G1761" s="113"/>
      <c r="H1761" s="116"/>
      <c r="I1761" s="117"/>
      <c r="J1761" s="113"/>
      <c r="K1761" s="113"/>
      <c r="L1761" s="137"/>
      <c r="M1761" s="115"/>
      <c r="N1761" s="115"/>
      <c r="O1761" s="148"/>
      <c r="P1761" s="148"/>
      <c r="Q1761" s="148"/>
      <c r="R1761" s="148"/>
      <c r="S1761" s="149"/>
    </row>
    <row r="1762">
      <c r="A1762" s="113"/>
      <c r="B1762" s="138"/>
      <c r="C1762" s="138"/>
      <c r="D1762" s="138"/>
      <c r="E1762" s="143"/>
      <c r="F1762" s="138"/>
      <c r="G1762" s="113"/>
      <c r="H1762" s="116"/>
      <c r="I1762" s="117"/>
      <c r="J1762" s="113"/>
      <c r="K1762" s="113"/>
      <c r="L1762" s="137"/>
      <c r="M1762" s="115"/>
      <c r="N1762" s="115"/>
      <c r="O1762" s="146"/>
      <c r="P1762" s="146"/>
      <c r="Q1762" s="146"/>
      <c r="R1762" s="146"/>
      <c r="S1762" s="147"/>
    </row>
    <row r="1763">
      <c r="A1763" s="113"/>
      <c r="B1763" s="138"/>
      <c r="C1763" s="138"/>
      <c r="D1763" s="138"/>
      <c r="E1763" s="143"/>
      <c r="F1763" s="138"/>
      <c r="G1763" s="113"/>
      <c r="H1763" s="116"/>
      <c r="I1763" s="117"/>
      <c r="J1763" s="113"/>
      <c r="K1763" s="113"/>
      <c r="L1763" s="137"/>
      <c r="M1763" s="115"/>
      <c r="N1763" s="115"/>
      <c r="O1763" s="148"/>
      <c r="P1763" s="148"/>
      <c r="Q1763" s="148"/>
      <c r="R1763" s="148"/>
      <c r="S1763" s="149"/>
    </row>
    <row r="1764">
      <c r="A1764" s="113"/>
      <c r="B1764" s="138"/>
      <c r="C1764" s="138"/>
      <c r="D1764" s="138"/>
      <c r="E1764" s="143"/>
      <c r="F1764" s="138"/>
      <c r="G1764" s="113"/>
      <c r="H1764" s="116"/>
      <c r="I1764" s="117"/>
      <c r="J1764" s="113"/>
      <c r="K1764" s="113"/>
      <c r="L1764" s="137"/>
      <c r="M1764" s="115"/>
      <c r="N1764" s="115"/>
      <c r="O1764" s="146"/>
      <c r="P1764" s="146"/>
      <c r="Q1764" s="146"/>
      <c r="R1764" s="146"/>
      <c r="S1764" s="147"/>
    </row>
    <row r="1765">
      <c r="A1765" s="113"/>
      <c r="B1765" s="138"/>
      <c r="C1765" s="138"/>
      <c r="D1765" s="138"/>
      <c r="E1765" s="143"/>
      <c r="F1765" s="138"/>
      <c r="G1765" s="113"/>
      <c r="H1765" s="116"/>
      <c r="I1765" s="117"/>
      <c r="J1765" s="113"/>
      <c r="K1765" s="113"/>
      <c r="L1765" s="137"/>
      <c r="M1765" s="115"/>
      <c r="N1765" s="115"/>
      <c r="O1765" s="148"/>
      <c r="P1765" s="148"/>
      <c r="Q1765" s="148"/>
      <c r="R1765" s="148"/>
      <c r="S1765" s="149"/>
    </row>
    <row r="1766">
      <c r="A1766" s="113"/>
      <c r="B1766" s="138"/>
      <c r="C1766" s="138"/>
      <c r="D1766" s="138"/>
      <c r="E1766" s="143"/>
      <c r="F1766" s="138"/>
      <c r="G1766" s="113"/>
      <c r="H1766" s="116"/>
      <c r="I1766" s="117"/>
      <c r="J1766" s="113"/>
      <c r="K1766" s="113"/>
      <c r="L1766" s="137"/>
      <c r="M1766" s="115"/>
      <c r="N1766" s="115"/>
      <c r="O1766" s="146"/>
      <c r="P1766" s="146"/>
      <c r="Q1766" s="146"/>
      <c r="R1766" s="146"/>
      <c r="S1766" s="147"/>
    </row>
    <row r="1767">
      <c r="A1767" s="113"/>
      <c r="B1767" s="138"/>
      <c r="C1767" s="138"/>
      <c r="D1767" s="138"/>
      <c r="E1767" s="143"/>
      <c r="F1767" s="138"/>
      <c r="G1767" s="113"/>
      <c r="H1767" s="116"/>
      <c r="I1767" s="117"/>
      <c r="J1767" s="113"/>
      <c r="K1767" s="113"/>
      <c r="L1767" s="137"/>
      <c r="M1767" s="115"/>
      <c r="N1767" s="115"/>
      <c r="O1767" s="148"/>
      <c r="P1767" s="148"/>
      <c r="Q1767" s="148"/>
      <c r="R1767" s="148"/>
      <c r="S1767" s="149"/>
    </row>
    <row r="1768">
      <c r="A1768" s="113"/>
      <c r="B1768" s="138"/>
      <c r="C1768" s="138"/>
      <c r="D1768" s="138"/>
      <c r="E1768" s="143"/>
      <c r="F1768" s="138"/>
      <c r="G1768" s="113"/>
      <c r="H1768" s="116"/>
      <c r="I1768" s="117"/>
      <c r="J1768" s="113"/>
      <c r="K1768" s="113"/>
      <c r="L1768" s="137"/>
      <c r="M1768" s="115"/>
      <c r="N1768" s="115"/>
      <c r="O1768" s="146"/>
      <c r="P1768" s="146"/>
      <c r="Q1768" s="146"/>
      <c r="R1768" s="146"/>
      <c r="S1768" s="147"/>
    </row>
    <row r="1769">
      <c r="A1769" s="113"/>
      <c r="B1769" s="138"/>
      <c r="C1769" s="138"/>
      <c r="D1769" s="138"/>
      <c r="E1769" s="143"/>
      <c r="F1769" s="138"/>
      <c r="G1769" s="113"/>
      <c r="H1769" s="116"/>
      <c r="I1769" s="117"/>
      <c r="J1769" s="113"/>
      <c r="K1769" s="113"/>
      <c r="L1769" s="137"/>
      <c r="M1769" s="115"/>
      <c r="N1769" s="115"/>
      <c r="O1769" s="148"/>
      <c r="P1769" s="148"/>
      <c r="Q1769" s="148"/>
      <c r="R1769" s="148"/>
      <c r="S1769" s="149"/>
    </row>
    <row r="1770">
      <c r="A1770" s="113"/>
      <c r="B1770" s="138"/>
      <c r="C1770" s="138"/>
      <c r="D1770" s="138"/>
      <c r="E1770" s="143"/>
      <c r="F1770" s="138"/>
      <c r="G1770" s="113"/>
      <c r="H1770" s="116"/>
      <c r="I1770" s="117"/>
      <c r="J1770" s="113"/>
      <c r="K1770" s="113"/>
      <c r="L1770" s="137"/>
      <c r="M1770" s="115"/>
      <c r="N1770" s="115"/>
      <c r="O1770" s="146"/>
      <c r="P1770" s="146"/>
      <c r="Q1770" s="146"/>
      <c r="R1770" s="146"/>
      <c r="S1770" s="147"/>
    </row>
    <row r="1771">
      <c r="A1771" s="113"/>
      <c r="B1771" s="138"/>
      <c r="C1771" s="138"/>
      <c r="D1771" s="138"/>
      <c r="E1771" s="143"/>
      <c r="F1771" s="138"/>
      <c r="G1771" s="113"/>
      <c r="H1771" s="116"/>
      <c r="I1771" s="117"/>
      <c r="J1771" s="113"/>
      <c r="K1771" s="113"/>
      <c r="L1771" s="137"/>
      <c r="M1771" s="115"/>
      <c r="N1771" s="115"/>
      <c r="O1771" s="148"/>
      <c r="P1771" s="148"/>
      <c r="Q1771" s="148"/>
      <c r="R1771" s="148"/>
      <c r="S1771" s="149"/>
    </row>
    <row r="1772">
      <c r="A1772" s="113"/>
      <c r="B1772" s="138"/>
      <c r="C1772" s="138"/>
      <c r="D1772" s="138"/>
      <c r="E1772" s="143"/>
      <c r="F1772" s="138"/>
      <c r="G1772" s="113"/>
      <c r="H1772" s="116"/>
      <c r="I1772" s="117"/>
      <c r="J1772" s="113"/>
      <c r="K1772" s="113"/>
      <c r="L1772" s="137"/>
      <c r="M1772" s="115"/>
      <c r="N1772" s="115"/>
      <c r="O1772" s="146"/>
      <c r="P1772" s="146"/>
      <c r="Q1772" s="146"/>
      <c r="R1772" s="146"/>
      <c r="S1772" s="147"/>
    </row>
    <row r="1773">
      <c r="A1773" s="113"/>
      <c r="B1773" s="138"/>
      <c r="C1773" s="138"/>
      <c r="D1773" s="138"/>
      <c r="E1773" s="143"/>
      <c r="F1773" s="138"/>
      <c r="G1773" s="113"/>
      <c r="H1773" s="116"/>
      <c r="I1773" s="117"/>
      <c r="J1773" s="113"/>
      <c r="K1773" s="113"/>
      <c r="L1773" s="137"/>
      <c r="M1773" s="115"/>
      <c r="N1773" s="115"/>
      <c r="O1773" s="148"/>
      <c r="P1773" s="148"/>
      <c r="Q1773" s="148"/>
      <c r="R1773" s="148"/>
      <c r="S1773" s="149"/>
    </row>
    <row r="1774">
      <c r="A1774" s="113"/>
      <c r="B1774" s="138"/>
      <c r="C1774" s="138"/>
      <c r="D1774" s="138"/>
      <c r="E1774" s="143"/>
      <c r="F1774" s="138"/>
      <c r="G1774" s="113"/>
      <c r="H1774" s="116"/>
      <c r="I1774" s="117"/>
      <c r="J1774" s="113"/>
      <c r="K1774" s="113"/>
      <c r="L1774" s="137"/>
      <c r="M1774" s="115"/>
      <c r="N1774" s="115"/>
      <c r="O1774" s="146"/>
      <c r="P1774" s="146"/>
      <c r="Q1774" s="146"/>
      <c r="R1774" s="146"/>
      <c r="S1774" s="147"/>
    </row>
    <row r="1775">
      <c r="A1775" s="113"/>
      <c r="B1775" s="138"/>
      <c r="C1775" s="138"/>
      <c r="D1775" s="138"/>
      <c r="E1775" s="143"/>
      <c r="F1775" s="138"/>
      <c r="G1775" s="113"/>
      <c r="H1775" s="116"/>
      <c r="I1775" s="117"/>
      <c r="J1775" s="113"/>
      <c r="K1775" s="113"/>
      <c r="L1775" s="137"/>
      <c r="M1775" s="115"/>
      <c r="N1775" s="115"/>
      <c r="O1775" s="148"/>
      <c r="P1775" s="148"/>
      <c r="Q1775" s="148"/>
      <c r="R1775" s="148"/>
      <c r="S1775" s="149"/>
    </row>
    <row r="1776">
      <c r="A1776" s="113"/>
      <c r="B1776" s="138"/>
      <c r="C1776" s="138"/>
      <c r="D1776" s="138"/>
      <c r="E1776" s="143"/>
      <c r="F1776" s="138"/>
      <c r="G1776" s="113"/>
      <c r="H1776" s="116"/>
      <c r="I1776" s="117"/>
      <c r="J1776" s="113"/>
      <c r="K1776" s="113"/>
      <c r="L1776" s="137"/>
      <c r="M1776" s="115"/>
      <c r="N1776" s="115"/>
      <c r="O1776" s="146"/>
      <c r="P1776" s="146"/>
      <c r="Q1776" s="146"/>
      <c r="R1776" s="146"/>
      <c r="S1776" s="147"/>
    </row>
    <row r="1777">
      <c r="A1777" s="113"/>
      <c r="B1777" s="138"/>
      <c r="C1777" s="138"/>
      <c r="D1777" s="138"/>
      <c r="E1777" s="143"/>
      <c r="F1777" s="138"/>
      <c r="G1777" s="113"/>
      <c r="H1777" s="116"/>
      <c r="I1777" s="117"/>
      <c r="J1777" s="113"/>
      <c r="K1777" s="113"/>
      <c r="L1777" s="137"/>
      <c r="M1777" s="115"/>
      <c r="N1777" s="115"/>
      <c r="O1777" s="148"/>
      <c r="P1777" s="148"/>
      <c r="Q1777" s="148"/>
      <c r="R1777" s="148"/>
      <c r="S1777" s="149"/>
    </row>
    <row r="1778">
      <c r="A1778" s="113"/>
      <c r="B1778" s="138"/>
      <c r="C1778" s="138"/>
      <c r="D1778" s="138"/>
      <c r="E1778" s="143"/>
      <c r="F1778" s="138"/>
      <c r="G1778" s="113"/>
      <c r="H1778" s="116"/>
      <c r="I1778" s="117"/>
      <c r="J1778" s="113"/>
      <c r="K1778" s="113"/>
      <c r="L1778" s="137"/>
      <c r="M1778" s="115"/>
      <c r="N1778" s="115"/>
      <c r="O1778" s="146"/>
      <c r="P1778" s="146"/>
      <c r="Q1778" s="146"/>
      <c r="R1778" s="146"/>
      <c r="S1778" s="147"/>
    </row>
    <row r="1779">
      <c r="A1779" s="113"/>
      <c r="B1779" s="138"/>
      <c r="C1779" s="138"/>
      <c r="D1779" s="138"/>
      <c r="E1779" s="143"/>
      <c r="F1779" s="138"/>
      <c r="G1779" s="113"/>
      <c r="H1779" s="116"/>
      <c r="I1779" s="117"/>
      <c r="J1779" s="113"/>
      <c r="K1779" s="113"/>
      <c r="L1779" s="137"/>
      <c r="M1779" s="115"/>
      <c r="N1779" s="115"/>
      <c r="O1779" s="148"/>
      <c r="P1779" s="148"/>
      <c r="Q1779" s="148"/>
      <c r="R1779" s="148"/>
      <c r="S1779" s="149"/>
    </row>
    <row r="1780">
      <c r="A1780" s="113"/>
      <c r="B1780" s="138"/>
      <c r="C1780" s="138"/>
      <c r="D1780" s="138"/>
      <c r="E1780" s="143"/>
      <c r="F1780" s="138"/>
      <c r="G1780" s="113"/>
      <c r="H1780" s="116"/>
      <c r="I1780" s="117"/>
      <c r="J1780" s="113"/>
      <c r="K1780" s="113"/>
      <c r="L1780" s="137"/>
      <c r="M1780" s="115"/>
      <c r="N1780" s="115"/>
      <c r="O1780" s="146"/>
      <c r="P1780" s="146"/>
      <c r="Q1780" s="146"/>
      <c r="R1780" s="146"/>
      <c r="S1780" s="147"/>
    </row>
    <row r="1781">
      <c r="A1781" s="113"/>
      <c r="B1781" s="138"/>
      <c r="C1781" s="138"/>
      <c r="D1781" s="138"/>
      <c r="E1781" s="143"/>
      <c r="F1781" s="138"/>
      <c r="G1781" s="113"/>
      <c r="H1781" s="116"/>
      <c r="I1781" s="117"/>
      <c r="J1781" s="113"/>
      <c r="K1781" s="113"/>
      <c r="L1781" s="137"/>
      <c r="M1781" s="115"/>
      <c r="N1781" s="115"/>
      <c r="O1781" s="148"/>
      <c r="P1781" s="148"/>
      <c r="Q1781" s="148"/>
      <c r="R1781" s="148"/>
      <c r="S1781" s="149"/>
    </row>
    <row r="1782">
      <c r="A1782" s="113"/>
      <c r="B1782" s="138"/>
      <c r="C1782" s="138"/>
      <c r="D1782" s="138"/>
      <c r="E1782" s="143"/>
      <c r="F1782" s="138"/>
      <c r="G1782" s="113"/>
      <c r="H1782" s="116"/>
      <c r="I1782" s="117"/>
      <c r="J1782" s="113"/>
      <c r="K1782" s="113"/>
      <c r="L1782" s="137"/>
      <c r="M1782" s="115"/>
      <c r="N1782" s="115"/>
      <c r="O1782" s="146"/>
      <c r="P1782" s="146"/>
      <c r="Q1782" s="146"/>
      <c r="R1782" s="146"/>
      <c r="S1782" s="147"/>
    </row>
    <row r="1783">
      <c r="A1783" s="113"/>
      <c r="B1783" s="138"/>
      <c r="C1783" s="138"/>
      <c r="D1783" s="138"/>
      <c r="E1783" s="143"/>
      <c r="F1783" s="138"/>
      <c r="G1783" s="113"/>
      <c r="H1783" s="116"/>
      <c r="I1783" s="117"/>
      <c r="J1783" s="113"/>
      <c r="K1783" s="113"/>
      <c r="L1783" s="137"/>
      <c r="M1783" s="115"/>
      <c r="N1783" s="115"/>
      <c r="O1783" s="148"/>
      <c r="P1783" s="148"/>
      <c r="Q1783" s="148"/>
      <c r="R1783" s="148"/>
      <c r="S1783" s="149"/>
    </row>
    <row r="1784">
      <c r="A1784" s="113"/>
      <c r="B1784" s="138"/>
      <c r="C1784" s="138"/>
      <c r="D1784" s="138"/>
      <c r="E1784" s="143"/>
      <c r="F1784" s="138"/>
      <c r="G1784" s="113"/>
      <c r="H1784" s="116"/>
      <c r="I1784" s="117"/>
      <c r="J1784" s="113"/>
      <c r="K1784" s="113"/>
      <c r="L1784" s="137"/>
      <c r="M1784" s="115"/>
      <c r="N1784" s="115"/>
      <c r="O1784" s="146"/>
      <c r="P1784" s="146"/>
      <c r="Q1784" s="146"/>
      <c r="R1784" s="146"/>
      <c r="S1784" s="147"/>
    </row>
    <row r="1785">
      <c r="A1785" s="113"/>
      <c r="B1785" s="138"/>
      <c r="C1785" s="138"/>
      <c r="D1785" s="138"/>
      <c r="E1785" s="143"/>
      <c r="F1785" s="138"/>
      <c r="G1785" s="113"/>
      <c r="H1785" s="116"/>
      <c r="I1785" s="117"/>
      <c r="J1785" s="113"/>
      <c r="K1785" s="113"/>
      <c r="L1785" s="137"/>
      <c r="M1785" s="115"/>
      <c r="N1785" s="115"/>
      <c r="O1785" s="148"/>
      <c r="P1785" s="148"/>
      <c r="Q1785" s="148"/>
      <c r="R1785" s="148"/>
      <c r="S1785" s="149"/>
    </row>
    <row r="1786">
      <c r="A1786" s="113"/>
      <c r="B1786" s="138"/>
      <c r="C1786" s="138"/>
      <c r="D1786" s="138"/>
      <c r="E1786" s="143"/>
      <c r="F1786" s="138"/>
      <c r="G1786" s="113"/>
      <c r="H1786" s="116"/>
      <c r="I1786" s="117"/>
      <c r="J1786" s="113"/>
      <c r="K1786" s="113"/>
      <c r="L1786" s="137"/>
      <c r="M1786" s="115"/>
      <c r="N1786" s="115"/>
      <c r="O1786" s="146"/>
      <c r="P1786" s="146"/>
      <c r="Q1786" s="146"/>
      <c r="R1786" s="146"/>
      <c r="S1786" s="147"/>
    </row>
    <row r="1787">
      <c r="A1787" s="113"/>
      <c r="B1787" s="138"/>
      <c r="C1787" s="138"/>
      <c r="D1787" s="138"/>
      <c r="E1787" s="143"/>
      <c r="F1787" s="138"/>
      <c r="G1787" s="113"/>
      <c r="H1787" s="116"/>
      <c r="I1787" s="117"/>
      <c r="J1787" s="113"/>
      <c r="K1787" s="113"/>
      <c r="L1787" s="137"/>
      <c r="M1787" s="115"/>
      <c r="N1787" s="115"/>
      <c r="O1787" s="148"/>
      <c r="P1787" s="148"/>
      <c r="Q1787" s="148"/>
      <c r="R1787" s="148"/>
      <c r="S1787" s="149"/>
    </row>
    <row r="1788">
      <c r="A1788" s="113"/>
      <c r="B1788" s="138"/>
      <c r="C1788" s="138"/>
      <c r="D1788" s="138"/>
      <c r="E1788" s="143"/>
      <c r="F1788" s="138"/>
      <c r="G1788" s="113"/>
      <c r="H1788" s="116"/>
      <c r="I1788" s="117"/>
      <c r="J1788" s="113"/>
      <c r="K1788" s="113"/>
      <c r="L1788" s="137"/>
      <c r="M1788" s="115"/>
      <c r="N1788" s="115"/>
      <c r="O1788" s="146"/>
      <c r="P1788" s="146"/>
      <c r="Q1788" s="146"/>
      <c r="R1788" s="146"/>
      <c r="S1788" s="147"/>
    </row>
    <row r="1789">
      <c r="A1789" s="113"/>
      <c r="B1789" s="138"/>
      <c r="C1789" s="138"/>
      <c r="D1789" s="138"/>
      <c r="E1789" s="143"/>
      <c r="F1789" s="138"/>
      <c r="G1789" s="113"/>
      <c r="H1789" s="116"/>
      <c r="I1789" s="117"/>
      <c r="J1789" s="113"/>
      <c r="K1789" s="113"/>
      <c r="L1789" s="137"/>
      <c r="M1789" s="115"/>
      <c r="N1789" s="115"/>
      <c r="O1789" s="148"/>
      <c r="P1789" s="148"/>
      <c r="Q1789" s="148"/>
      <c r="R1789" s="148"/>
      <c r="S1789" s="149"/>
    </row>
    <row r="1790">
      <c r="A1790" s="113"/>
      <c r="B1790" s="138"/>
      <c r="C1790" s="138"/>
      <c r="D1790" s="138"/>
      <c r="E1790" s="143"/>
      <c r="F1790" s="138"/>
      <c r="G1790" s="113"/>
      <c r="H1790" s="116"/>
      <c r="I1790" s="117"/>
      <c r="J1790" s="113"/>
      <c r="K1790" s="113"/>
      <c r="L1790" s="137"/>
      <c r="M1790" s="115"/>
      <c r="N1790" s="115"/>
      <c r="O1790" s="146"/>
      <c r="P1790" s="146"/>
      <c r="Q1790" s="146"/>
      <c r="R1790" s="146"/>
      <c r="S1790" s="147"/>
    </row>
    <row r="1791">
      <c r="A1791" s="113"/>
      <c r="B1791" s="138"/>
      <c r="C1791" s="138"/>
      <c r="D1791" s="138"/>
      <c r="E1791" s="143"/>
      <c r="F1791" s="138"/>
      <c r="G1791" s="113"/>
      <c r="H1791" s="116"/>
      <c r="I1791" s="117"/>
      <c r="J1791" s="113"/>
      <c r="K1791" s="113"/>
      <c r="L1791" s="137"/>
      <c r="M1791" s="115"/>
      <c r="N1791" s="115"/>
      <c r="O1791" s="148"/>
      <c r="P1791" s="148"/>
      <c r="Q1791" s="148"/>
      <c r="R1791" s="148"/>
      <c r="S1791" s="149"/>
    </row>
    <row r="1792">
      <c r="A1792" s="113"/>
      <c r="B1792" s="138"/>
      <c r="C1792" s="138"/>
      <c r="D1792" s="138"/>
      <c r="E1792" s="143"/>
      <c r="F1792" s="138"/>
      <c r="G1792" s="113"/>
      <c r="H1792" s="116"/>
      <c r="I1792" s="117"/>
      <c r="J1792" s="113"/>
      <c r="K1792" s="113"/>
      <c r="L1792" s="137"/>
      <c r="M1792" s="115"/>
      <c r="N1792" s="115"/>
      <c r="O1792" s="146"/>
      <c r="P1792" s="146"/>
      <c r="Q1792" s="146"/>
      <c r="R1792" s="146"/>
      <c r="S1792" s="147"/>
    </row>
    <row r="1793">
      <c r="A1793" s="113"/>
      <c r="B1793" s="138"/>
      <c r="C1793" s="138"/>
      <c r="D1793" s="138"/>
      <c r="E1793" s="143"/>
      <c r="F1793" s="138"/>
      <c r="G1793" s="113"/>
      <c r="H1793" s="116"/>
      <c r="I1793" s="117"/>
      <c r="J1793" s="113"/>
      <c r="K1793" s="113"/>
      <c r="L1793" s="137"/>
      <c r="M1793" s="115"/>
      <c r="N1793" s="115"/>
      <c r="O1793" s="148"/>
      <c r="P1793" s="148"/>
      <c r="Q1793" s="148"/>
      <c r="R1793" s="148"/>
      <c r="S1793" s="149"/>
    </row>
    <row r="1794">
      <c r="A1794" s="113"/>
      <c r="B1794" s="138"/>
      <c r="C1794" s="138"/>
      <c r="D1794" s="138"/>
      <c r="E1794" s="143"/>
      <c r="F1794" s="138"/>
      <c r="G1794" s="113"/>
      <c r="H1794" s="116"/>
      <c r="I1794" s="117"/>
      <c r="J1794" s="113"/>
      <c r="K1794" s="113"/>
      <c r="L1794" s="137"/>
      <c r="M1794" s="115"/>
      <c r="N1794" s="115"/>
      <c r="O1794" s="146"/>
      <c r="P1794" s="146"/>
      <c r="Q1794" s="146"/>
      <c r="R1794" s="146"/>
      <c r="S1794" s="147"/>
    </row>
    <row r="1795">
      <c r="A1795" s="113"/>
      <c r="B1795" s="138"/>
      <c r="C1795" s="138"/>
      <c r="D1795" s="138"/>
      <c r="E1795" s="143"/>
      <c r="F1795" s="138"/>
      <c r="G1795" s="113"/>
      <c r="H1795" s="116"/>
      <c r="I1795" s="117"/>
      <c r="J1795" s="113"/>
      <c r="K1795" s="113"/>
      <c r="L1795" s="137"/>
      <c r="M1795" s="115"/>
      <c r="N1795" s="115"/>
      <c r="O1795" s="148"/>
      <c r="P1795" s="148"/>
      <c r="Q1795" s="148"/>
      <c r="R1795" s="148"/>
      <c r="S1795" s="149"/>
    </row>
    <row r="1796">
      <c r="A1796" s="113"/>
      <c r="B1796" s="138"/>
      <c r="C1796" s="138"/>
      <c r="D1796" s="138"/>
      <c r="E1796" s="143"/>
      <c r="F1796" s="138"/>
      <c r="G1796" s="113"/>
      <c r="H1796" s="116"/>
      <c r="I1796" s="117"/>
      <c r="J1796" s="113"/>
      <c r="K1796" s="113"/>
      <c r="L1796" s="137"/>
      <c r="M1796" s="115"/>
      <c r="N1796" s="115"/>
      <c r="O1796" s="146"/>
      <c r="P1796" s="146"/>
      <c r="Q1796" s="146"/>
      <c r="R1796" s="146"/>
      <c r="S1796" s="147"/>
    </row>
    <row r="1797">
      <c r="A1797" s="113"/>
      <c r="B1797" s="138"/>
      <c r="C1797" s="138"/>
      <c r="D1797" s="138"/>
      <c r="E1797" s="143"/>
      <c r="F1797" s="138"/>
      <c r="G1797" s="113"/>
      <c r="H1797" s="116"/>
      <c r="I1797" s="117"/>
      <c r="J1797" s="113"/>
      <c r="K1797" s="113"/>
      <c r="L1797" s="137"/>
      <c r="M1797" s="115"/>
      <c r="N1797" s="115"/>
      <c r="O1797" s="148"/>
      <c r="P1797" s="148"/>
      <c r="Q1797" s="148"/>
      <c r="R1797" s="148"/>
      <c r="S1797" s="149"/>
    </row>
    <row r="1798">
      <c r="A1798" s="113"/>
      <c r="B1798" s="138"/>
      <c r="C1798" s="138"/>
      <c r="D1798" s="138"/>
      <c r="E1798" s="143"/>
      <c r="F1798" s="138"/>
      <c r="G1798" s="113"/>
      <c r="H1798" s="116"/>
      <c r="I1798" s="117"/>
      <c r="J1798" s="113"/>
      <c r="K1798" s="113"/>
      <c r="L1798" s="137"/>
      <c r="M1798" s="115"/>
      <c r="N1798" s="115"/>
      <c r="O1798" s="146"/>
      <c r="P1798" s="146"/>
      <c r="Q1798" s="146"/>
      <c r="R1798" s="146"/>
      <c r="S1798" s="147"/>
    </row>
    <row r="1799">
      <c r="A1799" s="113"/>
      <c r="B1799" s="138"/>
      <c r="C1799" s="138"/>
      <c r="D1799" s="138"/>
      <c r="E1799" s="143"/>
      <c r="F1799" s="138"/>
      <c r="G1799" s="113"/>
      <c r="H1799" s="116"/>
      <c r="I1799" s="117"/>
      <c r="J1799" s="113"/>
      <c r="K1799" s="113"/>
      <c r="L1799" s="137"/>
      <c r="M1799" s="115"/>
      <c r="N1799" s="115"/>
      <c r="O1799" s="148"/>
      <c r="P1799" s="148"/>
      <c r="Q1799" s="148"/>
      <c r="R1799" s="148"/>
      <c r="S1799" s="149"/>
    </row>
    <row r="1800">
      <c r="A1800" s="113"/>
      <c r="B1800" s="138"/>
      <c r="C1800" s="138"/>
      <c r="D1800" s="138"/>
      <c r="E1800" s="143"/>
      <c r="F1800" s="138"/>
      <c r="G1800" s="113"/>
      <c r="H1800" s="116"/>
      <c r="I1800" s="117"/>
      <c r="J1800" s="113"/>
      <c r="K1800" s="113"/>
      <c r="L1800" s="137"/>
      <c r="M1800" s="115"/>
      <c r="N1800" s="115"/>
      <c r="O1800" s="146"/>
      <c r="P1800" s="146"/>
      <c r="Q1800" s="146"/>
      <c r="R1800" s="146"/>
      <c r="S1800" s="147"/>
    </row>
    <row r="1801">
      <c r="A1801" s="113"/>
      <c r="B1801" s="138"/>
      <c r="C1801" s="138"/>
      <c r="D1801" s="138"/>
      <c r="E1801" s="143"/>
      <c r="F1801" s="138"/>
      <c r="G1801" s="113"/>
      <c r="H1801" s="116"/>
      <c r="I1801" s="117"/>
      <c r="J1801" s="113"/>
      <c r="K1801" s="113"/>
      <c r="L1801" s="137"/>
      <c r="M1801" s="115"/>
      <c r="N1801" s="115"/>
      <c r="O1801" s="148"/>
      <c r="P1801" s="148"/>
      <c r="Q1801" s="148"/>
      <c r="R1801" s="148"/>
      <c r="S1801" s="149"/>
    </row>
    <row r="1802">
      <c r="A1802" s="113"/>
      <c r="B1802" s="138"/>
      <c r="C1802" s="138"/>
      <c r="D1802" s="138"/>
      <c r="E1802" s="143"/>
      <c r="F1802" s="138"/>
      <c r="G1802" s="113"/>
      <c r="H1802" s="116"/>
      <c r="I1802" s="117"/>
      <c r="J1802" s="113"/>
      <c r="K1802" s="113"/>
      <c r="L1802" s="137"/>
      <c r="M1802" s="115"/>
      <c r="N1802" s="115"/>
      <c r="O1802" s="146"/>
      <c r="P1802" s="146"/>
      <c r="Q1802" s="146"/>
      <c r="R1802" s="146"/>
      <c r="S1802" s="147"/>
    </row>
    <row r="1803">
      <c r="A1803" s="113"/>
      <c r="B1803" s="138"/>
      <c r="C1803" s="138"/>
      <c r="D1803" s="138"/>
      <c r="E1803" s="143"/>
      <c r="F1803" s="138"/>
      <c r="G1803" s="113"/>
      <c r="H1803" s="116"/>
      <c r="I1803" s="117"/>
      <c r="J1803" s="113"/>
      <c r="K1803" s="113"/>
      <c r="L1803" s="137"/>
      <c r="M1803" s="115"/>
      <c r="N1803" s="115"/>
      <c r="O1803" s="148"/>
      <c r="P1803" s="148"/>
      <c r="Q1803" s="148"/>
      <c r="R1803" s="148"/>
      <c r="S1803" s="149"/>
    </row>
    <row r="1804">
      <c r="A1804" s="113"/>
      <c r="B1804" s="138"/>
      <c r="C1804" s="138"/>
      <c r="D1804" s="138"/>
      <c r="E1804" s="143"/>
      <c r="F1804" s="138"/>
      <c r="G1804" s="113"/>
      <c r="H1804" s="116"/>
      <c r="I1804" s="117"/>
      <c r="J1804" s="113"/>
      <c r="K1804" s="113"/>
      <c r="L1804" s="137"/>
      <c r="M1804" s="115"/>
      <c r="N1804" s="115"/>
      <c r="O1804" s="146"/>
      <c r="P1804" s="146"/>
      <c r="Q1804" s="146"/>
      <c r="R1804" s="146"/>
      <c r="S1804" s="147"/>
    </row>
    <row r="1805">
      <c r="A1805" s="113"/>
      <c r="B1805" s="138"/>
      <c r="C1805" s="138"/>
      <c r="D1805" s="138"/>
      <c r="E1805" s="143"/>
      <c r="F1805" s="138"/>
      <c r="G1805" s="113"/>
      <c r="H1805" s="116"/>
      <c r="I1805" s="117"/>
      <c r="J1805" s="113"/>
      <c r="K1805" s="113"/>
      <c r="L1805" s="137"/>
      <c r="M1805" s="115"/>
      <c r="N1805" s="115"/>
      <c r="O1805" s="148"/>
      <c r="P1805" s="148"/>
      <c r="Q1805" s="148"/>
      <c r="R1805" s="148"/>
      <c r="S1805" s="149"/>
    </row>
    <row r="1806">
      <c r="A1806" s="113"/>
      <c r="B1806" s="138"/>
      <c r="C1806" s="138"/>
      <c r="D1806" s="138"/>
      <c r="E1806" s="143"/>
      <c r="F1806" s="138"/>
      <c r="G1806" s="113"/>
      <c r="H1806" s="116"/>
      <c r="I1806" s="117"/>
      <c r="J1806" s="113"/>
      <c r="K1806" s="113"/>
      <c r="L1806" s="137"/>
      <c r="M1806" s="115"/>
      <c r="N1806" s="115"/>
      <c r="O1806" s="146"/>
      <c r="P1806" s="146"/>
      <c r="Q1806" s="146"/>
      <c r="R1806" s="146"/>
      <c r="S1806" s="147"/>
    </row>
    <row r="1807">
      <c r="A1807" s="113"/>
      <c r="B1807" s="138"/>
      <c r="C1807" s="138"/>
      <c r="D1807" s="138"/>
      <c r="E1807" s="143"/>
      <c r="F1807" s="138"/>
      <c r="G1807" s="113"/>
      <c r="H1807" s="116"/>
      <c r="I1807" s="117"/>
      <c r="J1807" s="113"/>
      <c r="K1807" s="113"/>
      <c r="L1807" s="137"/>
      <c r="M1807" s="115"/>
      <c r="N1807" s="115"/>
      <c r="O1807" s="148"/>
      <c r="P1807" s="148"/>
      <c r="Q1807" s="148"/>
      <c r="R1807" s="148"/>
      <c r="S1807" s="149"/>
    </row>
    <row r="1808">
      <c r="A1808" s="113"/>
      <c r="B1808" s="138"/>
      <c r="C1808" s="138"/>
      <c r="D1808" s="138"/>
      <c r="E1808" s="143"/>
      <c r="F1808" s="138"/>
      <c r="G1808" s="113"/>
      <c r="H1808" s="116"/>
      <c r="I1808" s="117"/>
      <c r="J1808" s="113"/>
      <c r="K1808" s="113"/>
      <c r="L1808" s="137"/>
      <c r="M1808" s="115"/>
      <c r="N1808" s="115"/>
      <c r="O1808" s="146"/>
      <c r="P1808" s="146"/>
      <c r="Q1808" s="146"/>
      <c r="R1808" s="146"/>
      <c r="S1808" s="147"/>
    </row>
    <row r="1809">
      <c r="A1809" s="113"/>
      <c r="B1809" s="138"/>
      <c r="C1809" s="138"/>
      <c r="D1809" s="138"/>
      <c r="E1809" s="143"/>
      <c r="F1809" s="138"/>
      <c r="G1809" s="113"/>
      <c r="H1809" s="116"/>
      <c r="I1809" s="117"/>
      <c r="J1809" s="113"/>
      <c r="K1809" s="113"/>
      <c r="L1809" s="137"/>
      <c r="M1809" s="115"/>
      <c r="N1809" s="115"/>
      <c r="O1809" s="148"/>
      <c r="P1809" s="148"/>
      <c r="Q1809" s="148"/>
      <c r="R1809" s="148"/>
      <c r="S1809" s="149"/>
    </row>
    <row r="1810">
      <c r="A1810" s="113"/>
      <c r="B1810" s="138"/>
      <c r="C1810" s="138"/>
      <c r="D1810" s="138"/>
      <c r="E1810" s="143"/>
      <c r="F1810" s="138"/>
      <c r="G1810" s="113"/>
      <c r="H1810" s="116"/>
      <c r="I1810" s="117"/>
      <c r="J1810" s="113"/>
      <c r="K1810" s="113"/>
      <c r="L1810" s="137"/>
      <c r="M1810" s="115"/>
      <c r="N1810" s="115"/>
      <c r="O1810" s="146"/>
      <c r="P1810" s="146"/>
      <c r="Q1810" s="146"/>
      <c r="R1810" s="146"/>
      <c r="S1810" s="147"/>
    </row>
    <row r="1811">
      <c r="A1811" s="113"/>
      <c r="B1811" s="138"/>
      <c r="C1811" s="138"/>
      <c r="D1811" s="138"/>
      <c r="E1811" s="143"/>
      <c r="F1811" s="138"/>
      <c r="G1811" s="113"/>
      <c r="H1811" s="116"/>
      <c r="I1811" s="117"/>
      <c r="J1811" s="113"/>
      <c r="K1811" s="113"/>
      <c r="L1811" s="137"/>
      <c r="M1811" s="115"/>
      <c r="N1811" s="115"/>
      <c r="O1811" s="148"/>
      <c r="P1811" s="148"/>
      <c r="Q1811" s="148"/>
      <c r="R1811" s="148"/>
      <c r="S1811" s="149"/>
    </row>
    <row r="1812">
      <c r="A1812" s="113"/>
      <c r="B1812" s="138"/>
      <c r="C1812" s="138"/>
      <c r="D1812" s="138"/>
      <c r="E1812" s="143"/>
      <c r="F1812" s="138"/>
      <c r="G1812" s="113"/>
      <c r="H1812" s="116"/>
      <c r="I1812" s="117"/>
      <c r="J1812" s="113"/>
      <c r="K1812" s="113"/>
      <c r="L1812" s="137"/>
      <c r="M1812" s="115"/>
      <c r="N1812" s="115"/>
      <c r="O1812" s="146"/>
      <c r="P1812" s="146"/>
      <c r="Q1812" s="146"/>
      <c r="R1812" s="146"/>
      <c r="S1812" s="147"/>
    </row>
    <row r="1813">
      <c r="A1813" s="113"/>
      <c r="B1813" s="138"/>
      <c r="C1813" s="138"/>
      <c r="D1813" s="138"/>
      <c r="E1813" s="143"/>
      <c r="F1813" s="138"/>
      <c r="G1813" s="113"/>
      <c r="H1813" s="116"/>
      <c r="I1813" s="117"/>
      <c r="J1813" s="113"/>
      <c r="K1813" s="113"/>
      <c r="L1813" s="137"/>
      <c r="M1813" s="115"/>
      <c r="N1813" s="115"/>
      <c r="O1813" s="148"/>
      <c r="P1813" s="148"/>
      <c r="Q1813" s="148"/>
      <c r="R1813" s="148"/>
      <c r="S1813" s="149"/>
    </row>
    <row r="1814">
      <c r="A1814" s="113"/>
      <c r="B1814" s="138"/>
      <c r="C1814" s="138"/>
      <c r="D1814" s="138"/>
      <c r="E1814" s="143"/>
      <c r="F1814" s="138"/>
      <c r="G1814" s="113"/>
      <c r="H1814" s="116"/>
      <c r="I1814" s="117"/>
      <c r="J1814" s="113"/>
      <c r="K1814" s="113"/>
      <c r="L1814" s="137"/>
      <c r="M1814" s="115"/>
      <c r="N1814" s="115"/>
      <c r="O1814" s="146"/>
      <c r="P1814" s="146"/>
      <c r="Q1814" s="146"/>
      <c r="R1814" s="146"/>
      <c r="S1814" s="147"/>
    </row>
    <row r="1815">
      <c r="A1815" s="113"/>
      <c r="B1815" s="138"/>
      <c r="C1815" s="138"/>
      <c r="D1815" s="138"/>
      <c r="E1815" s="143"/>
      <c r="F1815" s="138"/>
      <c r="G1815" s="113"/>
      <c r="H1815" s="116"/>
      <c r="I1815" s="117"/>
      <c r="J1815" s="113"/>
      <c r="K1815" s="113"/>
      <c r="L1815" s="137"/>
      <c r="M1815" s="115"/>
      <c r="N1815" s="115"/>
      <c r="O1815" s="148"/>
      <c r="P1815" s="148"/>
      <c r="Q1815" s="148"/>
      <c r="R1815" s="148"/>
      <c r="S1815" s="149"/>
    </row>
    <row r="1816">
      <c r="A1816" s="113"/>
      <c r="B1816" s="138"/>
      <c r="C1816" s="138"/>
      <c r="D1816" s="138"/>
      <c r="E1816" s="143"/>
      <c r="F1816" s="138"/>
      <c r="G1816" s="113"/>
      <c r="H1816" s="116"/>
      <c r="I1816" s="117"/>
      <c r="J1816" s="113"/>
      <c r="K1816" s="113"/>
      <c r="L1816" s="137"/>
      <c r="M1816" s="115"/>
      <c r="N1816" s="115"/>
      <c r="O1816" s="146"/>
      <c r="P1816" s="146"/>
      <c r="Q1816" s="146"/>
      <c r="R1816" s="146"/>
      <c r="S1816" s="147"/>
    </row>
    <row r="1817">
      <c r="A1817" s="113"/>
      <c r="B1817" s="138"/>
      <c r="C1817" s="138"/>
      <c r="D1817" s="138"/>
      <c r="E1817" s="143"/>
      <c r="F1817" s="138"/>
      <c r="G1817" s="113"/>
      <c r="H1817" s="116"/>
      <c r="I1817" s="117"/>
      <c r="J1817" s="113"/>
      <c r="K1817" s="113"/>
      <c r="L1817" s="137"/>
      <c r="M1817" s="115"/>
      <c r="N1817" s="115"/>
      <c r="O1817" s="148"/>
      <c r="P1817" s="148"/>
      <c r="Q1817" s="148"/>
      <c r="R1817" s="148"/>
      <c r="S1817" s="149"/>
    </row>
    <row r="1818">
      <c r="A1818" s="113"/>
      <c r="B1818" s="138"/>
      <c r="C1818" s="138"/>
      <c r="D1818" s="138"/>
      <c r="E1818" s="143"/>
      <c r="F1818" s="138"/>
      <c r="G1818" s="113"/>
      <c r="H1818" s="116"/>
      <c r="I1818" s="117"/>
      <c r="J1818" s="113"/>
      <c r="K1818" s="113"/>
      <c r="L1818" s="137"/>
      <c r="M1818" s="115"/>
      <c r="N1818" s="115"/>
      <c r="O1818" s="146"/>
      <c r="P1818" s="146"/>
      <c r="Q1818" s="146"/>
      <c r="R1818" s="146"/>
      <c r="S1818" s="147"/>
    </row>
    <row r="1819">
      <c r="A1819" s="113"/>
      <c r="B1819" s="138"/>
      <c r="C1819" s="138"/>
      <c r="D1819" s="138"/>
      <c r="E1819" s="143"/>
      <c r="F1819" s="138"/>
      <c r="G1819" s="113"/>
      <c r="H1819" s="116"/>
      <c r="I1819" s="117"/>
      <c r="J1819" s="113"/>
      <c r="K1819" s="113"/>
      <c r="L1819" s="137"/>
      <c r="M1819" s="115"/>
      <c r="N1819" s="115"/>
      <c r="O1819" s="148"/>
      <c r="P1819" s="148"/>
      <c r="Q1819" s="148"/>
      <c r="R1819" s="148"/>
      <c r="S1819" s="149"/>
    </row>
    <row r="1820">
      <c r="A1820" s="113"/>
      <c r="B1820" s="138"/>
      <c r="C1820" s="138"/>
      <c r="D1820" s="138"/>
      <c r="E1820" s="143"/>
      <c r="F1820" s="138"/>
      <c r="G1820" s="113"/>
      <c r="H1820" s="116"/>
      <c r="I1820" s="117"/>
      <c r="J1820" s="113"/>
      <c r="K1820" s="113"/>
      <c r="L1820" s="137"/>
      <c r="M1820" s="115"/>
      <c r="N1820" s="115"/>
      <c r="O1820" s="146"/>
      <c r="P1820" s="146"/>
      <c r="Q1820" s="146"/>
      <c r="R1820" s="146"/>
      <c r="S1820" s="147"/>
    </row>
    <row r="1821">
      <c r="A1821" s="113"/>
      <c r="B1821" s="138"/>
      <c r="C1821" s="138"/>
      <c r="D1821" s="138"/>
      <c r="E1821" s="143"/>
      <c r="F1821" s="138"/>
      <c r="G1821" s="113"/>
      <c r="H1821" s="116"/>
      <c r="I1821" s="117"/>
      <c r="J1821" s="113"/>
      <c r="K1821" s="113"/>
      <c r="L1821" s="137"/>
      <c r="M1821" s="115"/>
      <c r="N1821" s="115"/>
      <c r="O1821" s="148"/>
      <c r="P1821" s="148"/>
      <c r="Q1821" s="148"/>
      <c r="R1821" s="148"/>
      <c r="S1821" s="149"/>
    </row>
    <row r="1822">
      <c r="A1822" s="113"/>
      <c r="B1822" s="138"/>
      <c r="C1822" s="138"/>
      <c r="D1822" s="138"/>
      <c r="E1822" s="143"/>
      <c r="F1822" s="138"/>
      <c r="G1822" s="113"/>
      <c r="H1822" s="116"/>
      <c r="I1822" s="117"/>
      <c r="J1822" s="113"/>
      <c r="K1822" s="113"/>
      <c r="L1822" s="137"/>
      <c r="M1822" s="115"/>
      <c r="N1822" s="115"/>
      <c r="O1822" s="146"/>
      <c r="P1822" s="146"/>
      <c r="Q1822" s="146"/>
      <c r="R1822" s="146"/>
      <c r="S1822" s="147"/>
    </row>
    <row r="1823">
      <c r="A1823" s="113"/>
      <c r="B1823" s="138"/>
      <c r="C1823" s="138"/>
      <c r="D1823" s="138"/>
      <c r="E1823" s="143"/>
      <c r="F1823" s="138"/>
      <c r="G1823" s="113"/>
      <c r="H1823" s="116"/>
      <c r="I1823" s="117"/>
      <c r="J1823" s="113"/>
      <c r="K1823" s="113"/>
      <c r="L1823" s="137"/>
      <c r="M1823" s="115"/>
      <c r="N1823" s="115"/>
      <c r="O1823" s="148"/>
      <c r="P1823" s="148"/>
      <c r="Q1823" s="148"/>
      <c r="R1823" s="148"/>
      <c r="S1823" s="149"/>
    </row>
    <row r="1824">
      <c r="A1824" s="113"/>
      <c r="B1824" s="138"/>
      <c r="C1824" s="138"/>
      <c r="D1824" s="138"/>
      <c r="E1824" s="143"/>
      <c r="F1824" s="138"/>
      <c r="G1824" s="113"/>
      <c r="H1824" s="116"/>
      <c r="I1824" s="117"/>
      <c r="J1824" s="113"/>
      <c r="K1824" s="113"/>
      <c r="L1824" s="137"/>
      <c r="M1824" s="115"/>
      <c r="N1824" s="115"/>
      <c r="O1824" s="146"/>
      <c r="P1824" s="146"/>
      <c r="Q1824" s="146"/>
      <c r="R1824" s="146"/>
      <c r="S1824" s="147"/>
    </row>
    <row r="1825">
      <c r="A1825" s="113"/>
      <c r="B1825" s="138"/>
      <c r="C1825" s="138"/>
      <c r="D1825" s="138"/>
      <c r="E1825" s="143"/>
      <c r="F1825" s="138"/>
      <c r="G1825" s="113"/>
      <c r="H1825" s="116"/>
      <c r="I1825" s="117"/>
      <c r="J1825" s="113"/>
      <c r="K1825" s="113"/>
      <c r="L1825" s="137"/>
      <c r="M1825" s="115"/>
      <c r="N1825" s="115"/>
      <c r="O1825" s="148"/>
      <c r="P1825" s="148"/>
      <c r="Q1825" s="148"/>
      <c r="R1825" s="148"/>
      <c r="S1825" s="149"/>
    </row>
    <row r="1826">
      <c r="A1826" s="113"/>
      <c r="B1826" s="138"/>
      <c r="C1826" s="138"/>
      <c r="D1826" s="138"/>
      <c r="E1826" s="143"/>
      <c r="F1826" s="138"/>
      <c r="G1826" s="113"/>
      <c r="H1826" s="116"/>
      <c r="I1826" s="117"/>
      <c r="J1826" s="113"/>
      <c r="K1826" s="113"/>
      <c r="L1826" s="137"/>
      <c r="M1826" s="115"/>
      <c r="N1826" s="115"/>
      <c r="O1826" s="146"/>
      <c r="P1826" s="146"/>
      <c r="Q1826" s="146"/>
      <c r="R1826" s="146"/>
      <c r="S1826" s="147"/>
    </row>
    <row r="1827">
      <c r="A1827" s="113"/>
      <c r="B1827" s="138"/>
      <c r="C1827" s="138"/>
      <c r="D1827" s="138"/>
      <c r="E1827" s="143"/>
      <c r="F1827" s="138"/>
      <c r="G1827" s="113"/>
      <c r="H1827" s="116"/>
      <c r="I1827" s="117"/>
      <c r="J1827" s="113"/>
      <c r="K1827" s="113"/>
      <c r="L1827" s="137"/>
      <c r="M1827" s="115"/>
      <c r="N1827" s="115"/>
      <c r="O1827" s="148"/>
      <c r="P1827" s="148"/>
      <c r="Q1827" s="148"/>
      <c r="R1827" s="148"/>
      <c r="S1827" s="149"/>
    </row>
    <row r="1828">
      <c r="A1828" s="113"/>
      <c r="B1828" s="138"/>
      <c r="C1828" s="138"/>
      <c r="D1828" s="138"/>
      <c r="E1828" s="143"/>
      <c r="F1828" s="138"/>
      <c r="G1828" s="113"/>
      <c r="H1828" s="116"/>
      <c r="I1828" s="117"/>
      <c r="J1828" s="113"/>
      <c r="K1828" s="113"/>
      <c r="L1828" s="137"/>
      <c r="M1828" s="115"/>
      <c r="N1828" s="115"/>
      <c r="O1828" s="146"/>
      <c r="P1828" s="146"/>
      <c r="Q1828" s="146"/>
      <c r="R1828" s="146"/>
      <c r="S1828" s="147"/>
    </row>
    <row r="1829">
      <c r="A1829" s="113"/>
      <c r="B1829" s="138"/>
      <c r="C1829" s="138"/>
      <c r="D1829" s="138"/>
      <c r="E1829" s="143"/>
      <c r="F1829" s="138"/>
      <c r="G1829" s="113"/>
      <c r="H1829" s="116"/>
      <c r="I1829" s="117"/>
      <c r="J1829" s="113"/>
      <c r="K1829" s="113"/>
      <c r="L1829" s="137"/>
      <c r="M1829" s="115"/>
      <c r="N1829" s="115"/>
      <c r="O1829" s="148"/>
      <c r="P1829" s="148"/>
      <c r="Q1829" s="148"/>
      <c r="R1829" s="148"/>
      <c r="S1829" s="149"/>
    </row>
    <row r="1830">
      <c r="A1830" s="113"/>
      <c r="B1830" s="138"/>
      <c r="C1830" s="138"/>
      <c r="D1830" s="138"/>
      <c r="E1830" s="143"/>
      <c r="F1830" s="138"/>
      <c r="G1830" s="113"/>
      <c r="H1830" s="116"/>
      <c r="I1830" s="117"/>
      <c r="J1830" s="113"/>
      <c r="K1830" s="113"/>
      <c r="L1830" s="137"/>
      <c r="M1830" s="115"/>
      <c r="N1830" s="115"/>
      <c r="O1830" s="146"/>
      <c r="P1830" s="146"/>
      <c r="Q1830" s="146"/>
      <c r="R1830" s="146"/>
      <c r="S1830" s="147"/>
    </row>
    <row r="1831">
      <c r="A1831" s="113"/>
      <c r="B1831" s="138"/>
      <c r="C1831" s="138"/>
      <c r="D1831" s="138"/>
      <c r="E1831" s="143"/>
      <c r="F1831" s="138"/>
      <c r="G1831" s="113"/>
      <c r="H1831" s="116"/>
      <c r="I1831" s="117"/>
      <c r="J1831" s="113"/>
      <c r="K1831" s="113"/>
      <c r="L1831" s="137"/>
      <c r="M1831" s="115"/>
      <c r="N1831" s="115"/>
      <c r="O1831" s="148"/>
      <c r="P1831" s="148"/>
      <c r="Q1831" s="148"/>
      <c r="R1831" s="148"/>
      <c r="S1831" s="149"/>
    </row>
    <row r="1832">
      <c r="A1832" s="113"/>
      <c r="B1832" s="138"/>
      <c r="C1832" s="138"/>
      <c r="D1832" s="138"/>
      <c r="E1832" s="143"/>
      <c r="F1832" s="138"/>
      <c r="G1832" s="113"/>
      <c r="H1832" s="116"/>
      <c r="I1832" s="117"/>
      <c r="J1832" s="113"/>
      <c r="K1832" s="113"/>
      <c r="L1832" s="137"/>
      <c r="M1832" s="115"/>
      <c r="N1832" s="115"/>
      <c r="O1832" s="146"/>
      <c r="P1832" s="146"/>
      <c r="Q1832" s="146"/>
      <c r="R1832" s="146"/>
      <c r="S1832" s="147"/>
    </row>
    <row r="1833">
      <c r="A1833" s="113"/>
      <c r="B1833" s="138"/>
      <c r="C1833" s="138"/>
      <c r="D1833" s="138"/>
      <c r="E1833" s="143"/>
      <c r="F1833" s="138"/>
      <c r="G1833" s="113"/>
      <c r="H1833" s="116"/>
      <c r="I1833" s="117"/>
      <c r="J1833" s="113"/>
      <c r="K1833" s="113"/>
      <c r="L1833" s="137"/>
      <c r="M1833" s="115"/>
      <c r="N1833" s="115"/>
      <c r="O1833" s="148"/>
      <c r="P1833" s="148"/>
      <c r="Q1833" s="148"/>
      <c r="R1833" s="148"/>
      <c r="S1833" s="149"/>
    </row>
    <row r="1834">
      <c r="A1834" s="113"/>
      <c r="B1834" s="138"/>
      <c r="C1834" s="138"/>
      <c r="D1834" s="138"/>
      <c r="E1834" s="143"/>
      <c r="F1834" s="138"/>
      <c r="G1834" s="113"/>
      <c r="H1834" s="116"/>
      <c r="I1834" s="117"/>
      <c r="J1834" s="113"/>
      <c r="K1834" s="113"/>
      <c r="L1834" s="137"/>
      <c r="M1834" s="115"/>
      <c r="N1834" s="115"/>
      <c r="O1834" s="146"/>
      <c r="P1834" s="146"/>
      <c r="Q1834" s="146"/>
      <c r="R1834" s="146"/>
      <c r="S1834" s="147"/>
    </row>
    <row r="1835">
      <c r="A1835" s="113"/>
      <c r="B1835" s="138"/>
      <c r="C1835" s="138"/>
      <c r="D1835" s="138"/>
      <c r="E1835" s="143"/>
      <c r="F1835" s="138"/>
      <c r="G1835" s="113"/>
      <c r="H1835" s="116"/>
      <c r="I1835" s="117"/>
      <c r="J1835" s="113"/>
      <c r="K1835" s="113"/>
      <c r="L1835" s="137"/>
      <c r="M1835" s="115"/>
      <c r="N1835" s="115"/>
      <c r="O1835" s="148"/>
      <c r="P1835" s="148"/>
      <c r="Q1835" s="148"/>
      <c r="R1835" s="148"/>
      <c r="S1835" s="149"/>
    </row>
    <row r="1836">
      <c r="A1836" s="113"/>
      <c r="B1836" s="138"/>
      <c r="C1836" s="138"/>
      <c r="D1836" s="138"/>
      <c r="E1836" s="143"/>
      <c r="F1836" s="138"/>
      <c r="G1836" s="113"/>
      <c r="H1836" s="116"/>
      <c r="I1836" s="117"/>
      <c r="J1836" s="113"/>
      <c r="K1836" s="113"/>
      <c r="L1836" s="137"/>
      <c r="M1836" s="115"/>
      <c r="N1836" s="115"/>
      <c r="O1836" s="146"/>
      <c r="P1836" s="146"/>
      <c r="Q1836" s="146"/>
      <c r="R1836" s="146"/>
      <c r="S1836" s="147"/>
    </row>
    <row r="1837">
      <c r="A1837" s="113"/>
      <c r="B1837" s="138"/>
      <c r="C1837" s="138"/>
      <c r="D1837" s="138"/>
      <c r="E1837" s="143"/>
      <c r="F1837" s="138"/>
      <c r="G1837" s="113"/>
      <c r="H1837" s="116"/>
      <c r="I1837" s="117"/>
      <c r="J1837" s="113"/>
      <c r="K1837" s="113"/>
      <c r="L1837" s="137"/>
      <c r="M1837" s="115"/>
      <c r="N1837" s="115"/>
      <c r="O1837" s="148"/>
      <c r="P1837" s="148"/>
      <c r="Q1837" s="148"/>
      <c r="R1837" s="148"/>
      <c r="S1837" s="149"/>
    </row>
    <row r="1838">
      <c r="A1838" s="113"/>
      <c r="B1838" s="138"/>
      <c r="C1838" s="138"/>
      <c r="D1838" s="138"/>
      <c r="E1838" s="143"/>
      <c r="F1838" s="138"/>
      <c r="G1838" s="113"/>
      <c r="H1838" s="116"/>
      <c r="I1838" s="117"/>
      <c r="J1838" s="113"/>
      <c r="K1838" s="113"/>
      <c r="L1838" s="137"/>
      <c r="M1838" s="115"/>
      <c r="N1838" s="115"/>
      <c r="O1838" s="146"/>
      <c r="P1838" s="146"/>
      <c r="Q1838" s="146"/>
      <c r="R1838" s="146"/>
      <c r="S1838" s="147"/>
    </row>
    <row r="1839">
      <c r="A1839" s="113"/>
      <c r="B1839" s="138"/>
      <c r="C1839" s="138"/>
      <c r="D1839" s="138"/>
      <c r="E1839" s="143"/>
      <c r="F1839" s="138"/>
      <c r="G1839" s="113"/>
      <c r="H1839" s="116"/>
      <c r="I1839" s="117"/>
      <c r="J1839" s="113"/>
      <c r="K1839" s="113"/>
      <c r="L1839" s="137"/>
      <c r="M1839" s="115"/>
      <c r="N1839" s="115"/>
      <c r="O1839" s="148"/>
      <c r="P1839" s="148"/>
      <c r="Q1839" s="148"/>
      <c r="R1839" s="148"/>
      <c r="S1839" s="149"/>
    </row>
    <row r="1840">
      <c r="A1840" s="113"/>
      <c r="B1840" s="138"/>
      <c r="C1840" s="138"/>
      <c r="D1840" s="138"/>
      <c r="E1840" s="143"/>
      <c r="F1840" s="138"/>
      <c r="G1840" s="113"/>
      <c r="H1840" s="116"/>
      <c r="I1840" s="117"/>
      <c r="J1840" s="113"/>
      <c r="K1840" s="113"/>
      <c r="L1840" s="137"/>
      <c r="M1840" s="115"/>
      <c r="N1840" s="115"/>
      <c r="O1840" s="146"/>
      <c r="P1840" s="146"/>
      <c r="Q1840" s="146"/>
      <c r="R1840" s="146"/>
      <c r="S1840" s="147"/>
    </row>
    <row r="1841">
      <c r="A1841" s="113"/>
      <c r="B1841" s="138"/>
      <c r="C1841" s="138"/>
      <c r="D1841" s="138"/>
      <c r="E1841" s="143"/>
      <c r="F1841" s="138"/>
      <c r="G1841" s="113"/>
      <c r="H1841" s="116"/>
      <c r="I1841" s="117"/>
      <c r="J1841" s="113"/>
      <c r="K1841" s="113"/>
      <c r="L1841" s="137"/>
      <c r="M1841" s="115"/>
      <c r="N1841" s="115"/>
      <c r="O1841" s="148"/>
      <c r="P1841" s="148"/>
      <c r="Q1841" s="148"/>
      <c r="R1841" s="148"/>
      <c r="S1841" s="149"/>
    </row>
    <row r="1842">
      <c r="A1842" s="113"/>
      <c r="B1842" s="138"/>
      <c r="C1842" s="138"/>
      <c r="D1842" s="138"/>
      <c r="E1842" s="143"/>
      <c r="F1842" s="138"/>
      <c r="G1842" s="113"/>
      <c r="H1842" s="116"/>
      <c r="I1842" s="117"/>
      <c r="J1842" s="113"/>
      <c r="K1842" s="113"/>
      <c r="L1842" s="137"/>
      <c r="M1842" s="115"/>
      <c r="N1842" s="115"/>
      <c r="O1842" s="146"/>
      <c r="P1842" s="146"/>
      <c r="Q1842" s="146"/>
      <c r="R1842" s="146"/>
      <c r="S1842" s="147"/>
    </row>
    <row r="1843">
      <c r="A1843" s="113"/>
      <c r="B1843" s="138"/>
      <c r="C1843" s="138"/>
      <c r="D1843" s="138"/>
      <c r="E1843" s="143"/>
      <c r="F1843" s="138"/>
      <c r="G1843" s="113"/>
      <c r="H1843" s="116"/>
      <c r="I1843" s="117"/>
      <c r="J1843" s="113"/>
      <c r="K1843" s="113"/>
      <c r="L1843" s="137"/>
      <c r="M1843" s="115"/>
      <c r="N1843" s="115"/>
      <c r="O1843" s="148"/>
      <c r="P1843" s="148"/>
      <c r="Q1843" s="148"/>
      <c r="R1843" s="148"/>
      <c r="S1843" s="149"/>
    </row>
    <row r="1844">
      <c r="A1844" s="113"/>
      <c r="B1844" s="138"/>
      <c r="C1844" s="138"/>
      <c r="D1844" s="138"/>
      <c r="E1844" s="143"/>
      <c r="F1844" s="138"/>
      <c r="G1844" s="113"/>
      <c r="H1844" s="116"/>
      <c r="I1844" s="117"/>
      <c r="J1844" s="113"/>
      <c r="K1844" s="113"/>
      <c r="L1844" s="137"/>
      <c r="M1844" s="115"/>
      <c r="N1844" s="115"/>
      <c r="O1844" s="146"/>
      <c r="P1844" s="146"/>
      <c r="Q1844" s="146"/>
      <c r="R1844" s="146"/>
      <c r="S1844" s="147"/>
    </row>
    <row r="1845">
      <c r="A1845" s="113"/>
      <c r="B1845" s="138"/>
      <c r="C1845" s="138"/>
      <c r="D1845" s="138"/>
      <c r="E1845" s="143"/>
      <c r="F1845" s="138"/>
      <c r="G1845" s="113"/>
      <c r="H1845" s="116"/>
      <c r="I1845" s="117"/>
      <c r="J1845" s="113"/>
      <c r="K1845" s="113"/>
      <c r="L1845" s="137"/>
      <c r="M1845" s="115"/>
      <c r="N1845" s="115"/>
      <c r="O1845" s="148"/>
      <c r="P1845" s="148"/>
      <c r="Q1845" s="148"/>
      <c r="R1845" s="148"/>
      <c r="S1845" s="149"/>
    </row>
    <row r="1846">
      <c r="A1846" s="113"/>
      <c r="B1846" s="138"/>
      <c r="C1846" s="138"/>
      <c r="D1846" s="138"/>
      <c r="E1846" s="143"/>
      <c r="F1846" s="138"/>
      <c r="G1846" s="113"/>
      <c r="H1846" s="116"/>
      <c r="I1846" s="117"/>
      <c r="J1846" s="113"/>
      <c r="K1846" s="113"/>
      <c r="L1846" s="137"/>
      <c r="M1846" s="115"/>
      <c r="N1846" s="115"/>
      <c r="O1846" s="146"/>
      <c r="P1846" s="146"/>
      <c r="Q1846" s="146"/>
      <c r="R1846" s="146"/>
      <c r="S1846" s="147"/>
    </row>
    <row r="1847">
      <c r="A1847" s="113"/>
      <c r="B1847" s="138"/>
      <c r="C1847" s="138"/>
      <c r="D1847" s="138"/>
      <c r="E1847" s="143"/>
      <c r="F1847" s="138"/>
      <c r="G1847" s="113"/>
      <c r="H1847" s="116"/>
      <c r="I1847" s="117"/>
      <c r="J1847" s="113"/>
      <c r="K1847" s="113"/>
      <c r="L1847" s="137"/>
      <c r="M1847" s="115"/>
      <c r="N1847" s="115"/>
      <c r="O1847" s="148"/>
      <c r="P1847" s="148"/>
      <c r="Q1847" s="148"/>
      <c r="R1847" s="148"/>
      <c r="S1847" s="149"/>
    </row>
    <row r="1848">
      <c r="A1848" s="113"/>
      <c r="B1848" s="138"/>
      <c r="C1848" s="138"/>
      <c r="D1848" s="138"/>
      <c r="E1848" s="143"/>
      <c r="F1848" s="138"/>
      <c r="G1848" s="113"/>
      <c r="H1848" s="116"/>
      <c r="I1848" s="117"/>
      <c r="J1848" s="113"/>
      <c r="K1848" s="113"/>
      <c r="L1848" s="137"/>
      <c r="M1848" s="115"/>
      <c r="N1848" s="115"/>
      <c r="O1848" s="146"/>
      <c r="P1848" s="146"/>
      <c r="Q1848" s="146"/>
      <c r="R1848" s="146"/>
      <c r="S1848" s="147"/>
    </row>
    <row r="1849">
      <c r="A1849" s="113"/>
      <c r="B1849" s="138"/>
      <c r="C1849" s="138"/>
      <c r="D1849" s="138"/>
      <c r="E1849" s="143"/>
      <c r="F1849" s="138"/>
      <c r="G1849" s="113"/>
      <c r="H1849" s="116"/>
      <c r="I1849" s="117"/>
      <c r="J1849" s="113"/>
      <c r="K1849" s="113"/>
      <c r="L1849" s="137"/>
      <c r="M1849" s="115"/>
      <c r="N1849" s="115"/>
      <c r="O1849" s="148"/>
      <c r="P1849" s="148"/>
      <c r="Q1849" s="148"/>
      <c r="R1849" s="148"/>
      <c r="S1849" s="149"/>
    </row>
    <row r="1850">
      <c r="A1850" s="113"/>
      <c r="B1850" s="138"/>
      <c r="C1850" s="138"/>
      <c r="D1850" s="138"/>
      <c r="E1850" s="143"/>
      <c r="F1850" s="138"/>
      <c r="G1850" s="113"/>
      <c r="H1850" s="116"/>
      <c r="I1850" s="117"/>
      <c r="J1850" s="113"/>
      <c r="K1850" s="113"/>
      <c r="L1850" s="137"/>
      <c r="M1850" s="115"/>
      <c r="N1850" s="115"/>
      <c r="O1850" s="146"/>
      <c r="P1850" s="146"/>
      <c r="Q1850" s="146"/>
      <c r="R1850" s="146"/>
      <c r="S1850" s="147"/>
    </row>
    <row r="1851">
      <c r="A1851" s="113"/>
      <c r="B1851" s="138"/>
      <c r="C1851" s="138"/>
      <c r="D1851" s="138"/>
      <c r="E1851" s="143"/>
      <c r="F1851" s="138"/>
      <c r="G1851" s="113"/>
      <c r="H1851" s="116"/>
      <c r="I1851" s="117"/>
      <c r="J1851" s="113"/>
      <c r="K1851" s="113"/>
      <c r="L1851" s="137"/>
      <c r="M1851" s="115"/>
      <c r="N1851" s="115"/>
      <c r="O1851" s="148"/>
      <c r="P1851" s="148"/>
      <c r="Q1851" s="148"/>
      <c r="R1851" s="148"/>
      <c r="S1851" s="149"/>
    </row>
    <row r="1852">
      <c r="A1852" s="113"/>
      <c r="B1852" s="138"/>
      <c r="C1852" s="138"/>
      <c r="D1852" s="138"/>
      <c r="E1852" s="143"/>
      <c r="F1852" s="138"/>
      <c r="G1852" s="113"/>
      <c r="H1852" s="116"/>
      <c r="I1852" s="117"/>
      <c r="J1852" s="113"/>
      <c r="K1852" s="113"/>
      <c r="L1852" s="137"/>
      <c r="M1852" s="115"/>
      <c r="N1852" s="115"/>
      <c r="O1852" s="146"/>
      <c r="P1852" s="146"/>
      <c r="Q1852" s="146"/>
      <c r="R1852" s="146"/>
      <c r="S1852" s="147"/>
    </row>
    <row r="1853">
      <c r="A1853" s="113"/>
      <c r="B1853" s="138"/>
      <c r="C1853" s="138"/>
      <c r="D1853" s="138"/>
      <c r="E1853" s="143"/>
      <c r="F1853" s="138"/>
      <c r="G1853" s="113"/>
      <c r="H1853" s="116"/>
      <c r="I1853" s="117"/>
      <c r="J1853" s="113"/>
      <c r="K1853" s="113"/>
      <c r="L1853" s="137"/>
      <c r="M1853" s="115"/>
      <c r="N1853" s="115"/>
      <c r="O1853" s="148"/>
      <c r="P1853" s="148"/>
      <c r="Q1853" s="148"/>
      <c r="R1853" s="148"/>
      <c r="S1853" s="149"/>
    </row>
    <row r="1854">
      <c r="A1854" s="113"/>
      <c r="B1854" s="138"/>
      <c r="C1854" s="138"/>
      <c r="D1854" s="138"/>
      <c r="E1854" s="143"/>
      <c r="F1854" s="138"/>
      <c r="G1854" s="113"/>
      <c r="H1854" s="116"/>
      <c r="I1854" s="117"/>
      <c r="J1854" s="113"/>
      <c r="K1854" s="113"/>
      <c r="L1854" s="137"/>
      <c r="M1854" s="115"/>
      <c r="N1854" s="115"/>
      <c r="O1854" s="146"/>
      <c r="P1854" s="146"/>
      <c r="Q1854" s="146"/>
      <c r="R1854" s="146"/>
      <c r="S1854" s="147"/>
    </row>
    <row r="1855">
      <c r="A1855" s="113"/>
      <c r="B1855" s="138"/>
      <c r="C1855" s="138"/>
      <c r="D1855" s="138"/>
      <c r="E1855" s="143"/>
      <c r="F1855" s="138"/>
      <c r="G1855" s="113"/>
      <c r="H1855" s="116"/>
      <c r="I1855" s="117"/>
      <c r="J1855" s="113"/>
      <c r="K1855" s="113"/>
      <c r="L1855" s="137"/>
      <c r="M1855" s="115"/>
      <c r="N1855" s="115"/>
      <c r="O1855" s="148"/>
      <c r="P1855" s="148"/>
      <c r="Q1855" s="148"/>
      <c r="R1855" s="148"/>
      <c r="S1855" s="149"/>
    </row>
    <row r="1856">
      <c r="A1856" s="113"/>
      <c r="B1856" s="138"/>
      <c r="C1856" s="138"/>
      <c r="D1856" s="138"/>
      <c r="E1856" s="143"/>
      <c r="F1856" s="138"/>
      <c r="G1856" s="113"/>
      <c r="H1856" s="116"/>
      <c r="I1856" s="117"/>
      <c r="J1856" s="113"/>
      <c r="K1856" s="113"/>
      <c r="L1856" s="137"/>
      <c r="M1856" s="115"/>
      <c r="N1856" s="115"/>
      <c r="O1856" s="146"/>
      <c r="P1856" s="146"/>
      <c r="Q1856" s="146"/>
      <c r="R1856" s="146"/>
      <c r="S1856" s="147"/>
    </row>
    <row r="1857">
      <c r="A1857" s="113"/>
      <c r="B1857" s="138"/>
      <c r="C1857" s="138"/>
      <c r="D1857" s="138"/>
      <c r="E1857" s="143"/>
      <c r="F1857" s="138"/>
      <c r="G1857" s="113"/>
      <c r="H1857" s="116"/>
      <c r="I1857" s="117"/>
      <c r="J1857" s="113"/>
      <c r="K1857" s="113"/>
      <c r="L1857" s="137"/>
      <c r="M1857" s="115"/>
      <c r="N1857" s="115"/>
      <c r="O1857" s="148"/>
      <c r="P1857" s="148"/>
      <c r="Q1857" s="148"/>
      <c r="R1857" s="148"/>
      <c r="S1857" s="149"/>
    </row>
    <row r="1858">
      <c r="A1858" s="113"/>
      <c r="B1858" s="138"/>
      <c r="C1858" s="138"/>
      <c r="D1858" s="138"/>
      <c r="E1858" s="143"/>
      <c r="F1858" s="138"/>
      <c r="G1858" s="113"/>
      <c r="H1858" s="116"/>
      <c r="I1858" s="117"/>
      <c r="J1858" s="113"/>
      <c r="K1858" s="113"/>
      <c r="L1858" s="137"/>
      <c r="M1858" s="115"/>
      <c r="N1858" s="115"/>
      <c r="O1858" s="146"/>
      <c r="P1858" s="146"/>
      <c r="Q1858" s="146"/>
      <c r="R1858" s="146"/>
      <c r="S1858" s="147"/>
    </row>
    <row r="1859">
      <c r="A1859" s="113"/>
      <c r="B1859" s="138"/>
      <c r="C1859" s="138"/>
      <c r="D1859" s="138"/>
      <c r="E1859" s="143"/>
      <c r="F1859" s="138"/>
      <c r="G1859" s="113"/>
      <c r="H1859" s="116"/>
      <c r="I1859" s="117"/>
      <c r="J1859" s="113"/>
      <c r="K1859" s="113"/>
      <c r="L1859" s="137"/>
      <c r="M1859" s="115"/>
      <c r="N1859" s="115"/>
      <c r="O1859" s="148"/>
      <c r="P1859" s="148"/>
      <c r="Q1859" s="148"/>
      <c r="R1859" s="148"/>
      <c r="S1859" s="149"/>
    </row>
    <row r="1860">
      <c r="A1860" s="113"/>
      <c r="B1860" s="138"/>
      <c r="C1860" s="138"/>
      <c r="D1860" s="138"/>
      <c r="E1860" s="143"/>
      <c r="F1860" s="138"/>
      <c r="G1860" s="113"/>
      <c r="H1860" s="116"/>
      <c r="I1860" s="117"/>
      <c r="J1860" s="113"/>
      <c r="K1860" s="113"/>
      <c r="L1860" s="137"/>
      <c r="M1860" s="115"/>
      <c r="N1860" s="115"/>
      <c r="O1860" s="146"/>
      <c r="P1860" s="146"/>
      <c r="Q1860" s="146"/>
      <c r="R1860" s="146"/>
      <c r="S1860" s="147"/>
    </row>
    <row r="1861">
      <c r="A1861" s="113"/>
      <c r="B1861" s="138"/>
      <c r="C1861" s="138"/>
      <c r="D1861" s="138"/>
      <c r="E1861" s="143"/>
      <c r="F1861" s="138"/>
      <c r="G1861" s="113"/>
      <c r="H1861" s="116"/>
      <c r="I1861" s="117"/>
      <c r="J1861" s="113"/>
      <c r="K1861" s="113"/>
      <c r="L1861" s="137"/>
      <c r="M1861" s="115"/>
      <c r="N1861" s="115"/>
      <c r="O1861" s="148"/>
      <c r="P1861" s="148"/>
      <c r="Q1861" s="148"/>
      <c r="R1861" s="148"/>
      <c r="S1861" s="149"/>
    </row>
    <row r="1862">
      <c r="A1862" s="113"/>
      <c r="B1862" s="138"/>
      <c r="C1862" s="138"/>
      <c r="D1862" s="138"/>
      <c r="E1862" s="143"/>
      <c r="F1862" s="138"/>
      <c r="G1862" s="113"/>
      <c r="H1862" s="116"/>
      <c r="I1862" s="117"/>
      <c r="J1862" s="113"/>
      <c r="K1862" s="113"/>
      <c r="L1862" s="137"/>
      <c r="M1862" s="115"/>
      <c r="N1862" s="115"/>
      <c r="O1862" s="146"/>
      <c r="P1862" s="146"/>
      <c r="Q1862" s="146"/>
      <c r="R1862" s="146"/>
      <c r="S1862" s="147"/>
    </row>
    <row r="1863">
      <c r="A1863" s="113"/>
      <c r="B1863" s="138"/>
      <c r="C1863" s="138"/>
      <c r="D1863" s="138"/>
      <c r="E1863" s="143"/>
      <c r="F1863" s="138"/>
      <c r="G1863" s="113"/>
      <c r="H1863" s="116"/>
      <c r="I1863" s="117"/>
      <c r="J1863" s="113"/>
      <c r="K1863" s="113"/>
      <c r="L1863" s="137"/>
      <c r="M1863" s="115"/>
      <c r="N1863" s="115"/>
      <c r="O1863" s="148"/>
      <c r="P1863" s="148"/>
      <c r="Q1863" s="148"/>
      <c r="R1863" s="148"/>
      <c r="S1863" s="149"/>
    </row>
    <row r="1864">
      <c r="A1864" s="113"/>
      <c r="B1864" s="138"/>
      <c r="C1864" s="138"/>
      <c r="D1864" s="138"/>
      <c r="E1864" s="143"/>
      <c r="F1864" s="138"/>
      <c r="G1864" s="113"/>
      <c r="H1864" s="116"/>
      <c r="I1864" s="117"/>
      <c r="J1864" s="113"/>
      <c r="K1864" s="113"/>
      <c r="L1864" s="137"/>
      <c r="M1864" s="115"/>
      <c r="N1864" s="115"/>
      <c r="O1864" s="146"/>
      <c r="P1864" s="146"/>
      <c r="Q1864" s="146"/>
      <c r="R1864" s="146"/>
      <c r="S1864" s="147"/>
    </row>
    <row r="1865">
      <c r="A1865" s="113"/>
      <c r="B1865" s="138"/>
      <c r="C1865" s="138"/>
      <c r="D1865" s="138"/>
      <c r="E1865" s="143"/>
      <c r="F1865" s="138"/>
      <c r="G1865" s="113"/>
      <c r="H1865" s="116"/>
      <c r="I1865" s="117"/>
      <c r="J1865" s="113"/>
      <c r="K1865" s="113"/>
      <c r="L1865" s="137"/>
      <c r="M1865" s="115"/>
      <c r="N1865" s="115"/>
      <c r="O1865" s="148"/>
      <c r="P1865" s="148"/>
      <c r="Q1865" s="148"/>
      <c r="R1865" s="148"/>
      <c r="S1865" s="149"/>
    </row>
    <row r="1866">
      <c r="A1866" s="113"/>
      <c r="B1866" s="138"/>
      <c r="C1866" s="138"/>
      <c r="D1866" s="138"/>
      <c r="E1866" s="143"/>
      <c r="F1866" s="138"/>
      <c r="G1866" s="113"/>
      <c r="H1866" s="116"/>
      <c r="I1866" s="117"/>
      <c r="J1866" s="113"/>
      <c r="K1866" s="113"/>
      <c r="L1866" s="137"/>
      <c r="M1866" s="115"/>
      <c r="N1866" s="115"/>
      <c r="O1866" s="146"/>
      <c r="P1866" s="146"/>
      <c r="Q1866" s="146"/>
      <c r="R1866" s="146"/>
      <c r="S1866" s="147"/>
    </row>
    <row r="1867">
      <c r="A1867" s="113"/>
      <c r="B1867" s="138"/>
      <c r="C1867" s="138"/>
      <c r="D1867" s="138"/>
      <c r="E1867" s="143"/>
      <c r="F1867" s="138"/>
      <c r="G1867" s="113"/>
      <c r="H1867" s="116"/>
      <c r="I1867" s="117"/>
      <c r="J1867" s="113"/>
      <c r="K1867" s="113"/>
      <c r="L1867" s="137"/>
      <c r="M1867" s="115"/>
      <c r="N1867" s="115"/>
      <c r="O1867" s="148"/>
      <c r="P1867" s="148"/>
      <c r="Q1867" s="148"/>
      <c r="R1867" s="148"/>
      <c r="S1867" s="149"/>
    </row>
    <row r="1868">
      <c r="A1868" s="113"/>
      <c r="B1868" s="138"/>
      <c r="C1868" s="138"/>
      <c r="D1868" s="138"/>
      <c r="E1868" s="143"/>
      <c r="F1868" s="138"/>
      <c r="G1868" s="113"/>
      <c r="H1868" s="116"/>
      <c r="I1868" s="117"/>
      <c r="J1868" s="113"/>
      <c r="K1868" s="113"/>
      <c r="L1868" s="137"/>
      <c r="M1868" s="115"/>
      <c r="N1868" s="115"/>
      <c r="O1868" s="146"/>
      <c r="P1868" s="146"/>
      <c r="Q1868" s="146"/>
      <c r="R1868" s="146"/>
      <c r="S1868" s="147"/>
    </row>
    <row r="1869">
      <c r="A1869" s="113"/>
      <c r="B1869" s="138"/>
      <c r="C1869" s="138"/>
      <c r="D1869" s="138"/>
      <c r="E1869" s="143"/>
      <c r="F1869" s="138"/>
      <c r="G1869" s="113"/>
      <c r="H1869" s="116"/>
      <c r="I1869" s="117"/>
      <c r="J1869" s="113"/>
      <c r="K1869" s="113"/>
      <c r="L1869" s="137"/>
      <c r="M1869" s="115"/>
      <c r="N1869" s="115"/>
      <c r="O1869" s="148"/>
      <c r="P1869" s="148"/>
      <c r="Q1869" s="148"/>
      <c r="R1869" s="148"/>
      <c r="S1869" s="149"/>
    </row>
    <row r="1870">
      <c r="A1870" s="113"/>
      <c r="B1870" s="138"/>
      <c r="C1870" s="138"/>
      <c r="D1870" s="138"/>
      <c r="E1870" s="143"/>
      <c r="F1870" s="138"/>
      <c r="G1870" s="113"/>
      <c r="H1870" s="116"/>
      <c r="I1870" s="117"/>
      <c r="J1870" s="113"/>
      <c r="K1870" s="113"/>
      <c r="L1870" s="137"/>
      <c r="M1870" s="115"/>
      <c r="N1870" s="115"/>
      <c r="O1870" s="146"/>
      <c r="P1870" s="146"/>
      <c r="Q1870" s="146"/>
      <c r="R1870" s="146"/>
      <c r="S1870" s="147"/>
    </row>
    <row r="1871">
      <c r="A1871" s="113"/>
      <c r="B1871" s="138"/>
      <c r="C1871" s="138"/>
      <c r="D1871" s="138"/>
      <c r="E1871" s="143"/>
      <c r="F1871" s="138"/>
      <c r="G1871" s="113"/>
      <c r="H1871" s="116"/>
      <c r="I1871" s="117"/>
      <c r="J1871" s="113"/>
      <c r="K1871" s="113"/>
      <c r="L1871" s="137"/>
      <c r="M1871" s="115"/>
      <c r="N1871" s="115"/>
      <c r="O1871" s="148"/>
      <c r="P1871" s="148"/>
      <c r="Q1871" s="148"/>
      <c r="R1871" s="148"/>
      <c r="S1871" s="149"/>
    </row>
    <row r="1872">
      <c r="A1872" s="113"/>
      <c r="B1872" s="138"/>
      <c r="C1872" s="138"/>
      <c r="D1872" s="138"/>
      <c r="E1872" s="143"/>
      <c r="F1872" s="138"/>
      <c r="G1872" s="113"/>
      <c r="H1872" s="116"/>
      <c r="I1872" s="117"/>
      <c r="J1872" s="113"/>
      <c r="K1872" s="113"/>
      <c r="L1872" s="137"/>
      <c r="M1872" s="115"/>
      <c r="N1872" s="115"/>
      <c r="O1872" s="146"/>
      <c r="P1872" s="146"/>
      <c r="Q1872" s="146"/>
      <c r="R1872" s="146"/>
      <c r="S1872" s="147"/>
    </row>
    <row r="1873">
      <c r="A1873" s="113"/>
      <c r="B1873" s="138"/>
      <c r="C1873" s="138"/>
      <c r="D1873" s="138"/>
      <c r="E1873" s="143"/>
      <c r="F1873" s="138"/>
      <c r="G1873" s="113"/>
      <c r="H1873" s="116"/>
      <c r="I1873" s="117"/>
      <c r="J1873" s="113"/>
      <c r="K1873" s="113"/>
      <c r="L1873" s="137"/>
      <c r="M1873" s="115"/>
      <c r="N1873" s="115"/>
      <c r="O1873" s="148"/>
      <c r="P1873" s="148"/>
      <c r="Q1873" s="148"/>
      <c r="R1873" s="148"/>
      <c r="S1873" s="149"/>
    </row>
    <row r="1874">
      <c r="A1874" s="113"/>
      <c r="B1874" s="138"/>
      <c r="C1874" s="138"/>
      <c r="D1874" s="138"/>
      <c r="E1874" s="143"/>
      <c r="F1874" s="138"/>
      <c r="G1874" s="113"/>
      <c r="H1874" s="116"/>
      <c r="I1874" s="117"/>
      <c r="J1874" s="113"/>
      <c r="K1874" s="113"/>
      <c r="L1874" s="137"/>
      <c r="M1874" s="115"/>
      <c r="N1874" s="115"/>
      <c r="O1874" s="146"/>
      <c r="P1874" s="146"/>
      <c r="Q1874" s="146"/>
      <c r="R1874" s="146"/>
      <c r="S1874" s="147"/>
    </row>
    <row r="1875">
      <c r="A1875" s="113"/>
      <c r="B1875" s="138"/>
      <c r="C1875" s="138"/>
      <c r="D1875" s="138"/>
      <c r="E1875" s="143"/>
      <c r="F1875" s="138"/>
      <c r="G1875" s="113"/>
      <c r="H1875" s="116"/>
      <c r="I1875" s="117"/>
      <c r="J1875" s="113"/>
      <c r="K1875" s="113"/>
      <c r="L1875" s="137"/>
      <c r="M1875" s="115"/>
      <c r="N1875" s="115"/>
      <c r="O1875" s="148"/>
      <c r="P1875" s="148"/>
      <c r="Q1875" s="148"/>
      <c r="R1875" s="148"/>
      <c r="S1875" s="149"/>
    </row>
    <row r="1876">
      <c r="A1876" s="113"/>
      <c r="B1876" s="138"/>
      <c r="C1876" s="138"/>
      <c r="D1876" s="138"/>
      <c r="E1876" s="143"/>
      <c r="F1876" s="138"/>
      <c r="G1876" s="113"/>
      <c r="H1876" s="116"/>
      <c r="I1876" s="117"/>
      <c r="J1876" s="113"/>
      <c r="K1876" s="113"/>
      <c r="L1876" s="137"/>
      <c r="M1876" s="115"/>
      <c r="N1876" s="115"/>
      <c r="O1876" s="146"/>
      <c r="P1876" s="146"/>
      <c r="Q1876" s="146"/>
      <c r="R1876" s="146"/>
      <c r="S1876" s="147"/>
    </row>
    <row r="1877">
      <c r="A1877" s="113"/>
      <c r="B1877" s="138"/>
      <c r="C1877" s="138"/>
      <c r="D1877" s="138"/>
      <c r="E1877" s="143"/>
      <c r="F1877" s="138"/>
      <c r="G1877" s="113"/>
      <c r="H1877" s="116"/>
      <c r="I1877" s="117"/>
      <c r="J1877" s="113"/>
      <c r="K1877" s="113"/>
      <c r="L1877" s="137"/>
      <c r="M1877" s="115"/>
      <c r="N1877" s="115"/>
      <c r="O1877" s="148"/>
      <c r="P1877" s="148"/>
      <c r="Q1877" s="148"/>
      <c r="R1877" s="148"/>
      <c r="S1877" s="149"/>
    </row>
    <row r="1878">
      <c r="A1878" s="113"/>
      <c r="B1878" s="138"/>
      <c r="C1878" s="138"/>
      <c r="D1878" s="138"/>
      <c r="E1878" s="143"/>
      <c r="F1878" s="138"/>
      <c r="G1878" s="113"/>
      <c r="H1878" s="116"/>
      <c r="I1878" s="117"/>
      <c r="J1878" s="113"/>
      <c r="K1878" s="113"/>
      <c r="L1878" s="137"/>
      <c r="M1878" s="115"/>
      <c r="N1878" s="115"/>
      <c r="O1878" s="146"/>
      <c r="P1878" s="146"/>
      <c r="Q1878" s="146"/>
      <c r="R1878" s="146"/>
      <c r="S1878" s="147"/>
    </row>
    <row r="1879">
      <c r="A1879" s="113"/>
      <c r="B1879" s="138"/>
      <c r="C1879" s="138"/>
      <c r="D1879" s="138"/>
      <c r="E1879" s="143"/>
      <c r="F1879" s="138"/>
      <c r="G1879" s="113"/>
      <c r="H1879" s="116"/>
      <c r="I1879" s="117"/>
      <c r="J1879" s="113"/>
      <c r="K1879" s="113"/>
      <c r="L1879" s="137"/>
      <c r="M1879" s="115"/>
      <c r="N1879" s="115"/>
      <c r="O1879" s="148"/>
      <c r="P1879" s="148"/>
      <c r="Q1879" s="148"/>
      <c r="R1879" s="148"/>
      <c r="S1879" s="149"/>
    </row>
    <row r="1880">
      <c r="A1880" s="113"/>
      <c r="B1880" s="138"/>
      <c r="C1880" s="138"/>
      <c r="D1880" s="138"/>
      <c r="E1880" s="143"/>
      <c r="F1880" s="138"/>
      <c r="G1880" s="113"/>
      <c r="H1880" s="116"/>
      <c r="I1880" s="117"/>
      <c r="J1880" s="113"/>
      <c r="K1880" s="113"/>
      <c r="L1880" s="137"/>
      <c r="M1880" s="115"/>
      <c r="N1880" s="115"/>
      <c r="O1880" s="146"/>
      <c r="P1880" s="146"/>
      <c r="Q1880" s="146"/>
      <c r="R1880" s="146"/>
      <c r="S1880" s="147"/>
    </row>
    <row r="1881">
      <c r="A1881" s="113"/>
      <c r="B1881" s="138"/>
      <c r="C1881" s="138"/>
      <c r="D1881" s="138"/>
      <c r="E1881" s="143"/>
      <c r="F1881" s="138"/>
      <c r="G1881" s="113"/>
      <c r="H1881" s="116"/>
      <c r="I1881" s="117"/>
      <c r="J1881" s="113"/>
      <c r="K1881" s="113"/>
      <c r="L1881" s="137"/>
      <c r="M1881" s="115"/>
      <c r="N1881" s="115"/>
      <c r="O1881" s="148"/>
      <c r="P1881" s="148"/>
      <c r="Q1881" s="148"/>
      <c r="R1881" s="148"/>
      <c r="S1881" s="149"/>
    </row>
    <row r="1882">
      <c r="A1882" s="113"/>
      <c r="B1882" s="138"/>
      <c r="C1882" s="138"/>
      <c r="D1882" s="138"/>
      <c r="E1882" s="143"/>
      <c r="F1882" s="138"/>
      <c r="G1882" s="113"/>
      <c r="H1882" s="116"/>
      <c r="I1882" s="117"/>
      <c r="J1882" s="113"/>
      <c r="K1882" s="113"/>
      <c r="L1882" s="137"/>
      <c r="M1882" s="115"/>
      <c r="N1882" s="115"/>
      <c r="O1882" s="146"/>
      <c r="P1882" s="146"/>
      <c r="Q1882" s="146"/>
      <c r="R1882" s="146"/>
      <c r="S1882" s="147"/>
    </row>
    <row r="1883">
      <c r="A1883" s="113"/>
      <c r="B1883" s="138"/>
      <c r="C1883" s="138"/>
      <c r="D1883" s="138"/>
      <c r="E1883" s="143"/>
      <c r="F1883" s="138"/>
      <c r="G1883" s="113"/>
      <c r="H1883" s="116"/>
      <c r="I1883" s="117"/>
      <c r="J1883" s="113"/>
      <c r="K1883" s="113"/>
      <c r="L1883" s="137"/>
      <c r="M1883" s="115"/>
      <c r="N1883" s="115"/>
      <c r="O1883" s="148"/>
      <c r="P1883" s="148"/>
      <c r="Q1883" s="148"/>
      <c r="R1883" s="148"/>
      <c r="S1883" s="149"/>
    </row>
    <row r="1884">
      <c r="A1884" s="113"/>
      <c r="B1884" s="138"/>
      <c r="C1884" s="138"/>
      <c r="D1884" s="138"/>
      <c r="E1884" s="143"/>
      <c r="F1884" s="138"/>
      <c r="G1884" s="113"/>
      <c r="H1884" s="116"/>
      <c r="I1884" s="117"/>
      <c r="J1884" s="113"/>
      <c r="K1884" s="113"/>
      <c r="L1884" s="137"/>
      <c r="M1884" s="115"/>
      <c r="N1884" s="115"/>
      <c r="O1884" s="146"/>
      <c r="P1884" s="146"/>
      <c r="Q1884" s="146"/>
      <c r="R1884" s="146"/>
      <c r="S1884" s="147"/>
    </row>
    <row r="1885">
      <c r="A1885" s="113"/>
      <c r="B1885" s="138"/>
      <c r="C1885" s="138"/>
      <c r="D1885" s="138"/>
      <c r="E1885" s="143"/>
      <c r="F1885" s="138"/>
      <c r="G1885" s="113"/>
      <c r="H1885" s="116"/>
      <c r="I1885" s="117"/>
      <c r="J1885" s="113"/>
      <c r="K1885" s="113"/>
      <c r="L1885" s="137"/>
      <c r="M1885" s="115"/>
      <c r="N1885" s="115"/>
      <c r="O1885" s="148"/>
      <c r="P1885" s="148"/>
      <c r="Q1885" s="148"/>
      <c r="R1885" s="148"/>
      <c r="S1885" s="149"/>
    </row>
    <row r="1886">
      <c r="A1886" s="113"/>
      <c r="B1886" s="138"/>
      <c r="C1886" s="138"/>
      <c r="D1886" s="138"/>
      <c r="E1886" s="143"/>
      <c r="F1886" s="138"/>
      <c r="G1886" s="113"/>
      <c r="H1886" s="116"/>
      <c r="I1886" s="117"/>
      <c r="J1886" s="113"/>
      <c r="K1886" s="113"/>
      <c r="L1886" s="137"/>
      <c r="M1886" s="115"/>
      <c r="N1886" s="115"/>
      <c r="O1886" s="146"/>
      <c r="P1886" s="146"/>
      <c r="Q1886" s="146"/>
      <c r="R1886" s="146"/>
      <c r="S1886" s="147"/>
    </row>
    <row r="1887">
      <c r="A1887" s="113"/>
      <c r="B1887" s="138"/>
      <c r="C1887" s="138"/>
      <c r="D1887" s="138"/>
      <c r="E1887" s="143"/>
      <c r="F1887" s="138"/>
      <c r="G1887" s="113"/>
      <c r="H1887" s="116"/>
      <c r="I1887" s="117"/>
      <c r="J1887" s="113"/>
      <c r="K1887" s="113"/>
      <c r="L1887" s="137"/>
      <c r="M1887" s="115"/>
      <c r="N1887" s="115"/>
      <c r="O1887" s="148"/>
      <c r="P1887" s="148"/>
      <c r="Q1887" s="148"/>
      <c r="R1887" s="148"/>
      <c r="S1887" s="149"/>
    </row>
    <row r="1888">
      <c r="A1888" s="113"/>
      <c r="B1888" s="138"/>
      <c r="C1888" s="138"/>
      <c r="D1888" s="138"/>
      <c r="E1888" s="143"/>
      <c r="F1888" s="138"/>
      <c r="G1888" s="113"/>
      <c r="H1888" s="116"/>
      <c r="I1888" s="117"/>
      <c r="J1888" s="113"/>
      <c r="K1888" s="113"/>
      <c r="L1888" s="137"/>
      <c r="M1888" s="115"/>
      <c r="N1888" s="115"/>
      <c r="O1888" s="146"/>
      <c r="P1888" s="146"/>
      <c r="Q1888" s="146"/>
      <c r="R1888" s="146"/>
      <c r="S1888" s="147"/>
    </row>
    <row r="1889">
      <c r="A1889" s="113"/>
      <c r="B1889" s="138"/>
      <c r="C1889" s="138"/>
      <c r="D1889" s="138"/>
      <c r="E1889" s="143"/>
      <c r="F1889" s="138"/>
      <c r="G1889" s="113"/>
      <c r="H1889" s="116"/>
      <c r="I1889" s="117"/>
      <c r="J1889" s="113"/>
      <c r="K1889" s="113"/>
      <c r="L1889" s="137"/>
      <c r="M1889" s="115"/>
      <c r="N1889" s="115"/>
      <c r="O1889" s="148"/>
      <c r="P1889" s="148"/>
      <c r="Q1889" s="148"/>
      <c r="R1889" s="148"/>
      <c r="S1889" s="149"/>
    </row>
    <row r="1890">
      <c r="A1890" s="113"/>
      <c r="B1890" s="138"/>
      <c r="C1890" s="138"/>
      <c r="D1890" s="138"/>
      <c r="E1890" s="143"/>
      <c r="F1890" s="138"/>
      <c r="G1890" s="113"/>
      <c r="H1890" s="116"/>
      <c r="I1890" s="117"/>
      <c r="J1890" s="113"/>
      <c r="K1890" s="113"/>
      <c r="L1890" s="137"/>
      <c r="M1890" s="115"/>
      <c r="N1890" s="115"/>
      <c r="O1890" s="146"/>
      <c r="P1890" s="146"/>
      <c r="Q1890" s="146"/>
      <c r="R1890" s="146"/>
      <c r="S1890" s="147"/>
    </row>
    <row r="1891">
      <c r="A1891" s="113"/>
      <c r="B1891" s="138"/>
      <c r="C1891" s="138"/>
      <c r="D1891" s="138"/>
      <c r="E1891" s="143"/>
      <c r="F1891" s="138"/>
      <c r="G1891" s="113"/>
      <c r="H1891" s="116"/>
      <c r="I1891" s="117"/>
      <c r="J1891" s="113"/>
      <c r="K1891" s="113"/>
      <c r="L1891" s="137"/>
      <c r="M1891" s="115"/>
      <c r="N1891" s="115"/>
      <c r="O1891" s="148"/>
      <c r="P1891" s="148"/>
      <c r="Q1891" s="148"/>
      <c r="R1891" s="148"/>
      <c r="S1891" s="149"/>
    </row>
    <row r="1892">
      <c r="A1892" s="113"/>
      <c r="B1892" s="138"/>
      <c r="C1892" s="138"/>
      <c r="D1892" s="138"/>
      <c r="E1892" s="143"/>
      <c r="F1892" s="138"/>
      <c r="G1892" s="113"/>
      <c r="H1892" s="116"/>
      <c r="I1892" s="117"/>
      <c r="J1892" s="113"/>
      <c r="K1892" s="113"/>
      <c r="L1892" s="137"/>
      <c r="M1892" s="115"/>
      <c r="N1892" s="115"/>
      <c r="O1892" s="146"/>
      <c r="P1892" s="146"/>
      <c r="Q1892" s="146"/>
      <c r="R1892" s="146"/>
      <c r="S1892" s="147"/>
    </row>
    <row r="1893">
      <c r="A1893" s="113"/>
      <c r="B1893" s="138"/>
      <c r="C1893" s="138"/>
      <c r="D1893" s="138"/>
      <c r="E1893" s="143"/>
      <c r="F1893" s="138"/>
      <c r="G1893" s="113"/>
      <c r="H1893" s="116"/>
      <c r="I1893" s="117"/>
      <c r="J1893" s="113"/>
      <c r="K1893" s="113"/>
      <c r="L1893" s="137"/>
      <c r="M1893" s="115"/>
      <c r="N1893" s="115"/>
      <c r="O1893" s="148"/>
      <c r="P1893" s="148"/>
      <c r="Q1893" s="148"/>
      <c r="R1893" s="148"/>
      <c r="S1893" s="149"/>
    </row>
    <row r="1894">
      <c r="A1894" s="113"/>
      <c r="B1894" s="138"/>
      <c r="C1894" s="138"/>
      <c r="D1894" s="138"/>
      <c r="E1894" s="143"/>
      <c r="F1894" s="138"/>
      <c r="G1894" s="113"/>
      <c r="H1894" s="116"/>
      <c r="I1894" s="117"/>
      <c r="J1894" s="113"/>
      <c r="K1894" s="113"/>
      <c r="L1894" s="137"/>
      <c r="M1894" s="115"/>
      <c r="N1894" s="115"/>
      <c r="O1894" s="146"/>
      <c r="P1894" s="146"/>
      <c r="Q1894" s="146"/>
      <c r="R1894" s="146"/>
      <c r="S1894" s="147"/>
    </row>
    <row r="1895">
      <c r="A1895" s="113"/>
      <c r="B1895" s="138"/>
      <c r="C1895" s="138"/>
      <c r="D1895" s="138"/>
      <c r="E1895" s="143"/>
      <c r="F1895" s="138"/>
      <c r="G1895" s="113"/>
      <c r="H1895" s="116"/>
      <c r="I1895" s="117"/>
      <c r="J1895" s="113"/>
      <c r="K1895" s="113"/>
      <c r="L1895" s="137"/>
      <c r="M1895" s="115"/>
      <c r="N1895" s="115"/>
      <c r="O1895" s="148"/>
      <c r="P1895" s="148"/>
      <c r="Q1895" s="148"/>
      <c r="R1895" s="148"/>
      <c r="S1895" s="149"/>
    </row>
    <row r="1896">
      <c r="A1896" s="113"/>
      <c r="B1896" s="138"/>
      <c r="C1896" s="138"/>
      <c r="D1896" s="138"/>
      <c r="E1896" s="143"/>
      <c r="F1896" s="138"/>
      <c r="G1896" s="113"/>
      <c r="H1896" s="116"/>
      <c r="I1896" s="117"/>
      <c r="J1896" s="113"/>
      <c r="K1896" s="113"/>
      <c r="L1896" s="137"/>
      <c r="M1896" s="115"/>
      <c r="N1896" s="115"/>
      <c r="O1896" s="146"/>
      <c r="P1896" s="146"/>
      <c r="Q1896" s="146"/>
      <c r="R1896" s="146"/>
      <c r="S1896" s="147"/>
    </row>
    <row r="1897">
      <c r="A1897" s="113"/>
      <c r="B1897" s="138"/>
      <c r="C1897" s="138"/>
      <c r="D1897" s="138"/>
      <c r="E1897" s="143"/>
      <c r="F1897" s="138"/>
      <c r="G1897" s="113"/>
      <c r="H1897" s="116"/>
      <c r="I1897" s="117"/>
      <c r="J1897" s="113"/>
      <c r="K1897" s="113"/>
      <c r="L1897" s="137"/>
      <c r="M1897" s="115"/>
      <c r="N1897" s="115"/>
      <c r="O1897" s="148"/>
      <c r="P1897" s="148"/>
      <c r="Q1897" s="148"/>
      <c r="R1897" s="148"/>
      <c r="S1897" s="149"/>
    </row>
    <row r="1898">
      <c r="A1898" s="113"/>
      <c r="B1898" s="138"/>
      <c r="C1898" s="138"/>
      <c r="D1898" s="138"/>
      <c r="E1898" s="143"/>
      <c r="F1898" s="138"/>
      <c r="G1898" s="113"/>
      <c r="H1898" s="116"/>
      <c r="I1898" s="117"/>
      <c r="J1898" s="113"/>
      <c r="K1898" s="113"/>
      <c r="L1898" s="137"/>
      <c r="M1898" s="115"/>
      <c r="N1898" s="115"/>
      <c r="O1898" s="146"/>
      <c r="P1898" s="146"/>
      <c r="Q1898" s="146"/>
      <c r="R1898" s="146"/>
      <c r="S1898" s="147"/>
    </row>
    <row r="1899">
      <c r="A1899" s="113"/>
      <c r="B1899" s="138"/>
      <c r="C1899" s="138"/>
      <c r="D1899" s="138"/>
      <c r="E1899" s="143"/>
      <c r="F1899" s="138"/>
      <c r="G1899" s="113"/>
      <c r="H1899" s="116"/>
      <c r="I1899" s="117"/>
      <c r="J1899" s="113"/>
      <c r="K1899" s="113"/>
      <c r="L1899" s="137"/>
      <c r="M1899" s="115"/>
      <c r="N1899" s="115"/>
      <c r="O1899" s="148"/>
      <c r="P1899" s="148"/>
      <c r="Q1899" s="148"/>
      <c r="R1899" s="148"/>
      <c r="S1899" s="149"/>
    </row>
    <row r="1900">
      <c r="A1900" s="113"/>
      <c r="B1900" s="138"/>
      <c r="C1900" s="138"/>
      <c r="D1900" s="138"/>
      <c r="E1900" s="143"/>
      <c r="F1900" s="138"/>
      <c r="G1900" s="113"/>
      <c r="H1900" s="116"/>
      <c r="I1900" s="117"/>
      <c r="J1900" s="113"/>
      <c r="K1900" s="113"/>
      <c r="L1900" s="137"/>
      <c r="M1900" s="115"/>
      <c r="N1900" s="115"/>
      <c r="O1900" s="146"/>
      <c r="P1900" s="146"/>
      <c r="Q1900" s="146"/>
      <c r="R1900" s="146"/>
      <c r="S1900" s="147"/>
    </row>
    <row r="1901">
      <c r="A1901" s="113"/>
      <c r="B1901" s="138"/>
      <c r="C1901" s="138"/>
      <c r="D1901" s="138"/>
      <c r="E1901" s="143"/>
      <c r="F1901" s="138"/>
      <c r="G1901" s="113"/>
      <c r="H1901" s="116"/>
      <c r="I1901" s="117"/>
      <c r="J1901" s="113"/>
      <c r="K1901" s="113"/>
      <c r="L1901" s="137"/>
      <c r="M1901" s="115"/>
      <c r="N1901" s="115"/>
      <c r="O1901" s="148"/>
      <c r="P1901" s="148"/>
      <c r="Q1901" s="148"/>
      <c r="R1901" s="148"/>
      <c r="S1901" s="149"/>
    </row>
    <row r="1902">
      <c r="A1902" s="113"/>
      <c r="B1902" s="138"/>
      <c r="C1902" s="138"/>
      <c r="D1902" s="138"/>
      <c r="E1902" s="143"/>
      <c r="F1902" s="138"/>
      <c r="G1902" s="113"/>
      <c r="H1902" s="116"/>
      <c r="I1902" s="117"/>
      <c r="J1902" s="113"/>
      <c r="K1902" s="113"/>
      <c r="L1902" s="137"/>
      <c r="M1902" s="115"/>
      <c r="N1902" s="115"/>
      <c r="O1902" s="146"/>
      <c r="P1902" s="146"/>
      <c r="Q1902" s="146"/>
      <c r="R1902" s="146"/>
      <c r="S1902" s="147"/>
    </row>
    <row r="1903">
      <c r="A1903" s="113"/>
      <c r="B1903" s="138"/>
      <c r="C1903" s="138"/>
      <c r="D1903" s="138"/>
      <c r="E1903" s="143"/>
      <c r="F1903" s="138"/>
      <c r="G1903" s="113"/>
      <c r="H1903" s="116"/>
      <c r="I1903" s="117"/>
      <c r="J1903" s="113"/>
      <c r="K1903" s="113"/>
      <c r="L1903" s="137"/>
      <c r="M1903" s="115"/>
      <c r="N1903" s="115"/>
      <c r="O1903" s="148"/>
      <c r="P1903" s="148"/>
      <c r="Q1903" s="148"/>
      <c r="R1903" s="148"/>
      <c r="S1903" s="149"/>
    </row>
    <row r="1904">
      <c r="A1904" s="113"/>
      <c r="B1904" s="138"/>
      <c r="C1904" s="138"/>
      <c r="D1904" s="138"/>
      <c r="E1904" s="143"/>
      <c r="F1904" s="138"/>
      <c r="G1904" s="113"/>
      <c r="H1904" s="116"/>
      <c r="I1904" s="117"/>
      <c r="J1904" s="113"/>
      <c r="K1904" s="113"/>
      <c r="L1904" s="137"/>
      <c r="M1904" s="115"/>
      <c r="N1904" s="115"/>
      <c r="O1904" s="146"/>
      <c r="P1904" s="146"/>
      <c r="Q1904" s="146"/>
      <c r="R1904" s="146"/>
      <c r="S1904" s="147"/>
    </row>
    <row r="1905">
      <c r="A1905" s="113"/>
      <c r="B1905" s="138"/>
      <c r="C1905" s="138"/>
      <c r="D1905" s="138"/>
      <c r="E1905" s="143"/>
      <c r="F1905" s="138"/>
      <c r="G1905" s="113"/>
      <c r="H1905" s="116"/>
      <c r="I1905" s="117"/>
      <c r="J1905" s="113"/>
      <c r="K1905" s="113"/>
      <c r="L1905" s="137"/>
      <c r="M1905" s="115"/>
      <c r="N1905" s="115"/>
      <c r="O1905" s="148"/>
      <c r="P1905" s="148"/>
      <c r="Q1905" s="148"/>
      <c r="R1905" s="148"/>
      <c r="S1905" s="149"/>
    </row>
    <row r="1906">
      <c r="A1906" s="113"/>
      <c r="B1906" s="138"/>
      <c r="C1906" s="138"/>
      <c r="D1906" s="138"/>
      <c r="E1906" s="143"/>
      <c r="F1906" s="138"/>
      <c r="G1906" s="113"/>
      <c r="H1906" s="116"/>
      <c r="I1906" s="117"/>
      <c r="J1906" s="113"/>
      <c r="K1906" s="113"/>
      <c r="L1906" s="137"/>
      <c r="M1906" s="115"/>
      <c r="N1906" s="115"/>
      <c r="O1906" s="146"/>
      <c r="P1906" s="146"/>
      <c r="Q1906" s="146"/>
      <c r="R1906" s="146"/>
      <c r="S1906" s="147"/>
    </row>
    <row r="1907">
      <c r="A1907" s="113"/>
      <c r="B1907" s="138"/>
      <c r="C1907" s="138"/>
      <c r="D1907" s="138"/>
      <c r="E1907" s="143"/>
      <c r="F1907" s="138"/>
      <c r="G1907" s="113"/>
      <c r="H1907" s="116"/>
      <c r="I1907" s="117"/>
      <c r="J1907" s="113"/>
      <c r="K1907" s="113"/>
      <c r="L1907" s="137"/>
      <c r="M1907" s="115"/>
      <c r="N1907" s="115"/>
      <c r="O1907" s="148"/>
      <c r="P1907" s="148"/>
      <c r="Q1907" s="148"/>
      <c r="R1907" s="148"/>
      <c r="S1907" s="149"/>
    </row>
    <row r="1908">
      <c r="A1908" s="113"/>
      <c r="B1908" s="138"/>
      <c r="C1908" s="138"/>
      <c r="D1908" s="138"/>
      <c r="E1908" s="143"/>
      <c r="F1908" s="138"/>
      <c r="G1908" s="113"/>
      <c r="H1908" s="116"/>
      <c r="I1908" s="117"/>
      <c r="J1908" s="113"/>
      <c r="K1908" s="113"/>
      <c r="L1908" s="137"/>
      <c r="M1908" s="115"/>
      <c r="N1908" s="115"/>
      <c r="O1908" s="146"/>
      <c r="P1908" s="146"/>
      <c r="Q1908" s="146"/>
      <c r="R1908" s="146"/>
      <c r="S1908" s="147"/>
    </row>
    <row r="1909">
      <c r="A1909" s="113"/>
      <c r="B1909" s="138"/>
      <c r="C1909" s="138"/>
      <c r="D1909" s="138"/>
      <c r="E1909" s="143"/>
      <c r="F1909" s="138"/>
      <c r="G1909" s="113"/>
      <c r="H1909" s="116"/>
      <c r="I1909" s="117"/>
      <c r="J1909" s="113"/>
      <c r="K1909" s="113"/>
      <c r="L1909" s="137"/>
      <c r="M1909" s="115"/>
      <c r="N1909" s="115"/>
      <c r="O1909" s="148"/>
      <c r="P1909" s="148"/>
      <c r="Q1909" s="148"/>
      <c r="R1909" s="148"/>
      <c r="S1909" s="149"/>
    </row>
    <row r="1910">
      <c r="A1910" s="113"/>
      <c r="B1910" s="138"/>
      <c r="C1910" s="138"/>
      <c r="D1910" s="138"/>
      <c r="E1910" s="143"/>
      <c r="F1910" s="138"/>
      <c r="G1910" s="113"/>
      <c r="H1910" s="116"/>
      <c r="I1910" s="117"/>
      <c r="J1910" s="113"/>
      <c r="K1910" s="113"/>
      <c r="L1910" s="137"/>
      <c r="M1910" s="115"/>
      <c r="N1910" s="115"/>
      <c r="O1910" s="146"/>
      <c r="P1910" s="146"/>
      <c r="Q1910" s="146"/>
      <c r="R1910" s="146"/>
      <c r="S1910" s="147"/>
    </row>
    <row r="1911">
      <c r="A1911" s="113"/>
      <c r="B1911" s="138"/>
      <c r="C1911" s="138"/>
      <c r="D1911" s="138"/>
      <c r="E1911" s="143"/>
      <c r="F1911" s="138"/>
      <c r="G1911" s="113"/>
      <c r="H1911" s="116"/>
      <c r="I1911" s="117"/>
      <c r="J1911" s="113"/>
      <c r="K1911" s="113"/>
      <c r="L1911" s="137"/>
      <c r="M1911" s="115"/>
      <c r="N1911" s="115"/>
      <c r="O1911" s="148"/>
      <c r="P1911" s="148"/>
      <c r="Q1911" s="148"/>
      <c r="R1911" s="148"/>
      <c r="S1911" s="149"/>
    </row>
    <row r="1912">
      <c r="A1912" s="113"/>
      <c r="B1912" s="138"/>
      <c r="C1912" s="138"/>
      <c r="D1912" s="138"/>
      <c r="E1912" s="143"/>
      <c r="F1912" s="138"/>
      <c r="G1912" s="113"/>
      <c r="H1912" s="116"/>
      <c r="I1912" s="117"/>
      <c r="J1912" s="113"/>
      <c r="K1912" s="113"/>
      <c r="L1912" s="137"/>
      <c r="M1912" s="115"/>
      <c r="N1912" s="115"/>
      <c r="O1912" s="146"/>
      <c r="P1912" s="146"/>
      <c r="Q1912" s="146"/>
      <c r="R1912" s="146"/>
      <c r="S1912" s="147"/>
    </row>
    <row r="1913">
      <c r="A1913" s="113"/>
      <c r="B1913" s="138"/>
      <c r="C1913" s="138"/>
      <c r="D1913" s="138"/>
      <c r="E1913" s="143"/>
      <c r="F1913" s="138"/>
      <c r="G1913" s="113"/>
      <c r="H1913" s="116"/>
      <c r="I1913" s="117"/>
      <c r="J1913" s="113"/>
      <c r="K1913" s="113"/>
      <c r="L1913" s="137"/>
      <c r="M1913" s="115"/>
      <c r="N1913" s="115"/>
      <c r="O1913" s="148"/>
      <c r="P1913" s="148"/>
      <c r="Q1913" s="148"/>
      <c r="R1913" s="148"/>
      <c r="S1913" s="149"/>
    </row>
    <row r="1914">
      <c r="A1914" s="113"/>
      <c r="B1914" s="138"/>
      <c r="C1914" s="138"/>
      <c r="D1914" s="138"/>
      <c r="E1914" s="143"/>
      <c r="F1914" s="138"/>
      <c r="G1914" s="113"/>
      <c r="H1914" s="116"/>
      <c r="I1914" s="117"/>
      <c r="J1914" s="113"/>
      <c r="K1914" s="113"/>
      <c r="L1914" s="137"/>
      <c r="M1914" s="115"/>
      <c r="N1914" s="115"/>
      <c r="O1914" s="146"/>
      <c r="P1914" s="146"/>
      <c r="Q1914" s="146"/>
      <c r="R1914" s="146"/>
      <c r="S1914" s="147"/>
    </row>
    <row r="1915">
      <c r="A1915" s="113"/>
      <c r="B1915" s="138"/>
      <c r="C1915" s="138"/>
      <c r="D1915" s="138"/>
      <c r="E1915" s="143"/>
      <c r="F1915" s="138"/>
      <c r="G1915" s="113"/>
      <c r="H1915" s="116"/>
      <c r="I1915" s="117"/>
      <c r="J1915" s="113"/>
      <c r="K1915" s="113"/>
      <c r="L1915" s="137"/>
      <c r="M1915" s="115"/>
      <c r="N1915" s="115"/>
      <c r="O1915" s="148"/>
      <c r="P1915" s="148"/>
      <c r="Q1915" s="148"/>
      <c r="R1915" s="148"/>
      <c r="S1915" s="149"/>
    </row>
    <row r="1916">
      <c r="A1916" s="113"/>
      <c r="B1916" s="138"/>
      <c r="C1916" s="138"/>
      <c r="D1916" s="138"/>
      <c r="E1916" s="143"/>
      <c r="F1916" s="138"/>
      <c r="G1916" s="113"/>
      <c r="H1916" s="116"/>
      <c r="I1916" s="117"/>
      <c r="J1916" s="113"/>
      <c r="K1916" s="113"/>
      <c r="L1916" s="137"/>
      <c r="M1916" s="115"/>
      <c r="N1916" s="115"/>
      <c r="O1916" s="146"/>
      <c r="P1916" s="146"/>
      <c r="Q1916" s="146"/>
      <c r="R1916" s="146"/>
      <c r="S1916" s="147"/>
    </row>
    <row r="1917">
      <c r="A1917" s="113"/>
      <c r="B1917" s="138"/>
      <c r="C1917" s="138"/>
      <c r="D1917" s="138"/>
      <c r="E1917" s="143"/>
      <c r="F1917" s="138"/>
      <c r="G1917" s="113"/>
      <c r="H1917" s="116"/>
      <c r="I1917" s="117"/>
      <c r="J1917" s="113"/>
      <c r="K1917" s="113"/>
      <c r="L1917" s="137"/>
      <c r="M1917" s="115"/>
      <c r="N1917" s="115"/>
      <c r="O1917" s="148"/>
      <c r="P1917" s="148"/>
      <c r="Q1917" s="148"/>
      <c r="R1917" s="148"/>
      <c r="S1917" s="149"/>
    </row>
    <row r="1918">
      <c r="A1918" s="113"/>
      <c r="B1918" s="138"/>
      <c r="C1918" s="138"/>
      <c r="D1918" s="138"/>
      <c r="E1918" s="143"/>
      <c r="F1918" s="138"/>
      <c r="G1918" s="113"/>
      <c r="H1918" s="116"/>
      <c r="I1918" s="117"/>
      <c r="J1918" s="113"/>
      <c r="K1918" s="113"/>
      <c r="L1918" s="137"/>
      <c r="M1918" s="115"/>
      <c r="N1918" s="115"/>
      <c r="O1918" s="146"/>
      <c r="P1918" s="146"/>
      <c r="Q1918" s="146"/>
      <c r="R1918" s="146"/>
      <c r="S1918" s="147"/>
    </row>
    <row r="1919">
      <c r="A1919" s="113"/>
      <c r="B1919" s="138"/>
      <c r="C1919" s="138"/>
      <c r="D1919" s="138"/>
      <c r="E1919" s="143"/>
      <c r="F1919" s="138"/>
      <c r="G1919" s="113"/>
      <c r="H1919" s="116"/>
      <c r="I1919" s="117"/>
      <c r="J1919" s="113"/>
      <c r="K1919" s="113"/>
      <c r="L1919" s="137"/>
      <c r="M1919" s="115"/>
      <c r="N1919" s="115"/>
      <c r="O1919" s="148"/>
      <c r="P1919" s="148"/>
      <c r="Q1919" s="148"/>
      <c r="R1919" s="148"/>
      <c r="S1919" s="149"/>
    </row>
    <row r="1920">
      <c r="A1920" s="113"/>
      <c r="B1920" s="138"/>
      <c r="C1920" s="138"/>
      <c r="D1920" s="138"/>
      <c r="E1920" s="143"/>
      <c r="F1920" s="138"/>
      <c r="G1920" s="113"/>
      <c r="H1920" s="116"/>
      <c r="I1920" s="117"/>
      <c r="J1920" s="113"/>
      <c r="K1920" s="113"/>
      <c r="L1920" s="137"/>
      <c r="M1920" s="115"/>
      <c r="N1920" s="115"/>
      <c r="O1920" s="146"/>
      <c r="P1920" s="146"/>
      <c r="Q1920" s="146"/>
      <c r="R1920" s="146"/>
      <c r="S1920" s="147"/>
    </row>
    <row r="1921">
      <c r="A1921" s="113"/>
      <c r="B1921" s="138"/>
      <c r="C1921" s="138"/>
      <c r="D1921" s="138"/>
      <c r="E1921" s="143"/>
      <c r="F1921" s="138"/>
      <c r="G1921" s="113"/>
      <c r="H1921" s="116"/>
      <c r="I1921" s="117"/>
      <c r="J1921" s="113"/>
      <c r="K1921" s="113"/>
      <c r="L1921" s="137"/>
      <c r="M1921" s="115"/>
      <c r="N1921" s="115"/>
      <c r="O1921" s="148"/>
      <c r="P1921" s="148"/>
      <c r="Q1921" s="148"/>
      <c r="R1921" s="148"/>
      <c r="S1921" s="149"/>
    </row>
    <row r="1922">
      <c r="A1922" s="113"/>
      <c r="B1922" s="138"/>
      <c r="C1922" s="138"/>
      <c r="D1922" s="138"/>
      <c r="E1922" s="143"/>
      <c r="F1922" s="138"/>
      <c r="G1922" s="113"/>
      <c r="H1922" s="116"/>
      <c r="I1922" s="117"/>
      <c r="J1922" s="113"/>
      <c r="K1922" s="113"/>
      <c r="L1922" s="137"/>
      <c r="M1922" s="115"/>
      <c r="N1922" s="115"/>
      <c r="O1922" s="146"/>
      <c r="P1922" s="146"/>
      <c r="Q1922" s="146"/>
      <c r="R1922" s="146"/>
      <c r="S1922" s="147"/>
    </row>
    <row r="1923">
      <c r="A1923" s="113"/>
      <c r="B1923" s="138"/>
      <c r="C1923" s="138"/>
      <c r="D1923" s="138"/>
      <c r="E1923" s="143"/>
      <c r="F1923" s="138"/>
      <c r="G1923" s="113"/>
      <c r="H1923" s="116"/>
      <c r="I1923" s="117"/>
      <c r="J1923" s="113"/>
      <c r="K1923" s="113"/>
      <c r="L1923" s="137"/>
      <c r="M1923" s="115"/>
      <c r="N1923" s="115"/>
      <c r="O1923" s="148"/>
      <c r="P1923" s="148"/>
      <c r="Q1923" s="148"/>
      <c r="R1923" s="148"/>
      <c r="S1923" s="149"/>
    </row>
    <row r="1924">
      <c r="A1924" s="113"/>
      <c r="B1924" s="138"/>
      <c r="C1924" s="138"/>
      <c r="D1924" s="138"/>
      <c r="E1924" s="143"/>
      <c r="F1924" s="138"/>
      <c r="G1924" s="113"/>
      <c r="H1924" s="116"/>
      <c r="I1924" s="117"/>
      <c r="J1924" s="113"/>
      <c r="K1924" s="113"/>
      <c r="L1924" s="137"/>
      <c r="M1924" s="115"/>
      <c r="N1924" s="115"/>
      <c r="O1924" s="146"/>
      <c r="P1924" s="146"/>
      <c r="Q1924" s="146"/>
      <c r="R1924" s="146"/>
      <c r="S1924" s="147"/>
    </row>
    <row r="1925">
      <c r="A1925" s="113"/>
      <c r="B1925" s="138"/>
      <c r="C1925" s="138"/>
      <c r="D1925" s="138"/>
      <c r="E1925" s="143"/>
      <c r="F1925" s="138"/>
      <c r="G1925" s="113"/>
      <c r="H1925" s="116"/>
      <c r="I1925" s="117"/>
      <c r="J1925" s="113"/>
      <c r="K1925" s="113"/>
      <c r="L1925" s="137"/>
      <c r="M1925" s="115"/>
      <c r="N1925" s="115"/>
      <c r="O1925" s="148"/>
      <c r="P1925" s="148"/>
      <c r="Q1925" s="148"/>
      <c r="R1925" s="148"/>
      <c r="S1925" s="149"/>
    </row>
    <row r="1926">
      <c r="A1926" s="113"/>
      <c r="B1926" s="138"/>
      <c r="C1926" s="138"/>
      <c r="D1926" s="138"/>
      <c r="E1926" s="143"/>
      <c r="F1926" s="138"/>
      <c r="G1926" s="113"/>
      <c r="H1926" s="116"/>
      <c r="I1926" s="117"/>
      <c r="J1926" s="113"/>
      <c r="K1926" s="113"/>
      <c r="L1926" s="137"/>
      <c r="M1926" s="115"/>
      <c r="N1926" s="115"/>
      <c r="O1926" s="146"/>
      <c r="P1926" s="146"/>
      <c r="Q1926" s="146"/>
      <c r="R1926" s="146"/>
      <c r="S1926" s="147"/>
    </row>
    <row r="1927">
      <c r="A1927" s="113"/>
      <c r="B1927" s="138"/>
      <c r="C1927" s="138"/>
      <c r="D1927" s="138"/>
      <c r="E1927" s="143"/>
      <c r="F1927" s="138"/>
      <c r="G1927" s="113"/>
      <c r="H1927" s="116"/>
      <c r="I1927" s="117"/>
      <c r="J1927" s="113"/>
      <c r="K1927" s="113"/>
      <c r="L1927" s="137"/>
      <c r="M1927" s="115"/>
      <c r="N1927" s="115"/>
      <c r="O1927" s="148"/>
      <c r="P1927" s="148"/>
      <c r="Q1927" s="148"/>
      <c r="R1927" s="148"/>
      <c r="S1927" s="149"/>
    </row>
    <row r="1928">
      <c r="A1928" s="113"/>
      <c r="B1928" s="138"/>
      <c r="C1928" s="138"/>
      <c r="D1928" s="138"/>
      <c r="E1928" s="143"/>
      <c r="F1928" s="138"/>
      <c r="G1928" s="113"/>
      <c r="H1928" s="116"/>
      <c r="I1928" s="117"/>
      <c r="J1928" s="113"/>
      <c r="K1928" s="113"/>
      <c r="L1928" s="137"/>
      <c r="M1928" s="115"/>
      <c r="N1928" s="115"/>
      <c r="O1928" s="146"/>
      <c r="P1928" s="146"/>
      <c r="Q1928" s="146"/>
      <c r="R1928" s="146"/>
      <c r="S1928" s="147"/>
    </row>
    <row r="1929">
      <c r="A1929" s="113"/>
      <c r="B1929" s="138"/>
      <c r="C1929" s="138"/>
      <c r="D1929" s="138"/>
      <c r="E1929" s="143"/>
      <c r="F1929" s="138"/>
      <c r="G1929" s="113"/>
      <c r="H1929" s="116"/>
      <c r="I1929" s="117"/>
      <c r="J1929" s="113"/>
      <c r="K1929" s="113"/>
      <c r="L1929" s="137"/>
      <c r="M1929" s="115"/>
      <c r="N1929" s="115"/>
      <c r="O1929" s="148"/>
      <c r="P1929" s="148"/>
      <c r="Q1929" s="148"/>
      <c r="R1929" s="148"/>
      <c r="S1929" s="149"/>
    </row>
    <row r="1930">
      <c r="A1930" s="113"/>
      <c r="B1930" s="138"/>
      <c r="C1930" s="138"/>
      <c r="D1930" s="138"/>
      <c r="E1930" s="143"/>
      <c r="F1930" s="138"/>
      <c r="G1930" s="113"/>
      <c r="H1930" s="116"/>
      <c r="I1930" s="117"/>
      <c r="J1930" s="113"/>
      <c r="K1930" s="113"/>
      <c r="L1930" s="137"/>
      <c r="M1930" s="115"/>
      <c r="N1930" s="115"/>
      <c r="O1930" s="155"/>
      <c r="P1930" s="155"/>
      <c r="Q1930" s="155"/>
      <c r="R1930" s="155"/>
      <c r="S1930" s="156"/>
    </row>
  </sheetData>
  <dataValidations>
    <dataValidation type="custom" allowBlank="1" showDropDown="1" sqref="I2:I1930">
      <formula1>OR(NOT(ISERROR(DATEVALUE(I2))), AND(ISNUMBER(I2), LEFT(CELL("format", I2))="D"))</formula1>
    </dataValidation>
    <dataValidation type="custom" allowBlank="1" showDropDown="1" sqref="H2:H1930">
      <formula1>AND(ISNUMBER(H2),(NOT(OR(NOT(ISERROR(DATEVALUE(H2))), AND(ISNUMBER(H2), LEFT(CELL("format", H2))="D")))))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64.0"/>
    <col customWidth="1" min="2" max="2" width="41.88"/>
    <col customWidth="1" min="3" max="3" width="15.0"/>
    <col customWidth="1" min="4" max="4" width="21.88"/>
    <col customWidth="1" min="5" max="5" width="33.88"/>
    <col customWidth="1" min="6" max="6" width="19.25"/>
    <col customWidth="1" min="7" max="7" width="20.38"/>
    <col customWidth="1" min="8" max="8" width="18.88"/>
    <col customWidth="1" min="9" max="9" width="19.13"/>
    <col customWidth="1" min="10" max="10" width="24.0"/>
    <col customWidth="1" min="11" max="12" width="20.0"/>
    <col customWidth="1" min="13" max="13" width="21.25"/>
    <col customWidth="1" min="14" max="15" width="15.88"/>
    <col customWidth="1" min="16" max="16" width="17.75"/>
    <col customWidth="1" min="17" max="17" width="21.0"/>
    <col customWidth="1" min="18" max="18" width="21.75"/>
    <col customWidth="1" min="19" max="19" width="24.13"/>
  </cols>
  <sheetData>
    <row r="1" ht="15.75" customHeight="1">
      <c r="A1" s="157" t="s">
        <v>2798</v>
      </c>
      <c r="B1" s="157" t="s">
        <v>2</v>
      </c>
      <c r="C1" s="157" t="s">
        <v>5</v>
      </c>
      <c r="D1" s="157" t="s">
        <v>6</v>
      </c>
      <c r="E1" s="157" t="s">
        <v>7</v>
      </c>
      <c r="F1" s="157" t="s">
        <v>2799</v>
      </c>
      <c r="G1" s="157" t="s">
        <v>2800</v>
      </c>
      <c r="H1" s="157" t="s">
        <v>8</v>
      </c>
      <c r="I1" s="158" t="s">
        <v>9</v>
      </c>
      <c r="J1" s="158" t="s">
        <v>2801</v>
      </c>
      <c r="K1" s="158" t="s">
        <v>2802</v>
      </c>
      <c r="L1" s="158" t="s">
        <v>2803</v>
      </c>
      <c r="M1" s="158" t="s">
        <v>2804</v>
      </c>
      <c r="N1" s="158" t="s">
        <v>2805</v>
      </c>
      <c r="O1" s="159" t="s">
        <v>2806</v>
      </c>
      <c r="P1" s="157" t="s">
        <v>2807</v>
      </c>
      <c r="Q1" s="157" t="s">
        <v>2808</v>
      </c>
      <c r="R1" s="157" t="s">
        <v>15</v>
      </c>
      <c r="S1" s="160" t="s">
        <v>2809</v>
      </c>
    </row>
    <row r="2" ht="15.75" customHeight="1">
      <c r="A2" s="161" t="s">
        <v>2810</v>
      </c>
      <c r="B2" s="162" t="s">
        <v>629</v>
      </c>
      <c r="C2" s="161" t="s">
        <v>33</v>
      </c>
      <c r="D2" s="163" t="s">
        <v>631</v>
      </c>
      <c r="E2" s="161" t="s">
        <v>69</v>
      </c>
      <c r="F2" s="161" t="s">
        <v>2811</v>
      </c>
      <c r="G2" s="161" t="s">
        <v>2812</v>
      </c>
      <c r="H2" s="161" t="s">
        <v>27</v>
      </c>
      <c r="I2" s="164">
        <v>3390071.37</v>
      </c>
      <c r="J2" s="164">
        <v>1174457.86</v>
      </c>
      <c r="K2" s="164"/>
      <c r="L2" s="164">
        <v>0.0</v>
      </c>
      <c r="M2" s="162">
        <f t="shared" ref="M2:M57" si="1">I2+J2+K2+L2</f>
        <v>4564529.23</v>
      </c>
      <c r="N2" s="165" t="str">
        <f t="array" ref="N2">INDEX(#REF!,MATCH(B2,#REF!,0))</f>
        <v>#REF!</v>
      </c>
      <c r="O2" s="165" t="str">
        <f t="array" ref="O2">INDEX(#REF!,MATCH(B2,#REF!,0))</f>
        <v>#REF!</v>
      </c>
      <c r="P2" s="166" t="str">
        <f t="shared" ref="P2:P7" si="2">M2-O2</f>
        <v>#REF!</v>
      </c>
      <c r="Q2" s="167">
        <v>44258.0</v>
      </c>
      <c r="R2" s="168">
        <v>44985.0</v>
      </c>
      <c r="S2" s="166"/>
    </row>
    <row r="3" ht="15.75" customHeight="1">
      <c r="A3" s="161" t="s">
        <v>67</v>
      </c>
      <c r="B3" s="162" t="s">
        <v>67</v>
      </c>
      <c r="C3" s="161" t="s">
        <v>33</v>
      </c>
      <c r="D3" s="169" t="s">
        <v>25</v>
      </c>
      <c r="E3" s="161" t="s">
        <v>69</v>
      </c>
      <c r="F3" s="161" t="s">
        <v>2813</v>
      </c>
      <c r="G3" s="161" t="s">
        <v>2812</v>
      </c>
      <c r="H3" s="161" t="s">
        <v>27</v>
      </c>
      <c r="I3" s="164">
        <v>4756703.44</v>
      </c>
      <c r="J3" s="164">
        <v>1046465.53</v>
      </c>
      <c r="K3" s="164">
        <v>808197.59</v>
      </c>
      <c r="L3" s="164">
        <v>1543540.58</v>
      </c>
      <c r="M3" s="162">
        <f t="shared" si="1"/>
        <v>8154907.14</v>
      </c>
      <c r="N3" s="165" t="str">
        <f t="array" ref="N3">INDEX(#REF!,MATCH(B3,#REF!,0))</f>
        <v>#REF!</v>
      </c>
      <c r="O3" s="165" t="str">
        <f t="array" ref="O3">INDEX(#REF!,MATCH(B3,#REF!,0))</f>
        <v>#REF!</v>
      </c>
      <c r="P3" s="166" t="str">
        <f t="shared" si="2"/>
        <v>#REF!</v>
      </c>
      <c r="Q3" s="167">
        <v>44425.0</v>
      </c>
      <c r="R3" s="170">
        <v>45149.0</v>
      </c>
      <c r="S3" s="166"/>
    </row>
    <row r="4" ht="15.75" customHeight="1">
      <c r="A4" s="161" t="s">
        <v>2814</v>
      </c>
      <c r="B4" s="162" t="s">
        <v>507</v>
      </c>
      <c r="C4" s="161" t="s">
        <v>33</v>
      </c>
      <c r="D4" s="161" t="s">
        <v>25</v>
      </c>
      <c r="E4" s="161" t="s">
        <v>26</v>
      </c>
      <c r="F4" s="161" t="s">
        <v>2813</v>
      </c>
      <c r="G4" s="161" t="s">
        <v>2812</v>
      </c>
      <c r="H4" s="161" t="s">
        <v>27</v>
      </c>
      <c r="I4" s="164">
        <v>9451187.6</v>
      </c>
      <c r="J4" s="164"/>
      <c r="K4" s="164">
        <v>9451187.6</v>
      </c>
      <c r="L4" s="164">
        <v>0.0</v>
      </c>
      <c r="M4" s="162">
        <f t="shared" si="1"/>
        <v>18902375.2</v>
      </c>
      <c r="N4" s="165" t="str">
        <f t="array" ref="N4">INDEX(#REF!,MATCH(B4,#REF!,0))</f>
        <v>#REF!</v>
      </c>
      <c r="O4" s="165" t="str">
        <f t="array" ref="O4">INDEX(#REF!,MATCH(B4,#REF!,0))</f>
        <v>#REF!</v>
      </c>
      <c r="P4" s="166" t="str">
        <f t="shared" si="2"/>
        <v>#REF!</v>
      </c>
      <c r="Q4" s="167">
        <v>44566.0</v>
      </c>
      <c r="R4" s="170">
        <v>45296.0</v>
      </c>
      <c r="S4" s="166"/>
      <c r="V4" s="171"/>
    </row>
    <row r="5" ht="15.75" customHeight="1">
      <c r="A5" s="161" t="s">
        <v>2815</v>
      </c>
      <c r="B5" s="162" t="s">
        <v>359</v>
      </c>
      <c r="C5" s="161" t="s">
        <v>33</v>
      </c>
      <c r="D5" s="161" t="s">
        <v>25</v>
      </c>
      <c r="E5" s="161" t="s">
        <v>26</v>
      </c>
      <c r="F5" s="161" t="s">
        <v>2816</v>
      </c>
      <c r="G5" s="161" t="s">
        <v>2812</v>
      </c>
      <c r="H5" s="161" t="s">
        <v>27</v>
      </c>
      <c r="I5" s="164">
        <v>1701000.0</v>
      </c>
      <c r="J5" s="164"/>
      <c r="K5" s="164"/>
      <c r="L5" s="164">
        <v>3050250.0</v>
      </c>
      <c r="M5" s="162">
        <f t="shared" si="1"/>
        <v>4751250</v>
      </c>
      <c r="N5" s="165" t="str">
        <f t="array" ref="N5">INDEX(#REF!,MATCH(B5,#REF!,0))</f>
        <v>#REF!</v>
      </c>
      <c r="O5" s="165" t="str">
        <f t="array" ref="O5">INDEX(#REF!,MATCH(B5,#REF!,0))</f>
        <v>#REF!</v>
      </c>
      <c r="P5" s="166" t="str">
        <f t="shared" si="2"/>
        <v>#REF!</v>
      </c>
      <c r="Q5" s="167">
        <v>44623.0</v>
      </c>
      <c r="R5" s="170">
        <v>45355.0</v>
      </c>
      <c r="S5" s="166"/>
    </row>
    <row r="6" ht="15.75" customHeight="1">
      <c r="A6" s="161" t="s">
        <v>2817</v>
      </c>
      <c r="B6" s="162" t="s">
        <v>356</v>
      </c>
      <c r="C6" s="161" t="s">
        <v>33</v>
      </c>
      <c r="D6" s="161" t="s">
        <v>25</v>
      </c>
      <c r="E6" s="161" t="s">
        <v>26</v>
      </c>
      <c r="F6" s="161" t="s">
        <v>2816</v>
      </c>
      <c r="G6" s="161" t="s">
        <v>2812</v>
      </c>
      <c r="H6" s="161" t="s">
        <v>27</v>
      </c>
      <c r="I6" s="164">
        <v>1649340.0</v>
      </c>
      <c r="J6" s="164"/>
      <c r="K6" s="164"/>
      <c r="L6" s="164">
        <v>2475660.0</v>
      </c>
      <c r="M6" s="162">
        <f t="shared" si="1"/>
        <v>4125000</v>
      </c>
      <c r="N6" s="165" t="str">
        <f t="array" ref="N6">INDEX(#REF!,MATCH(B6,#REF!,0))</f>
        <v>#REF!</v>
      </c>
      <c r="O6" s="165" t="str">
        <f t="array" ref="O6">INDEX(#REF!,MATCH(B6,#REF!,0))</f>
        <v>#REF!</v>
      </c>
      <c r="P6" s="166" t="str">
        <f t="shared" si="2"/>
        <v>#REF!</v>
      </c>
      <c r="Q6" s="167">
        <v>44613.0</v>
      </c>
      <c r="R6" s="170">
        <v>45341.0</v>
      </c>
      <c r="S6" s="166"/>
    </row>
    <row r="7" ht="15.75" customHeight="1">
      <c r="A7" s="172" t="s">
        <v>2818</v>
      </c>
      <c r="B7" s="162" t="s">
        <v>123</v>
      </c>
      <c r="C7" s="161" t="s">
        <v>33</v>
      </c>
      <c r="D7" s="161" t="s">
        <v>34</v>
      </c>
      <c r="E7" s="161" t="s">
        <v>26</v>
      </c>
      <c r="F7" s="161" t="s">
        <v>2819</v>
      </c>
      <c r="G7" s="161" t="s">
        <v>2819</v>
      </c>
      <c r="H7" s="161" t="s">
        <v>41</v>
      </c>
      <c r="I7" s="164">
        <v>164413.69</v>
      </c>
      <c r="J7" s="164">
        <v>0.0</v>
      </c>
      <c r="K7" s="164"/>
      <c r="L7" s="164">
        <v>0.0</v>
      </c>
      <c r="M7" s="162">
        <f t="shared" si="1"/>
        <v>164413.69</v>
      </c>
      <c r="N7" s="165" t="str">
        <f t="array" ref="N7">INDEX(#REF!,MATCH(B7,#REF!,0))</f>
        <v>#REF!</v>
      </c>
      <c r="O7" s="165" t="str">
        <f t="array" ref="O7">INDEX(#REF!,MATCH(B7,#REF!,0))</f>
        <v>#REF!</v>
      </c>
      <c r="P7" s="166" t="str">
        <f t="shared" si="2"/>
        <v>#REF!</v>
      </c>
      <c r="Q7" s="167">
        <v>44969.0</v>
      </c>
      <c r="R7" s="167">
        <v>44996.0</v>
      </c>
      <c r="S7" s="166"/>
    </row>
    <row r="8" ht="18.75" customHeight="1">
      <c r="A8" s="161" t="s">
        <v>2820</v>
      </c>
      <c r="B8" s="173" t="s">
        <v>32</v>
      </c>
      <c r="C8" s="161" t="s">
        <v>33</v>
      </c>
      <c r="D8" s="161" t="s">
        <v>34</v>
      </c>
      <c r="E8" s="161" t="s">
        <v>26</v>
      </c>
      <c r="F8" s="161" t="s">
        <v>2821</v>
      </c>
      <c r="G8" s="161" t="s">
        <v>2812</v>
      </c>
      <c r="H8" s="161" t="s">
        <v>755</v>
      </c>
      <c r="I8" s="164">
        <v>99856.13</v>
      </c>
      <c r="J8" s="164">
        <v>0.0</v>
      </c>
      <c r="K8" s="164"/>
      <c r="L8" s="164">
        <v>0.0</v>
      </c>
      <c r="M8" s="162">
        <f t="shared" si="1"/>
        <v>99856.13</v>
      </c>
      <c r="N8" s="165" t="str">
        <f t="array" ref="N8">INDEX(#REF!,MATCH(B8,#REF!,0))</f>
        <v>#REF!</v>
      </c>
      <c r="O8" s="165" t="str">
        <f t="array" ref="O8">INDEX(#REF!,MATCH(B8,#REF!,0))</f>
        <v>#REF!</v>
      </c>
      <c r="P8" s="174">
        <v>0.0</v>
      </c>
      <c r="Q8" s="167">
        <v>44642.0</v>
      </c>
      <c r="R8" s="167">
        <v>45007.0</v>
      </c>
      <c r="S8" s="166"/>
    </row>
    <row r="9" ht="15.75" customHeight="1">
      <c r="A9" s="175" t="s">
        <v>2822</v>
      </c>
      <c r="B9" s="161" t="s">
        <v>116</v>
      </c>
      <c r="C9" s="176" t="s">
        <v>33</v>
      </c>
      <c r="D9" s="176" t="s">
        <v>25</v>
      </c>
      <c r="E9" s="176" t="s">
        <v>26</v>
      </c>
      <c r="F9" s="176" t="s">
        <v>2823</v>
      </c>
      <c r="G9" s="176" t="s">
        <v>2812</v>
      </c>
      <c r="H9" s="176" t="s">
        <v>755</v>
      </c>
      <c r="I9" s="177">
        <v>144382.95</v>
      </c>
      <c r="J9" s="177">
        <v>0.0</v>
      </c>
      <c r="K9" s="177"/>
      <c r="L9" s="164">
        <v>0.0</v>
      </c>
      <c r="M9" s="162">
        <f t="shared" si="1"/>
        <v>144382.95</v>
      </c>
      <c r="N9" s="165" t="str">
        <f t="array" ref="N9">INDEX(#REF!,MATCH(B9,#REF!,0))</f>
        <v>#REF!</v>
      </c>
      <c r="O9" s="165" t="str">
        <f t="array" ref="O9">INDEX(#REF!,MATCH(B9,#REF!,0))</f>
        <v>#REF!</v>
      </c>
      <c r="P9" s="166" t="str">
        <f t="shared" ref="P9:P63" si="3">M9-O9</f>
        <v>#REF!</v>
      </c>
      <c r="Q9" s="178">
        <v>45272.0</v>
      </c>
      <c r="R9" s="167">
        <v>44997.0</v>
      </c>
      <c r="S9" s="166"/>
    </row>
    <row r="10" ht="18.0" customHeight="1">
      <c r="A10" s="179" t="s">
        <v>2824</v>
      </c>
      <c r="B10" s="161" t="s">
        <v>311</v>
      </c>
      <c r="C10" s="161" t="s">
        <v>33</v>
      </c>
      <c r="D10" s="161" t="s">
        <v>25</v>
      </c>
      <c r="E10" s="161" t="s">
        <v>113</v>
      </c>
      <c r="F10" s="161" t="s">
        <v>2813</v>
      </c>
      <c r="G10" s="161" t="s">
        <v>2812</v>
      </c>
      <c r="H10" s="161" t="s">
        <v>755</v>
      </c>
      <c r="I10" s="164">
        <v>1031427.95</v>
      </c>
      <c r="J10" s="164">
        <v>0.0</v>
      </c>
      <c r="K10" s="164"/>
      <c r="L10" s="164">
        <v>0.0</v>
      </c>
      <c r="M10" s="162">
        <f t="shared" si="1"/>
        <v>1031427.95</v>
      </c>
      <c r="N10" s="165" t="str">
        <f t="array" ref="N10">INDEX(#REF!,MATCH(B10,#REF!,0))</f>
        <v>#REF!</v>
      </c>
      <c r="O10" s="165" t="str">
        <f t="array" ref="O10">INDEX(#REF!,MATCH(B10,#REF!,0))</f>
        <v>#REF!</v>
      </c>
      <c r="P10" s="166" t="str">
        <f t="shared" si="3"/>
        <v>#REF!</v>
      </c>
      <c r="Q10" s="178">
        <v>44916.0</v>
      </c>
      <c r="R10" s="167">
        <v>45336.0</v>
      </c>
      <c r="S10" s="166"/>
    </row>
    <row r="11" ht="15.75" customHeight="1">
      <c r="A11" s="161" t="s">
        <v>2825</v>
      </c>
      <c r="B11" s="161" t="s">
        <v>382</v>
      </c>
      <c r="C11" s="161" t="s">
        <v>40</v>
      </c>
      <c r="D11" s="161" t="s">
        <v>25</v>
      </c>
      <c r="E11" s="161" t="s">
        <v>69</v>
      </c>
      <c r="F11" s="161" t="s">
        <v>2826</v>
      </c>
      <c r="G11" s="161" t="s">
        <v>2812</v>
      </c>
      <c r="H11" s="161" t="s">
        <v>755</v>
      </c>
      <c r="I11" s="164">
        <v>1.063672788E7</v>
      </c>
      <c r="J11" s="164">
        <v>0.0</v>
      </c>
      <c r="K11" s="164"/>
      <c r="L11" s="164">
        <v>0.0</v>
      </c>
      <c r="M11" s="162">
        <f t="shared" si="1"/>
        <v>10636727.88</v>
      </c>
      <c r="N11" s="165" t="str">
        <f t="array" ref="N11">INDEX(#REF!,MATCH(B11,#REF!,0))</f>
        <v>#REF!</v>
      </c>
      <c r="O11" s="165" t="str">
        <f t="array" ref="O11">INDEX(#REF!,MATCH(B11,#REF!,0))</f>
        <v>#REF!</v>
      </c>
      <c r="P11" s="166" t="str">
        <f t="shared" si="3"/>
        <v>#REF!</v>
      </c>
      <c r="Q11" s="178">
        <v>44886.0</v>
      </c>
      <c r="R11" s="167">
        <v>45251.0</v>
      </c>
      <c r="S11" s="166"/>
    </row>
    <row r="12" ht="18.0" customHeight="1">
      <c r="A12" s="161" t="s">
        <v>2827</v>
      </c>
      <c r="B12" s="161" t="s">
        <v>422</v>
      </c>
      <c r="C12" s="161" t="s">
        <v>33</v>
      </c>
      <c r="D12" s="161" t="s">
        <v>25</v>
      </c>
      <c r="E12" s="161" t="s">
        <v>26</v>
      </c>
      <c r="F12" s="161" t="s">
        <v>2828</v>
      </c>
      <c r="G12" s="161" t="s">
        <v>2812</v>
      </c>
      <c r="H12" s="161" t="s">
        <v>755</v>
      </c>
      <c r="I12" s="164">
        <v>1.1571816E7</v>
      </c>
      <c r="J12" s="164"/>
      <c r="K12" s="164"/>
      <c r="L12" s="164">
        <v>1.446477E7</v>
      </c>
      <c r="M12" s="162">
        <f t="shared" si="1"/>
        <v>26036586</v>
      </c>
      <c r="N12" s="165" t="str">
        <f t="array" ref="N12">INDEX(#REF!,MATCH(B12,#REF!,0))</f>
        <v>#REF!</v>
      </c>
      <c r="O12" s="165" t="str">
        <f t="array" ref="O12">INDEX(#REF!,MATCH(B12,#REF!,0))</f>
        <v>#REF!</v>
      </c>
      <c r="P12" s="166" t="str">
        <f t="shared" si="3"/>
        <v>#REF!</v>
      </c>
      <c r="Q12" s="167">
        <v>44650.0</v>
      </c>
      <c r="R12" s="180">
        <v>45382.0</v>
      </c>
      <c r="S12" s="166"/>
    </row>
    <row r="13" ht="15.75" customHeight="1">
      <c r="A13" s="172" t="s">
        <v>2827</v>
      </c>
      <c r="B13" s="172" t="s">
        <v>426</v>
      </c>
      <c r="C13" s="172" t="s">
        <v>33</v>
      </c>
      <c r="D13" s="172" t="s">
        <v>25</v>
      </c>
      <c r="E13" s="172" t="s">
        <v>26</v>
      </c>
      <c r="F13" s="172" t="s">
        <v>2829</v>
      </c>
      <c r="G13" s="172" t="s">
        <v>2812</v>
      </c>
      <c r="H13" s="161" t="s">
        <v>755</v>
      </c>
      <c r="I13" s="181">
        <v>7736970.0</v>
      </c>
      <c r="J13" s="181"/>
      <c r="K13" s="181"/>
      <c r="L13" s="164">
        <v>9671212.5</v>
      </c>
      <c r="M13" s="162">
        <f t="shared" si="1"/>
        <v>17408182.5</v>
      </c>
      <c r="N13" s="165" t="str">
        <f t="array" ref="N13">INDEX(#REF!,MATCH(B13,#REF!,0))</f>
        <v>#REF!</v>
      </c>
      <c r="O13" s="165" t="str">
        <f t="array" ref="O13">INDEX(#REF!,MATCH(B13,#REF!,0))</f>
        <v>#REF!</v>
      </c>
      <c r="P13" s="166" t="str">
        <f t="shared" si="3"/>
        <v>#REF!</v>
      </c>
      <c r="Q13" s="167">
        <v>44650.0</v>
      </c>
      <c r="R13" s="180">
        <v>45382.0</v>
      </c>
      <c r="S13" s="166"/>
    </row>
    <row r="14" ht="15.75" customHeight="1">
      <c r="A14" s="161" t="s">
        <v>2830</v>
      </c>
      <c r="B14" s="161" t="s">
        <v>2830</v>
      </c>
      <c r="C14" s="161" t="s">
        <v>33</v>
      </c>
      <c r="D14" s="161" t="s">
        <v>25</v>
      </c>
      <c r="E14" s="161" t="s">
        <v>26</v>
      </c>
      <c r="F14" s="161" t="s">
        <v>2828</v>
      </c>
      <c r="G14" s="161" t="s">
        <v>2812</v>
      </c>
      <c r="H14" s="161" t="s">
        <v>2831</v>
      </c>
      <c r="I14" s="164">
        <v>3174831.63</v>
      </c>
      <c r="J14" s="164">
        <v>0.0</v>
      </c>
      <c r="K14" s="164"/>
      <c r="L14" s="164">
        <v>0.0</v>
      </c>
      <c r="M14" s="162">
        <f t="shared" si="1"/>
        <v>3174831.63</v>
      </c>
      <c r="N14" s="165" t="str">
        <f t="array" ref="N14">INDEX(#REF!,MATCH(B14,#REF!,0))</f>
        <v>#REF!</v>
      </c>
      <c r="O14" s="165" t="str">
        <f t="array" ref="O14">INDEX(#REF!,MATCH(B14,#REF!,0))</f>
        <v>#REF!</v>
      </c>
      <c r="P14" s="166" t="str">
        <f t="shared" si="3"/>
        <v>#REF!</v>
      </c>
      <c r="Q14" s="167">
        <v>44686.0</v>
      </c>
      <c r="R14" s="167">
        <v>45417.0</v>
      </c>
      <c r="S14" s="166"/>
    </row>
    <row r="15" ht="15.75" customHeight="1">
      <c r="A15" s="172" t="s">
        <v>2827</v>
      </c>
      <c r="B15" s="172" t="s">
        <v>429</v>
      </c>
      <c r="C15" s="172" t="s">
        <v>33</v>
      </c>
      <c r="D15" s="172" t="s">
        <v>25</v>
      </c>
      <c r="E15" s="172" t="s">
        <v>26</v>
      </c>
      <c r="F15" s="172" t="s">
        <v>2823</v>
      </c>
      <c r="G15" s="172" t="s">
        <v>2812</v>
      </c>
      <c r="H15" s="161" t="s">
        <v>755</v>
      </c>
      <c r="I15" s="181">
        <v>1.1302704E7</v>
      </c>
      <c r="J15" s="181"/>
      <c r="K15" s="181"/>
      <c r="L15" s="164">
        <v>1.412838E7</v>
      </c>
      <c r="M15" s="162">
        <f t="shared" si="1"/>
        <v>25431084</v>
      </c>
      <c r="N15" s="165" t="str">
        <f t="array" ref="N15">INDEX(#REF!,MATCH(B15,#REF!,0))</f>
        <v>#REF!</v>
      </c>
      <c r="O15" s="165" t="str">
        <f t="array" ref="O15">INDEX(#REF!,MATCH(B15,#REF!,0))</f>
        <v>#REF!</v>
      </c>
      <c r="P15" s="166" t="str">
        <f t="shared" si="3"/>
        <v>#REF!</v>
      </c>
      <c r="Q15" s="167">
        <v>44650.0</v>
      </c>
      <c r="R15" s="180">
        <v>45381.0</v>
      </c>
      <c r="S15" s="166"/>
    </row>
    <row r="16" ht="15.75" customHeight="1">
      <c r="A16" s="179" t="s">
        <v>2832</v>
      </c>
      <c r="B16" s="179" t="s">
        <v>414</v>
      </c>
      <c r="C16" s="161" t="s">
        <v>33</v>
      </c>
      <c r="D16" s="172" t="s">
        <v>25</v>
      </c>
      <c r="E16" s="161" t="s">
        <v>26</v>
      </c>
      <c r="F16" s="172" t="s">
        <v>2823</v>
      </c>
      <c r="G16" s="176" t="s">
        <v>2816</v>
      </c>
      <c r="H16" s="161" t="s">
        <v>27</v>
      </c>
      <c r="I16" s="164">
        <v>3959773.44</v>
      </c>
      <c r="J16" s="164">
        <v>0.0</v>
      </c>
      <c r="K16" s="164"/>
      <c r="L16" s="164">
        <v>0.0</v>
      </c>
      <c r="M16" s="162">
        <f t="shared" si="1"/>
        <v>3959773.44</v>
      </c>
      <c r="N16" s="165" t="str">
        <f t="array" ref="N16">INDEX(#REF!,MATCH(B16,#REF!,0))</f>
        <v>#REF!</v>
      </c>
      <c r="O16" s="165" t="str">
        <f t="array" ref="O16">INDEX(#REF!,MATCH(B16,#REF!,0))</f>
        <v>#REF!</v>
      </c>
      <c r="P16" s="166" t="str">
        <f t="shared" si="3"/>
        <v>#REF!</v>
      </c>
      <c r="Q16" s="167">
        <v>44966.0</v>
      </c>
      <c r="R16" s="167">
        <v>45331.0</v>
      </c>
      <c r="S16" s="166"/>
    </row>
    <row r="17" ht="15.75" customHeight="1">
      <c r="A17" s="179" t="s">
        <v>2833</v>
      </c>
      <c r="B17" s="179" t="s">
        <v>411</v>
      </c>
      <c r="C17" s="161" t="s">
        <v>33</v>
      </c>
      <c r="D17" s="172" t="s">
        <v>25</v>
      </c>
      <c r="E17" s="161" t="s">
        <v>26</v>
      </c>
      <c r="F17" s="161" t="s">
        <v>2828</v>
      </c>
      <c r="G17" s="176" t="s">
        <v>2816</v>
      </c>
      <c r="H17" s="161" t="s">
        <v>27</v>
      </c>
      <c r="I17" s="164">
        <v>4249728.71</v>
      </c>
      <c r="J17" s="164">
        <v>0.0</v>
      </c>
      <c r="K17" s="164"/>
      <c r="L17" s="164">
        <v>0.0</v>
      </c>
      <c r="M17" s="162">
        <f t="shared" si="1"/>
        <v>4249728.71</v>
      </c>
      <c r="N17" s="165" t="str">
        <f t="array" ref="N17">INDEX(#REF!,MATCH(B17,#REF!,0))</f>
        <v>#REF!</v>
      </c>
      <c r="O17" s="165" t="str">
        <f t="array" ref="O17">INDEX(#REF!,MATCH(B17,#REF!,0))</f>
        <v>#REF!</v>
      </c>
      <c r="P17" s="166" t="str">
        <f t="shared" si="3"/>
        <v>#REF!</v>
      </c>
      <c r="Q17" s="167">
        <v>44966.0</v>
      </c>
      <c r="R17" s="167">
        <v>45331.0</v>
      </c>
      <c r="S17" s="166"/>
    </row>
    <row r="18" ht="15.75" customHeight="1">
      <c r="A18" s="182" t="s">
        <v>416</v>
      </c>
      <c r="B18" s="182" t="s">
        <v>417</v>
      </c>
      <c r="C18" s="172" t="s">
        <v>33</v>
      </c>
      <c r="D18" s="172" t="s">
        <v>25</v>
      </c>
      <c r="E18" s="172" t="s">
        <v>419</v>
      </c>
      <c r="F18" s="172" t="s">
        <v>2834</v>
      </c>
      <c r="G18" s="172" t="s">
        <v>2812</v>
      </c>
      <c r="H18" s="172" t="s">
        <v>27</v>
      </c>
      <c r="I18" s="181">
        <v>432498.18</v>
      </c>
      <c r="J18" s="181">
        <v>0.0</v>
      </c>
      <c r="K18" s="181"/>
      <c r="L18" s="164">
        <v>0.0</v>
      </c>
      <c r="M18" s="162">
        <f t="shared" si="1"/>
        <v>432498.18</v>
      </c>
      <c r="N18" s="165" t="str">
        <f t="array" ref="N18">INDEX(#REF!,MATCH(B18,#REF!,0))</f>
        <v>#REF!</v>
      </c>
      <c r="O18" s="165" t="str">
        <f t="array" ref="O18">INDEX(#REF!,MATCH(B18,#REF!,0))</f>
        <v>#REF!</v>
      </c>
      <c r="P18" s="183" t="str">
        <f t="shared" si="3"/>
        <v>#REF!</v>
      </c>
      <c r="Q18" s="184">
        <v>45026.0</v>
      </c>
      <c r="R18" s="184">
        <v>45392.0</v>
      </c>
      <c r="S18" s="183"/>
      <c r="V18" s="185"/>
      <c r="W18" s="185"/>
      <c r="X18" s="185"/>
      <c r="Y18" s="185"/>
      <c r="Z18" s="185"/>
      <c r="AA18" s="185"/>
      <c r="AB18" s="185"/>
      <c r="AC18" s="185"/>
      <c r="AD18" s="185"/>
    </row>
    <row r="19" ht="15.75" customHeight="1">
      <c r="A19" s="186" t="s">
        <v>77</v>
      </c>
      <c r="B19" s="186" t="s">
        <v>78</v>
      </c>
      <c r="C19" s="186" t="s">
        <v>40</v>
      </c>
      <c r="D19" s="186" t="s">
        <v>25</v>
      </c>
      <c r="E19" s="186" t="s">
        <v>80</v>
      </c>
      <c r="F19" s="186" t="s">
        <v>2835</v>
      </c>
      <c r="G19" s="186" t="s">
        <v>2836</v>
      </c>
      <c r="H19" s="186" t="s">
        <v>81</v>
      </c>
      <c r="I19" s="187">
        <v>975809.23</v>
      </c>
      <c r="J19" s="187">
        <v>243952.31</v>
      </c>
      <c r="K19" s="187"/>
      <c r="L19" s="164">
        <v>0.0</v>
      </c>
      <c r="M19" s="162">
        <f t="shared" si="1"/>
        <v>1219761.54</v>
      </c>
      <c r="N19" s="165" t="str">
        <f t="array" ref="N19">INDEX(#REF!,MATCH(B19,#REF!,0))</f>
        <v>#REF!</v>
      </c>
      <c r="O19" s="165" t="str">
        <f t="array" ref="O19">INDEX(#REF!,MATCH(B19,#REF!,0))</f>
        <v>#REF!</v>
      </c>
      <c r="P19" s="166" t="str">
        <f t="shared" si="3"/>
        <v>#REF!</v>
      </c>
      <c r="Q19" s="178">
        <v>44126.0</v>
      </c>
      <c r="R19" s="178">
        <v>45221.0</v>
      </c>
      <c r="S19" s="166"/>
    </row>
    <row r="20" ht="15.75" customHeight="1">
      <c r="A20" s="161" t="s">
        <v>106</v>
      </c>
      <c r="B20" s="161" t="s">
        <v>107</v>
      </c>
      <c r="C20" s="161" t="s">
        <v>40</v>
      </c>
      <c r="D20" s="161" t="s">
        <v>25</v>
      </c>
      <c r="E20" s="161" t="s">
        <v>26</v>
      </c>
      <c r="F20" s="161" t="s">
        <v>2837</v>
      </c>
      <c r="G20" s="161" t="s">
        <v>2836</v>
      </c>
      <c r="H20" s="161" t="s">
        <v>81</v>
      </c>
      <c r="I20" s="164">
        <v>1193500.0</v>
      </c>
      <c r="J20" s="164">
        <v>0.0</v>
      </c>
      <c r="K20" s="164"/>
      <c r="L20" s="164">
        <v>0.0</v>
      </c>
      <c r="M20" s="162">
        <f t="shared" si="1"/>
        <v>1193500</v>
      </c>
      <c r="N20" s="165" t="str">
        <f t="array" ref="N20">INDEX(#REF!,MATCH(B20,#REF!,0))</f>
        <v>#REF!</v>
      </c>
      <c r="O20" s="165" t="str">
        <f t="array" ref="O20">INDEX(#REF!,MATCH(B20,#REF!,0))</f>
        <v>#REF!</v>
      </c>
      <c r="P20" s="166" t="str">
        <f t="shared" si="3"/>
        <v>#REF!</v>
      </c>
      <c r="Q20" s="178">
        <v>44182.0</v>
      </c>
      <c r="R20" s="178">
        <v>45266.0</v>
      </c>
      <c r="S20" s="166"/>
    </row>
    <row r="21" ht="15.75" customHeight="1">
      <c r="A21" s="161" t="s">
        <v>2838</v>
      </c>
      <c r="B21" s="161" t="s">
        <v>119</v>
      </c>
      <c r="C21" s="161" t="s">
        <v>24</v>
      </c>
      <c r="D21" s="161" t="s">
        <v>74</v>
      </c>
      <c r="E21" s="161" t="s">
        <v>26</v>
      </c>
      <c r="F21" s="161" t="s">
        <v>2836</v>
      </c>
      <c r="G21" s="161" t="s">
        <v>2836</v>
      </c>
      <c r="H21" s="161" t="s">
        <v>81</v>
      </c>
      <c r="I21" s="164">
        <v>309002.96</v>
      </c>
      <c r="J21" s="164">
        <v>0.0</v>
      </c>
      <c r="K21" s="164"/>
      <c r="L21" s="164">
        <v>0.0</v>
      </c>
      <c r="M21" s="162">
        <f t="shared" si="1"/>
        <v>309002.96</v>
      </c>
      <c r="N21" s="165" t="str">
        <f t="array" ref="N21">INDEX(#REF!,MATCH(B21,#REF!,0))</f>
        <v>#REF!</v>
      </c>
      <c r="O21" s="165" t="str">
        <f t="array" ref="O21">INDEX(#REF!,MATCH(B21,#REF!,0))</f>
        <v>#REF!</v>
      </c>
      <c r="P21" s="166" t="str">
        <f t="shared" si="3"/>
        <v>#REF!</v>
      </c>
      <c r="Q21" s="167">
        <v>44985.0</v>
      </c>
      <c r="R21" s="167">
        <v>45166.0</v>
      </c>
      <c r="S21" s="166"/>
    </row>
    <row r="22" ht="15.75" customHeight="1">
      <c r="A22" s="161" t="s">
        <v>300</v>
      </c>
      <c r="B22" s="161" t="s">
        <v>301</v>
      </c>
      <c r="C22" s="161" t="s">
        <v>40</v>
      </c>
      <c r="D22" s="161" t="s">
        <v>25</v>
      </c>
      <c r="E22" s="161" t="s">
        <v>303</v>
      </c>
      <c r="F22" s="161" t="s">
        <v>2839</v>
      </c>
      <c r="G22" s="161" t="s">
        <v>2836</v>
      </c>
      <c r="H22" s="161" t="s">
        <v>81</v>
      </c>
      <c r="I22" s="164">
        <v>586550.88</v>
      </c>
      <c r="J22" s="164">
        <v>0.0</v>
      </c>
      <c r="K22" s="164"/>
      <c r="L22" s="164">
        <v>0.0</v>
      </c>
      <c r="M22" s="162">
        <f t="shared" si="1"/>
        <v>586550.88</v>
      </c>
      <c r="N22" s="165" t="str">
        <f t="array" ref="N22">INDEX(#REF!,MATCH(B22,#REF!,0))</f>
        <v>#REF!</v>
      </c>
      <c r="O22" s="165" t="str">
        <f t="array" ref="O22">INDEX(#REF!,MATCH(B22,#REF!,0))</f>
        <v>#REF!</v>
      </c>
      <c r="P22" s="166" t="str">
        <f t="shared" si="3"/>
        <v>#REF!</v>
      </c>
      <c r="Q22" s="167">
        <v>44742.0</v>
      </c>
      <c r="R22" s="170">
        <v>45473.0</v>
      </c>
      <c r="S22" s="166"/>
    </row>
    <row r="23" ht="15.75" customHeight="1">
      <c r="A23" s="161" t="s">
        <v>300</v>
      </c>
      <c r="B23" s="161" t="s">
        <v>305</v>
      </c>
      <c r="C23" s="161" t="s">
        <v>40</v>
      </c>
      <c r="D23" s="161" t="s">
        <v>25</v>
      </c>
      <c r="E23" s="161" t="s">
        <v>26</v>
      </c>
      <c r="F23" s="161" t="s">
        <v>2839</v>
      </c>
      <c r="G23" s="161" t="s">
        <v>2836</v>
      </c>
      <c r="H23" s="161" t="s">
        <v>81</v>
      </c>
      <c r="I23" s="164">
        <f>4099967.1-586550.88</f>
        <v>3513416.22</v>
      </c>
      <c r="J23" s="164">
        <v>0.0</v>
      </c>
      <c r="K23" s="164"/>
      <c r="L23" s="164">
        <v>0.0</v>
      </c>
      <c r="M23" s="162">
        <f t="shared" si="1"/>
        <v>3513416.22</v>
      </c>
      <c r="N23" s="165" t="str">
        <f t="array" ref="N23">INDEX(#REF!,MATCH(B23,#REF!,0))</f>
        <v>#REF!</v>
      </c>
      <c r="O23" s="165" t="str">
        <f t="array" ref="O23">INDEX(#REF!,MATCH(B23,#REF!,0))</f>
        <v>#REF!</v>
      </c>
      <c r="P23" s="166" t="str">
        <f t="shared" si="3"/>
        <v>#REF!</v>
      </c>
      <c r="Q23" s="167">
        <v>44742.0</v>
      </c>
      <c r="R23" s="170">
        <v>45473.0</v>
      </c>
      <c r="S23" s="166"/>
    </row>
    <row r="24" ht="15.75" customHeight="1">
      <c r="A24" s="161" t="s">
        <v>340</v>
      </c>
      <c r="B24" s="161" t="s">
        <v>341</v>
      </c>
      <c r="C24" s="161" t="s">
        <v>40</v>
      </c>
      <c r="D24" s="161" t="s">
        <v>25</v>
      </c>
      <c r="E24" s="161" t="s">
        <v>303</v>
      </c>
      <c r="F24" s="161" t="s">
        <v>2836</v>
      </c>
      <c r="G24" s="161" t="s">
        <v>2836</v>
      </c>
      <c r="H24" s="161" t="s">
        <v>81</v>
      </c>
      <c r="I24" s="164">
        <v>3845823.76</v>
      </c>
      <c r="J24" s="164">
        <v>0.0</v>
      </c>
      <c r="K24" s="164"/>
      <c r="L24" s="164">
        <v>0.0</v>
      </c>
      <c r="M24" s="162">
        <f t="shared" si="1"/>
        <v>3845823.76</v>
      </c>
      <c r="N24" s="165" t="str">
        <f t="array" ref="N24">INDEX(#REF!,MATCH(B24,#REF!,0))</f>
        <v>#REF!</v>
      </c>
      <c r="O24" s="165" t="str">
        <f t="array" ref="O24">INDEX(#REF!,MATCH(B24,#REF!,0))</f>
        <v>#REF!</v>
      </c>
      <c r="P24" s="166" t="str">
        <f t="shared" si="3"/>
        <v>#REF!</v>
      </c>
      <c r="Q24" s="167">
        <v>44935.0</v>
      </c>
      <c r="R24" s="167">
        <v>45847.0</v>
      </c>
      <c r="S24" s="166"/>
    </row>
    <row r="25" ht="15.75" customHeight="1">
      <c r="A25" s="161" t="s">
        <v>340</v>
      </c>
      <c r="B25" s="161" t="s">
        <v>344</v>
      </c>
      <c r="C25" s="161" t="s">
        <v>40</v>
      </c>
      <c r="D25" s="161" t="s">
        <v>25</v>
      </c>
      <c r="E25" s="161" t="s">
        <v>26</v>
      </c>
      <c r="F25" s="161" t="s">
        <v>2836</v>
      </c>
      <c r="G25" s="161" t="s">
        <v>2836</v>
      </c>
      <c r="H25" s="161" t="s">
        <v>81</v>
      </c>
      <c r="I25" s="164">
        <f>14935064.91-I26</f>
        <v>14293207.44</v>
      </c>
      <c r="J25" s="164">
        <v>0.0</v>
      </c>
      <c r="K25" s="164"/>
      <c r="L25" s="164">
        <v>0.0</v>
      </c>
      <c r="M25" s="162">
        <f t="shared" si="1"/>
        <v>14293207.44</v>
      </c>
      <c r="N25" s="165" t="str">
        <f t="array" ref="N25">INDEX(#REF!,MATCH(B25,#REF!,0))</f>
        <v>#REF!</v>
      </c>
      <c r="O25" s="165" t="str">
        <f t="array" ref="O25">INDEX(#REF!,MATCH(B25,#REF!,0))</f>
        <v>#REF!</v>
      </c>
      <c r="P25" s="166" t="str">
        <f t="shared" si="3"/>
        <v>#REF!</v>
      </c>
      <c r="Q25" s="167">
        <v>44935.0</v>
      </c>
      <c r="R25" s="167">
        <v>45847.0</v>
      </c>
      <c r="S25" s="166"/>
    </row>
    <row r="26" ht="15.75" customHeight="1">
      <c r="A26" s="161" t="s">
        <v>350</v>
      </c>
      <c r="B26" s="161" t="s">
        <v>351</v>
      </c>
      <c r="C26" s="161" t="s">
        <v>40</v>
      </c>
      <c r="D26" s="161" t="s">
        <v>25</v>
      </c>
      <c r="E26" s="161" t="s">
        <v>303</v>
      </c>
      <c r="F26" s="161" t="s">
        <v>2836</v>
      </c>
      <c r="G26" s="161" t="s">
        <v>2836</v>
      </c>
      <c r="H26" s="161" t="s">
        <v>353</v>
      </c>
      <c r="I26" s="164">
        <v>641857.47</v>
      </c>
      <c r="J26" s="164">
        <v>0.0</v>
      </c>
      <c r="K26" s="164"/>
      <c r="L26" s="164">
        <v>0.0</v>
      </c>
      <c r="M26" s="162">
        <f t="shared" si="1"/>
        <v>641857.47</v>
      </c>
      <c r="N26" s="165" t="str">
        <f t="array" ref="N26">INDEX(#REF!,MATCH(B26,#REF!,0))</f>
        <v>#REF!</v>
      </c>
      <c r="O26" s="165" t="str">
        <f t="array" ref="O26">INDEX(#REF!,MATCH(B26,#REF!,0))</f>
        <v>#REF!</v>
      </c>
      <c r="P26" s="166" t="str">
        <f t="shared" si="3"/>
        <v>#REF!</v>
      </c>
      <c r="Q26" s="167">
        <v>44927.0</v>
      </c>
      <c r="R26" s="167">
        <v>45292.0</v>
      </c>
      <c r="S26" s="166"/>
    </row>
    <row r="27" ht="15.75" customHeight="1">
      <c r="A27" s="161" t="s">
        <v>362</v>
      </c>
      <c r="B27" s="161" t="s">
        <v>362</v>
      </c>
      <c r="C27" s="161" t="s">
        <v>40</v>
      </c>
      <c r="D27" s="161" t="s">
        <v>34</v>
      </c>
      <c r="E27" s="161" t="s">
        <v>59</v>
      </c>
      <c r="F27" s="161" t="s">
        <v>2840</v>
      </c>
      <c r="G27" s="161" t="s">
        <v>2836</v>
      </c>
      <c r="H27" s="161" t="s">
        <v>81</v>
      </c>
      <c r="I27" s="164">
        <v>63000.0</v>
      </c>
      <c r="J27" s="164">
        <v>0.0</v>
      </c>
      <c r="K27" s="164"/>
      <c r="L27" s="164">
        <v>0.0</v>
      </c>
      <c r="M27" s="162">
        <f t="shared" si="1"/>
        <v>63000</v>
      </c>
      <c r="N27" s="165" t="str">
        <f t="array" ref="N27">INDEX(#REF!,MATCH(B27,#REF!,0))</f>
        <v>#REF!</v>
      </c>
      <c r="O27" s="165" t="str">
        <f t="array" ref="O27">INDEX(#REF!,MATCH(B27,#REF!,0))</f>
        <v>#REF!</v>
      </c>
      <c r="P27" s="166" t="str">
        <f t="shared" si="3"/>
        <v>#REF!</v>
      </c>
      <c r="Q27" s="167">
        <v>45085.0</v>
      </c>
      <c r="R27" s="167">
        <v>44631.0</v>
      </c>
      <c r="S27" s="166"/>
    </row>
    <row r="28" ht="15.75" customHeight="1">
      <c r="A28" s="186" t="s">
        <v>386</v>
      </c>
      <c r="B28" s="186" t="s">
        <v>386</v>
      </c>
      <c r="C28" s="186" t="s">
        <v>40</v>
      </c>
      <c r="D28" s="186" t="s">
        <v>25</v>
      </c>
      <c r="E28" s="186" t="s">
        <v>26</v>
      </c>
      <c r="F28" s="186" t="s">
        <v>2836</v>
      </c>
      <c r="G28" s="186" t="s">
        <v>2836</v>
      </c>
      <c r="H28" s="186" t="s">
        <v>81</v>
      </c>
      <c r="I28" s="187">
        <f>1140000</f>
        <v>1140000</v>
      </c>
      <c r="J28" s="187">
        <v>0.0</v>
      </c>
      <c r="K28" s="187"/>
      <c r="L28" s="164">
        <v>0.0</v>
      </c>
      <c r="M28" s="162">
        <f t="shared" si="1"/>
        <v>1140000</v>
      </c>
      <c r="N28" s="165" t="str">
        <f t="array" ref="N28">INDEX(#REF!,MATCH(B28,#REF!,0))</f>
        <v>#REF!</v>
      </c>
      <c r="O28" s="165" t="str">
        <f t="array" ref="O28">INDEX(#REF!,MATCH(B28,#REF!,0))</f>
        <v>#REF!</v>
      </c>
      <c r="P28" s="166" t="str">
        <f t="shared" si="3"/>
        <v>#REF!</v>
      </c>
      <c r="Q28" s="178">
        <v>44853.0</v>
      </c>
      <c r="R28" s="167">
        <v>45218.0</v>
      </c>
      <c r="S28" s="166"/>
    </row>
    <row r="29" ht="15.75" customHeight="1">
      <c r="A29" s="161" t="s">
        <v>394</v>
      </c>
      <c r="B29" s="161" t="s">
        <v>395</v>
      </c>
      <c r="C29" s="161" t="s">
        <v>40</v>
      </c>
      <c r="D29" s="161" t="s">
        <v>25</v>
      </c>
      <c r="E29" s="161" t="s">
        <v>69</v>
      </c>
      <c r="F29" s="161" t="s">
        <v>2836</v>
      </c>
      <c r="G29" s="161" t="s">
        <v>2836</v>
      </c>
      <c r="H29" s="161" t="s">
        <v>81</v>
      </c>
      <c r="I29" s="164">
        <v>775997.09</v>
      </c>
      <c r="J29" s="164">
        <v>0.0</v>
      </c>
      <c r="K29" s="164"/>
      <c r="L29" s="164">
        <v>0.0</v>
      </c>
      <c r="M29" s="162">
        <f t="shared" si="1"/>
        <v>775997.09</v>
      </c>
      <c r="N29" s="165" t="str">
        <f t="array" ref="N29">INDEX(#REF!,MATCH(B29,#REF!,0))</f>
        <v>#REF!</v>
      </c>
      <c r="O29" s="165" t="str">
        <f t="array" ref="O29">INDEX(#REF!,MATCH(B29,#REF!,0))</f>
        <v>#REF!</v>
      </c>
      <c r="P29" s="166" t="str">
        <f t="shared" si="3"/>
        <v>#REF!</v>
      </c>
      <c r="Q29" s="178">
        <v>45075.0</v>
      </c>
      <c r="R29" s="167">
        <v>45075.0</v>
      </c>
      <c r="S29" s="166"/>
    </row>
    <row r="30" ht="15.75" customHeight="1">
      <c r="A30" s="161" t="s">
        <v>2841</v>
      </c>
      <c r="B30" s="161" t="s">
        <v>93</v>
      </c>
      <c r="C30" s="161" t="s">
        <v>40</v>
      </c>
      <c r="D30" s="161" t="s">
        <v>34</v>
      </c>
      <c r="E30" s="161" t="s">
        <v>26</v>
      </c>
      <c r="F30" s="161" t="s">
        <v>2842</v>
      </c>
      <c r="G30" s="161" t="s">
        <v>2842</v>
      </c>
      <c r="H30" s="161" t="s">
        <v>41</v>
      </c>
      <c r="I30" s="164">
        <v>1849955.32</v>
      </c>
      <c r="J30" s="164">
        <v>739193.12</v>
      </c>
      <c r="K30" s="164"/>
      <c r="L30" s="164">
        <v>0.0</v>
      </c>
      <c r="M30" s="162">
        <f t="shared" si="1"/>
        <v>2589148.44</v>
      </c>
      <c r="N30" s="165" t="str">
        <f t="array" ref="N30">INDEX(#REF!,MATCH(B30,#REF!,0))</f>
        <v>#REF!</v>
      </c>
      <c r="O30" s="165" t="str">
        <f t="array" ref="O30">INDEX(#REF!,MATCH(B30,#REF!,0))</f>
        <v>#REF!</v>
      </c>
      <c r="P30" s="166" t="str">
        <f t="shared" si="3"/>
        <v>#REF!</v>
      </c>
      <c r="Q30" s="167">
        <v>44273.0</v>
      </c>
      <c r="R30" s="167">
        <v>45025.0</v>
      </c>
      <c r="S30" s="166"/>
    </row>
    <row r="31" ht="15.75" customHeight="1">
      <c r="A31" s="161" t="s">
        <v>2843</v>
      </c>
      <c r="B31" s="161" t="s">
        <v>89</v>
      </c>
      <c r="C31" s="161" t="s">
        <v>40</v>
      </c>
      <c r="D31" s="161" t="s">
        <v>34</v>
      </c>
      <c r="E31" s="161" t="s">
        <v>26</v>
      </c>
      <c r="F31" s="161" t="s">
        <v>2842</v>
      </c>
      <c r="G31" s="161" t="s">
        <v>2842</v>
      </c>
      <c r="H31" s="161" t="s">
        <v>41</v>
      </c>
      <c r="I31" s="164">
        <v>2293777.77</v>
      </c>
      <c r="J31" s="164">
        <v>263129.15</v>
      </c>
      <c r="K31" s="164"/>
      <c r="L31" s="164">
        <v>0.0</v>
      </c>
      <c r="M31" s="162">
        <f t="shared" si="1"/>
        <v>2556906.92</v>
      </c>
      <c r="N31" s="165" t="str">
        <f t="array" ref="N31">INDEX(#REF!,MATCH(B31,#REF!,0))</f>
        <v>#REF!</v>
      </c>
      <c r="O31" s="165" t="str">
        <f t="array" ref="O31">INDEX(#REF!,MATCH(B31,#REF!,0))</f>
        <v>#REF!</v>
      </c>
      <c r="P31" s="166" t="str">
        <f t="shared" si="3"/>
        <v>#REF!</v>
      </c>
      <c r="Q31" s="167">
        <v>44285.0</v>
      </c>
      <c r="R31" s="167">
        <v>45029.0</v>
      </c>
      <c r="S31" s="166"/>
    </row>
    <row r="32" ht="15.75" customHeight="1">
      <c r="A32" s="161" t="s">
        <v>2844</v>
      </c>
      <c r="B32" s="173" t="s">
        <v>297</v>
      </c>
      <c r="C32" s="161" t="s">
        <v>40</v>
      </c>
      <c r="D32" s="161" t="s">
        <v>25</v>
      </c>
      <c r="E32" s="161" t="s">
        <v>113</v>
      </c>
      <c r="F32" s="161" t="s">
        <v>2819</v>
      </c>
      <c r="G32" s="161" t="s">
        <v>2819</v>
      </c>
      <c r="H32" s="161" t="s">
        <v>41</v>
      </c>
      <c r="I32" s="164">
        <v>1000000.0</v>
      </c>
      <c r="J32" s="164">
        <v>0.0</v>
      </c>
      <c r="K32" s="164"/>
      <c r="L32" s="164">
        <v>0.0</v>
      </c>
      <c r="M32" s="162">
        <f t="shared" si="1"/>
        <v>1000000</v>
      </c>
      <c r="N32" s="165" t="str">
        <f t="array" ref="N32">INDEX(#REF!,MATCH(B32,#REF!,0))</f>
        <v>#REF!</v>
      </c>
      <c r="O32" s="165" t="str">
        <f t="array" ref="O32">INDEX(#REF!,MATCH(B32,#REF!,0))</f>
        <v>#REF!</v>
      </c>
      <c r="P32" s="166" t="str">
        <f t="shared" si="3"/>
        <v>#REF!</v>
      </c>
      <c r="Q32" s="178">
        <v>44916.0</v>
      </c>
      <c r="R32" s="167">
        <v>45262.0</v>
      </c>
      <c r="S32" s="166"/>
    </row>
    <row r="33" ht="15.75" customHeight="1">
      <c r="A33" s="188" t="s">
        <v>332</v>
      </c>
      <c r="B33" s="188" t="s">
        <v>332</v>
      </c>
      <c r="C33" s="161" t="s">
        <v>40</v>
      </c>
      <c r="D33" s="161" t="s">
        <v>25</v>
      </c>
      <c r="E33" s="161" t="s">
        <v>26</v>
      </c>
      <c r="F33" s="161" t="s">
        <v>2811</v>
      </c>
      <c r="G33" s="161" t="s">
        <v>2812</v>
      </c>
      <c r="H33" s="161" t="s">
        <v>27</v>
      </c>
      <c r="I33" s="164">
        <f>872045.88-I34</f>
        <v>554400</v>
      </c>
      <c r="J33" s="164"/>
      <c r="K33" s="164">
        <v>603131.76</v>
      </c>
      <c r="L33" s="164">
        <v>0.0</v>
      </c>
      <c r="M33" s="162">
        <f t="shared" si="1"/>
        <v>1157531.76</v>
      </c>
      <c r="N33" s="165" t="str">
        <f t="array" ref="N33">INDEX(#REF!,MATCH(B33,#REF!,0))</f>
        <v>#REF!</v>
      </c>
      <c r="O33" s="165" t="str">
        <f t="array" ref="O33">INDEX(#REF!,MATCH(B33,#REF!,0))</f>
        <v>#REF!</v>
      </c>
      <c r="P33" s="166" t="str">
        <f t="shared" si="3"/>
        <v>#REF!</v>
      </c>
      <c r="Q33" s="178">
        <v>44560.0</v>
      </c>
      <c r="R33" s="178">
        <v>45290.0</v>
      </c>
      <c r="S33" s="166"/>
    </row>
    <row r="34" ht="15.75" customHeight="1">
      <c r="A34" s="162" t="s">
        <v>328</v>
      </c>
      <c r="B34" s="162" t="s">
        <v>328</v>
      </c>
      <c r="C34" s="161" t="s">
        <v>40</v>
      </c>
      <c r="D34" s="161" t="s">
        <v>25</v>
      </c>
      <c r="E34" s="161" t="s">
        <v>303</v>
      </c>
      <c r="F34" s="161" t="s">
        <v>2811</v>
      </c>
      <c r="G34" s="161" t="s">
        <v>2812</v>
      </c>
      <c r="H34" s="161" t="s">
        <v>27</v>
      </c>
      <c r="I34" s="164">
        <v>317645.88</v>
      </c>
      <c r="J34" s="164"/>
      <c r="K34" s="164">
        <v>340044.24</v>
      </c>
      <c r="L34" s="164">
        <v>0.0</v>
      </c>
      <c r="M34" s="162">
        <f t="shared" si="1"/>
        <v>657690.12</v>
      </c>
      <c r="N34" s="165" t="str">
        <f t="array" ref="N34">INDEX(#REF!,MATCH(B34,#REF!,0))</f>
        <v>#REF!</v>
      </c>
      <c r="O34" s="165" t="str">
        <f t="array" ref="O34">INDEX(#REF!,MATCH(B34,#REF!,0))</f>
        <v>#REF!</v>
      </c>
      <c r="P34" s="166" t="str">
        <f t="shared" si="3"/>
        <v>#REF!</v>
      </c>
      <c r="Q34" s="178">
        <v>44560.0</v>
      </c>
      <c r="R34" s="178">
        <v>45290.0</v>
      </c>
      <c r="S34" s="166"/>
    </row>
    <row r="35" ht="15.75" customHeight="1">
      <c r="A35" s="161" t="s">
        <v>2845</v>
      </c>
      <c r="B35" s="162" t="s">
        <v>308</v>
      </c>
      <c r="C35" s="161" t="s">
        <v>40</v>
      </c>
      <c r="D35" s="161" t="s">
        <v>34</v>
      </c>
      <c r="E35" s="161" t="s">
        <v>80</v>
      </c>
      <c r="F35" s="161" t="s">
        <v>2813</v>
      </c>
      <c r="G35" s="161" t="s">
        <v>2812</v>
      </c>
      <c r="H35" s="161" t="s">
        <v>27</v>
      </c>
      <c r="I35" s="164">
        <v>45059.5</v>
      </c>
      <c r="J35" s="164">
        <v>0.0</v>
      </c>
      <c r="K35" s="164"/>
      <c r="L35" s="164">
        <v>0.0</v>
      </c>
      <c r="M35" s="162">
        <f t="shared" si="1"/>
        <v>45059.5</v>
      </c>
      <c r="N35" s="165" t="str">
        <f t="array" ref="N35">INDEX(#REF!,MATCH(B35,#REF!,0))</f>
        <v>#REF!</v>
      </c>
      <c r="O35" s="165" t="str">
        <f t="array" ref="O35">INDEX(#REF!,MATCH(B35,#REF!,0))</f>
        <v>#REF!</v>
      </c>
      <c r="P35" s="166" t="str">
        <f t="shared" si="3"/>
        <v>#REF!</v>
      </c>
      <c r="Q35" s="167">
        <v>44652.0</v>
      </c>
      <c r="R35" s="167">
        <v>45017.0</v>
      </c>
      <c r="S35" s="166"/>
    </row>
    <row r="36" ht="15.75" customHeight="1">
      <c r="A36" s="161" t="s">
        <v>2846</v>
      </c>
      <c r="B36" s="188" t="s">
        <v>390</v>
      </c>
      <c r="C36" s="161" t="s">
        <v>40</v>
      </c>
      <c r="D36" s="161" t="s">
        <v>25</v>
      </c>
      <c r="E36" s="161" t="s">
        <v>303</v>
      </c>
      <c r="F36" s="161" t="s">
        <v>2834</v>
      </c>
      <c r="G36" s="161" t="s">
        <v>2812</v>
      </c>
      <c r="H36" s="161" t="s">
        <v>2847</v>
      </c>
      <c r="I36" s="164">
        <v>1315008.36</v>
      </c>
      <c r="J36" s="164"/>
      <c r="K36" s="164">
        <v>1235922.24</v>
      </c>
      <c r="L36" s="164">
        <v>0.0</v>
      </c>
      <c r="M36" s="162">
        <f t="shared" si="1"/>
        <v>2550930.6</v>
      </c>
      <c r="N36" s="165" t="str">
        <f t="array" ref="N36">INDEX(#REF!,MATCH(B36,#REF!,0))</f>
        <v>#REF!</v>
      </c>
      <c r="O36" s="165" t="str">
        <f t="array" ref="O36">INDEX(#REF!,MATCH(B36,#REF!,0))</f>
        <v>#REF!</v>
      </c>
      <c r="P36" s="166" t="str">
        <f t="shared" si="3"/>
        <v>#REF!</v>
      </c>
      <c r="Q36" s="178">
        <v>44516.0</v>
      </c>
      <c r="R36" s="178">
        <v>45246.0</v>
      </c>
      <c r="S36" s="166"/>
    </row>
    <row r="37" ht="15.75" customHeight="1">
      <c r="A37" s="161" t="s">
        <v>2848</v>
      </c>
      <c r="B37" s="162" t="s">
        <v>675</v>
      </c>
      <c r="C37" s="161" t="s">
        <v>40</v>
      </c>
      <c r="D37" s="161" t="s">
        <v>34</v>
      </c>
      <c r="E37" s="161" t="s">
        <v>26</v>
      </c>
      <c r="F37" s="161" t="s">
        <v>2849</v>
      </c>
      <c r="G37" s="161" t="s">
        <v>2812</v>
      </c>
      <c r="H37" s="161" t="s">
        <v>2847</v>
      </c>
      <c r="I37" s="164">
        <v>1710395.6</v>
      </c>
      <c r="J37" s="164"/>
      <c r="K37" s="164">
        <v>470658.11</v>
      </c>
      <c r="L37" s="164">
        <v>0.0</v>
      </c>
      <c r="M37" s="162">
        <f t="shared" si="1"/>
        <v>2181053.71</v>
      </c>
      <c r="N37" s="165" t="str">
        <f t="array" ref="N37">INDEX(#REF!,MATCH(B37,#REF!,0))</f>
        <v>#REF!</v>
      </c>
      <c r="O37" s="165" t="str">
        <f t="array" ref="O37">INDEX(#REF!,MATCH(B37,#REF!,0))</f>
        <v>#REF!</v>
      </c>
      <c r="P37" s="166" t="str">
        <f t="shared" si="3"/>
        <v>#REF!</v>
      </c>
      <c r="Q37" s="167">
        <v>44539.0</v>
      </c>
      <c r="R37" s="167">
        <v>45084.0</v>
      </c>
      <c r="S37" s="166"/>
    </row>
    <row r="38" ht="15.75" customHeight="1">
      <c r="A38" s="186" t="s">
        <v>2850</v>
      </c>
      <c r="B38" s="162" t="s">
        <v>668</v>
      </c>
      <c r="C38" s="161" t="s">
        <v>40</v>
      </c>
      <c r="D38" s="161" t="s">
        <v>34</v>
      </c>
      <c r="E38" s="161" t="s">
        <v>26</v>
      </c>
      <c r="F38" s="161" t="s">
        <v>2849</v>
      </c>
      <c r="G38" s="161" t="s">
        <v>2812</v>
      </c>
      <c r="H38" s="161" t="s">
        <v>2847</v>
      </c>
      <c r="I38" s="164">
        <v>544645.68</v>
      </c>
      <c r="J38" s="164">
        <v>57405.62</v>
      </c>
      <c r="K38" s="164"/>
      <c r="L38" s="164">
        <v>0.0</v>
      </c>
      <c r="M38" s="162">
        <f t="shared" si="1"/>
        <v>602051.3</v>
      </c>
      <c r="N38" s="165" t="str">
        <f t="array" ref="N38">INDEX(#REF!,MATCH(B38,#REF!,0))</f>
        <v>#REF!</v>
      </c>
      <c r="O38" s="165" t="str">
        <f t="array" ref="O38">INDEX(#REF!,MATCH(B38,#REF!,0))</f>
        <v>#REF!</v>
      </c>
      <c r="P38" s="166" t="str">
        <f t="shared" si="3"/>
        <v>#REF!</v>
      </c>
      <c r="Q38" s="167">
        <v>44298.0</v>
      </c>
      <c r="R38" s="167">
        <v>45028.0</v>
      </c>
      <c r="S38" s="166"/>
    </row>
    <row r="39" ht="15.75" customHeight="1">
      <c r="A39" s="161" t="s">
        <v>2851</v>
      </c>
      <c r="B39" s="161" t="s">
        <v>399</v>
      </c>
      <c r="C39" s="161" t="s">
        <v>40</v>
      </c>
      <c r="D39" s="161" t="s">
        <v>25</v>
      </c>
      <c r="E39" s="161" t="s">
        <v>26</v>
      </c>
      <c r="F39" s="161" t="s">
        <v>2836</v>
      </c>
      <c r="G39" s="161" t="s">
        <v>2836</v>
      </c>
      <c r="H39" s="161" t="s">
        <v>81</v>
      </c>
      <c r="I39" s="164">
        <v>1.132238583E7</v>
      </c>
      <c r="J39" s="164">
        <v>0.0</v>
      </c>
      <c r="K39" s="164"/>
      <c r="L39" s="164">
        <v>0.0</v>
      </c>
      <c r="M39" s="162">
        <f t="shared" si="1"/>
        <v>11322385.83</v>
      </c>
      <c r="N39" s="165" t="str">
        <f t="array" ref="N39">INDEX(#REF!,MATCH(B39,#REF!,0))</f>
        <v>#REF!</v>
      </c>
      <c r="O39" s="165" t="str">
        <f t="array" ref="O39">INDEX(#REF!,MATCH(B39,#REF!,0))</f>
        <v>#REF!</v>
      </c>
      <c r="P39" s="166" t="str">
        <f t="shared" si="3"/>
        <v>#REF!</v>
      </c>
      <c r="Q39" s="167">
        <v>44820.0</v>
      </c>
      <c r="R39" s="167">
        <v>45185.0</v>
      </c>
      <c r="S39" s="166"/>
    </row>
    <row r="40" ht="15.75" customHeight="1">
      <c r="A40" s="172" t="s">
        <v>2827</v>
      </c>
      <c r="B40" s="172" t="s">
        <v>433</v>
      </c>
      <c r="C40" s="172" t="s">
        <v>33</v>
      </c>
      <c r="D40" s="172" t="s">
        <v>25</v>
      </c>
      <c r="E40" s="172" t="s">
        <v>26</v>
      </c>
      <c r="F40" s="172" t="s">
        <v>2852</v>
      </c>
      <c r="G40" s="172" t="s">
        <v>2812</v>
      </c>
      <c r="H40" s="161" t="s">
        <v>755</v>
      </c>
      <c r="I40" s="181">
        <v>6256854.0</v>
      </c>
      <c r="J40" s="181"/>
      <c r="K40" s="181"/>
      <c r="L40" s="164">
        <v>7803067.5</v>
      </c>
      <c r="M40" s="162">
        <f t="shared" si="1"/>
        <v>14059921.5</v>
      </c>
      <c r="N40" s="165" t="str">
        <f t="array" ref="N40">INDEX(#REF!,MATCH(B40,#REF!,0))</f>
        <v>#REF!</v>
      </c>
      <c r="O40" s="165" t="str">
        <f t="array" ref="O40">INDEX(#REF!,MATCH(B40,#REF!,0))</f>
        <v>#REF!</v>
      </c>
      <c r="P40" s="166" t="str">
        <f t="shared" si="3"/>
        <v>#REF!</v>
      </c>
      <c r="Q40" s="167">
        <v>44651.0</v>
      </c>
      <c r="R40" s="180">
        <v>45381.0</v>
      </c>
      <c r="S40" s="166"/>
    </row>
    <row r="41" ht="15.75" customHeight="1">
      <c r="A41" s="161" t="s">
        <v>477</v>
      </c>
      <c r="B41" s="161" t="s">
        <v>478</v>
      </c>
      <c r="C41" s="161" t="s">
        <v>40</v>
      </c>
      <c r="D41" s="172" t="s">
        <v>25</v>
      </c>
      <c r="E41" s="161" t="s">
        <v>26</v>
      </c>
      <c r="F41" s="161" t="s">
        <v>2836</v>
      </c>
      <c r="G41" s="161" t="s">
        <v>2836</v>
      </c>
      <c r="H41" s="161" t="s">
        <v>81</v>
      </c>
      <c r="I41" s="164">
        <v>4114549.9</v>
      </c>
      <c r="J41" s="164">
        <v>0.0</v>
      </c>
      <c r="K41" s="164"/>
      <c r="L41" s="164">
        <v>0.0</v>
      </c>
      <c r="M41" s="162">
        <f t="shared" si="1"/>
        <v>4114549.9</v>
      </c>
      <c r="N41" s="165" t="str">
        <f t="array" ref="N41">INDEX(#REF!,MATCH(B41,#REF!,0))</f>
        <v>#REF!</v>
      </c>
      <c r="O41" s="165" t="str">
        <f t="array" ref="O41">INDEX(#REF!,MATCH(B41,#REF!,0))</f>
        <v>#REF!</v>
      </c>
      <c r="P41" s="166" t="str">
        <f t="shared" si="3"/>
        <v>#REF!</v>
      </c>
      <c r="Q41" s="167">
        <v>44964.0</v>
      </c>
      <c r="R41" s="167">
        <v>45329.0</v>
      </c>
      <c r="S41" s="166"/>
    </row>
    <row r="42" ht="15.75" customHeight="1">
      <c r="A42" s="161" t="s">
        <v>481</v>
      </c>
      <c r="B42" s="161" t="s">
        <v>482</v>
      </c>
      <c r="C42" s="161" t="s">
        <v>40</v>
      </c>
      <c r="D42" s="172" t="s">
        <v>25</v>
      </c>
      <c r="E42" s="161" t="s">
        <v>26</v>
      </c>
      <c r="F42" s="161" t="s">
        <v>2836</v>
      </c>
      <c r="G42" s="161" t="s">
        <v>2836</v>
      </c>
      <c r="H42" s="161" t="s">
        <v>81</v>
      </c>
      <c r="I42" s="164">
        <v>2046765.26</v>
      </c>
      <c r="J42" s="164">
        <v>0.0</v>
      </c>
      <c r="K42" s="164"/>
      <c r="L42" s="164">
        <v>0.0</v>
      </c>
      <c r="M42" s="162">
        <f t="shared" si="1"/>
        <v>2046765.26</v>
      </c>
      <c r="N42" s="165" t="str">
        <f t="array" ref="N42">INDEX(#REF!,MATCH(B42,#REF!,0))</f>
        <v>#REF!</v>
      </c>
      <c r="O42" s="165" t="str">
        <f t="array" ref="O42">INDEX(#REF!,MATCH(B42,#REF!,0))</f>
        <v>#REF!</v>
      </c>
      <c r="P42" s="166" t="str">
        <f t="shared" si="3"/>
        <v>#REF!</v>
      </c>
      <c r="Q42" s="167">
        <v>44964.0</v>
      </c>
      <c r="R42" s="167">
        <v>45329.0</v>
      </c>
      <c r="S42" s="166"/>
    </row>
    <row r="43" ht="15.75" customHeight="1">
      <c r="A43" s="161" t="s">
        <v>485</v>
      </c>
      <c r="B43" s="161" t="s">
        <v>486</v>
      </c>
      <c r="C43" s="161" t="s">
        <v>40</v>
      </c>
      <c r="D43" s="172" t="s">
        <v>25</v>
      </c>
      <c r="E43" s="161" t="s">
        <v>26</v>
      </c>
      <c r="F43" s="161" t="s">
        <v>2836</v>
      </c>
      <c r="G43" s="161" t="s">
        <v>2836</v>
      </c>
      <c r="H43" s="161" t="s">
        <v>81</v>
      </c>
      <c r="I43" s="164">
        <v>3072000.67</v>
      </c>
      <c r="J43" s="164">
        <v>0.0</v>
      </c>
      <c r="K43" s="164"/>
      <c r="L43" s="164">
        <v>0.0</v>
      </c>
      <c r="M43" s="162">
        <f t="shared" si="1"/>
        <v>3072000.67</v>
      </c>
      <c r="N43" s="165" t="str">
        <f t="array" ref="N43">INDEX(#REF!,MATCH(B43,#REF!,0))</f>
        <v>#REF!</v>
      </c>
      <c r="O43" s="165" t="str">
        <f t="array" ref="O43">INDEX(#REF!,MATCH(B43,#REF!,0))</f>
        <v>#REF!</v>
      </c>
      <c r="P43" s="166" t="str">
        <f t="shared" si="3"/>
        <v>#REF!</v>
      </c>
      <c r="Q43" s="167">
        <v>44964.0</v>
      </c>
      <c r="R43" s="167">
        <v>45329.0</v>
      </c>
      <c r="S43" s="166"/>
    </row>
    <row r="44" ht="15.75" customHeight="1">
      <c r="A44" s="161" t="s">
        <v>489</v>
      </c>
      <c r="B44" s="161" t="s">
        <v>490</v>
      </c>
      <c r="C44" s="161" t="s">
        <v>40</v>
      </c>
      <c r="D44" s="172" t="s">
        <v>25</v>
      </c>
      <c r="E44" s="161" t="s">
        <v>26</v>
      </c>
      <c r="F44" s="161" t="s">
        <v>2836</v>
      </c>
      <c r="G44" s="161" t="s">
        <v>2836</v>
      </c>
      <c r="H44" s="161" t="s">
        <v>81</v>
      </c>
      <c r="I44" s="164">
        <v>2540851.9</v>
      </c>
      <c r="J44" s="164">
        <v>0.0</v>
      </c>
      <c r="K44" s="164"/>
      <c r="L44" s="164">
        <v>0.0</v>
      </c>
      <c r="M44" s="162">
        <f t="shared" si="1"/>
        <v>2540851.9</v>
      </c>
      <c r="N44" s="165" t="str">
        <f t="array" ref="N44">INDEX(#REF!,MATCH(B44,#REF!,0))</f>
        <v>#REF!</v>
      </c>
      <c r="O44" s="165" t="str">
        <f t="array" ref="O44">INDEX(#REF!,MATCH(B44,#REF!,0))</f>
        <v>#REF!</v>
      </c>
      <c r="P44" s="166" t="str">
        <f t="shared" si="3"/>
        <v>#REF!</v>
      </c>
      <c r="Q44" s="167">
        <v>44964.0</v>
      </c>
      <c r="R44" s="167">
        <v>45329.0</v>
      </c>
      <c r="S44" s="166"/>
    </row>
    <row r="45" ht="15.75" customHeight="1">
      <c r="A45" s="161" t="s">
        <v>688</v>
      </c>
      <c r="B45" s="161" t="s">
        <v>689</v>
      </c>
      <c r="C45" s="161" t="s">
        <v>40</v>
      </c>
      <c r="D45" s="161" t="s">
        <v>34</v>
      </c>
      <c r="E45" s="161" t="s">
        <v>26</v>
      </c>
      <c r="F45" s="161" t="s">
        <v>2837</v>
      </c>
      <c r="G45" s="161" t="s">
        <v>2836</v>
      </c>
      <c r="H45" s="161" t="s">
        <v>81</v>
      </c>
      <c r="I45" s="164">
        <v>1.9743145E7</v>
      </c>
      <c r="J45" s="164">
        <f>7088320.6+9052438.48</f>
        <v>16140759.08</v>
      </c>
      <c r="K45" s="164"/>
      <c r="L45" s="164">
        <v>0.0</v>
      </c>
      <c r="M45" s="162">
        <f t="shared" si="1"/>
        <v>35883904.08</v>
      </c>
      <c r="N45" s="165" t="str">
        <f t="array" ref="N45">INDEX(#REF!,MATCH(B45,#REF!,0))</f>
        <v>#REF!</v>
      </c>
      <c r="O45" s="165" t="str">
        <f t="array" ref="O45">INDEX(#REF!,MATCH(B45,#REF!,0))</f>
        <v>#REF!</v>
      </c>
      <c r="P45" s="166" t="str">
        <f t="shared" si="3"/>
        <v>#REF!</v>
      </c>
      <c r="Q45" s="167">
        <v>43619.0</v>
      </c>
      <c r="R45" s="167">
        <v>44960.0</v>
      </c>
      <c r="S45" s="166"/>
    </row>
    <row r="46" ht="15.75" customHeight="1">
      <c r="A46" s="172" t="s">
        <v>2827</v>
      </c>
      <c r="B46" s="172" t="s">
        <v>436</v>
      </c>
      <c r="C46" s="172" t="s">
        <v>33</v>
      </c>
      <c r="D46" s="172" t="s">
        <v>25</v>
      </c>
      <c r="E46" s="172" t="s">
        <v>26</v>
      </c>
      <c r="F46" s="172" t="s">
        <v>2853</v>
      </c>
      <c r="G46" s="172" t="s">
        <v>2812</v>
      </c>
      <c r="H46" s="161" t="s">
        <v>755</v>
      </c>
      <c r="I46" s="181">
        <v>7266024.0</v>
      </c>
      <c r="J46" s="181">
        <v>1816506.0</v>
      </c>
      <c r="K46" s="181"/>
      <c r="L46" s="164">
        <v>9082530.0</v>
      </c>
      <c r="M46" s="162">
        <f t="shared" si="1"/>
        <v>18165060</v>
      </c>
      <c r="N46" s="165" t="str">
        <f t="array" ref="N46">INDEX(#REF!,MATCH(B46,#REF!,0))</f>
        <v>#REF!</v>
      </c>
      <c r="O46" s="165" t="str">
        <f t="array" ref="O46">INDEX(#REF!,MATCH(B46,#REF!,0))</f>
        <v>#REF!</v>
      </c>
      <c r="P46" s="166" t="str">
        <f t="shared" si="3"/>
        <v>#REF!</v>
      </c>
      <c r="Q46" s="167">
        <v>44651.0</v>
      </c>
      <c r="R46" s="180">
        <v>45381.0</v>
      </c>
      <c r="S46" s="166"/>
    </row>
    <row r="47" ht="15.75" customHeight="1">
      <c r="A47" s="161" t="s">
        <v>2841</v>
      </c>
      <c r="B47" s="161" t="s">
        <v>100</v>
      </c>
      <c r="C47" s="161" t="s">
        <v>40</v>
      </c>
      <c r="D47" s="161" t="s">
        <v>34</v>
      </c>
      <c r="E47" s="161" t="s">
        <v>26</v>
      </c>
      <c r="F47" s="161" t="s">
        <v>2842</v>
      </c>
      <c r="G47" s="161" t="s">
        <v>2842</v>
      </c>
      <c r="H47" s="161" t="s">
        <v>41</v>
      </c>
      <c r="I47" s="164">
        <v>253557.73</v>
      </c>
      <c r="J47" s="164">
        <v>0.0</v>
      </c>
      <c r="K47" s="164"/>
      <c r="L47" s="164">
        <v>0.0</v>
      </c>
      <c r="M47" s="162">
        <f t="shared" si="1"/>
        <v>253557.73</v>
      </c>
      <c r="N47" s="165" t="str">
        <f t="array" ref="N47">INDEX(#REF!,MATCH(B47,#REF!,0))</f>
        <v>#REF!</v>
      </c>
      <c r="O47" s="165" t="str">
        <f t="array" ref="O47">INDEX(#REF!,MATCH(B47,#REF!,0))</f>
        <v>#REF!</v>
      </c>
      <c r="P47" s="166" t="str">
        <f t="shared" si="3"/>
        <v>#REF!</v>
      </c>
      <c r="Q47" s="167">
        <v>44845.0</v>
      </c>
      <c r="R47" s="167">
        <v>45210.0</v>
      </c>
      <c r="S47" s="166"/>
    </row>
    <row r="48" ht="15.75" customHeight="1">
      <c r="A48" s="161" t="s">
        <v>2841</v>
      </c>
      <c r="B48" s="161" t="s">
        <v>96</v>
      </c>
      <c r="C48" s="161" t="s">
        <v>40</v>
      </c>
      <c r="D48" s="161" t="s">
        <v>34</v>
      </c>
      <c r="E48" s="161" t="s">
        <v>26</v>
      </c>
      <c r="F48" s="161" t="s">
        <v>2842</v>
      </c>
      <c r="G48" s="161" t="s">
        <v>2842</v>
      </c>
      <c r="H48" s="161" t="s">
        <v>41</v>
      </c>
      <c r="I48" s="164">
        <v>172545.78</v>
      </c>
      <c r="J48" s="164">
        <v>0.0</v>
      </c>
      <c r="K48" s="164"/>
      <c r="L48" s="164">
        <v>0.0</v>
      </c>
      <c r="M48" s="162">
        <f t="shared" si="1"/>
        <v>172545.78</v>
      </c>
      <c r="N48" s="165" t="str">
        <f t="array" ref="N48">INDEX(#REF!,MATCH(B48,#REF!,0))</f>
        <v>#REF!</v>
      </c>
      <c r="O48" s="165" t="str">
        <f t="array" ref="O48">INDEX(#REF!,MATCH(B48,#REF!,0))</f>
        <v>#REF!</v>
      </c>
      <c r="P48" s="166" t="str">
        <f t="shared" si="3"/>
        <v>#REF!</v>
      </c>
      <c r="Q48" s="167">
        <v>44844.0</v>
      </c>
      <c r="R48" s="167">
        <v>45209.0</v>
      </c>
      <c r="S48" s="166"/>
    </row>
    <row r="49" ht="15.75" customHeight="1">
      <c r="A49" s="161" t="s">
        <v>2841</v>
      </c>
      <c r="B49" s="161" t="s">
        <v>98</v>
      </c>
      <c r="C49" s="161" t="s">
        <v>40</v>
      </c>
      <c r="D49" s="161" t="s">
        <v>34</v>
      </c>
      <c r="E49" s="161" t="s">
        <v>26</v>
      </c>
      <c r="F49" s="161" t="s">
        <v>2842</v>
      </c>
      <c r="G49" s="161" t="s">
        <v>2842</v>
      </c>
      <c r="H49" s="161" t="s">
        <v>41</v>
      </c>
      <c r="I49" s="164">
        <v>176932.85</v>
      </c>
      <c r="J49" s="164">
        <v>0.0</v>
      </c>
      <c r="K49" s="164"/>
      <c r="L49" s="164">
        <v>0.0</v>
      </c>
      <c r="M49" s="162">
        <f t="shared" si="1"/>
        <v>176932.85</v>
      </c>
      <c r="N49" s="165" t="str">
        <f t="array" ref="N49">INDEX(#REF!,MATCH(B49,#REF!,0))</f>
        <v>#REF!</v>
      </c>
      <c r="O49" s="165" t="str">
        <f t="array" ref="O49">INDEX(#REF!,MATCH(B49,#REF!,0))</f>
        <v>#REF!</v>
      </c>
      <c r="P49" s="166" t="str">
        <f t="shared" si="3"/>
        <v>#REF!</v>
      </c>
      <c r="Q49" s="167">
        <v>44705.0</v>
      </c>
      <c r="R49" s="167">
        <v>45070.0</v>
      </c>
      <c r="S49" s="166"/>
    </row>
    <row r="50" ht="15.75" customHeight="1">
      <c r="A50" s="161" t="s">
        <v>685</v>
      </c>
      <c r="B50" s="161" t="s">
        <v>685</v>
      </c>
      <c r="C50" s="161" t="s">
        <v>40</v>
      </c>
      <c r="D50" s="161" t="s">
        <v>34</v>
      </c>
      <c r="E50" s="161" t="s">
        <v>26</v>
      </c>
      <c r="F50" s="161" t="s">
        <v>2813</v>
      </c>
      <c r="G50" s="161" t="s">
        <v>2812</v>
      </c>
      <c r="H50" s="161" t="s">
        <v>27</v>
      </c>
      <c r="I50" s="164">
        <v>2306616.2</v>
      </c>
      <c r="J50" s="164">
        <v>0.0</v>
      </c>
      <c r="K50" s="164"/>
      <c r="L50" s="164">
        <v>0.0</v>
      </c>
      <c r="M50" s="162">
        <f t="shared" si="1"/>
        <v>2306616.2</v>
      </c>
      <c r="N50" s="165" t="str">
        <f t="array" ref="N50">INDEX(#REF!,MATCH(B50,#REF!,0))</f>
        <v>#REF!</v>
      </c>
      <c r="O50" s="165" t="str">
        <f t="array" ref="O50">INDEX(#REF!,MATCH(B50,#REF!,0))</f>
        <v>#REF!</v>
      </c>
      <c r="P50" s="166" t="str">
        <f t="shared" si="3"/>
        <v>#REF!</v>
      </c>
      <c r="Q50" s="167">
        <v>44473.0</v>
      </c>
      <c r="R50" s="167">
        <v>44838.0</v>
      </c>
      <c r="S50" s="166"/>
    </row>
    <row r="51" ht="15.75" customHeight="1">
      <c r="A51" s="161" t="s">
        <v>2854</v>
      </c>
      <c r="B51" s="161" t="s">
        <v>53</v>
      </c>
      <c r="C51" s="161" t="s">
        <v>33</v>
      </c>
      <c r="D51" s="161" t="s">
        <v>25</v>
      </c>
      <c r="E51" s="161" t="s">
        <v>26</v>
      </c>
      <c r="F51" s="176" t="s">
        <v>2823</v>
      </c>
      <c r="G51" s="161" t="s">
        <v>2812</v>
      </c>
      <c r="H51" s="161" t="s">
        <v>27</v>
      </c>
      <c r="I51" s="164">
        <v>8106697.85</v>
      </c>
      <c r="J51" s="164">
        <v>0.0</v>
      </c>
      <c r="K51" s="164"/>
      <c r="L51" s="164">
        <v>0.0</v>
      </c>
      <c r="M51" s="162">
        <f t="shared" si="1"/>
        <v>8106697.85</v>
      </c>
      <c r="N51" s="165" t="str">
        <f t="array" ref="N51">INDEX(#REF!,MATCH(B51,#REF!,0))</f>
        <v>#REF!</v>
      </c>
      <c r="O51" s="165" t="str">
        <f t="array" ref="O51">INDEX(#REF!,MATCH(B51,#REF!,0))</f>
        <v>#REF!</v>
      </c>
      <c r="P51" s="166" t="str">
        <f t="shared" si="3"/>
        <v>#REF!</v>
      </c>
      <c r="Q51" s="167">
        <v>44557.0</v>
      </c>
      <c r="R51" s="167">
        <v>44922.0</v>
      </c>
      <c r="S51" s="166"/>
    </row>
    <row r="52" ht="15.75" customHeight="1">
      <c r="A52" s="161" t="s">
        <v>2855</v>
      </c>
      <c r="B52" s="161" t="s">
        <v>692</v>
      </c>
      <c r="C52" s="161" t="s">
        <v>33</v>
      </c>
      <c r="D52" s="161" t="s">
        <v>34</v>
      </c>
      <c r="E52" s="161" t="s">
        <v>26</v>
      </c>
      <c r="F52" s="161" t="s">
        <v>2813</v>
      </c>
      <c r="G52" s="161" t="s">
        <v>2812</v>
      </c>
      <c r="H52" s="161" t="s">
        <v>27</v>
      </c>
      <c r="I52" s="164">
        <v>287265.81</v>
      </c>
      <c r="J52" s="164">
        <v>107461.47</v>
      </c>
      <c r="K52" s="164"/>
      <c r="L52" s="164">
        <v>0.0</v>
      </c>
      <c r="M52" s="162">
        <f t="shared" si="1"/>
        <v>394727.28</v>
      </c>
      <c r="N52" s="165" t="str">
        <f t="array" ref="N52">INDEX(#REF!,MATCH(B52,#REF!,0))</f>
        <v>#REF!</v>
      </c>
      <c r="O52" s="165" t="str">
        <f t="array" ref="O52">INDEX(#REF!,MATCH(B52,#REF!,0))</f>
        <v>#REF!</v>
      </c>
      <c r="P52" s="166" t="str">
        <f t="shared" si="3"/>
        <v>#REF!</v>
      </c>
      <c r="Q52" s="167">
        <v>43951.0</v>
      </c>
      <c r="R52" s="167">
        <v>44800.0</v>
      </c>
      <c r="S52" s="166"/>
    </row>
    <row r="53" ht="15.75" customHeight="1">
      <c r="A53" s="161" t="s">
        <v>2856</v>
      </c>
      <c r="B53" s="161" t="s">
        <v>664</v>
      </c>
      <c r="C53" s="161" t="s">
        <v>33</v>
      </c>
      <c r="D53" s="161" t="s">
        <v>34</v>
      </c>
      <c r="E53" s="161" t="s">
        <v>26</v>
      </c>
      <c r="F53" s="161" t="s">
        <v>2813</v>
      </c>
      <c r="G53" s="161" t="s">
        <v>2812</v>
      </c>
      <c r="H53" s="161" t="s">
        <v>27</v>
      </c>
      <c r="I53" s="164">
        <v>627280.17</v>
      </c>
      <c r="J53" s="164">
        <v>215771.76</v>
      </c>
      <c r="K53" s="164"/>
      <c r="L53" s="164">
        <v>0.0</v>
      </c>
      <c r="M53" s="162">
        <f t="shared" si="1"/>
        <v>843051.93</v>
      </c>
      <c r="N53" s="165" t="str">
        <f t="array" ref="N53">INDEX(#REF!,MATCH(B53,#REF!,0))</f>
        <v>#REF!</v>
      </c>
      <c r="O53" s="165" t="str">
        <f t="array" ref="O53">INDEX(#REF!,MATCH(B53,#REF!,0))</f>
        <v>#REF!</v>
      </c>
      <c r="P53" s="166" t="str">
        <f t="shared" si="3"/>
        <v>#REF!</v>
      </c>
      <c r="Q53" s="167">
        <v>44124.0</v>
      </c>
      <c r="R53" s="167">
        <v>44858.0</v>
      </c>
      <c r="S53" s="166"/>
    </row>
    <row r="54" ht="15.75" customHeight="1">
      <c r="A54" s="189" t="s">
        <v>2857</v>
      </c>
      <c r="B54" s="161" t="s">
        <v>102</v>
      </c>
      <c r="C54" s="161" t="s">
        <v>40</v>
      </c>
      <c r="D54" s="161" t="s">
        <v>34</v>
      </c>
      <c r="E54" s="161" t="s">
        <v>26</v>
      </c>
      <c r="F54" s="176" t="s">
        <v>2842</v>
      </c>
      <c r="G54" s="161" t="s">
        <v>2842</v>
      </c>
      <c r="H54" s="161" t="s">
        <v>41</v>
      </c>
      <c r="I54" s="164">
        <v>95909.83</v>
      </c>
      <c r="J54" s="164">
        <v>23977.03</v>
      </c>
      <c r="K54" s="164"/>
      <c r="L54" s="164">
        <v>0.0</v>
      </c>
      <c r="M54" s="162">
        <f t="shared" si="1"/>
        <v>119886.86</v>
      </c>
      <c r="N54" s="165" t="str">
        <f t="array" ref="N54">INDEX(#REF!,MATCH(B54,#REF!,0))</f>
        <v>#REF!</v>
      </c>
      <c r="O54" s="165" t="str">
        <f t="array" ref="O54">INDEX(#REF!,MATCH(B54,#REF!,0))</f>
        <v>#REF!</v>
      </c>
      <c r="P54" s="166" t="str">
        <f t="shared" si="3"/>
        <v>#REF!</v>
      </c>
      <c r="Q54" s="167">
        <v>44406.0</v>
      </c>
      <c r="R54" s="167">
        <v>44883.0</v>
      </c>
      <c r="S54" s="166"/>
    </row>
    <row r="55" ht="15.75" customHeight="1">
      <c r="A55" s="161" t="s">
        <v>679</v>
      </c>
      <c r="B55" s="161" t="s">
        <v>679</v>
      </c>
      <c r="C55" s="161" t="s">
        <v>40</v>
      </c>
      <c r="D55" s="161" t="s">
        <v>34</v>
      </c>
      <c r="E55" s="161" t="s">
        <v>26</v>
      </c>
      <c r="F55" s="161" t="s">
        <v>2813</v>
      </c>
      <c r="G55" s="161" t="s">
        <v>2812</v>
      </c>
      <c r="H55" s="161" t="s">
        <v>27</v>
      </c>
      <c r="I55" s="164">
        <v>1089440.83</v>
      </c>
      <c r="J55" s="164">
        <v>105454.28</v>
      </c>
      <c r="K55" s="164"/>
      <c r="L55" s="164">
        <v>0.0</v>
      </c>
      <c r="M55" s="162">
        <f t="shared" si="1"/>
        <v>1194895.11</v>
      </c>
      <c r="N55" s="165" t="str">
        <f t="array" ref="N55">INDEX(#REF!,MATCH(B55,#REF!,0))</f>
        <v>#REF!</v>
      </c>
      <c r="O55" s="165" t="str">
        <f t="array" ref="O55">INDEX(#REF!,MATCH(B55,#REF!,0))</f>
        <v>#REF!</v>
      </c>
      <c r="P55" s="166" t="str">
        <f t="shared" si="3"/>
        <v>#REF!</v>
      </c>
      <c r="Q55" s="167">
        <v>44106.0</v>
      </c>
      <c r="R55" s="167">
        <v>44836.0</v>
      </c>
      <c r="S55" s="166"/>
    </row>
    <row r="56" ht="15.75" customHeight="1">
      <c r="A56" s="161" t="s">
        <v>2858</v>
      </c>
      <c r="B56" s="161" t="s">
        <v>695</v>
      </c>
      <c r="C56" s="161" t="s">
        <v>33</v>
      </c>
      <c r="D56" s="161" t="s">
        <v>34</v>
      </c>
      <c r="E56" s="164" t="s">
        <v>697</v>
      </c>
      <c r="F56" s="161" t="s">
        <v>2813</v>
      </c>
      <c r="G56" s="161" t="s">
        <v>2812</v>
      </c>
      <c r="H56" s="161" t="s">
        <v>27</v>
      </c>
      <c r="I56" s="164">
        <v>375175.43</v>
      </c>
      <c r="J56" s="190">
        <v>71259.58</v>
      </c>
      <c r="K56" s="190"/>
      <c r="L56" s="164">
        <v>0.0</v>
      </c>
      <c r="M56" s="162">
        <f t="shared" si="1"/>
        <v>446435.01</v>
      </c>
      <c r="N56" s="165" t="str">
        <f t="array" ref="N56">INDEX(#REF!,MATCH(B56,#REF!,0))</f>
        <v>#REF!</v>
      </c>
      <c r="O56" s="165" t="str">
        <f t="array" ref="O56">INDEX(#REF!,MATCH(B56,#REF!,0))</f>
        <v>#REF!</v>
      </c>
      <c r="P56" s="166" t="str">
        <f t="shared" si="3"/>
        <v>#REF!</v>
      </c>
      <c r="Q56" s="167">
        <v>43299.0</v>
      </c>
      <c r="R56" s="167">
        <v>44796.0</v>
      </c>
      <c r="S56" s="166"/>
    </row>
    <row r="57" ht="15.75" customHeight="1">
      <c r="A57" s="161" t="s">
        <v>2859</v>
      </c>
      <c r="B57" s="191" t="s">
        <v>534</v>
      </c>
      <c r="C57" s="161" t="s">
        <v>40</v>
      </c>
      <c r="D57" s="161" t="s">
        <v>34</v>
      </c>
      <c r="E57" s="161" t="s">
        <v>26</v>
      </c>
      <c r="F57" s="176" t="s">
        <v>2860</v>
      </c>
      <c r="G57" s="176" t="s">
        <v>2816</v>
      </c>
      <c r="H57" s="161" t="s">
        <v>27</v>
      </c>
      <c r="I57" s="190" t="str">
        <f>SUM(#REF!)</f>
        <v>#REF!</v>
      </c>
      <c r="J57" s="190">
        <v>0.0</v>
      </c>
      <c r="K57" s="190"/>
      <c r="L57" s="164">
        <v>0.0</v>
      </c>
      <c r="M57" s="162" t="str">
        <f t="shared" si="1"/>
        <v>#REF!</v>
      </c>
      <c r="N57" s="165" t="str">
        <f t="array" ref="N57">INDEX(#REF!,MATCH(B57,#REF!,0))</f>
        <v>#REF!</v>
      </c>
      <c r="O57" s="165" t="str">
        <f t="array" ref="O57">INDEX(#REF!,MATCH(B57,#REF!,0))</f>
        <v>#REF!</v>
      </c>
      <c r="P57" s="166" t="str">
        <f t="shared" si="3"/>
        <v>#REF!</v>
      </c>
      <c r="Q57" s="166"/>
      <c r="R57" s="166"/>
      <c r="S57" s="166"/>
    </row>
    <row r="58" ht="15.75" customHeight="1">
      <c r="A58" s="161" t="s">
        <v>650</v>
      </c>
      <c r="B58" s="161" t="s">
        <v>2861</v>
      </c>
      <c r="C58" s="161" t="s">
        <v>40</v>
      </c>
      <c r="D58" s="161" t="s">
        <v>25</v>
      </c>
      <c r="E58" s="161" t="s">
        <v>26</v>
      </c>
      <c r="F58" s="161" t="s">
        <v>2836</v>
      </c>
      <c r="G58" s="161" t="s">
        <v>2836</v>
      </c>
      <c r="H58" s="161" t="s">
        <v>353</v>
      </c>
      <c r="I58" s="190">
        <v>9524085.76</v>
      </c>
      <c r="J58" s="190">
        <v>0.0</v>
      </c>
      <c r="K58" s="190">
        <v>0.0</v>
      </c>
      <c r="L58" s="164">
        <v>0.0</v>
      </c>
      <c r="M58" s="162">
        <f t="shared" ref="M58:M63" si="4">I58+$J$58+$K$58+L58</f>
        <v>9524085.76</v>
      </c>
      <c r="N58" s="165" t="str">
        <f t="array" ref="N58">INDEX(#REF!,MATCH(B58,#REF!,0))</f>
        <v>#REF!</v>
      </c>
      <c r="O58" s="165" t="str">
        <f t="array" ref="O58">INDEX(#REF!,MATCH(B58,#REF!,0))</f>
        <v>#REF!</v>
      </c>
      <c r="P58" s="166" t="str">
        <f t="shared" si="3"/>
        <v>#REF!</v>
      </c>
      <c r="Q58" s="167">
        <v>45040.0</v>
      </c>
      <c r="R58" s="167">
        <v>45406.0</v>
      </c>
      <c r="S58" s="166"/>
    </row>
    <row r="59" ht="15.75" customHeight="1">
      <c r="A59" s="161" t="s">
        <v>2862</v>
      </c>
      <c r="B59" s="161" t="s">
        <v>2862</v>
      </c>
      <c r="C59" s="161" t="s">
        <v>33</v>
      </c>
      <c r="D59" s="163" t="s">
        <v>2863</v>
      </c>
      <c r="E59" s="161" t="s">
        <v>113</v>
      </c>
      <c r="F59" s="191" t="s">
        <v>2813</v>
      </c>
      <c r="G59" s="161" t="s">
        <v>2812</v>
      </c>
      <c r="H59" s="161" t="s">
        <v>27</v>
      </c>
      <c r="I59" s="164">
        <v>612000.01</v>
      </c>
      <c r="J59" s="192"/>
      <c r="K59" s="192"/>
      <c r="L59" s="192"/>
      <c r="M59" s="162">
        <f t="shared" si="4"/>
        <v>612000.01</v>
      </c>
      <c r="N59" s="165" t="str">
        <f t="array" ref="N59">INDEX(#REF!,MATCH(B59,#REF!,0))</f>
        <v>#REF!</v>
      </c>
      <c r="O59" s="165" t="str">
        <f t="array" ref="O59">INDEX(#REF!,MATCH(B59,#REF!,0))</f>
        <v>#REF!</v>
      </c>
      <c r="P59" s="166" t="str">
        <f t="shared" si="3"/>
        <v>#REF!</v>
      </c>
      <c r="Q59" s="192"/>
      <c r="R59" s="192"/>
      <c r="S59" s="192"/>
    </row>
    <row r="60" ht="15.75" customHeight="1">
      <c r="A60" s="161" t="s">
        <v>2864</v>
      </c>
      <c r="B60" s="161" t="s">
        <v>2865</v>
      </c>
      <c r="C60" s="161" t="s">
        <v>40</v>
      </c>
      <c r="D60" s="161" t="s">
        <v>25</v>
      </c>
      <c r="E60" s="161" t="s">
        <v>26</v>
      </c>
      <c r="F60" s="161" t="s">
        <v>2819</v>
      </c>
      <c r="G60" s="161" t="s">
        <v>2819</v>
      </c>
      <c r="H60" s="161" t="s">
        <v>41</v>
      </c>
      <c r="I60" s="164">
        <v>1106742.0</v>
      </c>
      <c r="J60" s="193"/>
      <c r="K60" s="193"/>
      <c r="L60" s="193"/>
      <c r="M60" s="162">
        <f t="shared" si="4"/>
        <v>1106742</v>
      </c>
      <c r="N60" s="165" t="str">
        <f t="array" ref="N60">INDEX(#REF!,MATCH(B60,#REF!,0))</f>
        <v>#REF!</v>
      </c>
      <c r="O60" s="165" t="str">
        <f t="array" ref="O60">INDEX(#REF!,MATCH(B60,#REF!,0))</f>
        <v>#REF!</v>
      </c>
      <c r="P60" s="166" t="str">
        <f t="shared" si="3"/>
        <v>#REF!</v>
      </c>
      <c r="Q60" s="193"/>
      <c r="R60" s="193"/>
      <c r="S60" s="193"/>
    </row>
    <row r="61" ht="15.75" customHeight="1">
      <c r="A61" s="161" t="s">
        <v>2866</v>
      </c>
      <c r="B61" s="161" t="s">
        <v>2867</v>
      </c>
      <c r="C61" s="161" t="s">
        <v>40</v>
      </c>
      <c r="D61" s="161" t="s">
        <v>25</v>
      </c>
      <c r="E61" s="161" t="s">
        <v>26</v>
      </c>
      <c r="F61" s="161" t="s">
        <v>2819</v>
      </c>
      <c r="G61" s="161" t="s">
        <v>2819</v>
      </c>
      <c r="H61" s="161" t="s">
        <v>41</v>
      </c>
      <c r="I61" s="164">
        <v>1279983.53</v>
      </c>
      <c r="J61" s="190">
        <v>0.0</v>
      </c>
      <c r="K61" s="190">
        <v>0.0</v>
      </c>
      <c r="L61" s="190">
        <v>0.0</v>
      </c>
      <c r="M61" s="162">
        <f t="shared" si="4"/>
        <v>1279983.53</v>
      </c>
      <c r="N61" s="165" t="str">
        <f t="array" ref="N61">INDEX(#REF!,MATCH(B61,#REF!,0))</f>
        <v>#REF!</v>
      </c>
      <c r="O61" s="165" t="str">
        <f t="array" ref="O61">INDEX(#REF!,MATCH(B61,#REF!,0))</f>
        <v>#REF!</v>
      </c>
      <c r="P61" s="166" t="str">
        <f t="shared" si="3"/>
        <v>#REF!</v>
      </c>
      <c r="Q61" s="167">
        <v>45089.0</v>
      </c>
      <c r="R61" s="167">
        <v>45455.0</v>
      </c>
      <c r="S61" s="193"/>
    </row>
    <row r="62" ht="15.75" customHeight="1">
      <c r="A62" s="161" t="s">
        <v>2868</v>
      </c>
      <c r="B62" s="161" t="s">
        <v>2868</v>
      </c>
      <c r="C62" s="161" t="s">
        <v>40</v>
      </c>
      <c r="D62" s="163" t="s">
        <v>2863</v>
      </c>
      <c r="E62" s="161" t="s">
        <v>26</v>
      </c>
      <c r="F62" s="161" t="s">
        <v>2813</v>
      </c>
      <c r="G62" s="161" t="s">
        <v>2812</v>
      </c>
      <c r="H62" s="161" t="s">
        <v>27</v>
      </c>
      <c r="I62" s="164">
        <v>3143300.5</v>
      </c>
      <c r="J62" s="193"/>
      <c r="K62" s="193"/>
      <c r="L62" s="193"/>
      <c r="M62" s="162">
        <f t="shared" si="4"/>
        <v>3143300.5</v>
      </c>
      <c r="N62" s="165" t="str">
        <f t="array" ref="N62">INDEX(#REF!,MATCH(B62,#REF!,0))</f>
        <v>#REF!</v>
      </c>
      <c r="O62" s="165" t="str">
        <f t="array" ref="O62">INDEX(#REF!,MATCH(B62,#REF!,0))</f>
        <v>#REF!</v>
      </c>
      <c r="P62" s="166" t="str">
        <f t="shared" si="3"/>
        <v>#REF!</v>
      </c>
      <c r="Q62" s="193"/>
      <c r="R62" s="193"/>
      <c r="S62" s="193"/>
    </row>
    <row r="63" ht="15.75" customHeight="1">
      <c r="A63" s="161" t="s">
        <v>2869</v>
      </c>
      <c r="B63" s="161" t="s">
        <v>2870</v>
      </c>
      <c r="C63" s="161" t="s">
        <v>40</v>
      </c>
      <c r="D63" s="194" t="s">
        <v>495</v>
      </c>
      <c r="E63" s="161" t="s">
        <v>26</v>
      </c>
      <c r="F63" s="176" t="s">
        <v>2816</v>
      </c>
      <c r="G63" s="176" t="s">
        <v>2816</v>
      </c>
      <c r="H63" s="161" t="s">
        <v>27</v>
      </c>
      <c r="I63" s="164">
        <v>28497.17</v>
      </c>
      <c r="J63" s="193"/>
      <c r="K63" s="193"/>
      <c r="L63" s="193"/>
      <c r="M63" s="162">
        <f t="shared" si="4"/>
        <v>28497.17</v>
      </c>
      <c r="N63" s="165" t="str">
        <f t="array" ref="N63">INDEX(#REF!,MATCH(B63,#REF!,0))</f>
        <v>#REF!</v>
      </c>
      <c r="O63" s="165" t="str">
        <f t="array" ref="O63">INDEX(#REF!,MATCH(B63,#REF!,0))</f>
        <v>#REF!</v>
      </c>
      <c r="P63" s="161" t="str">
        <f t="shared" si="3"/>
        <v>#REF!</v>
      </c>
      <c r="Q63" s="195">
        <v>45092.0</v>
      </c>
      <c r="R63" s="195">
        <v>45122.0</v>
      </c>
      <c r="S63" s="193"/>
    </row>
    <row r="64" ht="15.75" customHeight="1">
      <c r="A64" s="161" t="s">
        <v>2871</v>
      </c>
      <c r="B64" s="161" t="s">
        <v>2872</v>
      </c>
      <c r="C64" s="161" t="s">
        <v>40</v>
      </c>
      <c r="D64" s="161" t="s">
        <v>25</v>
      </c>
      <c r="E64" s="161" t="s">
        <v>26</v>
      </c>
      <c r="F64" s="176" t="s">
        <v>2842</v>
      </c>
      <c r="G64" s="176" t="s">
        <v>2842</v>
      </c>
      <c r="H64" s="161" t="s">
        <v>41</v>
      </c>
      <c r="I64" s="164">
        <v>2019019.2</v>
      </c>
      <c r="J64" s="193"/>
      <c r="K64" s="193"/>
      <c r="L64" s="193"/>
      <c r="M64" s="196">
        <v>2019019.2</v>
      </c>
      <c r="N64" s="165" t="str">
        <f t="array" ref="N64">INDEX(#REF!,MATCH(B64,#REF!,0))</f>
        <v>#REF!</v>
      </c>
      <c r="O64" s="165" t="str">
        <f t="array" ref="O64">INDEX(#REF!,MATCH(B64,#REF!,0))</f>
        <v>#REF!</v>
      </c>
      <c r="P64" s="196">
        <v>2019019.2</v>
      </c>
      <c r="Q64" s="195">
        <v>45105.0</v>
      </c>
      <c r="R64" s="195">
        <v>46932.0</v>
      </c>
      <c r="S64" s="193"/>
    </row>
    <row r="65" ht="15.75" customHeight="1">
      <c r="A65" s="197"/>
      <c r="B65" s="197"/>
      <c r="C65" s="198"/>
      <c r="D65" s="198"/>
      <c r="E65" s="199"/>
      <c r="F65" s="200"/>
      <c r="G65" s="201"/>
      <c r="I65" s="202"/>
      <c r="J65" s="202"/>
      <c r="K65" s="202"/>
      <c r="L65" s="202"/>
      <c r="M65" s="202"/>
      <c r="N65" s="203"/>
      <c r="O65" s="204"/>
      <c r="P65" s="171"/>
      <c r="Q65" s="171"/>
    </row>
    <row r="66" ht="15.75" customHeight="1">
      <c r="A66" s="197"/>
      <c r="B66" s="197"/>
      <c r="C66" s="205"/>
      <c r="D66" s="205"/>
      <c r="E66" s="199"/>
      <c r="F66" s="200"/>
      <c r="G66" s="201"/>
      <c r="I66" s="202"/>
      <c r="J66" s="202"/>
      <c r="K66" s="202"/>
      <c r="L66" s="202"/>
      <c r="M66" s="202"/>
      <c r="N66" s="203"/>
      <c r="O66" s="204"/>
      <c r="P66" s="171"/>
      <c r="Q66" s="171"/>
    </row>
    <row r="67" ht="15.75" customHeight="1">
      <c r="A67" s="197"/>
      <c r="B67" s="197"/>
      <c r="C67" s="205"/>
      <c r="D67" s="205"/>
      <c r="E67" s="199"/>
      <c r="F67" s="200"/>
      <c r="G67" s="201"/>
      <c r="I67" s="202"/>
      <c r="J67" s="202"/>
      <c r="K67" s="202"/>
      <c r="L67" s="202"/>
      <c r="M67" s="202"/>
      <c r="N67" s="203"/>
      <c r="O67" s="204"/>
      <c r="P67" s="171"/>
      <c r="Q67" s="171"/>
    </row>
    <row r="68" ht="15.75" customHeight="1">
      <c r="A68" s="197"/>
      <c r="B68" s="197"/>
      <c r="C68" s="205"/>
      <c r="D68" s="205"/>
      <c r="E68" s="199"/>
      <c r="F68" s="200"/>
      <c r="G68" s="201"/>
      <c r="I68" s="202"/>
      <c r="J68" s="202"/>
      <c r="K68" s="202"/>
      <c r="L68" s="202"/>
      <c r="M68" s="202"/>
      <c r="N68" s="203"/>
      <c r="O68" s="204"/>
      <c r="P68" s="171"/>
      <c r="Q68" s="171"/>
    </row>
    <row r="69" ht="15.75" customHeight="1">
      <c r="A69" s="197"/>
      <c r="B69" s="197"/>
      <c r="C69" s="198"/>
      <c r="D69" s="206"/>
      <c r="E69" s="199"/>
      <c r="F69" s="200"/>
      <c r="G69" s="201"/>
      <c r="I69" s="202"/>
      <c r="J69" s="202"/>
      <c r="K69" s="202"/>
      <c r="L69" s="202"/>
      <c r="M69" s="202"/>
      <c r="N69" s="203"/>
      <c r="O69" s="204"/>
      <c r="P69" s="171"/>
      <c r="Q69" s="171"/>
    </row>
    <row r="70" ht="15.75" customHeight="1">
      <c r="A70" s="197"/>
      <c r="B70" s="197"/>
      <c r="E70" s="199"/>
      <c r="F70" s="200"/>
      <c r="G70" s="201"/>
      <c r="I70" s="202"/>
      <c r="J70" s="202"/>
      <c r="K70" s="202"/>
      <c r="L70" s="202"/>
      <c r="M70" s="202"/>
      <c r="N70" s="203"/>
      <c r="O70" s="204"/>
      <c r="P70" s="171"/>
      <c r="Q70" s="171"/>
    </row>
    <row r="71" ht="15.75" customHeight="1">
      <c r="F71" s="200"/>
      <c r="G71" s="201"/>
      <c r="I71" s="202"/>
      <c r="J71" s="202"/>
      <c r="K71" s="202"/>
      <c r="L71" s="202"/>
      <c r="M71" s="202"/>
      <c r="N71" s="203"/>
      <c r="O71" s="204"/>
      <c r="P71" s="171"/>
      <c r="Q71" s="171"/>
    </row>
    <row r="72" ht="15.75" customHeight="1">
      <c r="F72" s="200"/>
      <c r="G72" s="201"/>
      <c r="I72" s="202"/>
      <c r="J72" s="202"/>
      <c r="K72" s="202"/>
      <c r="L72" s="202"/>
      <c r="M72" s="202"/>
      <c r="N72" s="203"/>
      <c r="O72" s="204"/>
      <c r="P72" s="171"/>
      <c r="Q72" s="171"/>
    </row>
    <row r="73" ht="15.75" customHeight="1">
      <c r="F73" s="200"/>
      <c r="G73" s="201"/>
      <c r="I73" s="202"/>
      <c r="J73" s="202"/>
      <c r="K73" s="202"/>
      <c r="L73" s="202"/>
      <c r="M73" s="202"/>
      <c r="N73" s="203"/>
      <c r="O73" s="204"/>
      <c r="P73" s="171"/>
      <c r="Q73" s="171"/>
    </row>
    <row r="74" ht="15.75" customHeight="1">
      <c r="F74" s="200"/>
      <c r="G74" s="201"/>
      <c r="I74" s="202"/>
      <c r="J74" s="202"/>
      <c r="K74" s="202"/>
      <c r="L74" s="202"/>
      <c r="M74" s="202"/>
      <c r="N74" s="203"/>
      <c r="O74" s="204"/>
      <c r="P74" s="171"/>
      <c r="Q74" s="171"/>
    </row>
    <row r="75" ht="15.75" customHeight="1">
      <c r="F75" s="200"/>
      <c r="G75" s="201"/>
      <c r="I75" s="202"/>
      <c r="J75" s="202"/>
      <c r="K75" s="202"/>
      <c r="L75" s="202"/>
      <c r="M75" s="202"/>
      <c r="N75" s="203"/>
      <c r="O75" s="204"/>
      <c r="P75" s="171"/>
      <c r="Q75" s="171"/>
    </row>
    <row r="76" ht="15.75" customHeight="1">
      <c r="F76" s="200"/>
      <c r="G76" s="201"/>
      <c r="I76" s="202"/>
      <c r="J76" s="202"/>
      <c r="K76" s="202"/>
      <c r="L76" s="202"/>
      <c r="M76" s="202"/>
      <c r="N76" s="203"/>
      <c r="O76" s="204"/>
      <c r="P76" s="171"/>
      <c r="Q76" s="171"/>
    </row>
    <row r="77" ht="15.75" customHeight="1">
      <c r="F77" s="200"/>
      <c r="G77" s="201"/>
      <c r="I77" s="202"/>
      <c r="J77" s="202"/>
      <c r="K77" s="202"/>
      <c r="L77" s="202"/>
      <c r="M77" s="202"/>
      <c r="N77" s="203"/>
      <c r="O77" s="204"/>
      <c r="P77" s="171"/>
      <c r="Q77" s="171"/>
    </row>
    <row r="78" ht="15.75" customHeight="1">
      <c r="F78" s="200"/>
      <c r="G78" s="207"/>
      <c r="I78" s="202"/>
      <c r="J78" s="202"/>
      <c r="K78" s="202"/>
      <c r="L78" s="202"/>
      <c r="M78" s="202"/>
      <c r="N78" s="203"/>
      <c r="O78" s="204"/>
      <c r="P78" s="171"/>
      <c r="Q78" s="171"/>
    </row>
    <row r="79" ht="15.75" customHeight="1">
      <c r="F79" s="200"/>
      <c r="G79" s="207"/>
      <c r="I79" s="202"/>
      <c r="J79" s="202"/>
      <c r="K79" s="202"/>
      <c r="L79" s="202"/>
      <c r="M79" s="202"/>
      <c r="N79" s="203"/>
      <c r="O79" s="204"/>
      <c r="P79" s="171"/>
      <c r="Q79" s="171"/>
    </row>
    <row r="80" ht="15.75" customHeight="1">
      <c r="F80" s="200"/>
      <c r="G80" s="207"/>
      <c r="I80" s="202"/>
      <c r="J80" s="202"/>
      <c r="K80" s="202"/>
      <c r="L80" s="202"/>
      <c r="M80" s="202"/>
      <c r="N80" s="203"/>
      <c r="O80" s="204"/>
      <c r="P80" s="171"/>
      <c r="Q80" s="171"/>
    </row>
    <row r="81" ht="15.75" customHeight="1">
      <c r="F81" s="200"/>
      <c r="G81" s="207"/>
      <c r="I81" s="202"/>
      <c r="J81" s="202"/>
      <c r="K81" s="202"/>
      <c r="L81" s="202"/>
      <c r="M81" s="202"/>
      <c r="N81" s="203"/>
      <c r="O81" s="204"/>
      <c r="P81" s="171"/>
      <c r="Q81" s="171"/>
    </row>
    <row r="82" ht="15.75" customHeight="1">
      <c r="F82" s="200"/>
      <c r="G82" s="207"/>
      <c r="I82" s="202"/>
      <c r="J82" s="202"/>
      <c r="K82" s="202"/>
      <c r="L82" s="202"/>
      <c r="M82" s="202"/>
      <c r="N82" s="203"/>
      <c r="O82" s="204"/>
      <c r="P82" s="171"/>
      <c r="Q82" s="171"/>
    </row>
    <row r="83" ht="15.75" customHeight="1">
      <c r="F83" s="200"/>
      <c r="G83" s="207"/>
      <c r="I83" s="202"/>
      <c r="J83" s="202"/>
      <c r="K83" s="202"/>
      <c r="L83" s="202"/>
      <c r="M83" s="202"/>
      <c r="N83" s="203"/>
      <c r="O83" s="204"/>
      <c r="P83" s="171"/>
      <c r="Q83" s="171"/>
    </row>
    <row r="84" ht="15.75" customHeight="1">
      <c r="F84" s="200"/>
      <c r="G84" s="207"/>
      <c r="I84" s="202"/>
      <c r="J84" s="202"/>
      <c r="K84" s="202"/>
      <c r="L84" s="202"/>
      <c r="M84" s="202"/>
      <c r="N84" s="203"/>
      <c r="O84" s="204"/>
      <c r="P84" s="171"/>
      <c r="Q84" s="171"/>
    </row>
    <row r="85" ht="15.75" customHeight="1">
      <c r="F85" s="200"/>
      <c r="G85" s="207"/>
      <c r="I85" s="202"/>
      <c r="J85" s="202"/>
      <c r="K85" s="202"/>
      <c r="L85" s="202"/>
      <c r="M85" s="202"/>
      <c r="N85" s="203"/>
      <c r="O85" s="204"/>
      <c r="P85" s="171"/>
      <c r="Q85" s="171"/>
    </row>
    <row r="86" ht="15.75" customHeight="1">
      <c r="F86" s="200"/>
      <c r="G86" s="207"/>
      <c r="I86" s="202"/>
      <c r="J86" s="202"/>
      <c r="K86" s="202"/>
      <c r="L86" s="202"/>
      <c r="M86" s="202"/>
      <c r="N86" s="203"/>
      <c r="O86" s="204"/>
      <c r="P86" s="171"/>
      <c r="Q86" s="171"/>
    </row>
    <row r="87" ht="15.75" customHeight="1">
      <c r="F87" s="200"/>
      <c r="G87" s="207"/>
      <c r="I87" s="202"/>
      <c r="J87" s="202"/>
      <c r="K87" s="202"/>
      <c r="L87" s="202"/>
      <c r="M87" s="202"/>
      <c r="N87" s="203"/>
      <c r="O87" s="204"/>
      <c r="P87" s="171"/>
      <c r="Q87" s="171"/>
    </row>
    <row r="88" ht="15.75" customHeight="1">
      <c r="F88" s="208"/>
      <c r="G88" s="207"/>
      <c r="I88" s="202"/>
      <c r="J88" s="202"/>
      <c r="K88" s="202"/>
      <c r="L88" s="202"/>
      <c r="M88" s="202"/>
      <c r="N88" s="203"/>
      <c r="O88" s="204"/>
      <c r="P88" s="171"/>
      <c r="Q88" s="171"/>
    </row>
    <row r="89" ht="15.75" customHeight="1">
      <c r="I89" s="202"/>
      <c r="J89" s="202"/>
      <c r="K89" s="202"/>
      <c r="L89" s="202"/>
      <c r="M89" s="202"/>
      <c r="N89" s="203"/>
      <c r="O89" s="204"/>
      <c r="P89" s="171"/>
      <c r="Q89" s="171"/>
    </row>
    <row r="90" ht="15.75" customHeight="1">
      <c r="I90" s="202"/>
      <c r="J90" s="202"/>
      <c r="K90" s="202"/>
      <c r="L90" s="202"/>
      <c r="M90" s="202"/>
      <c r="N90" s="203"/>
      <c r="O90" s="204"/>
      <c r="P90" s="171"/>
      <c r="Q90" s="171"/>
    </row>
    <row r="91" ht="15.75" customHeight="1">
      <c r="I91" s="202"/>
      <c r="J91" s="202"/>
      <c r="K91" s="202"/>
      <c r="L91" s="202"/>
      <c r="M91" s="202"/>
      <c r="N91" s="203"/>
      <c r="O91" s="204"/>
      <c r="P91" s="171"/>
      <c r="Q91" s="171"/>
    </row>
    <row r="92" ht="15.75" customHeight="1">
      <c r="I92" s="202"/>
      <c r="J92" s="202"/>
      <c r="K92" s="202"/>
      <c r="L92" s="202"/>
      <c r="M92" s="202"/>
      <c r="N92" s="203"/>
      <c r="O92" s="204"/>
      <c r="P92" s="171"/>
      <c r="Q92" s="171"/>
    </row>
    <row r="93" ht="15.75" customHeight="1">
      <c r="I93" s="202"/>
      <c r="J93" s="202"/>
      <c r="K93" s="202"/>
      <c r="L93" s="202"/>
      <c r="M93" s="202"/>
      <c r="N93" s="203"/>
      <c r="O93" s="204"/>
      <c r="P93" s="171"/>
      <c r="Q93" s="171"/>
    </row>
    <row r="94" ht="15.75" customHeight="1">
      <c r="I94" s="202"/>
      <c r="J94" s="202"/>
      <c r="K94" s="202"/>
      <c r="L94" s="202"/>
      <c r="M94" s="202"/>
      <c r="N94" s="203"/>
      <c r="O94" s="204"/>
      <c r="P94" s="171"/>
      <c r="Q94" s="171"/>
    </row>
    <row r="95" ht="15.75" customHeight="1">
      <c r="I95" s="202"/>
      <c r="J95" s="202"/>
      <c r="K95" s="202"/>
      <c r="L95" s="202"/>
      <c r="M95" s="202"/>
      <c r="N95" s="203"/>
      <c r="O95" s="204"/>
      <c r="P95" s="171"/>
      <c r="Q95" s="171"/>
    </row>
    <row r="96" ht="15.75" customHeight="1">
      <c r="I96" s="202"/>
      <c r="J96" s="202"/>
      <c r="K96" s="202"/>
      <c r="L96" s="202"/>
      <c r="M96" s="202"/>
      <c r="N96" s="203"/>
      <c r="O96" s="204"/>
      <c r="P96" s="171"/>
      <c r="Q96" s="171"/>
    </row>
    <row r="97" ht="15.75" customHeight="1">
      <c r="I97" s="202"/>
      <c r="J97" s="202"/>
      <c r="K97" s="202"/>
      <c r="L97" s="202"/>
      <c r="M97" s="202"/>
      <c r="N97" s="203"/>
      <c r="O97" s="204"/>
      <c r="P97" s="171"/>
      <c r="Q97" s="171"/>
    </row>
    <row r="98" ht="15.75" customHeight="1">
      <c r="I98" s="202"/>
      <c r="J98" s="202"/>
      <c r="K98" s="202"/>
      <c r="L98" s="202"/>
      <c r="M98" s="202"/>
      <c r="N98" s="203"/>
      <c r="O98" s="204"/>
      <c r="P98" s="171"/>
      <c r="Q98" s="171"/>
    </row>
    <row r="99" ht="15.75" customHeight="1">
      <c r="I99" s="202"/>
      <c r="J99" s="202"/>
      <c r="K99" s="202"/>
      <c r="L99" s="202"/>
      <c r="M99" s="202"/>
      <c r="N99" s="203"/>
      <c r="O99" s="204"/>
      <c r="P99" s="171"/>
      <c r="Q99" s="171"/>
    </row>
    <row r="100" ht="15.75" customHeight="1">
      <c r="I100" s="202"/>
      <c r="J100" s="202"/>
      <c r="K100" s="202"/>
      <c r="L100" s="202"/>
      <c r="M100" s="202"/>
      <c r="N100" s="203"/>
      <c r="O100" s="204"/>
      <c r="P100" s="171"/>
      <c r="Q100" s="171"/>
    </row>
    <row r="101" ht="15.75" customHeight="1">
      <c r="I101" s="202"/>
      <c r="J101" s="202"/>
      <c r="K101" s="202"/>
      <c r="L101" s="202"/>
      <c r="M101" s="202"/>
      <c r="N101" s="203"/>
      <c r="O101" s="204"/>
      <c r="P101" s="171"/>
      <c r="Q101" s="171"/>
    </row>
    <row r="102" ht="15.75" customHeight="1">
      <c r="I102" s="202"/>
      <c r="J102" s="202"/>
      <c r="K102" s="202"/>
      <c r="L102" s="202"/>
      <c r="M102" s="202"/>
      <c r="N102" s="203"/>
      <c r="O102" s="204"/>
      <c r="P102" s="171"/>
      <c r="Q102" s="171"/>
    </row>
    <row r="103" ht="15.75" customHeight="1">
      <c r="I103" s="202"/>
      <c r="J103" s="202"/>
      <c r="K103" s="202"/>
      <c r="L103" s="202"/>
      <c r="M103" s="202"/>
      <c r="N103" s="203"/>
      <c r="O103" s="204"/>
      <c r="P103" s="171"/>
      <c r="Q103" s="171"/>
    </row>
    <row r="104" ht="15.75" customHeight="1">
      <c r="I104" s="202"/>
      <c r="J104" s="202"/>
      <c r="K104" s="202"/>
      <c r="L104" s="202"/>
      <c r="M104" s="202"/>
      <c r="N104" s="203"/>
      <c r="O104" s="204"/>
      <c r="P104" s="171"/>
      <c r="Q104" s="171"/>
    </row>
    <row r="105" ht="15.75" customHeight="1">
      <c r="I105" s="202"/>
      <c r="J105" s="202"/>
      <c r="K105" s="202"/>
      <c r="L105" s="202"/>
      <c r="M105" s="202"/>
      <c r="N105" s="203"/>
      <c r="O105" s="204"/>
      <c r="P105" s="171"/>
      <c r="Q105" s="171"/>
    </row>
    <row r="106" ht="15.75" customHeight="1">
      <c r="I106" s="202"/>
      <c r="J106" s="202"/>
      <c r="K106" s="202"/>
      <c r="L106" s="202"/>
      <c r="M106" s="202"/>
      <c r="N106" s="203"/>
      <c r="O106" s="204"/>
      <c r="P106" s="171"/>
      <c r="Q106" s="171"/>
    </row>
    <row r="107" ht="15.75" customHeight="1">
      <c r="I107" s="202"/>
      <c r="J107" s="202"/>
      <c r="K107" s="202"/>
      <c r="L107" s="202"/>
      <c r="M107" s="202"/>
      <c r="N107" s="203"/>
      <c r="O107" s="204"/>
      <c r="P107" s="171"/>
      <c r="Q107" s="171"/>
    </row>
    <row r="108" ht="15.75" customHeight="1">
      <c r="I108" s="202"/>
      <c r="J108" s="202"/>
      <c r="K108" s="202"/>
      <c r="L108" s="202"/>
      <c r="M108" s="202"/>
      <c r="N108" s="203"/>
      <c r="O108" s="204"/>
      <c r="P108" s="171"/>
      <c r="Q108" s="171"/>
    </row>
    <row r="109" ht="15.75" customHeight="1">
      <c r="I109" s="202"/>
      <c r="J109" s="202"/>
      <c r="K109" s="202"/>
      <c r="L109" s="202"/>
      <c r="M109" s="202"/>
      <c r="N109" s="203"/>
      <c r="O109" s="204"/>
      <c r="P109" s="171"/>
      <c r="Q109" s="171"/>
    </row>
    <row r="110" ht="15.75" customHeight="1">
      <c r="I110" s="202"/>
      <c r="J110" s="202"/>
      <c r="K110" s="202"/>
      <c r="L110" s="202"/>
      <c r="M110" s="202"/>
      <c r="N110" s="203"/>
      <c r="O110" s="204"/>
      <c r="P110" s="171"/>
      <c r="Q110" s="171"/>
    </row>
    <row r="111" ht="15.75" customHeight="1">
      <c r="I111" s="202"/>
      <c r="J111" s="202"/>
      <c r="K111" s="202"/>
      <c r="L111" s="202"/>
      <c r="M111" s="202"/>
      <c r="N111" s="203"/>
      <c r="O111" s="204"/>
      <c r="P111" s="171"/>
      <c r="Q111" s="171"/>
    </row>
    <row r="112" ht="15.75" customHeight="1">
      <c r="I112" s="202"/>
      <c r="J112" s="202"/>
      <c r="K112" s="202"/>
      <c r="L112" s="202"/>
      <c r="M112" s="202"/>
      <c r="N112" s="203"/>
      <c r="O112" s="204"/>
      <c r="P112" s="171"/>
      <c r="Q112" s="171"/>
    </row>
    <row r="113" ht="15.75" customHeight="1">
      <c r="I113" s="202"/>
      <c r="J113" s="202"/>
      <c r="K113" s="202"/>
      <c r="L113" s="202"/>
      <c r="M113" s="202"/>
      <c r="N113" s="203"/>
      <c r="O113" s="204"/>
      <c r="P113" s="171"/>
      <c r="Q113" s="171"/>
    </row>
    <row r="114" ht="15.75" customHeight="1">
      <c r="I114" s="202"/>
      <c r="J114" s="202"/>
      <c r="K114" s="202"/>
      <c r="L114" s="202"/>
      <c r="M114" s="202"/>
      <c r="N114" s="203"/>
      <c r="O114" s="204"/>
      <c r="P114" s="171"/>
      <c r="Q114" s="171"/>
    </row>
    <row r="115" ht="15.75" customHeight="1">
      <c r="I115" s="202"/>
      <c r="J115" s="202"/>
      <c r="K115" s="202"/>
      <c r="L115" s="202"/>
      <c r="M115" s="202"/>
      <c r="N115" s="203"/>
      <c r="O115" s="204"/>
      <c r="P115" s="171"/>
      <c r="Q115" s="171"/>
    </row>
    <row r="116" ht="15.75" customHeight="1">
      <c r="I116" s="202"/>
      <c r="J116" s="202"/>
      <c r="K116" s="202"/>
      <c r="L116" s="202"/>
      <c r="M116" s="202"/>
      <c r="N116" s="203"/>
      <c r="O116" s="204"/>
      <c r="P116" s="171"/>
      <c r="Q116" s="171"/>
    </row>
    <row r="117" ht="15.75" customHeight="1">
      <c r="I117" s="202"/>
      <c r="J117" s="202"/>
      <c r="K117" s="202"/>
      <c r="L117" s="202"/>
      <c r="M117" s="202"/>
      <c r="N117" s="203"/>
      <c r="O117" s="204"/>
      <c r="P117" s="171"/>
      <c r="Q117" s="171"/>
    </row>
    <row r="118" ht="15.75" customHeight="1">
      <c r="I118" s="202"/>
      <c r="J118" s="202"/>
      <c r="K118" s="202"/>
      <c r="L118" s="202"/>
      <c r="M118" s="202"/>
      <c r="N118" s="203"/>
      <c r="O118" s="204"/>
      <c r="P118" s="171"/>
      <c r="Q118" s="171"/>
    </row>
    <row r="119" ht="15.75" customHeight="1">
      <c r="I119" s="202"/>
      <c r="J119" s="202"/>
      <c r="K119" s="202"/>
      <c r="L119" s="202"/>
      <c r="M119" s="202"/>
      <c r="N119" s="203"/>
      <c r="O119" s="204"/>
      <c r="P119" s="171"/>
      <c r="Q119" s="171"/>
    </row>
    <row r="120" ht="15.75" customHeight="1">
      <c r="I120" s="202"/>
      <c r="J120" s="202"/>
      <c r="K120" s="202"/>
      <c r="L120" s="202"/>
      <c r="M120" s="202"/>
      <c r="N120" s="203"/>
      <c r="O120" s="204"/>
      <c r="P120" s="171"/>
      <c r="Q120" s="171"/>
    </row>
    <row r="121" ht="15.75" customHeight="1">
      <c r="I121" s="202"/>
      <c r="J121" s="202"/>
      <c r="K121" s="202"/>
      <c r="L121" s="202"/>
      <c r="M121" s="202"/>
      <c r="N121" s="203"/>
      <c r="O121" s="204"/>
      <c r="P121" s="171"/>
      <c r="Q121" s="171"/>
    </row>
    <row r="122" ht="15.75" customHeight="1">
      <c r="I122" s="202"/>
      <c r="J122" s="202"/>
      <c r="K122" s="202"/>
      <c r="L122" s="202"/>
      <c r="M122" s="202"/>
      <c r="N122" s="203"/>
      <c r="O122" s="204"/>
      <c r="P122" s="171"/>
      <c r="Q122" s="171"/>
    </row>
    <row r="123" ht="15.75" customHeight="1">
      <c r="I123" s="202"/>
      <c r="J123" s="202"/>
      <c r="K123" s="202"/>
      <c r="L123" s="202"/>
      <c r="M123" s="202"/>
      <c r="N123" s="203"/>
      <c r="O123" s="204"/>
      <c r="P123" s="171"/>
      <c r="Q123" s="171"/>
    </row>
    <row r="124" ht="15.75" customHeight="1">
      <c r="I124" s="202"/>
      <c r="J124" s="202"/>
      <c r="K124" s="202"/>
      <c r="L124" s="202"/>
      <c r="M124" s="202"/>
      <c r="N124" s="203"/>
      <c r="O124" s="204"/>
      <c r="P124" s="171"/>
      <c r="Q124" s="171"/>
    </row>
    <row r="125" ht="15.75" customHeight="1">
      <c r="I125" s="202"/>
      <c r="J125" s="202"/>
      <c r="K125" s="202"/>
      <c r="L125" s="202"/>
      <c r="M125" s="202"/>
      <c r="N125" s="203"/>
      <c r="O125" s="204"/>
      <c r="P125" s="171"/>
      <c r="Q125" s="171"/>
    </row>
    <row r="126" ht="15.75" customHeight="1">
      <c r="I126" s="202"/>
      <c r="J126" s="202"/>
      <c r="K126" s="202"/>
      <c r="L126" s="202"/>
      <c r="M126" s="202"/>
      <c r="N126" s="203"/>
      <c r="O126" s="204"/>
      <c r="P126" s="171"/>
      <c r="Q126" s="171"/>
    </row>
    <row r="127" ht="15.75" customHeight="1">
      <c r="I127" s="202"/>
      <c r="J127" s="202"/>
      <c r="K127" s="202"/>
      <c r="L127" s="202"/>
      <c r="M127" s="202"/>
      <c r="N127" s="203"/>
      <c r="O127" s="204"/>
      <c r="P127" s="171"/>
      <c r="Q127" s="171"/>
    </row>
    <row r="128" ht="15.75" customHeight="1">
      <c r="I128" s="202"/>
      <c r="J128" s="202"/>
      <c r="K128" s="202"/>
      <c r="L128" s="202"/>
      <c r="M128" s="202"/>
      <c r="N128" s="203"/>
      <c r="O128" s="204"/>
      <c r="P128" s="171"/>
      <c r="Q128" s="171"/>
    </row>
    <row r="129" ht="15.75" customHeight="1">
      <c r="I129" s="202"/>
      <c r="J129" s="202"/>
      <c r="K129" s="202"/>
      <c r="L129" s="202"/>
      <c r="M129" s="202"/>
      <c r="N129" s="203"/>
      <c r="O129" s="204"/>
      <c r="P129" s="171"/>
      <c r="Q129" s="171"/>
    </row>
    <row r="130" ht="15.75" customHeight="1">
      <c r="I130" s="202"/>
      <c r="J130" s="202"/>
      <c r="K130" s="202"/>
      <c r="L130" s="202"/>
      <c r="M130" s="202"/>
      <c r="N130" s="203"/>
      <c r="O130" s="204"/>
      <c r="P130" s="171"/>
      <c r="Q130" s="171"/>
    </row>
    <row r="131" ht="15.75" customHeight="1">
      <c r="I131" s="202"/>
      <c r="J131" s="202"/>
      <c r="K131" s="202"/>
      <c r="L131" s="202"/>
      <c r="M131" s="202"/>
      <c r="N131" s="203"/>
      <c r="O131" s="204"/>
      <c r="P131" s="171"/>
      <c r="Q131" s="171"/>
    </row>
    <row r="132" ht="15.75" customHeight="1">
      <c r="I132" s="202"/>
      <c r="J132" s="202"/>
      <c r="K132" s="202"/>
      <c r="L132" s="202"/>
      <c r="M132" s="202"/>
      <c r="N132" s="203"/>
      <c r="O132" s="204"/>
      <c r="P132" s="171"/>
      <c r="Q132" s="171"/>
    </row>
    <row r="133" ht="15.75" customHeight="1">
      <c r="I133" s="202"/>
      <c r="J133" s="202"/>
      <c r="K133" s="202"/>
      <c r="L133" s="202"/>
      <c r="M133" s="202"/>
      <c r="N133" s="203"/>
      <c r="O133" s="204"/>
      <c r="P133" s="171"/>
      <c r="Q133" s="171"/>
    </row>
    <row r="134" ht="15.75" customHeight="1">
      <c r="I134" s="202"/>
      <c r="J134" s="202"/>
      <c r="K134" s="202"/>
      <c r="L134" s="202"/>
      <c r="M134" s="202"/>
      <c r="N134" s="203"/>
      <c r="O134" s="204"/>
      <c r="P134" s="171"/>
      <c r="Q134" s="171"/>
    </row>
    <row r="135" ht="15.75" customHeight="1">
      <c r="I135" s="202"/>
      <c r="J135" s="202"/>
      <c r="K135" s="202"/>
      <c r="L135" s="202"/>
      <c r="M135" s="202"/>
      <c r="N135" s="203"/>
      <c r="O135" s="204"/>
      <c r="P135" s="171"/>
      <c r="Q135" s="171"/>
    </row>
    <row r="136" ht="15.75" customHeight="1">
      <c r="I136" s="202"/>
      <c r="J136" s="202"/>
      <c r="K136" s="202"/>
      <c r="L136" s="202"/>
      <c r="M136" s="202"/>
      <c r="N136" s="203"/>
      <c r="O136" s="204"/>
      <c r="P136" s="171"/>
      <c r="Q136" s="171"/>
    </row>
    <row r="137" ht="15.75" customHeight="1">
      <c r="I137" s="202"/>
      <c r="J137" s="202"/>
      <c r="K137" s="202"/>
      <c r="L137" s="202"/>
      <c r="M137" s="202"/>
      <c r="N137" s="203"/>
      <c r="O137" s="204"/>
      <c r="P137" s="171"/>
      <c r="Q137" s="171"/>
    </row>
    <row r="138" ht="15.75" customHeight="1">
      <c r="I138" s="202"/>
      <c r="J138" s="202"/>
      <c r="K138" s="202"/>
      <c r="L138" s="202"/>
      <c r="M138" s="202"/>
      <c r="N138" s="203"/>
      <c r="O138" s="204"/>
      <c r="P138" s="171"/>
      <c r="Q138" s="171"/>
    </row>
    <row r="139" ht="15.75" customHeight="1">
      <c r="I139" s="202"/>
      <c r="J139" s="202"/>
      <c r="K139" s="202"/>
      <c r="L139" s="202"/>
      <c r="M139" s="202"/>
      <c r="N139" s="203"/>
      <c r="O139" s="204"/>
      <c r="P139" s="171"/>
      <c r="Q139" s="171"/>
    </row>
    <row r="140" ht="15.75" customHeight="1">
      <c r="I140" s="202"/>
      <c r="J140" s="202"/>
      <c r="K140" s="202"/>
      <c r="L140" s="202"/>
      <c r="M140" s="202"/>
      <c r="N140" s="203"/>
      <c r="O140" s="204"/>
      <c r="P140" s="171"/>
      <c r="Q140" s="171"/>
    </row>
    <row r="141" ht="15.75" customHeight="1">
      <c r="I141" s="202"/>
      <c r="J141" s="202"/>
      <c r="K141" s="202"/>
      <c r="L141" s="202"/>
      <c r="M141" s="202"/>
      <c r="N141" s="203"/>
      <c r="O141" s="204"/>
      <c r="P141" s="171"/>
      <c r="Q141" s="171"/>
    </row>
    <row r="142" ht="15.75" customHeight="1">
      <c r="I142" s="202"/>
      <c r="J142" s="202"/>
      <c r="K142" s="202"/>
      <c r="L142" s="202"/>
      <c r="M142" s="202"/>
      <c r="N142" s="203"/>
      <c r="O142" s="204"/>
      <c r="P142" s="171"/>
      <c r="Q142" s="171"/>
    </row>
    <row r="143" ht="15.75" customHeight="1">
      <c r="I143" s="202"/>
      <c r="J143" s="202"/>
      <c r="K143" s="202"/>
      <c r="L143" s="202"/>
      <c r="M143" s="202"/>
      <c r="N143" s="203"/>
      <c r="O143" s="204"/>
      <c r="P143" s="171"/>
      <c r="Q143" s="171"/>
    </row>
    <row r="144" ht="15.75" customHeight="1">
      <c r="I144" s="202"/>
      <c r="J144" s="202"/>
      <c r="K144" s="202"/>
      <c r="L144" s="202"/>
      <c r="M144" s="202"/>
      <c r="N144" s="203"/>
      <c r="O144" s="204"/>
      <c r="P144" s="171"/>
      <c r="Q144" s="171"/>
    </row>
    <row r="145" ht="15.75" customHeight="1">
      <c r="I145" s="202"/>
      <c r="J145" s="202"/>
      <c r="K145" s="202"/>
      <c r="L145" s="202"/>
      <c r="M145" s="202"/>
      <c r="N145" s="203"/>
      <c r="O145" s="204"/>
      <c r="P145" s="171"/>
      <c r="Q145" s="171"/>
    </row>
    <row r="146" ht="15.75" customHeight="1">
      <c r="I146" s="202"/>
      <c r="J146" s="202"/>
      <c r="K146" s="202"/>
      <c r="L146" s="202"/>
      <c r="M146" s="202"/>
      <c r="N146" s="203"/>
      <c r="O146" s="204"/>
      <c r="P146" s="171"/>
      <c r="Q146" s="171"/>
    </row>
    <row r="147" ht="15.75" customHeight="1">
      <c r="I147" s="202"/>
      <c r="J147" s="202"/>
      <c r="K147" s="202"/>
      <c r="L147" s="202"/>
      <c r="M147" s="202"/>
      <c r="N147" s="203"/>
      <c r="O147" s="204"/>
      <c r="P147" s="171"/>
      <c r="Q147" s="171"/>
    </row>
    <row r="148" ht="15.75" customHeight="1">
      <c r="I148" s="202"/>
      <c r="J148" s="202"/>
      <c r="K148" s="202"/>
      <c r="L148" s="202"/>
      <c r="M148" s="202"/>
      <c r="N148" s="203"/>
      <c r="O148" s="204"/>
      <c r="P148" s="171"/>
      <c r="Q148" s="171"/>
    </row>
    <row r="149" ht="15.75" customHeight="1">
      <c r="I149" s="202"/>
      <c r="J149" s="202"/>
      <c r="K149" s="202"/>
      <c r="L149" s="202"/>
      <c r="M149" s="202"/>
      <c r="N149" s="203"/>
      <c r="O149" s="204"/>
      <c r="P149" s="171"/>
      <c r="Q149" s="171"/>
    </row>
    <row r="150" ht="15.75" customHeight="1">
      <c r="I150" s="202"/>
      <c r="J150" s="202"/>
      <c r="K150" s="202"/>
      <c r="L150" s="202"/>
      <c r="M150" s="202"/>
      <c r="N150" s="203"/>
      <c r="O150" s="204"/>
      <c r="P150" s="171"/>
      <c r="Q150" s="171"/>
    </row>
    <row r="151" ht="15.75" customHeight="1">
      <c r="I151" s="202"/>
      <c r="J151" s="202"/>
      <c r="K151" s="202"/>
      <c r="L151" s="202"/>
      <c r="M151" s="202"/>
      <c r="N151" s="203"/>
      <c r="O151" s="204"/>
      <c r="P151" s="171"/>
      <c r="Q151" s="171"/>
    </row>
    <row r="152" ht="15.75" customHeight="1">
      <c r="I152" s="202"/>
      <c r="J152" s="202"/>
      <c r="K152" s="202"/>
      <c r="L152" s="202"/>
      <c r="M152" s="202"/>
      <c r="N152" s="203"/>
      <c r="O152" s="204"/>
      <c r="P152" s="171"/>
      <c r="Q152" s="171"/>
    </row>
    <row r="153" ht="15.75" customHeight="1">
      <c r="I153" s="202"/>
      <c r="J153" s="202"/>
      <c r="K153" s="202"/>
      <c r="L153" s="202"/>
      <c r="M153" s="202"/>
      <c r="N153" s="203"/>
      <c r="O153" s="204"/>
      <c r="P153" s="171"/>
      <c r="Q153" s="171"/>
    </row>
    <row r="154" ht="15.75" customHeight="1">
      <c r="I154" s="202"/>
      <c r="J154" s="202"/>
      <c r="K154" s="202"/>
      <c r="L154" s="202"/>
      <c r="M154" s="202"/>
      <c r="N154" s="203"/>
      <c r="O154" s="204"/>
      <c r="P154" s="171"/>
      <c r="Q154" s="171"/>
    </row>
    <row r="155" ht="15.75" customHeight="1">
      <c r="I155" s="202"/>
      <c r="J155" s="202"/>
      <c r="K155" s="202"/>
      <c r="L155" s="202"/>
      <c r="M155" s="202"/>
      <c r="N155" s="203"/>
      <c r="O155" s="204"/>
      <c r="P155" s="171"/>
      <c r="Q155" s="171"/>
    </row>
    <row r="156" ht="15.75" customHeight="1">
      <c r="I156" s="202"/>
      <c r="J156" s="202"/>
      <c r="K156" s="202"/>
      <c r="L156" s="202"/>
      <c r="M156" s="202"/>
      <c r="N156" s="203"/>
      <c r="O156" s="204"/>
      <c r="P156" s="171"/>
      <c r="Q156" s="171"/>
    </row>
    <row r="157" ht="15.75" customHeight="1">
      <c r="I157" s="202"/>
      <c r="J157" s="202"/>
      <c r="K157" s="202"/>
      <c r="L157" s="202"/>
      <c r="M157" s="202"/>
      <c r="N157" s="203"/>
      <c r="O157" s="204"/>
      <c r="P157" s="171"/>
      <c r="Q157" s="171"/>
    </row>
    <row r="158" ht="15.75" customHeight="1">
      <c r="I158" s="202"/>
      <c r="J158" s="202"/>
      <c r="K158" s="202"/>
      <c r="L158" s="202"/>
      <c r="M158" s="202"/>
      <c r="N158" s="203"/>
      <c r="O158" s="204"/>
      <c r="P158" s="171"/>
      <c r="Q158" s="171"/>
    </row>
    <row r="159" ht="15.75" customHeight="1">
      <c r="I159" s="202"/>
      <c r="J159" s="202"/>
      <c r="K159" s="202"/>
      <c r="L159" s="202"/>
      <c r="M159" s="202"/>
      <c r="N159" s="203"/>
      <c r="O159" s="204"/>
      <c r="P159" s="171"/>
      <c r="Q159" s="171"/>
    </row>
    <row r="160" ht="15.75" customHeight="1">
      <c r="I160" s="202"/>
      <c r="J160" s="202"/>
      <c r="K160" s="202"/>
      <c r="L160" s="202"/>
      <c r="M160" s="202"/>
      <c r="N160" s="203"/>
      <c r="O160" s="204"/>
      <c r="P160" s="171"/>
      <c r="Q160" s="171"/>
    </row>
    <row r="161" ht="15.75" customHeight="1">
      <c r="I161" s="202"/>
      <c r="J161" s="202"/>
      <c r="K161" s="202"/>
      <c r="L161" s="202"/>
      <c r="M161" s="202"/>
      <c r="N161" s="203"/>
      <c r="O161" s="204"/>
      <c r="P161" s="171"/>
      <c r="Q161" s="171"/>
    </row>
    <row r="162" ht="15.75" customHeight="1">
      <c r="I162" s="202"/>
      <c r="J162" s="202"/>
      <c r="K162" s="202"/>
      <c r="L162" s="202"/>
      <c r="M162" s="202"/>
      <c r="N162" s="203"/>
      <c r="O162" s="204"/>
      <c r="P162" s="171"/>
      <c r="Q162" s="171"/>
    </row>
    <row r="163" ht="15.75" customHeight="1">
      <c r="I163" s="202"/>
      <c r="J163" s="202"/>
      <c r="K163" s="202"/>
      <c r="L163" s="202"/>
      <c r="M163" s="202"/>
      <c r="N163" s="203"/>
      <c r="O163" s="204"/>
      <c r="P163" s="171"/>
      <c r="Q163" s="171"/>
    </row>
    <row r="164" ht="15.75" customHeight="1">
      <c r="I164" s="202"/>
      <c r="J164" s="202"/>
      <c r="K164" s="202"/>
      <c r="L164" s="202"/>
      <c r="M164" s="202"/>
      <c r="N164" s="203"/>
      <c r="O164" s="204"/>
      <c r="P164" s="171"/>
      <c r="Q164" s="171"/>
    </row>
    <row r="165" ht="15.75" customHeight="1">
      <c r="I165" s="202"/>
      <c r="J165" s="202"/>
      <c r="K165" s="202"/>
      <c r="L165" s="202"/>
      <c r="M165" s="202"/>
      <c r="N165" s="203"/>
      <c r="O165" s="204"/>
      <c r="P165" s="171"/>
      <c r="Q165" s="171"/>
    </row>
    <row r="166" ht="15.75" customHeight="1">
      <c r="I166" s="202"/>
      <c r="J166" s="202"/>
      <c r="K166" s="202"/>
      <c r="L166" s="202"/>
      <c r="M166" s="202"/>
      <c r="N166" s="203"/>
      <c r="O166" s="204"/>
      <c r="P166" s="171"/>
      <c r="Q166" s="171"/>
    </row>
    <row r="167" ht="15.75" customHeight="1">
      <c r="I167" s="202"/>
      <c r="J167" s="202"/>
      <c r="K167" s="202"/>
      <c r="L167" s="202"/>
      <c r="M167" s="202"/>
      <c r="N167" s="203"/>
      <c r="O167" s="204"/>
      <c r="P167" s="171"/>
      <c r="Q167" s="171"/>
    </row>
    <row r="168" ht="15.75" customHeight="1">
      <c r="I168" s="202"/>
      <c r="J168" s="202"/>
      <c r="K168" s="202"/>
      <c r="L168" s="202"/>
      <c r="M168" s="202"/>
      <c r="N168" s="203"/>
      <c r="O168" s="204"/>
      <c r="P168" s="171"/>
      <c r="Q168" s="171"/>
    </row>
    <row r="169" ht="15.75" customHeight="1">
      <c r="I169" s="202"/>
      <c r="J169" s="202"/>
      <c r="K169" s="202"/>
      <c r="L169" s="202"/>
      <c r="M169" s="202"/>
      <c r="N169" s="203"/>
      <c r="O169" s="204"/>
      <c r="P169" s="171"/>
      <c r="Q169" s="171"/>
    </row>
    <row r="170" ht="15.75" customHeight="1">
      <c r="I170" s="202"/>
      <c r="J170" s="202"/>
      <c r="K170" s="202"/>
      <c r="L170" s="202"/>
      <c r="M170" s="202"/>
      <c r="N170" s="203"/>
      <c r="O170" s="204"/>
      <c r="P170" s="171"/>
      <c r="Q170" s="171"/>
    </row>
    <row r="171" ht="15.75" customHeight="1">
      <c r="I171" s="202"/>
      <c r="J171" s="202"/>
      <c r="K171" s="202"/>
      <c r="L171" s="202"/>
      <c r="M171" s="202"/>
      <c r="N171" s="203"/>
      <c r="O171" s="204"/>
      <c r="P171" s="171"/>
      <c r="Q171" s="171"/>
    </row>
    <row r="172" ht="15.75" customHeight="1">
      <c r="I172" s="202"/>
      <c r="J172" s="202"/>
      <c r="K172" s="202"/>
      <c r="L172" s="202"/>
      <c r="M172" s="202"/>
      <c r="N172" s="203"/>
      <c r="O172" s="204"/>
      <c r="P172" s="171"/>
      <c r="Q172" s="171"/>
    </row>
    <row r="173" ht="15.75" customHeight="1">
      <c r="I173" s="202"/>
      <c r="J173" s="202"/>
      <c r="K173" s="202"/>
      <c r="L173" s="202"/>
      <c r="M173" s="202"/>
      <c r="N173" s="203"/>
      <c r="O173" s="204"/>
      <c r="P173" s="171"/>
      <c r="Q173" s="171"/>
    </row>
    <row r="174" ht="15.75" customHeight="1">
      <c r="I174" s="202"/>
      <c r="J174" s="202"/>
      <c r="K174" s="202"/>
      <c r="L174" s="202"/>
      <c r="M174" s="202"/>
      <c r="N174" s="203"/>
      <c r="O174" s="204"/>
      <c r="P174" s="171"/>
      <c r="Q174" s="171"/>
    </row>
    <row r="175" ht="15.75" customHeight="1">
      <c r="I175" s="202"/>
      <c r="J175" s="202"/>
      <c r="K175" s="202"/>
      <c r="L175" s="202"/>
      <c r="M175" s="202"/>
      <c r="N175" s="203"/>
      <c r="O175" s="204"/>
      <c r="P175" s="171"/>
      <c r="Q175" s="171"/>
    </row>
    <row r="176" ht="15.75" customHeight="1">
      <c r="I176" s="202"/>
      <c r="J176" s="202"/>
      <c r="K176" s="202"/>
      <c r="L176" s="202"/>
      <c r="M176" s="202"/>
      <c r="N176" s="203"/>
      <c r="O176" s="204"/>
      <c r="P176" s="171"/>
      <c r="Q176" s="171"/>
    </row>
    <row r="177" ht="15.75" customHeight="1">
      <c r="I177" s="202"/>
      <c r="J177" s="202"/>
      <c r="K177" s="202"/>
      <c r="L177" s="202"/>
      <c r="M177" s="202"/>
      <c r="N177" s="203"/>
      <c r="O177" s="204"/>
      <c r="P177" s="171"/>
      <c r="Q177" s="171"/>
    </row>
    <row r="178" ht="15.75" customHeight="1">
      <c r="I178" s="202"/>
      <c r="J178" s="202"/>
      <c r="K178" s="202"/>
      <c r="L178" s="202"/>
      <c r="M178" s="202"/>
      <c r="N178" s="203"/>
      <c r="O178" s="204"/>
      <c r="P178" s="171"/>
      <c r="Q178" s="171"/>
    </row>
    <row r="179" ht="15.75" customHeight="1">
      <c r="I179" s="202"/>
      <c r="J179" s="202"/>
      <c r="K179" s="202"/>
      <c r="L179" s="202"/>
      <c r="M179" s="202"/>
      <c r="N179" s="203"/>
      <c r="O179" s="204"/>
      <c r="P179" s="171"/>
      <c r="Q179" s="171"/>
    </row>
    <row r="180" ht="15.75" customHeight="1">
      <c r="I180" s="202"/>
      <c r="J180" s="202"/>
      <c r="K180" s="202"/>
      <c r="L180" s="202"/>
      <c r="M180" s="202"/>
      <c r="N180" s="203"/>
      <c r="O180" s="204"/>
      <c r="P180" s="171"/>
      <c r="Q180" s="171"/>
    </row>
    <row r="181" ht="15.75" customHeight="1">
      <c r="I181" s="202"/>
      <c r="J181" s="202"/>
      <c r="K181" s="202"/>
      <c r="L181" s="202"/>
      <c r="M181" s="202"/>
      <c r="N181" s="203"/>
      <c r="O181" s="204"/>
      <c r="P181" s="171"/>
      <c r="Q181" s="171"/>
    </row>
    <row r="182" ht="15.75" customHeight="1">
      <c r="I182" s="202"/>
      <c r="J182" s="202"/>
      <c r="K182" s="202"/>
      <c r="L182" s="202"/>
      <c r="M182" s="202"/>
      <c r="N182" s="203"/>
      <c r="O182" s="204"/>
      <c r="P182" s="171"/>
      <c r="Q182" s="171"/>
    </row>
    <row r="183" ht="15.75" customHeight="1">
      <c r="I183" s="202"/>
      <c r="J183" s="202"/>
      <c r="K183" s="202"/>
      <c r="L183" s="202"/>
      <c r="M183" s="202"/>
      <c r="N183" s="203"/>
      <c r="O183" s="204"/>
      <c r="P183" s="171"/>
      <c r="Q183" s="171"/>
    </row>
    <row r="184" ht="15.75" customHeight="1">
      <c r="I184" s="202"/>
      <c r="J184" s="202"/>
      <c r="K184" s="202"/>
      <c r="L184" s="202"/>
      <c r="M184" s="202"/>
      <c r="N184" s="203"/>
      <c r="O184" s="204"/>
      <c r="P184" s="171"/>
      <c r="Q184" s="171"/>
    </row>
    <row r="185" ht="15.75" customHeight="1">
      <c r="I185" s="202"/>
      <c r="J185" s="202"/>
      <c r="K185" s="202"/>
      <c r="L185" s="202"/>
      <c r="M185" s="202"/>
      <c r="N185" s="203"/>
      <c r="O185" s="204"/>
      <c r="P185" s="171"/>
      <c r="Q185" s="171"/>
    </row>
    <row r="186" ht="15.75" customHeight="1">
      <c r="I186" s="202"/>
      <c r="J186" s="202"/>
      <c r="K186" s="202"/>
      <c r="L186" s="202"/>
      <c r="M186" s="202"/>
      <c r="N186" s="203"/>
      <c r="O186" s="204"/>
      <c r="P186" s="171"/>
      <c r="Q186" s="171"/>
    </row>
    <row r="187" ht="15.75" customHeight="1">
      <c r="I187" s="202"/>
      <c r="J187" s="202"/>
      <c r="K187" s="202"/>
      <c r="L187" s="202"/>
      <c r="M187" s="202"/>
      <c r="N187" s="203"/>
      <c r="O187" s="204"/>
      <c r="P187" s="171"/>
      <c r="Q187" s="171"/>
    </row>
    <row r="188" ht="15.75" customHeight="1">
      <c r="I188" s="202"/>
      <c r="J188" s="202"/>
      <c r="K188" s="202"/>
      <c r="L188" s="202"/>
      <c r="M188" s="202"/>
      <c r="N188" s="203"/>
      <c r="O188" s="204"/>
      <c r="P188" s="171"/>
      <c r="Q188" s="171"/>
    </row>
    <row r="189" ht="15.75" customHeight="1">
      <c r="I189" s="202"/>
      <c r="J189" s="202"/>
      <c r="K189" s="202"/>
      <c r="L189" s="202"/>
      <c r="M189" s="202"/>
      <c r="N189" s="203"/>
      <c r="O189" s="204"/>
      <c r="P189" s="171"/>
      <c r="Q189" s="171"/>
    </row>
    <row r="190" ht="15.75" customHeight="1">
      <c r="I190" s="202"/>
      <c r="J190" s="202"/>
      <c r="K190" s="202"/>
      <c r="L190" s="202"/>
      <c r="M190" s="202"/>
      <c r="N190" s="203"/>
      <c r="O190" s="204"/>
      <c r="P190" s="171"/>
      <c r="Q190" s="171"/>
    </row>
    <row r="191" ht="15.75" customHeight="1">
      <c r="I191" s="202"/>
      <c r="J191" s="202"/>
      <c r="K191" s="202"/>
      <c r="L191" s="202"/>
      <c r="M191" s="202"/>
      <c r="N191" s="203"/>
      <c r="O191" s="204"/>
      <c r="P191" s="171"/>
      <c r="Q191" s="171"/>
    </row>
    <row r="192" ht="15.75" customHeight="1">
      <c r="I192" s="202"/>
      <c r="J192" s="202"/>
      <c r="K192" s="202"/>
      <c r="L192" s="202"/>
      <c r="M192" s="202"/>
      <c r="N192" s="203"/>
      <c r="O192" s="204"/>
      <c r="P192" s="171"/>
      <c r="Q192" s="171"/>
    </row>
    <row r="193" ht="15.75" customHeight="1">
      <c r="I193" s="202"/>
      <c r="J193" s="202"/>
      <c r="K193" s="202"/>
      <c r="L193" s="202"/>
      <c r="M193" s="202"/>
      <c r="N193" s="203"/>
      <c r="O193" s="204"/>
      <c r="P193" s="171"/>
      <c r="Q193" s="171"/>
    </row>
    <row r="194" ht="15.75" customHeight="1">
      <c r="I194" s="202"/>
      <c r="J194" s="202"/>
      <c r="K194" s="202"/>
      <c r="L194" s="202"/>
      <c r="M194" s="202"/>
      <c r="N194" s="203"/>
      <c r="O194" s="204"/>
      <c r="P194" s="171"/>
      <c r="Q194" s="171"/>
    </row>
    <row r="195" ht="15.75" customHeight="1">
      <c r="I195" s="202"/>
      <c r="J195" s="202"/>
      <c r="K195" s="202"/>
      <c r="L195" s="202"/>
      <c r="M195" s="202"/>
      <c r="N195" s="203"/>
      <c r="O195" s="204"/>
      <c r="P195" s="171"/>
      <c r="Q195" s="171"/>
    </row>
    <row r="196" ht="15.75" customHeight="1">
      <c r="I196" s="202"/>
      <c r="J196" s="202"/>
      <c r="K196" s="202"/>
      <c r="L196" s="202"/>
      <c r="M196" s="202"/>
      <c r="N196" s="203"/>
      <c r="O196" s="204"/>
      <c r="P196" s="171"/>
      <c r="Q196" s="171"/>
    </row>
    <row r="197" ht="15.75" customHeight="1">
      <c r="I197" s="202"/>
      <c r="J197" s="202"/>
      <c r="K197" s="202"/>
      <c r="L197" s="202"/>
      <c r="M197" s="202"/>
      <c r="N197" s="203"/>
      <c r="O197" s="204"/>
      <c r="P197" s="171"/>
      <c r="Q197" s="171"/>
    </row>
    <row r="198" ht="15.75" customHeight="1">
      <c r="I198" s="202"/>
      <c r="J198" s="202"/>
      <c r="K198" s="202"/>
      <c r="L198" s="202"/>
      <c r="M198" s="202"/>
      <c r="N198" s="203"/>
      <c r="O198" s="204"/>
      <c r="P198" s="171"/>
      <c r="Q198" s="171"/>
    </row>
    <row r="199" ht="15.75" customHeight="1">
      <c r="I199" s="202"/>
      <c r="J199" s="202"/>
      <c r="K199" s="202"/>
      <c r="L199" s="202"/>
      <c r="M199" s="202"/>
      <c r="N199" s="203"/>
      <c r="O199" s="204"/>
      <c r="P199" s="171"/>
      <c r="Q199" s="171"/>
    </row>
    <row r="200" ht="15.75" customHeight="1">
      <c r="I200" s="202"/>
      <c r="J200" s="202"/>
      <c r="K200" s="202"/>
      <c r="L200" s="202"/>
      <c r="M200" s="202"/>
      <c r="N200" s="203"/>
      <c r="O200" s="204"/>
      <c r="P200" s="171"/>
      <c r="Q200" s="171"/>
    </row>
    <row r="201" ht="15.75" customHeight="1">
      <c r="I201" s="202"/>
      <c r="J201" s="202"/>
      <c r="K201" s="202"/>
      <c r="L201" s="202"/>
      <c r="M201" s="202"/>
      <c r="N201" s="203"/>
      <c r="O201" s="204"/>
      <c r="P201" s="171"/>
      <c r="Q201" s="171"/>
    </row>
    <row r="202" ht="15.75" customHeight="1">
      <c r="I202" s="202"/>
      <c r="J202" s="202"/>
      <c r="K202" s="202"/>
      <c r="L202" s="202"/>
      <c r="M202" s="202"/>
      <c r="N202" s="203"/>
      <c r="O202" s="204"/>
      <c r="P202" s="171"/>
      <c r="Q202" s="171"/>
    </row>
    <row r="203" ht="15.75" customHeight="1">
      <c r="I203" s="202"/>
      <c r="J203" s="202"/>
      <c r="K203" s="202"/>
      <c r="L203" s="202"/>
      <c r="M203" s="202"/>
      <c r="N203" s="203"/>
      <c r="O203" s="204"/>
      <c r="P203" s="171"/>
      <c r="Q203" s="171"/>
    </row>
    <row r="204" ht="15.75" customHeight="1">
      <c r="I204" s="202"/>
      <c r="J204" s="202"/>
      <c r="K204" s="202"/>
      <c r="L204" s="202"/>
      <c r="M204" s="202"/>
      <c r="N204" s="203"/>
      <c r="O204" s="204"/>
      <c r="P204" s="171"/>
      <c r="Q204" s="171"/>
    </row>
    <row r="205" ht="15.75" customHeight="1">
      <c r="I205" s="202"/>
      <c r="J205" s="202"/>
      <c r="K205" s="202"/>
      <c r="L205" s="202"/>
      <c r="M205" s="202"/>
      <c r="N205" s="203"/>
      <c r="O205" s="204"/>
      <c r="P205" s="171"/>
      <c r="Q205" s="171"/>
    </row>
    <row r="206" ht="15.75" customHeight="1">
      <c r="I206" s="202"/>
      <c r="J206" s="202"/>
      <c r="K206" s="202"/>
      <c r="L206" s="202"/>
      <c r="M206" s="202"/>
      <c r="N206" s="203"/>
      <c r="O206" s="204"/>
      <c r="P206" s="171"/>
      <c r="Q206" s="171"/>
    </row>
    <row r="207" ht="15.75" customHeight="1">
      <c r="I207" s="202"/>
      <c r="J207" s="202"/>
      <c r="K207" s="202"/>
      <c r="L207" s="202"/>
      <c r="M207" s="202"/>
      <c r="N207" s="203"/>
      <c r="O207" s="204"/>
      <c r="P207" s="171"/>
      <c r="Q207" s="171"/>
    </row>
    <row r="208" ht="15.75" customHeight="1">
      <c r="I208" s="202"/>
      <c r="J208" s="202"/>
      <c r="K208" s="202"/>
      <c r="L208" s="202"/>
      <c r="M208" s="202"/>
      <c r="N208" s="203"/>
      <c r="O208" s="204"/>
      <c r="P208" s="171"/>
      <c r="Q208" s="171"/>
    </row>
    <row r="209" ht="15.75" customHeight="1">
      <c r="I209" s="202"/>
      <c r="J209" s="202"/>
      <c r="K209" s="202"/>
      <c r="L209" s="202"/>
      <c r="M209" s="202"/>
      <c r="N209" s="203"/>
      <c r="O209" s="204"/>
      <c r="P209" s="171"/>
      <c r="Q209" s="171"/>
    </row>
    <row r="210" ht="15.75" customHeight="1">
      <c r="I210" s="202"/>
      <c r="J210" s="202"/>
      <c r="K210" s="202"/>
      <c r="L210" s="202"/>
      <c r="M210" s="202"/>
      <c r="N210" s="203"/>
      <c r="O210" s="204"/>
      <c r="P210" s="171"/>
      <c r="Q210" s="171"/>
    </row>
    <row r="211" ht="15.75" customHeight="1">
      <c r="I211" s="202"/>
      <c r="J211" s="202"/>
      <c r="K211" s="202"/>
      <c r="L211" s="202"/>
      <c r="M211" s="202"/>
      <c r="N211" s="203"/>
      <c r="O211" s="204"/>
      <c r="P211" s="171"/>
      <c r="Q211" s="171"/>
    </row>
    <row r="212" ht="15.75" customHeight="1">
      <c r="I212" s="202"/>
      <c r="J212" s="202"/>
      <c r="K212" s="202"/>
      <c r="L212" s="202"/>
      <c r="M212" s="202"/>
      <c r="N212" s="203"/>
      <c r="O212" s="204"/>
      <c r="P212" s="171"/>
      <c r="Q212" s="171"/>
    </row>
    <row r="213" ht="15.75" customHeight="1">
      <c r="I213" s="202"/>
      <c r="J213" s="202"/>
      <c r="K213" s="202"/>
      <c r="L213" s="202"/>
      <c r="M213" s="202"/>
      <c r="N213" s="203"/>
      <c r="O213" s="204"/>
      <c r="P213" s="171"/>
      <c r="Q213" s="171"/>
    </row>
    <row r="214" ht="15.75" customHeight="1">
      <c r="I214" s="202"/>
      <c r="J214" s="202"/>
      <c r="K214" s="202"/>
      <c r="L214" s="202"/>
      <c r="M214" s="202"/>
      <c r="N214" s="203"/>
      <c r="O214" s="204"/>
      <c r="P214" s="171"/>
      <c r="Q214" s="171"/>
    </row>
    <row r="215" ht="15.75" customHeight="1">
      <c r="I215" s="202"/>
      <c r="J215" s="202"/>
      <c r="K215" s="202"/>
      <c r="L215" s="202"/>
      <c r="M215" s="202"/>
      <c r="N215" s="203"/>
      <c r="O215" s="204"/>
      <c r="P215" s="171"/>
      <c r="Q215" s="171"/>
    </row>
    <row r="216" ht="15.75" customHeight="1">
      <c r="I216" s="202"/>
      <c r="J216" s="202"/>
      <c r="K216" s="202"/>
      <c r="L216" s="202"/>
      <c r="M216" s="202"/>
      <c r="N216" s="203"/>
      <c r="O216" s="204"/>
      <c r="P216" s="171"/>
      <c r="Q216" s="171"/>
    </row>
    <row r="217" ht="15.75" customHeight="1">
      <c r="I217" s="202"/>
      <c r="J217" s="202"/>
      <c r="K217" s="202"/>
      <c r="L217" s="202"/>
      <c r="M217" s="202"/>
      <c r="N217" s="203"/>
      <c r="O217" s="204"/>
      <c r="P217" s="171"/>
      <c r="Q217" s="171"/>
    </row>
    <row r="218" ht="15.75" customHeight="1">
      <c r="I218" s="202"/>
      <c r="J218" s="202"/>
      <c r="K218" s="202"/>
      <c r="L218" s="202"/>
      <c r="M218" s="202"/>
      <c r="N218" s="203"/>
      <c r="O218" s="204"/>
      <c r="P218" s="171"/>
      <c r="Q218" s="171"/>
    </row>
    <row r="219" ht="15.75" customHeight="1">
      <c r="I219" s="202"/>
      <c r="J219" s="202"/>
      <c r="K219" s="202"/>
      <c r="L219" s="202"/>
      <c r="M219" s="202"/>
      <c r="N219" s="203"/>
      <c r="O219" s="204"/>
      <c r="P219" s="171"/>
      <c r="Q219" s="171"/>
    </row>
    <row r="220" ht="15.75" customHeight="1">
      <c r="I220" s="202"/>
      <c r="J220" s="202"/>
      <c r="K220" s="202"/>
      <c r="L220" s="202"/>
      <c r="M220" s="202"/>
      <c r="N220" s="203"/>
      <c r="O220" s="204"/>
      <c r="P220" s="171"/>
      <c r="Q220" s="171"/>
    </row>
    <row r="221" ht="15.75" customHeight="1">
      <c r="I221" s="202"/>
      <c r="J221" s="202"/>
      <c r="K221" s="202"/>
      <c r="L221" s="202"/>
      <c r="M221" s="202"/>
      <c r="N221" s="203"/>
      <c r="O221" s="204"/>
      <c r="P221" s="171"/>
      <c r="Q221" s="171"/>
    </row>
    <row r="222" ht="15.75" customHeight="1">
      <c r="I222" s="202"/>
      <c r="J222" s="202"/>
      <c r="K222" s="202"/>
      <c r="L222" s="202"/>
      <c r="M222" s="202"/>
      <c r="N222" s="203"/>
      <c r="O222" s="204"/>
      <c r="P222" s="171"/>
      <c r="Q222" s="171"/>
    </row>
    <row r="223" ht="15.75" customHeight="1">
      <c r="I223" s="202"/>
      <c r="J223" s="202"/>
      <c r="K223" s="202"/>
      <c r="L223" s="202"/>
      <c r="M223" s="202"/>
      <c r="N223" s="203"/>
      <c r="O223" s="204"/>
      <c r="P223" s="171"/>
      <c r="Q223" s="171"/>
    </row>
    <row r="224" ht="15.75" customHeight="1">
      <c r="I224" s="202"/>
      <c r="J224" s="202"/>
      <c r="K224" s="202"/>
      <c r="L224" s="202"/>
      <c r="M224" s="202"/>
      <c r="N224" s="203"/>
      <c r="O224" s="204"/>
      <c r="P224" s="171"/>
      <c r="Q224" s="171"/>
    </row>
    <row r="225" ht="15.75" customHeight="1">
      <c r="I225" s="202"/>
      <c r="J225" s="202"/>
      <c r="K225" s="202"/>
      <c r="L225" s="202"/>
      <c r="M225" s="202"/>
      <c r="N225" s="203"/>
      <c r="O225" s="204"/>
      <c r="P225" s="171"/>
      <c r="Q225" s="171"/>
    </row>
    <row r="226" ht="15.75" customHeight="1">
      <c r="I226" s="202"/>
      <c r="J226" s="202"/>
      <c r="K226" s="202"/>
      <c r="L226" s="202"/>
      <c r="M226" s="202"/>
      <c r="N226" s="203"/>
      <c r="O226" s="204"/>
      <c r="P226" s="171"/>
      <c r="Q226" s="171"/>
    </row>
    <row r="227" ht="15.75" customHeight="1">
      <c r="I227" s="202"/>
      <c r="J227" s="202"/>
      <c r="K227" s="202"/>
      <c r="L227" s="202"/>
      <c r="M227" s="202"/>
      <c r="N227" s="203"/>
      <c r="O227" s="204"/>
      <c r="P227" s="171"/>
      <c r="Q227" s="171"/>
    </row>
    <row r="228" ht="15.75" customHeight="1">
      <c r="I228" s="202"/>
      <c r="J228" s="202"/>
      <c r="K228" s="202"/>
      <c r="L228" s="202"/>
      <c r="M228" s="202"/>
      <c r="N228" s="203"/>
      <c r="O228" s="204"/>
      <c r="P228" s="171"/>
      <c r="Q228" s="171"/>
    </row>
    <row r="229" ht="15.75" customHeight="1">
      <c r="I229" s="202"/>
      <c r="J229" s="202"/>
      <c r="K229" s="202"/>
      <c r="L229" s="202"/>
      <c r="M229" s="202"/>
      <c r="N229" s="203"/>
      <c r="O229" s="204"/>
      <c r="P229" s="171"/>
      <c r="Q229" s="171"/>
    </row>
    <row r="230" ht="15.75" customHeight="1">
      <c r="I230" s="202"/>
      <c r="J230" s="202"/>
      <c r="K230" s="202"/>
      <c r="L230" s="202"/>
      <c r="M230" s="202"/>
      <c r="N230" s="203"/>
      <c r="O230" s="204"/>
      <c r="P230" s="171"/>
      <c r="Q230" s="171"/>
    </row>
    <row r="231" ht="15.75" customHeight="1">
      <c r="I231" s="202"/>
      <c r="J231" s="202"/>
      <c r="K231" s="202"/>
      <c r="L231" s="202"/>
      <c r="M231" s="202"/>
      <c r="N231" s="203"/>
      <c r="O231" s="204"/>
      <c r="P231" s="171"/>
      <c r="Q231" s="171"/>
    </row>
    <row r="232" ht="15.75" customHeight="1">
      <c r="I232" s="202"/>
      <c r="J232" s="202"/>
      <c r="K232" s="202"/>
      <c r="L232" s="202"/>
      <c r="M232" s="202"/>
      <c r="N232" s="203"/>
      <c r="O232" s="204"/>
      <c r="P232" s="171"/>
      <c r="Q232" s="171"/>
    </row>
    <row r="233" ht="15.75" customHeight="1">
      <c r="I233" s="202"/>
      <c r="J233" s="202"/>
      <c r="K233" s="202"/>
      <c r="L233" s="202"/>
      <c r="M233" s="202"/>
      <c r="N233" s="203"/>
      <c r="O233" s="204"/>
      <c r="P233" s="171"/>
      <c r="Q233" s="171"/>
    </row>
    <row r="234" ht="15.75" customHeight="1">
      <c r="I234" s="202"/>
      <c r="J234" s="202"/>
      <c r="K234" s="202"/>
      <c r="L234" s="202"/>
      <c r="M234" s="202"/>
      <c r="N234" s="203"/>
      <c r="O234" s="204"/>
      <c r="P234" s="171"/>
      <c r="Q234" s="171"/>
    </row>
    <row r="235" ht="15.75" customHeight="1">
      <c r="I235" s="202"/>
      <c r="J235" s="202"/>
      <c r="K235" s="202"/>
      <c r="L235" s="202"/>
      <c r="M235" s="202"/>
      <c r="N235" s="203"/>
      <c r="O235" s="204"/>
      <c r="P235" s="171"/>
      <c r="Q235" s="171"/>
    </row>
    <row r="236" ht="15.75" customHeight="1">
      <c r="I236" s="202"/>
      <c r="J236" s="202"/>
      <c r="K236" s="202"/>
      <c r="L236" s="202"/>
      <c r="M236" s="202"/>
      <c r="N236" s="203"/>
      <c r="O236" s="204"/>
      <c r="P236" s="171"/>
      <c r="Q236" s="171"/>
    </row>
    <row r="237" ht="15.75" customHeight="1">
      <c r="I237" s="202"/>
      <c r="J237" s="202"/>
      <c r="K237" s="202"/>
      <c r="L237" s="202"/>
      <c r="M237" s="202"/>
      <c r="N237" s="203"/>
      <c r="O237" s="204"/>
      <c r="P237" s="171"/>
      <c r="Q237" s="171"/>
    </row>
    <row r="238" ht="15.75" customHeight="1">
      <c r="I238" s="202"/>
      <c r="J238" s="202"/>
      <c r="K238" s="202"/>
      <c r="L238" s="202"/>
      <c r="M238" s="202"/>
      <c r="N238" s="203"/>
      <c r="O238" s="204"/>
      <c r="P238" s="171"/>
      <c r="Q238" s="171"/>
    </row>
    <row r="239" ht="15.75" customHeight="1">
      <c r="I239" s="202"/>
      <c r="J239" s="202"/>
      <c r="K239" s="202"/>
      <c r="L239" s="202"/>
      <c r="M239" s="202"/>
      <c r="N239" s="203"/>
      <c r="O239" s="204"/>
      <c r="P239" s="171"/>
      <c r="Q239" s="171"/>
    </row>
    <row r="240" ht="15.75" customHeight="1">
      <c r="I240" s="202"/>
      <c r="J240" s="202"/>
      <c r="K240" s="202"/>
      <c r="L240" s="202"/>
      <c r="M240" s="202"/>
      <c r="N240" s="203"/>
      <c r="O240" s="204"/>
      <c r="P240" s="171"/>
      <c r="Q240" s="171"/>
    </row>
    <row r="241" ht="15.75" customHeight="1">
      <c r="I241" s="202"/>
      <c r="J241" s="202"/>
      <c r="K241" s="202"/>
      <c r="L241" s="202"/>
      <c r="M241" s="202"/>
      <c r="N241" s="203"/>
      <c r="O241" s="204"/>
      <c r="P241" s="171"/>
      <c r="Q241" s="171"/>
    </row>
    <row r="242" ht="15.75" customHeight="1">
      <c r="I242" s="202"/>
      <c r="J242" s="202"/>
      <c r="K242" s="202"/>
      <c r="L242" s="202"/>
      <c r="M242" s="202"/>
      <c r="N242" s="203"/>
      <c r="O242" s="204"/>
      <c r="P242" s="171"/>
      <c r="Q242" s="171"/>
    </row>
    <row r="243" ht="15.75" customHeight="1">
      <c r="I243" s="202"/>
      <c r="J243" s="202"/>
      <c r="K243" s="202"/>
      <c r="L243" s="202"/>
      <c r="M243" s="202"/>
      <c r="N243" s="203"/>
      <c r="O243" s="204"/>
      <c r="P243" s="171"/>
      <c r="Q243" s="171"/>
    </row>
    <row r="244" ht="15.75" customHeight="1">
      <c r="I244" s="202"/>
      <c r="J244" s="202"/>
      <c r="K244" s="202"/>
      <c r="L244" s="202"/>
      <c r="M244" s="202"/>
      <c r="N244" s="203"/>
      <c r="O244" s="204"/>
      <c r="P244" s="171"/>
      <c r="Q244" s="171"/>
    </row>
    <row r="245" ht="15.75" customHeight="1">
      <c r="I245" s="202"/>
      <c r="J245" s="202"/>
      <c r="K245" s="202"/>
      <c r="L245" s="202"/>
      <c r="M245" s="202"/>
      <c r="N245" s="203"/>
      <c r="O245" s="204"/>
      <c r="P245" s="171"/>
      <c r="Q245" s="171"/>
    </row>
    <row r="246" ht="15.75" customHeight="1">
      <c r="I246" s="202"/>
      <c r="J246" s="202"/>
      <c r="K246" s="202"/>
      <c r="L246" s="202"/>
      <c r="M246" s="202"/>
      <c r="N246" s="203"/>
      <c r="O246" s="204"/>
      <c r="P246" s="171"/>
      <c r="Q246" s="171"/>
    </row>
    <row r="247" ht="15.75" customHeight="1">
      <c r="I247" s="202"/>
      <c r="J247" s="202"/>
      <c r="K247" s="202"/>
      <c r="L247" s="202"/>
      <c r="M247" s="202"/>
      <c r="N247" s="203"/>
      <c r="O247" s="204"/>
      <c r="P247" s="171"/>
      <c r="Q247" s="171"/>
    </row>
    <row r="248" ht="15.75" customHeight="1">
      <c r="I248" s="202"/>
      <c r="J248" s="202"/>
      <c r="K248" s="202"/>
      <c r="L248" s="202"/>
      <c r="M248" s="202"/>
      <c r="N248" s="203"/>
      <c r="O248" s="204"/>
      <c r="P248" s="171"/>
      <c r="Q248" s="171"/>
    </row>
    <row r="249" ht="15.75" customHeight="1">
      <c r="I249" s="202"/>
      <c r="J249" s="202"/>
      <c r="K249" s="202"/>
      <c r="L249" s="202"/>
      <c r="M249" s="202"/>
      <c r="N249" s="203"/>
      <c r="O249" s="204"/>
      <c r="P249" s="171"/>
      <c r="Q249" s="171"/>
    </row>
    <row r="250" ht="15.75" customHeight="1">
      <c r="I250" s="202"/>
      <c r="J250" s="202"/>
      <c r="K250" s="202"/>
      <c r="L250" s="202"/>
      <c r="M250" s="202"/>
      <c r="N250" s="203"/>
      <c r="O250" s="204"/>
      <c r="P250" s="171"/>
      <c r="Q250" s="171"/>
    </row>
    <row r="251" ht="15.75" customHeight="1">
      <c r="I251" s="202"/>
      <c r="J251" s="202"/>
      <c r="K251" s="202"/>
      <c r="L251" s="202"/>
      <c r="M251" s="202"/>
      <c r="N251" s="203"/>
      <c r="O251" s="204"/>
      <c r="P251" s="171"/>
      <c r="Q251" s="171"/>
    </row>
    <row r="252" ht="15.75" customHeight="1">
      <c r="I252" s="202"/>
      <c r="J252" s="202"/>
      <c r="K252" s="202"/>
      <c r="L252" s="202"/>
      <c r="M252" s="202"/>
      <c r="N252" s="203"/>
      <c r="O252" s="204"/>
      <c r="P252" s="171"/>
      <c r="Q252" s="171"/>
    </row>
    <row r="253" ht="15.75" customHeight="1">
      <c r="I253" s="202"/>
      <c r="J253" s="202"/>
      <c r="K253" s="202"/>
      <c r="L253" s="202"/>
      <c r="M253" s="202"/>
      <c r="N253" s="203"/>
      <c r="O253" s="204"/>
      <c r="P253" s="171"/>
      <c r="Q253" s="171"/>
    </row>
    <row r="254" ht="15.75" customHeight="1">
      <c r="I254" s="202"/>
      <c r="J254" s="202"/>
      <c r="K254" s="202"/>
      <c r="L254" s="202"/>
      <c r="M254" s="202"/>
      <c r="N254" s="203"/>
      <c r="O254" s="204"/>
      <c r="P254" s="171"/>
      <c r="Q254" s="171"/>
    </row>
    <row r="255" ht="15.75" customHeight="1">
      <c r="I255" s="202"/>
      <c r="J255" s="202"/>
      <c r="K255" s="202"/>
      <c r="L255" s="202"/>
      <c r="M255" s="202"/>
      <c r="N255" s="203"/>
      <c r="O255" s="204"/>
      <c r="P255" s="171"/>
      <c r="Q255" s="171"/>
    </row>
    <row r="256" ht="15.75" customHeight="1">
      <c r="I256" s="202"/>
      <c r="J256" s="202"/>
      <c r="K256" s="202"/>
      <c r="L256" s="202"/>
      <c r="M256" s="202"/>
      <c r="N256" s="203"/>
      <c r="O256" s="204"/>
      <c r="P256" s="171"/>
      <c r="Q256" s="171"/>
    </row>
    <row r="257" ht="15.75" customHeight="1">
      <c r="I257" s="202"/>
      <c r="J257" s="202"/>
      <c r="K257" s="202"/>
      <c r="L257" s="202"/>
      <c r="M257" s="202"/>
      <c r="N257" s="203"/>
      <c r="O257" s="204"/>
      <c r="P257" s="171"/>
      <c r="Q257" s="171"/>
    </row>
    <row r="258" ht="15.75" customHeight="1">
      <c r="I258" s="202"/>
      <c r="J258" s="202"/>
      <c r="K258" s="202"/>
      <c r="L258" s="202"/>
      <c r="M258" s="202"/>
      <c r="N258" s="203"/>
      <c r="O258" s="204"/>
      <c r="P258" s="171"/>
      <c r="Q258" s="171"/>
    </row>
    <row r="259" ht="15.75" customHeight="1">
      <c r="I259" s="202"/>
      <c r="J259" s="202"/>
      <c r="K259" s="202"/>
      <c r="L259" s="202"/>
      <c r="M259" s="202"/>
      <c r="N259" s="203"/>
      <c r="O259" s="204"/>
      <c r="P259" s="171"/>
      <c r="Q259" s="171"/>
    </row>
    <row r="260" ht="15.75" customHeight="1">
      <c r="I260" s="202"/>
      <c r="J260" s="202"/>
      <c r="K260" s="202"/>
      <c r="L260" s="202"/>
      <c r="M260" s="202"/>
      <c r="N260" s="203"/>
      <c r="O260" s="204"/>
      <c r="P260" s="171"/>
      <c r="Q260" s="171"/>
    </row>
    <row r="261" ht="15.75" customHeight="1">
      <c r="I261" s="202"/>
      <c r="J261" s="202"/>
      <c r="K261" s="202"/>
      <c r="L261" s="202"/>
      <c r="M261" s="202"/>
      <c r="N261" s="203"/>
      <c r="O261" s="204"/>
      <c r="P261" s="171"/>
      <c r="Q261" s="171"/>
    </row>
    <row r="262" ht="15.75" customHeight="1">
      <c r="I262" s="202"/>
      <c r="J262" s="202"/>
      <c r="K262" s="202"/>
      <c r="L262" s="202"/>
      <c r="M262" s="202"/>
      <c r="N262" s="203"/>
      <c r="O262" s="204"/>
      <c r="P262" s="171"/>
      <c r="Q262" s="171"/>
    </row>
    <row r="263" ht="15.75" customHeight="1">
      <c r="I263" s="202"/>
      <c r="J263" s="202"/>
      <c r="K263" s="202"/>
      <c r="L263" s="202"/>
      <c r="M263" s="202"/>
      <c r="N263" s="203"/>
      <c r="O263" s="204"/>
      <c r="P263" s="171"/>
      <c r="Q263" s="171"/>
    </row>
    <row r="264" ht="15.75" customHeight="1">
      <c r="I264" s="202"/>
      <c r="J264" s="202"/>
      <c r="K264" s="202"/>
      <c r="L264" s="202"/>
      <c r="M264" s="202"/>
      <c r="N264" s="203"/>
      <c r="O264" s="204"/>
      <c r="P264" s="171"/>
      <c r="Q264" s="171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00ACCE2F-65AC-49A7-A323-17EB4F56AD50}" filter="1" showAutoFilter="1">
      <autoFilter ref="$A$1:$AD$64"/>
    </customSheetView>
    <customSheetView guid="{C3C385D2-7854-481A-A69B-DEF7A967A632}" filter="1" showAutoFilter="1">
      <autoFilter ref="$A$1:$S$54"/>
    </customSheetView>
    <customSheetView guid="{0A3B28E6-B609-47EB-80DE-ED4708E119B2}" filter="1" showAutoFilter="1">
      <autoFilter ref="$A$1:$S$64"/>
    </customSheetView>
  </customSheetView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6" width="12.63"/>
  </cols>
  <sheetData>
    <row r="1" ht="15.75" customHeight="1">
      <c r="A1" s="209" t="s">
        <v>19</v>
      </c>
    </row>
    <row r="2" ht="15.75" customHeight="1">
      <c r="A2" s="210" t="str">
        <f>IFERROR(__xludf.DUMMYFUNCTION("IMPORTRANGE(""https://docs.google.com/spreadsheets/d/1SyNIHW0G-0tUNYUyfjgvyo-skUwGck74m5ydqYAvvQw/edit?resourcekey=&amp;gid=1210944567#gid=1210944567"", ""Títulos BI!A2:A"")"),"CODERN - PORTO ILHA")</f>
        <v>CODERN - PORTO ILHA</v>
      </c>
    </row>
    <row r="3" ht="15.75" customHeight="1">
      <c r="A3" s="171" t="str">
        <f>IFERROR(__xludf.DUMMYFUNCTION("""COMPUTED_VALUE"""),"ADM REGIONAL BELO HORIZONTE")</f>
        <v>ADM REGIONAL BELO HORIZONTE</v>
      </c>
    </row>
    <row r="4" ht="15.75" customHeight="1">
      <c r="A4" s="171" t="str">
        <f>IFERROR(__xludf.DUMMYFUNCTION("""COMPUTED_VALUE"""),"SMOBI BH - CENTRO-SUL")</f>
        <v>SMOBI BH - CENTRO-SUL</v>
      </c>
    </row>
    <row r="5" ht="15.75" customHeight="1">
      <c r="A5" s="171" t="str">
        <f>IFERROR(__xludf.DUMMYFUNCTION("""COMPUTED_VALUE"""),"SMOBI BH - LESTE")</f>
        <v>SMOBI BH - LESTE</v>
      </c>
    </row>
    <row r="6" ht="15.75" customHeight="1">
      <c r="A6" s="171" t="str">
        <f>IFERROR(__xludf.DUMMYFUNCTION("""COMPUTED_VALUE"""),"SMOBI BH - NORDESTE")</f>
        <v>SMOBI BH - NORDESTE</v>
      </c>
    </row>
    <row r="7" ht="15.75" customHeight="1">
      <c r="A7" s="171" t="str">
        <f>IFERROR(__xludf.DUMMYFUNCTION("""COMPUTED_VALUE"""),"SMOBI BH - OESTE")</f>
        <v>SMOBI BH - OESTE</v>
      </c>
    </row>
    <row r="8" ht="15.75" customHeight="1">
      <c r="A8" s="210" t="str">
        <f>IFERROR(__xludf.DUMMYFUNCTION("""COMPUTED_VALUE"""),"SMOBI RESTAURANTE POPULAR")</f>
        <v>SMOBI RESTAURANTE POPULAR</v>
      </c>
    </row>
    <row r="9" ht="15.75" customHeight="1">
      <c r="A9" s="171" t="str">
        <f>IFERROR(__xludf.DUMMYFUNCTION("""COMPUTED_VALUE"""),"ADM CENTRAL GENNESIS")</f>
        <v>ADM CENTRAL GENNESIS</v>
      </c>
    </row>
    <row r="10" ht="15.75" customHeight="1">
      <c r="A10" s="171" t="str">
        <f>IFERROR(__xludf.DUMMYFUNCTION("""COMPUTED_VALUE"""),"CODEVASF")</f>
        <v>CODEVASF</v>
      </c>
    </row>
    <row r="11" ht="15.75" customHeight="1">
      <c r="A11" s="171" t="str">
        <f>IFERROR(__xludf.DUMMYFUNCTION("""COMPUTED_VALUE"""),"CRO 11")</f>
        <v>CRO 11</v>
      </c>
    </row>
    <row r="12" ht="15.75" customHeight="1">
      <c r="A12" s="171" t="str">
        <f>IFERROR(__xludf.DUMMYFUNCTION("""COMPUTED_VALUE"""),"DF - ADM LOCAL")</f>
        <v>DF - ADM LOCAL</v>
      </c>
    </row>
    <row r="13" ht="15.75" customHeight="1">
      <c r="A13" s="171" t="str">
        <f>IFERROR(__xludf.DUMMYFUNCTION("""COMPUTED_VALUE"""),"EMBRAPA BSB")</f>
        <v>EMBRAPA BSB</v>
      </c>
    </row>
    <row r="14" ht="15.75" customHeight="1">
      <c r="A14" s="171" t="str">
        <f>IFERROR(__xludf.DUMMYFUNCTION("""COMPUTED_VALUE"""),"HFA - MÃO DE OBRA")</f>
        <v>HFA - MÃO DE OBRA</v>
      </c>
    </row>
    <row r="15" ht="15.75" customHeight="1">
      <c r="A15" s="171" t="str">
        <f>IFERROR(__xludf.DUMMYFUNCTION("""COMPUTED_VALUE"""),"HFA - SERVIÇOS EVENTUAIS")</f>
        <v>HFA - SERVIÇOS EVENTUAIS</v>
      </c>
    </row>
    <row r="16" ht="15.75" customHeight="1">
      <c r="A16" s="171" t="str">
        <f>IFERROR(__xludf.DUMMYFUNCTION("""COMPUTED_VALUE"""),"ITAMARATY - MÃO DE OBRA")</f>
        <v>ITAMARATY - MÃO DE OBRA</v>
      </c>
    </row>
    <row r="17" ht="15.75" customHeight="1">
      <c r="A17" s="171" t="str">
        <f>IFERROR(__xludf.DUMMYFUNCTION("""COMPUTED_VALUE"""),"ITAMARATY - SERVIÇOS EVENTUAIS")</f>
        <v>ITAMARATY - SERVIÇOS EVENTUAIS</v>
      </c>
    </row>
    <row r="18" ht="15.75" customHeight="1">
      <c r="A18" s="171" t="str">
        <f>IFERROR(__xludf.DUMMYFUNCTION("""COMPUTED_VALUE"""),"PGR")</f>
        <v>PGR</v>
      </c>
    </row>
    <row r="19" ht="15.75" customHeight="1">
      <c r="A19" s="171" t="str">
        <f>IFERROR(__xludf.DUMMYFUNCTION("""COMPUTED_VALUE"""),"SARAH")</f>
        <v>SARAH</v>
      </c>
    </row>
    <row r="20" ht="15.75" customHeight="1">
      <c r="A20" s="171" t="str">
        <f>IFERROR(__xludf.DUMMYFUNCTION("""COMPUTED_VALUE"""),"SEDES")</f>
        <v>SEDES</v>
      </c>
    </row>
    <row r="21" ht="15.75" customHeight="1">
      <c r="A21" s="171" t="str">
        <f>IFERROR(__xludf.DUMMYFUNCTION("""COMPUTED_VALUE"""),"SEDES NORTE")</f>
        <v>SEDES NORTE</v>
      </c>
    </row>
    <row r="22" ht="15.75" customHeight="1">
      <c r="A22" s="202" t="str">
        <f>IFERROR(__xludf.DUMMYFUNCTION("""COMPUTED_VALUE"""),"SES - LOTE 10")</f>
        <v>SES - LOTE 10</v>
      </c>
    </row>
    <row r="23" ht="15.75" customHeight="1">
      <c r="A23" s="171" t="str">
        <f>IFERROR(__xludf.DUMMYFUNCTION("""COMPUTED_VALUE"""),"SES - LOTE 12")</f>
        <v>SES - LOTE 12</v>
      </c>
    </row>
    <row r="24" ht="15.75" customHeight="1">
      <c r="A24" s="171" t="str">
        <f>IFERROR(__xludf.DUMMYFUNCTION("""COMPUTED_VALUE"""),"SES - LOTE 14")</f>
        <v>SES - LOTE 14</v>
      </c>
    </row>
    <row r="25" ht="15.75" customHeight="1">
      <c r="A25" s="171" t="str">
        <f>IFERROR(__xludf.DUMMYFUNCTION("""COMPUTED_VALUE"""),"SES - LOTE 17")</f>
        <v>SES - LOTE 17</v>
      </c>
    </row>
    <row r="26" ht="15.75" customHeight="1">
      <c r="A26" s="210" t="str">
        <f>IFERROR(__xludf.DUMMYFUNCTION("""COMPUTED_VALUE"""),"UNB")</f>
        <v>UNB</v>
      </c>
    </row>
    <row r="27" ht="15.75" customHeight="1">
      <c r="A27" s="202" t="str">
        <f>IFERROR(__xludf.DUMMYFUNCTION("""COMPUTED_VALUE"""),"ADM REGIONAL CAMPINA GRANDE")</f>
        <v>ADM REGIONAL CAMPINA GRANDE</v>
      </c>
    </row>
    <row r="28" ht="15.75" customHeight="1">
      <c r="A28" s="171" t="str">
        <f>IFERROR(__xludf.DUMMYFUNCTION("""COMPUTED_VALUE"""),"EMBRAPA ALGODAO - CAMPINA GRANDE")</f>
        <v>EMBRAPA ALGODAO - CAMPINA GRANDE</v>
      </c>
    </row>
    <row r="29" ht="15.75" customHeight="1">
      <c r="A29" s="171" t="str">
        <f>IFERROR(__xludf.DUMMYFUNCTION("""COMPUTED_VALUE"""),"SEDUC - PB")</f>
        <v>SEDUC - PB</v>
      </c>
    </row>
    <row r="30" ht="15.75" customHeight="1">
      <c r="A30" s="171" t="str">
        <f>IFERROR(__xludf.DUMMYFUNCTION("""COMPUTED_VALUE"""),"SEECT PB ITEM 3")</f>
        <v>SEECT PB ITEM 3</v>
      </c>
    </row>
    <row r="31" ht="15.75" customHeight="1">
      <c r="A31" s="202" t="str">
        <f>IFERROR(__xludf.DUMMYFUNCTION("""COMPUTED_VALUE"""),"SEFAZ PB - LOTE 03")</f>
        <v>SEFAZ PB - LOTE 03</v>
      </c>
    </row>
    <row r="32" ht="15.75" customHeight="1">
      <c r="A32" s="202" t="str">
        <f>IFERROR(__xludf.DUMMYFUNCTION("""COMPUTED_VALUE"""),"SEFAZ PB - LOTE 04")</f>
        <v>SEFAZ PB - LOTE 04</v>
      </c>
    </row>
    <row r="33" ht="15.75" customHeight="1">
      <c r="A33" s="171" t="str">
        <f>IFERROR(__xludf.DUMMYFUNCTION("""COMPUTED_VALUE"""),"SEFAZ PB - LOTE 05")</f>
        <v>SEFAZ PB - LOTE 05</v>
      </c>
    </row>
    <row r="34" ht="15.75" customHeight="1">
      <c r="A34" s="210" t="str">
        <f>IFERROR(__xludf.DUMMYFUNCTION("""COMPUTED_VALUE"""),"FUNDEPAR - LOTE 05 - GOIORÊ")</f>
        <v>FUNDEPAR - LOTE 05 - GOIORÊ</v>
      </c>
    </row>
    <row r="35" ht="15.75" customHeight="1">
      <c r="A35" s="210" t="str">
        <f>IFERROR(__xludf.DUMMYFUNCTION("""COMPUTED_VALUE"""),"FUNDEPAR - LOTE 08 - CAMPO MOURÃO")</f>
        <v>FUNDEPAR - LOTE 08 - CAMPO MOURÃO</v>
      </c>
    </row>
    <row r="36" ht="15.75" customHeight="1">
      <c r="A36" s="210" t="str">
        <f>IFERROR(__xludf.DUMMYFUNCTION("""COMPUTED_VALUE"""),"FUNDEPAR - LOTE 25 - CAMPO MOURÃO")</f>
        <v>FUNDEPAR - LOTE 25 - CAMPO MOURÃO</v>
      </c>
    </row>
    <row r="37" ht="15.75" customHeight="1">
      <c r="A37" s="171" t="str">
        <f>IFERROR(__xludf.DUMMYFUNCTION("""COMPUTED_VALUE"""),"ADM REGIONAL CAMPO MOURÃO")</f>
        <v>ADM REGIONAL CAMPO MOURÃO</v>
      </c>
    </row>
    <row r="38" ht="15.75" customHeight="1">
      <c r="A38" s="202" t="str">
        <f>IFERROR(__xludf.DUMMYFUNCTION("""COMPUTED_VALUE"""),"FUNDEPAR - LOTE 40 - FOZ DO IGUAÇU")</f>
        <v>FUNDEPAR - LOTE 40 - FOZ DO IGUAÇU</v>
      </c>
    </row>
    <row r="39" ht="15.75" customHeight="1">
      <c r="A39" s="171" t="str">
        <f>IFERROR(__xludf.DUMMYFUNCTION("""COMPUTED_VALUE"""),"BBGO - MANUTENÇÃO")</f>
        <v>BBGO - MANUTENÇÃO</v>
      </c>
    </row>
    <row r="40" ht="15.75" customHeight="1">
      <c r="A40" s="171" t="str">
        <f>IFERROR(__xludf.DUMMYFUNCTION("""COMPUTED_VALUE"""),"GO - ADM LOCAL")</f>
        <v>GO - ADM LOCAL</v>
      </c>
    </row>
    <row r="41" ht="15.75" customHeight="1">
      <c r="A41" s="171" t="str">
        <f>IFERROR(__xludf.DUMMYFUNCTION("""COMPUTED_VALUE"""),"JUSTIÇA FEDERAL GOIAS")</f>
        <v>JUSTIÇA FEDERAL GOIAS</v>
      </c>
    </row>
    <row r="42" ht="15.75" customHeight="1">
      <c r="A42" s="171" t="str">
        <f>IFERROR(__xludf.DUMMYFUNCTION("""COMPUTED_VALUE"""),"SEINFRA - APARECIDA")</f>
        <v>SEINFRA - APARECIDA</v>
      </c>
    </row>
    <row r="43" ht="15.75" customHeight="1">
      <c r="A43" s="171" t="str">
        <f>IFERROR(__xludf.DUMMYFUNCTION("""COMPUTED_VALUE"""),"TJ 1A - GOIANIA - CORRETIVA")</f>
        <v>TJ 1A - GOIANIA - CORRETIVA</v>
      </c>
    </row>
    <row r="44" ht="15.75" customHeight="1">
      <c r="A44" s="171" t="str">
        <f>IFERROR(__xludf.DUMMYFUNCTION("""COMPUTED_VALUE"""),"TJ 1A - GOIANIA - PREVENTIVA")</f>
        <v>TJ 1A - GOIANIA - PREVENTIVA</v>
      </c>
    </row>
    <row r="45" ht="15.75" customHeight="1">
      <c r="A45" s="202" t="str">
        <f>IFERROR(__xludf.DUMMYFUNCTION("""COMPUTED_VALUE"""),"TJ 1B - ANÁPOLIS - CORRETIVA")</f>
        <v>TJ 1B - ANÁPOLIS - CORRETIVA</v>
      </c>
    </row>
    <row r="46" ht="15.75" customHeight="1">
      <c r="A46" s="171" t="str">
        <f>IFERROR(__xludf.DUMMYFUNCTION("""COMPUTED_VALUE"""),"TJ 1B - ANÁPOLIS - PREVENTIVA")</f>
        <v>TJ 1B - ANÁPOLIS - PREVENTIVA</v>
      </c>
    </row>
    <row r="47" ht="15.75" customHeight="1">
      <c r="A47" s="171" t="str">
        <f>IFERROR(__xludf.DUMMYFUNCTION("""COMPUTED_VALUE"""),"TJ MANUTENÇÃO CALDAS NOVAS - CORRETIVA")</f>
        <v>TJ MANUTENÇÃO CALDAS NOVAS - CORRETIVA</v>
      </c>
    </row>
    <row r="48" ht="15.75" customHeight="1">
      <c r="A48" s="171" t="str">
        <f>IFERROR(__xludf.DUMMYFUNCTION("""COMPUTED_VALUE"""),"TJ MANUTENÇÃO RIO VERDE - CORRETIVA")</f>
        <v>TJ MANUTENÇÃO RIO VERDE - CORRETIVA</v>
      </c>
    </row>
    <row r="49" ht="15.75" customHeight="1">
      <c r="A49" s="171" t="str">
        <f>IFERROR(__xludf.DUMMYFUNCTION("""COMPUTED_VALUE"""),"TJGO")</f>
        <v>TJGO</v>
      </c>
    </row>
    <row r="50" ht="15.75" customHeight="1">
      <c r="A50" s="171" t="str">
        <f>IFERROR(__xludf.DUMMYFUNCTION("""COMPUTED_VALUE"""),"TJGO - RETROFIT")</f>
        <v>TJGO - RETROFIT</v>
      </c>
    </row>
    <row r="51" ht="15.75" customHeight="1">
      <c r="A51" s="171" t="str">
        <f>IFERROR(__xludf.DUMMYFUNCTION("""COMPUTED_VALUE"""),"TJGO RETROFIT PARCEIROS - LOTES 5")</f>
        <v>TJGO RETROFIT PARCEIROS - LOTES 5</v>
      </c>
    </row>
    <row r="52" ht="15.75" customHeight="1">
      <c r="A52" s="171" t="str">
        <f>IFERROR(__xludf.DUMMYFUNCTION("""COMPUTED_VALUE"""),"TJGO RETROFIT R5 - LOTE 4")</f>
        <v>TJGO RETROFIT R5 - LOTE 4</v>
      </c>
    </row>
    <row r="53" ht="15.75" customHeight="1">
      <c r="A53" s="202" t="str">
        <f>IFERROR(__xludf.DUMMYFUNCTION("""COMPUTED_VALUE"""),"TJGO RETROFIT R5 - LOTE 5")</f>
        <v>TJGO RETROFIT R5 - LOTE 5</v>
      </c>
    </row>
    <row r="54" ht="15.75" customHeight="1">
      <c r="A54" s="202" t="str">
        <f>IFERROR(__xludf.DUMMYFUNCTION("""COMPUTED_VALUE"""),"TJGO MANUTENÇÃO LOTE 02")</f>
        <v>TJGO MANUTENÇÃO LOTE 02</v>
      </c>
    </row>
    <row r="55" ht="15.75" customHeight="1">
      <c r="A55" s="210" t="str">
        <f>IFERROR(__xludf.DUMMYFUNCTION("""COMPUTED_VALUE"""),"UFG")</f>
        <v>UFG</v>
      </c>
    </row>
    <row r="56" ht="15.75" customHeight="1">
      <c r="A56" s="171" t="str">
        <f>IFERROR(__xludf.DUMMYFUNCTION("""COMPUTED_VALUE"""),"15º BATALHÃO ")</f>
        <v>15º BATALHÃO </v>
      </c>
    </row>
    <row r="57" ht="15.75" customHeight="1">
      <c r="A57" s="171" t="str">
        <f>IFERROR(__xludf.DUMMYFUNCTION("""COMPUTED_VALUE"""),"ADM REGIONAL JOAO PESSOA")</f>
        <v>ADM REGIONAL JOAO PESSOA</v>
      </c>
    </row>
    <row r="58" ht="15.75" customHeight="1">
      <c r="A58" s="171" t="str">
        <f>IFERROR(__xludf.DUMMYFUNCTION("""COMPUTED_VALUE"""),"BRILHANTE - ICMBIO")</f>
        <v>BRILHANTE - ICMBIO</v>
      </c>
    </row>
    <row r="59" ht="15.75" customHeight="1">
      <c r="A59" s="202" t="str">
        <f>IFERROR(__xludf.DUMMYFUNCTION("""COMPUTED_VALUE"""),"HOSPITAL UNIVERSITARIO LAURO WANDERLEY")</f>
        <v>HOSPITAL UNIVERSITARIO LAURO WANDERLEY</v>
      </c>
    </row>
    <row r="60" ht="15.75" customHeight="1">
      <c r="A60" s="202" t="str">
        <f>IFERROR(__xludf.DUMMYFUNCTION("""COMPUTED_VALUE"""),"ICMBIO - PB")</f>
        <v>ICMBIO - PB</v>
      </c>
    </row>
    <row r="61" ht="15.75" customHeight="1">
      <c r="A61" s="171" t="str">
        <f>IFERROR(__xludf.DUMMYFUNCTION("""COMPUTED_VALUE"""),"INSTITUTO CHICO MENDES")</f>
        <v>INSTITUTO CHICO MENDES</v>
      </c>
    </row>
    <row r="62" ht="15.75" customHeight="1">
      <c r="A62" s="171" t="str">
        <f>IFERROR(__xludf.DUMMYFUNCTION("""COMPUTED_VALUE"""),"PARQUE TRES RUAS - JOAO PESSOA")</f>
        <v>PARQUE TRES RUAS - JOAO PESSOA</v>
      </c>
    </row>
    <row r="63" ht="15.75" customHeight="1">
      <c r="A63" s="171" t="str">
        <f>IFERROR(__xludf.DUMMYFUNCTION("""COMPUTED_VALUE"""),"SEECT PB ITEM 1")</f>
        <v>SEECT PB ITEM 1</v>
      </c>
    </row>
    <row r="64" ht="15.75" customHeight="1">
      <c r="A64" s="171" t="str">
        <f>IFERROR(__xludf.DUMMYFUNCTION("""COMPUTED_VALUE"""),"SEECT PB ITEM 2")</f>
        <v>SEECT PB ITEM 2</v>
      </c>
    </row>
    <row r="65" ht="15.75" customHeight="1">
      <c r="A65" s="171" t="str">
        <f>IFERROR(__xludf.DUMMYFUNCTION("""COMPUTED_VALUE"""),"SEFAZ PB - LOTE 01")</f>
        <v>SEFAZ PB - LOTE 01</v>
      </c>
    </row>
    <row r="66" ht="15.75" customHeight="1">
      <c r="A66" s="202" t="str">
        <f>IFERROR(__xludf.DUMMYFUNCTION("""COMPUTED_VALUE"""),"SEFAZ PB - LOTE 02")</f>
        <v>SEFAZ PB - LOTE 02</v>
      </c>
    </row>
    <row r="67" ht="15.75" customHeight="1">
      <c r="A67" s="202" t="str">
        <f>IFERROR(__xludf.DUMMYFUNCTION("""COMPUTED_VALUE"""),"SEINFRA - PAVIMENTAÇÃO")</f>
        <v>SEINFRA - PAVIMENTAÇÃO</v>
      </c>
    </row>
    <row r="68" ht="15.75" customHeight="1">
      <c r="A68" s="202" t="str">
        <f>IFERROR(__xludf.DUMMYFUNCTION("""COMPUTED_VALUE"""),"SEINFRA PB - REFORMA ESCOLAS")</f>
        <v>SEINFRA PB - REFORMA ESCOLAS</v>
      </c>
    </row>
    <row r="69" ht="15.75" customHeight="1">
      <c r="A69" s="171" t="str">
        <f>IFERROR(__xludf.DUMMYFUNCTION("""COMPUTED_VALUE"""),"SUPLAN - PB")</f>
        <v>SUPLAN - PB</v>
      </c>
    </row>
    <row r="70" ht="15.75" customHeight="1">
      <c r="A70" s="171" t="str">
        <f>IFERROR(__xludf.DUMMYFUNCTION("""COMPUTED_VALUE"""),"ADM REGIONAL LONDRINA")</f>
        <v>ADM REGIONAL LONDRINA</v>
      </c>
    </row>
    <row r="71" ht="15.75" customHeight="1">
      <c r="A71" s="202" t="str">
        <f>IFERROR(__xludf.DUMMYFUNCTION("""COMPUTED_VALUE"""),"FUNDEPAR - LOTE 43 - LONDRINA")</f>
        <v>FUNDEPAR - LOTE 43 - LONDRINA</v>
      </c>
    </row>
    <row r="72" ht="15.75" customHeight="1">
      <c r="A72" s="210" t="str">
        <f>IFERROR(__xludf.DUMMYFUNCTION("""COMPUTED_VALUE"""),"FUNDEPAR - LOTE 61 - LONDRINA")</f>
        <v>FUNDEPAR - LOTE 61 - LONDRINA</v>
      </c>
    </row>
    <row r="73" ht="15.75" customHeight="1">
      <c r="A73" s="210" t="str">
        <f>IFERROR(__xludf.DUMMYFUNCTION("""COMPUTED_VALUE"""),"FUNDEPAR - LOTE 62 - LONDRINA")</f>
        <v>FUNDEPAR - LOTE 62 - LONDRINA</v>
      </c>
    </row>
    <row r="74" ht="15.75" customHeight="1">
      <c r="A74" s="210" t="str">
        <f>IFERROR(__xludf.DUMMYFUNCTION("""COMPUTED_VALUE"""),"FUNDEPAR - LOTE 63 - LONDRINA")</f>
        <v>FUNDEPAR - LOTE 63 - LONDRINA</v>
      </c>
    </row>
    <row r="75" ht="15.75" customHeight="1">
      <c r="A75" s="171" t="str">
        <f>IFERROR(__xludf.DUMMYFUNCTION("""COMPUTED_VALUE"""),"ADM REGIONAL MACAIBA")</f>
        <v>ADM REGIONAL MACAIBA</v>
      </c>
    </row>
    <row r="76" ht="15.75" customHeight="1">
      <c r="A76" s="210" t="str">
        <f>IFERROR(__xludf.DUMMYFUNCTION("""COMPUTED_VALUE"""),"MACAIBA SME - MANUTENÇÃO")</f>
        <v>MACAIBA SME - MANUTENÇÃO</v>
      </c>
    </row>
    <row r="77" ht="15.75" customHeight="1">
      <c r="A77" s="210" t="str">
        <f>IFERROR(__xludf.DUMMYFUNCTION("""COMPUTED_VALUE"""),"MACAIBA SMS - MANUTENÇÃO")</f>
        <v>MACAIBA SMS - MANUTENÇÃO</v>
      </c>
    </row>
    <row r="78" ht="15.75" customHeight="1">
      <c r="A78" s="210" t="str">
        <f>IFERROR(__xludf.DUMMYFUNCTION("""COMPUTED_VALUE"""),"SME REFORMA ESCOLAS MACAIBA")</f>
        <v>SME REFORMA ESCOLAS MACAIBA</v>
      </c>
    </row>
    <row r="79" ht="15.75" customHeight="1">
      <c r="A79" s="171" t="str">
        <f>IFERROR(__xludf.DUMMYFUNCTION("""COMPUTED_VALUE"""),"ADM REGIONAL MARINGÁ")</f>
        <v>ADM REGIONAL MARINGÁ</v>
      </c>
    </row>
    <row r="80" ht="15.75" customHeight="1">
      <c r="A80" s="210" t="str">
        <f>IFERROR(__xludf.DUMMYFUNCTION("""COMPUTED_VALUE"""),"FUNDEPAR - LOTE 50 - MARINGÁ")</f>
        <v>FUNDEPAR - LOTE 50 - MARINGÁ</v>
      </c>
    </row>
    <row r="81" ht="15.75" customHeight="1">
      <c r="A81" s="210" t="str">
        <f>IFERROR(__xludf.DUMMYFUNCTION("""COMPUTED_VALUE"""),"FUNDEPAR - LOTE 51 - MARINGÁ")</f>
        <v>FUNDEPAR - LOTE 51 - MARINGÁ</v>
      </c>
    </row>
    <row r="82" ht="15.75" customHeight="1">
      <c r="A82" s="210" t="str">
        <f>IFERROR(__xludf.DUMMYFUNCTION("""COMPUTED_VALUE"""),"FUNDEPAR - LOTE 52 - MARINGÁ")</f>
        <v>FUNDEPAR - LOTE 52 - MARINGÁ</v>
      </c>
    </row>
    <row r="83" ht="15.75" customHeight="1">
      <c r="A83" s="171" t="str">
        <f>IFERROR(__xludf.DUMMYFUNCTION("""COMPUTED_VALUE"""),"ADM REGIONAL MOSSORO")</f>
        <v>ADM REGIONAL MOSSORO</v>
      </c>
    </row>
    <row r="84" ht="15.75" customHeight="1">
      <c r="A84" s="171" t="str">
        <f>IFERROR(__xludf.DUMMYFUNCTION("""COMPUTED_VALUE"""),"FUNDASE - RN")</f>
        <v>FUNDASE - RN</v>
      </c>
    </row>
    <row r="85" ht="15.75" customHeight="1">
      <c r="A85" s="210" t="str">
        <f>IFERROR(__xludf.DUMMYFUNCTION("""COMPUTED_VALUE"""),"SME MOSSORÓ - MANUTENÇÃO")</f>
        <v>SME MOSSORÓ - MANUTENÇÃO</v>
      </c>
    </row>
    <row r="86" ht="15.75" customHeight="1">
      <c r="A86" s="171" t="str">
        <f>IFERROR(__xludf.DUMMYFUNCTION("""COMPUTED_VALUE"""),"ADM CENTRAL ENGPAC")</f>
        <v>ADM CENTRAL ENGPAC</v>
      </c>
    </row>
    <row r="87" ht="15.75" customHeight="1">
      <c r="A87" s="171" t="str">
        <f>IFERROR(__xludf.DUMMYFUNCTION("""COMPUTED_VALUE"""),"ADM REGIONAL NATAL")</f>
        <v>ADM REGIONAL NATAL</v>
      </c>
    </row>
    <row r="88" ht="15.75" customHeight="1">
      <c r="A88" s="171" t="str">
        <f>IFERROR(__xludf.DUMMYFUNCTION("""COMPUTED_VALUE"""),"ADM REGIONAL NATAL ECONTECX")</f>
        <v>ADM REGIONAL NATAL ECONTECX</v>
      </c>
    </row>
    <row r="89" ht="15.75" customHeight="1">
      <c r="A89" s="171" t="str">
        <f>IFERROR(__xludf.DUMMYFUNCTION("""COMPUTED_VALUE"""),"BASE CONTAINER UPA SATÉLITE")</f>
        <v>BASE CONTAINER UPA SATÉLITE</v>
      </c>
    </row>
    <row r="90" ht="15.75" customHeight="1">
      <c r="A90" s="210" t="str">
        <f>IFERROR(__xludf.DUMMYFUNCTION("""COMPUTED_VALUE"""),"BASE NAVAL")</f>
        <v>BASE NAVAL</v>
      </c>
    </row>
    <row r="91" ht="15.75" customHeight="1">
      <c r="A91" s="171" t="str">
        <f>IFERROR(__xludf.DUMMYFUNCTION("""COMPUTED_VALUE"""),"CODERN NATAL - BALANÇA")</f>
        <v>CODERN NATAL - BALANÇA</v>
      </c>
    </row>
    <row r="92" ht="15.75" customHeight="1">
      <c r="A92" s="171" t="str">
        <f>IFERROR(__xludf.DUMMYFUNCTION("""COMPUTED_VALUE"""),"E.M PROF ANTONIO SEVERIANO")</f>
        <v>E.M PROF ANTONIO SEVERIANO</v>
      </c>
    </row>
    <row r="93" ht="15.75" customHeight="1">
      <c r="A93" s="171" t="str">
        <f>IFERROR(__xludf.DUMMYFUNCTION("""COMPUTED_VALUE"""),"E.M.JOÃO XXIII- CASTELO D'AGUA")</f>
        <v>E.M.JOÃO XXIII- CASTELO D'AGUA</v>
      </c>
    </row>
    <row r="94" ht="15.75" customHeight="1">
      <c r="A94" s="171" t="str">
        <f>IFERROR(__xludf.DUMMYFUNCTION("""COMPUTED_VALUE"""),"ESCRITORIO CARLOS")</f>
        <v>ESCRITORIO CARLOS</v>
      </c>
    </row>
    <row r="95" ht="15.75" customHeight="1">
      <c r="A95" s="210" t="str">
        <f>IFERROR(__xludf.DUMMYFUNCTION("""COMPUTED_VALUE"""),"HOSPITAL DE GUARNIÇÃO")</f>
        <v>HOSPITAL DE GUARNIÇÃO</v>
      </c>
    </row>
    <row r="96" ht="15.75" customHeight="1">
      <c r="A96" s="210" t="str">
        <f>IFERROR(__xludf.DUMMYFUNCTION("""COMPUTED_VALUE"""),"HOSPITAL RESIDENCIAL")</f>
        <v>HOSPITAL RESIDENCIAL</v>
      </c>
    </row>
    <row r="97" ht="15.75" customHeight="1">
      <c r="A97" s="202" t="str">
        <f>IFERROR(__xludf.DUMMYFUNCTION("""COMPUTED_VALUE"""),"ICMBIO - RN")</f>
        <v>ICMBIO - RN</v>
      </c>
    </row>
    <row r="98" ht="15.75" customHeight="1">
      <c r="A98" s="202" t="str">
        <f>IFERROR(__xludf.DUMMYFUNCTION("""COMPUTED_VALUE"""),"INCRA - MÃO DE OBRA")</f>
        <v>INCRA - MÃO DE OBRA</v>
      </c>
    </row>
    <row r="99" ht="15.75" customHeight="1">
      <c r="A99" s="202" t="str">
        <f>IFERROR(__xludf.DUMMYFUNCTION("""COMPUTED_VALUE"""),"INCRA - SERVIÇOS EVENTUAIS")</f>
        <v>INCRA - SERVIÇOS EVENTUAIS</v>
      </c>
    </row>
    <row r="100" ht="15.75" customHeight="1">
      <c r="A100" s="171" t="str">
        <f>IFERROR(__xludf.DUMMYFUNCTION("""COMPUTED_VALUE"""),"RN - ADM LOCAL")</f>
        <v>RN - ADM LOCAL</v>
      </c>
    </row>
    <row r="101" ht="15.75" customHeight="1">
      <c r="A101" s="171" t="str">
        <f>IFERROR(__xludf.DUMMYFUNCTION("""COMPUTED_VALUE"""),"SEEC RN PROJETOS")</f>
        <v>SEEC RN PROJETOS</v>
      </c>
    </row>
    <row r="102" ht="15.75" customHeight="1">
      <c r="A102" s="210" t="str">
        <f>IFERROR(__xludf.DUMMYFUNCTION("""COMPUTED_VALUE"""),"SEINFRA NATAL TAPA BURACOS ZONA LESTE")</f>
        <v>SEINFRA NATAL TAPA BURACOS ZONA LESTE</v>
      </c>
    </row>
    <row r="103" ht="15.75" customHeight="1">
      <c r="A103" s="210" t="str">
        <f>IFERROR(__xludf.DUMMYFUNCTION("""COMPUTED_VALUE"""),"SEINFRA NATAL TAPA BURACOS ZONA SUL")</f>
        <v>SEINFRA NATAL TAPA BURACOS ZONA SUL</v>
      </c>
    </row>
    <row r="104" ht="15.75" customHeight="1">
      <c r="A104" s="210" t="str">
        <f>IFERROR(__xludf.DUMMYFUNCTION("""COMPUTED_VALUE"""),"SME - ZONA NORTE LOTE I - MANUTENÇÃO")</f>
        <v>SME - ZONA NORTE LOTE I - MANUTENÇÃO</v>
      </c>
    </row>
    <row r="105" ht="15.75" customHeight="1">
      <c r="A105" s="202" t="str">
        <f>IFERROR(__xludf.DUMMYFUNCTION("""COMPUTED_VALUE"""),"SME - ZONA OESTE LOTE IV - MANUTENÇÃO")</f>
        <v>SME - ZONA OESTE LOTE IV - MANUTENÇÃO</v>
      </c>
    </row>
    <row r="106" ht="15.75" customHeight="1">
      <c r="A106" s="202" t="str">
        <f>IFERROR(__xludf.DUMMYFUNCTION("""COMPUTED_VALUE"""),"SME NATAL - EMERGENCIAL")</f>
        <v>SME NATAL - EMERGENCIAL</v>
      </c>
    </row>
    <row r="107" ht="15.75" customHeight="1">
      <c r="A107" s="210" t="str">
        <f>IFERROR(__xludf.DUMMYFUNCTION("""COMPUTED_VALUE"""),"SME NATAL ELÉTRICA ZONA OESTE")</f>
        <v>SME NATAL ELÉTRICA ZONA OESTE</v>
      </c>
    </row>
    <row r="108" ht="15.75" customHeight="1">
      <c r="A108" s="210" t="str">
        <f>IFERROR(__xludf.DUMMYFUNCTION("""COMPUTED_VALUE"""),"SME NATAL II ZONA NORTE")</f>
        <v>SME NATAL II ZONA NORTE</v>
      </c>
    </row>
    <row r="109" ht="15.75" customHeight="1">
      <c r="A109" s="210" t="str">
        <f>IFERROR(__xludf.DUMMYFUNCTION("""COMPUTED_VALUE"""),"SME NATAL II ZONA OESTE")</f>
        <v>SME NATAL II ZONA OESTE</v>
      </c>
    </row>
    <row r="110" ht="15.75" customHeight="1">
      <c r="A110" s="210" t="str">
        <f>IFERROR(__xludf.DUMMYFUNCTION("""COMPUTED_VALUE"""),"SME NATAL INCENDIO")</f>
        <v>SME NATAL INCENDIO</v>
      </c>
    </row>
    <row r="111" ht="15.75" customHeight="1">
      <c r="A111" s="210" t="str">
        <f>IFERROR(__xludf.DUMMYFUNCTION("""COMPUTED_VALUE"""),"SME NATAL RESERVATORIO")</f>
        <v>SME NATAL RESERVATORIO</v>
      </c>
    </row>
    <row r="112" ht="15.75" customHeight="1">
      <c r="A112" s="210" t="str">
        <f>IFERROR(__xludf.DUMMYFUNCTION("""COMPUTED_VALUE"""),"SMS NATAL")</f>
        <v>SMS NATAL</v>
      </c>
    </row>
    <row r="113" ht="15.75" customHeight="1">
      <c r="A113" s="210" t="str">
        <f>IFERROR(__xludf.DUMMYFUNCTION("""COMPUTED_VALUE"""),"SMS NATAL DISTRITO LESTE ITEM 1")</f>
        <v>SMS NATAL DISTRITO LESTE ITEM 1</v>
      </c>
    </row>
    <row r="114" ht="15.75" customHeight="1">
      <c r="A114" s="210" t="str">
        <f>IFERROR(__xludf.DUMMYFUNCTION("""COMPUTED_VALUE"""),"SMS NATAL DISTRITO OESTE ITEM 2")</f>
        <v>SMS NATAL DISTRITO OESTE ITEM 2</v>
      </c>
    </row>
    <row r="115" ht="15.75" customHeight="1">
      <c r="A115" s="210" t="str">
        <f>IFERROR(__xludf.DUMMYFUNCTION("""COMPUTED_VALUE"""),"SMS NATAL DISTRITO SUL ITEM 3")</f>
        <v>SMS NATAL DISTRITO SUL ITEM 3</v>
      </c>
    </row>
    <row r="116" ht="15.75" customHeight="1">
      <c r="A116" s="202" t="str">
        <f>IFERROR(__xludf.DUMMYFUNCTION("""COMPUTED_VALUE"""),"SPU E ESTACIONAMENTO")</f>
        <v>SPU E ESTACIONAMENTO</v>
      </c>
    </row>
    <row r="117" ht="15.75" customHeight="1">
      <c r="A117" s="202" t="str">
        <f>IFERROR(__xludf.DUMMYFUNCTION("""COMPUTED_VALUE"""),"UBS ALTO DA TORRE")</f>
        <v>UBS ALTO DA TORRE</v>
      </c>
    </row>
    <row r="118" ht="15.75" customHeight="1">
      <c r="A118" s="202" t="str">
        <f>IFERROR(__xludf.DUMMYFUNCTION("""COMPUTED_VALUE"""),"UFRN - IMPERMEABILIZAÇÃO")</f>
        <v>UFRN - IMPERMEABILIZAÇÃO</v>
      </c>
    </row>
    <row r="119" ht="15.75" customHeight="1">
      <c r="A119" s="202" t="str">
        <f>IFERROR(__xludf.DUMMYFUNCTION("""COMPUTED_VALUE"""),"UFRN - PINTURA")</f>
        <v>UFRN - PINTURA</v>
      </c>
    </row>
    <row r="120" ht="15.75" customHeight="1">
      <c r="A120" s="202" t="str">
        <f>IFERROR(__xludf.DUMMYFUNCTION("""COMPUTED_VALUE"""),"USF PLANICIE DAS MANGUEIRAS")</f>
        <v>USF PLANICIE DAS MANGUEIRAS</v>
      </c>
    </row>
    <row r="121" ht="15.75" customHeight="1">
      <c r="A121" s="202" t="str">
        <f>IFERROR(__xludf.DUMMYFUNCTION("""COMPUTED_VALUE"""),"VERA LUCIA (REFORMA)")</f>
        <v>VERA LUCIA (REFORMA)</v>
      </c>
    </row>
    <row r="122" ht="15.75" customHeight="1">
      <c r="A122" s="202" t="str">
        <f>IFERROR(__xludf.DUMMYFUNCTION("""COMPUTED_VALUE"""),"SEMTAS")</f>
        <v>SEMTAS</v>
      </c>
    </row>
    <row r="123" ht="15.75" customHeight="1">
      <c r="A123" s="202" t="str">
        <f>IFERROR(__xludf.DUMMYFUNCTION("""COMPUTED_VALUE"""),"SEEC RN NOVA CRUZ")</f>
        <v>SEEC RN NOVA CRUZ</v>
      </c>
    </row>
    <row r="124" ht="15.75" customHeight="1">
      <c r="A124" s="202" t="str">
        <f>IFERROR(__xludf.DUMMYFUNCTION("""COMPUTED_VALUE"""),"ADM REGIONAL PARAIBA")</f>
        <v>ADM REGIONAL PARAIBA</v>
      </c>
    </row>
    <row r="125" ht="15.75" customHeight="1">
      <c r="A125" s="202" t="str">
        <f>IFERROR(__xludf.DUMMYFUNCTION("""COMPUTED_VALUE"""),"ADM REGIONAL PARANÁ")</f>
        <v>ADM REGIONAL PARANÁ</v>
      </c>
    </row>
    <row r="126" ht="15.75" customHeight="1">
      <c r="A126" s="202" t="str">
        <f>IFERROR(__xludf.DUMMYFUNCTION("""COMPUTED_VALUE"""),"FUNDEPAR - LOTE 23 - PATO BRANCO")</f>
        <v>FUNDEPAR - LOTE 23 - PATO BRANCO</v>
      </c>
    </row>
    <row r="127" ht="15.75" customHeight="1">
      <c r="A127" s="202" t="str">
        <f>IFERROR(__xludf.DUMMYFUNCTION("""COMPUTED_VALUE"""),"SEECT PB ITEM 5")</f>
        <v>SEECT PB ITEM 5</v>
      </c>
    </row>
    <row r="128" ht="15.75" customHeight="1">
      <c r="A128" s="202" t="str">
        <f>IFERROR(__xludf.DUMMYFUNCTION("""COMPUTED_VALUE"""),"SEEC RN PAU DOS FERROS")</f>
        <v>SEEC RN PAU DOS FERROS</v>
      </c>
    </row>
    <row r="129" ht="15.75" customHeight="1">
      <c r="A129" s="202" t="str">
        <f>IFERROR(__xludf.DUMMYFUNCTION("""COMPUTED_VALUE"""),"CELIC RS - PELOTAS")</f>
        <v>CELIC RS - PELOTAS</v>
      </c>
    </row>
    <row r="130" ht="15.75" customHeight="1">
      <c r="A130" s="202" t="str">
        <f>IFERROR(__xludf.DUMMYFUNCTION("""COMPUTED_VALUE"""),"FUNDEPAR - LOTE 04 - PITANGA")</f>
        <v>FUNDEPAR - LOTE 04 - PITANGA</v>
      </c>
    </row>
    <row r="131" ht="15.75" customHeight="1">
      <c r="A131" s="202" t="str">
        <f>IFERROR(__xludf.DUMMYFUNCTION("""COMPUTED_VALUE"""),"SMAP - LOTE 01")</f>
        <v>SMAP - LOTE 01</v>
      </c>
    </row>
    <row r="132" ht="15.75" customHeight="1">
      <c r="A132" s="202" t="str">
        <f>IFERROR(__xludf.DUMMYFUNCTION("""COMPUTED_VALUE"""),"SMAP - LOTE 03")</f>
        <v>SMAP - LOTE 03</v>
      </c>
    </row>
    <row r="133" ht="15.75" customHeight="1">
      <c r="A133" s="202" t="str">
        <f>IFERROR(__xludf.DUMMYFUNCTION("""COMPUTED_VALUE"""),"BANRISUL - LOTE 1")</f>
        <v>BANRISUL - LOTE 1</v>
      </c>
    </row>
    <row r="134" ht="15.75" customHeight="1">
      <c r="A134" s="202" t="str">
        <f>IFERROR(__xludf.DUMMYFUNCTION("""COMPUTED_VALUE"""),"BANRISUL - LOTE 2")</f>
        <v>BANRISUL - LOTE 2</v>
      </c>
    </row>
    <row r="135" ht="15.75" customHeight="1">
      <c r="A135" s="202" t="str">
        <f>IFERROR(__xludf.DUMMYFUNCTION("""COMPUTED_VALUE"""),"CORREIOS - 824")</f>
        <v>CORREIOS - 824</v>
      </c>
    </row>
    <row r="136" ht="15.75" customHeight="1">
      <c r="A136" s="202" t="str">
        <f>IFERROR(__xludf.DUMMYFUNCTION("""COMPUTED_VALUE"""),"CORREIOS 12")</f>
        <v>CORREIOS 12</v>
      </c>
    </row>
    <row r="137" ht="15.75" customHeight="1">
      <c r="A137" s="202" t="str">
        <f>IFERROR(__xludf.DUMMYFUNCTION("""COMPUTED_VALUE"""),"CORREIOS 17")</f>
        <v>CORREIOS 17</v>
      </c>
    </row>
    <row r="138" ht="15.75" customHeight="1">
      <c r="A138" s="202" t="str">
        <f>IFERROR(__xludf.DUMMYFUNCTION("""COMPUTED_VALUE"""),"CORREIOS 18 - NOVO HAMBURGO")</f>
        <v>CORREIOS 18 - NOVO HAMBURGO</v>
      </c>
    </row>
    <row r="139" ht="15.75" customHeight="1">
      <c r="A139" s="202" t="str">
        <f>IFERROR(__xludf.DUMMYFUNCTION("""COMPUTED_VALUE"""),"CORREIOS 18 - SANTANA DO LIVRAMENTO")</f>
        <v>CORREIOS 18 - SANTANA DO LIVRAMENTO</v>
      </c>
    </row>
    <row r="140" ht="15.75" customHeight="1">
      <c r="A140" s="202" t="str">
        <f>IFERROR(__xludf.DUMMYFUNCTION("""COMPUTED_VALUE"""),"CORREIOS 18 - SÃO GABRIEL")</f>
        <v>CORREIOS 18 - SÃO GABRIEL</v>
      </c>
    </row>
    <row r="141" ht="15.75" customHeight="1">
      <c r="A141" s="202" t="str">
        <f>IFERROR(__xludf.DUMMYFUNCTION("""COMPUTED_VALUE"""),"CORREIOS 18 - SÃO LEOPOLDO")</f>
        <v>CORREIOS 18 - SÃO LEOPOLDO</v>
      </c>
    </row>
    <row r="142" ht="15.75" customHeight="1">
      <c r="A142" s="202" t="str">
        <f>IFERROR(__xludf.DUMMYFUNCTION("""COMPUTED_VALUE"""),"CORREIOS 18 - SOLEDADE")</f>
        <v>CORREIOS 18 - SOLEDADE</v>
      </c>
    </row>
    <row r="143" ht="15.75" customHeight="1">
      <c r="A143" s="202" t="str">
        <f>IFERROR(__xludf.DUMMYFUNCTION("""COMPUTED_VALUE"""),"CORREIOS 43")</f>
        <v>CORREIOS 43</v>
      </c>
    </row>
    <row r="144" ht="15.75" customHeight="1">
      <c r="A144" s="202" t="str">
        <f>IFERROR(__xludf.DUMMYFUNCTION("""COMPUTED_VALUE"""),"EMBRAPA RS")</f>
        <v>EMBRAPA RS</v>
      </c>
    </row>
    <row r="145" ht="15.75" customHeight="1">
      <c r="A145" s="202" t="str">
        <f>IFERROR(__xludf.DUMMYFUNCTION("""COMPUTED_VALUE"""),"GEOINFORMAÇÕES")</f>
        <v>GEOINFORMAÇÕES</v>
      </c>
    </row>
    <row r="146" ht="15.75" customHeight="1">
      <c r="A146" s="202" t="str">
        <f>IFERROR(__xludf.DUMMYFUNCTION("""COMPUTED_VALUE"""),"GRUPO HOSPITALAR DA CONCEIÇÃO")</f>
        <v>GRUPO HOSPITALAR DA CONCEIÇÃO</v>
      </c>
    </row>
    <row r="147" ht="15.75" customHeight="1">
      <c r="A147" s="202" t="str">
        <f>IFERROR(__xludf.DUMMYFUNCTION("""COMPUTED_VALUE"""),"INMETRO - RS")</f>
        <v>INMETRO - RS</v>
      </c>
    </row>
    <row r="148" ht="15.75" customHeight="1">
      <c r="A148" s="202" t="str">
        <f>IFERROR(__xludf.DUMMYFUNCTION("""COMPUTED_VALUE"""),"RS - ADM LOCAL")</f>
        <v>RS - ADM LOCAL</v>
      </c>
    </row>
    <row r="149" ht="15.75" customHeight="1">
      <c r="A149" s="202" t="str">
        <f>IFERROR(__xludf.DUMMYFUNCTION("""COMPUTED_VALUE"""),"SERPRO - RS")</f>
        <v>SERPRO - RS</v>
      </c>
    </row>
    <row r="150" ht="15.75" customHeight="1">
      <c r="A150" s="202" t="str">
        <f>IFERROR(__xludf.DUMMYFUNCTION("""COMPUTED_VALUE"""),"TRE - RS")</f>
        <v>TRE - RS</v>
      </c>
    </row>
    <row r="151" ht="15.75" customHeight="1">
      <c r="A151" s="202" t="str">
        <f>IFERROR(__xludf.DUMMYFUNCTION("""COMPUTED_VALUE"""),"BANRISUL - CENTRO")</f>
        <v>BANRISUL - CENTRO</v>
      </c>
    </row>
    <row r="152" ht="15.75" customHeight="1">
      <c r="A152" s="211" t="str">
        <f>IFERROR(__xludf.DUMMYFUNCTION("""COMPUTED_VALUE"""),"ICMBIO - PE")</f>
        <v>ICMBIO - PE</v>
      </c>
    </row>
    <row r="153" ht="15.75" customHeight="1">
      <c r="A153" s="104" t="str">
        <f>IFERROR(__xludf.DUMMYFUNCTION("""COMPUTED_VALUE"""),"RECEITA FEDERAL - MÃO DE OBRA")</f>
        <v>RECEITA FEDERAL - MÃO DE OBRA</v>
      </c>
    </row>
    <row r="154" ht="15.75" customHeight="1">
      <c r="A154" s="104" t="str">
        <f>IFERROR(__xludf.DUMMYFUNCTION("""COMPUTED_VALUE"""),"UFPE IMPERMEABILIZAÇÃO")</f>
        <v>UFPE IMPERMEABILIZAÇÃO</v>
      </c>
    </row>
    <row r="155" ht="15.75" customHeight="1">
      <c r="A155" s="104" t="str">
        <f>IFERROR(__xludf.DUMMYFUNCTION("""COMPUTED_VALUE"""),"UFPE PINTURA")</f>
        <v>UFPE PINTURA</v>
      </c>
    </row>
    <row r="156" ht="15.75" customHeight="1">
      <c r="A156" s="104" t="str">
        <f>IFERROR(__xludf.DUMMYFUNCTION("""COMPUTED_VALUE"""),"CEHAB PE")</f>
        <v>CEHAB PE</v>
      </c>
    </row>
    <row r="157" ht="15.75" customHeight="1">
      <c r="A157" s="211" t="str">
        <f>IFERROR(__xludf.DUMMYFUNCTION("""COMPUTED_VALUE"""),"ADM REGIONAL RIO GRANDE DO NORTE")</f>
        <v>ADM REGIONAL RIO GRANDE DO NORTE</v>
      </c>
    </row>
    <row r="158" ht="15.75" customHeight="1">
      <c r="A158" s="211" t="str">
        <f>IFERROR(__xludf.DUMMYFUNCTION("""COMPUTED_VALUE"""),"ADM REGIONAL RIO GRANDE DO SUL")</f>
        <v>ADM REGIONAL RIO GRANDE DO SUL</v>
      </c>
    </row>
    <row r="159" ht="15.75" customHeight="1">
      <c r="A159" s="211" t="str">
        <f>IFERROR(__xludf.DUMMYFUNCTION("""COMPUTED_VALUE"""),"SEECT PB ITEM 4")</f>
        <v>SEECT PB ITEM 4</v>
      </c>
    </row>
    <row r="160" ht="15.75" customHeight="1">
      <c r="A160" s="104" t="str">
        <f>IFERROR(__xludf.DUMMYFUNCTION("""COMPUTED_VALUE"""),"FUNDEPAR - LOTE 45 - TOLEDO")</f>
        <v>FUNDEPAR - LOTE 45 - TOLEDO</v>
      </c>
    </row>
    <row r="161" ht="15.75" customHeight="1">
      <c r="A161" s="104" t="str">
        <f>IFERROR(__xludf.DUMMYFUNCTION("""COMPUTED_VALUE"""),"FUNDEPAR - LOTE 46 - TOLEDO")</f>
        <v>FUNDEPAR - LOTE 46 - TOLEDO</v>
      </c>
    </row>
    <row r="162" ht="15.75" customHeight="1">
      <c r="A162" s="211" t="str">
        <f>IFERROR(__xludf.DUMMYFUNCTION("""COMPUTED_VALUE"""),"CELIC RS - VERANOPOLIS")</f>
        <v>CELIC RS - VERANOPOLIS</v>
      </c>
    </row>
    <row r="163" ht="15.75" customHeight="1">
      <c r="A163" s="211"/>
    </row>
    <row r="164" ht="15.75" customHeight="1">
      <c r="A164" s="211"/>
    </row>
    <row r="165" ht="15.75" customHeight="1">
      <c r="A165" s="211"/>
    </row>
    <row r="166" ht="15.75" customHeight="1">
      <c r="A166" s="211"/>
    </row>
    <row r="167" ht="15.75" customHeight="1">
      <c r="A167" s="211"/>
    </row>
    <row r="168" ht="15.75" customHeight="1">
      <c r="A168" s="211"/>
    </row>
    <row r="169" ht="15.75" customHeight="1">
      <c r="A169" s="211"/>
    </row>
    <row r="170" ht="15.75" customHeight="1">
      <c r="A170" s="211"/>
    </row>
    <row r="171" ht="15.75" customHeight="1">
      <c r="A171" s="211"/>
    </row>
    <row r="172" ht="15.75" customHeight="1">
      <c r="A172" s="211"/>
    </row>
    <row r="173" ht="15.75" customHeight="1">
      <c r="A173" s="211"/>
    </row>
    <row r="174" ht="15.75" customHeight="1">
      <c r="A174" s="211"/>
    </row>
    <row r="175" ht="15.75" customHeight="1">
      <c r="A175" s="211"/>
    </row>
    <row r="176" ht="15.75" customHeight="1">
      <c r="A176" s="211"/>
    </row>
    <row r="177" ht="15.75" customHeight="1">
      <c r="A177" s="211"/>
    </row>
    <row r="178" ht="15.75" customHeight="1">
      <c r="A178" s="211"/>
    </row>
    <row r="179" ht="15.75" customHeight="1">
      <c r="A179" s="211"/>
    </row>
    <row r="180" ht="15.75" customHeight="1">
      <c r="A180" s="211"/>
    </row>
    <row r="181" ht="15.75" customHeight="1">
      <c r="A181" s="211"/>
    </row>
    <row r="182" ht="15.75" customHeight="1">
      <c r="A182" s="211"/>
    </row>
    <row r="183" ht="15.75" customHeight="1">
      <c r="A183" s="211"/>
    </row>
    <row r="184" ht="15.75" customHeight="1">
      <c r="A184" s="211"/>
    </row>
    <row r="185" ht="15.75" customHeight="1">
      <c r="A185" s="211"/>
    </row>
    <row r="186" ht="15.75" customHeight="1">
      <c r="A186" s="211"/>
    </row>
    <row r="187" ht="15.75" customHeight="1">
      <c r="A187" s="211"/>
    </row>
    <row r="188" ht="15.75" customHeight="1">
      <c r="A188" s="211"/>
    </row>
    <row r="189" ht="15.75" customHeight="1">
      <c r="A189" s="211"/>
    </row>
    <row r="190" ht="15.75" customHeight="1">
      <c r="A190" s="211"/>
    </row>
    <row r="191" ht="15.75" customHeight="1">
      <c r="A191" s="211"/>
    </row>
    <row r="192" ht="15.75" customHeight="1">
      <c r="A192" s="211"/>
    </row>
    <row r="193" ht="15.75" customHeight="1">
      <c r="A193" s="211"/>
    </row>
    <row r="194" ht="15.75" customHeight="1">
      <c r="A194" s="211"/>
    </row>
    <row r="195" ht="15.75" customHeight="1">
      <c r="A195" s="211"/>
    </row>
    <row r="196" ht="15.75" customHeight="1">
      <c r="A196" s="211"/>
    </row>
    <row r="197" ht="15.75" customHeight="1">
      <c r="A197" s="211"/>
    </row>
    <row r="198" ht="15.75" customHeight="1">
      <c r="A198" s="211"/>
    </row>
    <row r="199" ht="15.75" customHeight="1">
      <c r="A199" s="211"/>
    </row>
    <row r="200" ht="15.75" customHeight="1">
      <c r="A200" s="211"/>
    </row>
    <row r="201" ht="15.75" customHeight="1">
      <c r="A201" s="211"/>
    </row>
    <row r="202" ht="15.75" customHeight="1">
      <c r="A202" s="211"/>
    </row>
    <row r="203" ht="15.75" customHeight="1">
      <c r="A203" s="211"/>
    </row>
    <row r="204" ht="15.75" customHeight="1">
      <c r="A204" s="211"/>
    </row>
    <row r="205" ht="15.75" customHeight="1">
      <c r="A205" s="211"/>
    </row>
    <row r="206" ht="15.75" customHeight="1">
      <c r="A206" s="211"/>
    </row>
    <row r="207" ht="15.75" customHeight="1">
      <c r="A207" s="211"/>
    </row>
    <row r="208" ht="15.75" customHeight="1">
      <c r="A208" s="211"/>
    </row>
    <row r="209" ht="15.75" customHeight="1">
      <c r="A209" s="211"/>
    </row>
    <row r="210" ht="15.75" customHeight="1">
      <c r="A210" s="211"/>
    </row>
    <row r="211" ht="15.75" customHeight="1">
      <c r="A211" s="211"/>
    </row>
    <row r="212" ht="15.75" customHeight="1">
      <c r="A212" s="211"/>
    </row>
    <row r="213" ht="15.75" customHeight="1">
      <c r="A213" s="211"/>
    </row>
    <row r="214" ht="15.75" customHeight="1">
      <c r="A214" s="211"/>
    </row>
    <row r="215" ht="15.75" customHeight="1">
      <c r="A215" s="211"/>
    </row>
    <row r="216" ht="15.75" customHeight="1">
      <c r="A216" s="211"/>
    </row>
    <row r="217" ht="15.75" customHeight="1">
      <c r="A217" s="211"/>
    </row>
    <row r="218" ht="15.75" customHeight="1">
      <c r="A218" s="211"/>
    </row>
    <row r="219" ht="15.75" customHeight="1">
      <c r="A219" s="211"/>
    </row>
    <row r="220" ht="15.75" customHeight="1">
      <c r="A220" s="211"/>
    </row>
    <row r="221" ht="15.75" customHeight="1">
      <c r="A221" s="211"/>
    </row>
    <row r="222" ht="15.75" customHeight="1">
      <c r="A222" s="211"/>
    </row>
    <row r="223" ht="15.75" customHeight="1">
      <c r="A223" s="211"/>
    </row>
    <row r="224" ht="15.75" customHeight="1">
      <c r="A224" s="211"/>
    </row>
    <row r="225" ht="15.75" customHeight="1">
      <c r="A225" s="211"/>
    </row>
    <row r="226" ht="15.75" customHeight="1">
      <c r="A226" s="211"/>
    </row>
    <row r="227" ht="15.75" customHeight="1">
      <c r="A227" s="211"/>
    </row>
    <row r="228" ht="15.75" customHeight="1">
      <c r="A228" s="211"/>
    </row>
    <row r="229" ht="15.75" customHeight="1">
      <c r="A229" s="211"/>
    </row>
    <row r="230" ht="15.75" customHeight="1">
      <c r="A230" s="211"/>
    </row>
    <row r="231" ht="15.75" customHeight="1">
      <c r="A231" s="211"/>
    </row>
    <row r="232" ht="15.75" customHeight="1">
      <c r="A232" s="211"/>
    </row>
    <row r="233" ht="15.75" customHeight="1">
      <c r="A233" s="211"/>
    </row>
    <row r="234" ht="15.75" customHeight="1">
      <c r="A234" s="211"/>
    </row>
    <row r="235" ht="15.75" customHeight="1">
      <c r="A235" s="211"/>
    </row>
    <row r="236" ht="15.75" customHeight="1">
      <c r="A236" s="211"/>
    </row>
    <row r="237" ht="15.75" customHeight="1">
      <c r="A237" s="211"/>
    </row>
    <row r="238" ht="15.75" customHeight="1">
      <c r="A238" s="211"/>
    </row>
    <row r="239" ht="15.75" customHeight="1">
      <c r="A239" s="211"/>
    </row>
    <row r="240" ht="15.75" customHeight="1">
      <c r="A240" s="211"/>
    </row>
    <row r="241" ht="15.75" customHeight="1">
      <c r="A241" s="211"/>
    </row>
    <row r="242" ht="15.75" customHeight="1">
      <c r="A242" s="211"/>
    </row>
    <row r="243" ht="15.75" customHeight="1">
      <c r="A243" s="211"/>
    </row>
    <row r="244" ht="15.75" customHeight="1">
      <c r="A244" s="211"/>
    </row>
    <row r="245" ht="15.75" customHeight="1">
      <c r="A245" s="211"/>
    </row>
    <row r="246" ht="15.75" customHeight="1">
      <c r="A246" s="211"/>
    </row>
    <row r="247" ht="15.75" customHeight="1">
      <c r="A247" s="211"/>
    </row>
    <row r="248" ht="15.75" customHeight="1">
      <c r="A248" s="211"/>
    </row>
    <row r="249" ht="15.75" customHeight="1">
      <c r="A249" s="211"/>
    </row>
    <row r="250" ht="15.75" customHeight="1">
      <c r="A250" s="211"/>
    </row>
    <row r="251" ht="15.75" customHeight="1">
      <c r="A251" s="211"/>
    </row>
    <row r="252" ht="15.75" customHeight="1">
      <c r="A252" s="211"/>
    </row>
    <row r="253" ht="15.75" customHeight="1">
      <c r="A253" s="211"/>
    </row>
    <row r="254" ht="15.75" customHeight="1">
      <c r="A254" s="211"/>
    </row>
    <row r="255" ht="15.75" customHeight="1">
      <c r="A255" s="211"/>
    </row>
    <row r="256" ht="15.75" customHeight="1">
      <c r="A256" s="211"/>
    </row>
    <row r="257" ht="15.75" customHeight="1">
      <c r="A257" s="211"/>
    </row>
    <row r="258" ht="15.75" customHeight="1">
      <c r="A258" s="211"/>
    </row>
    <row r="259" ht="15.75" customHeight="1">
      <c r="A259" s="211"/>
    </row>
    <row r="260" ht="15.75" customHeight="1">
      <c r="A260" s="211"/>
    </row>
    <row r="261" ht="15.75" customHeight="1">
      <c r="A261" s="211"/>
    </row>
    <row r="262" ht="15.75" customHeight="1">
      <c r="A262" s="211"/>
    </row>
    <row r="263" ht="15.75" customHeight="1">
      <c r="A263" s="211"/>
    </row>
    <row r="264" ht="15.75" customHeight="1">
      <c r="A264" s="211"/>
    </row>
    <row r="265" ht="15.75" customHeight="1">
      <c r="A265" s="211"/>
    </row>
    <row r="266" ht="15.75" customHeight="1">
      <c r="A266" s="211"/>
    </row>
    <row r="267" ht="15.75" customHeight="1">
      <c r="A267" s="211"/>
    </row>
    <row r="268" ht="15.75" customHeight="1">
      <c r="A268" s="211"/>
    </row>
    <row r="269" ht="15.75" customHeight="1">
      <c r="A269" s="211"/>
    </row>
    <row r="270" ht="15.75" customHeight="1">
      <c r="A270" s="211"/>
    </row>
    <row r="271" ht="15.75" customHeight="1">
      <c r="A271" s="211"/>
    </row>
    <row r="272" ht="15.75" customHeight="1">
      <c r="A272" s="211"/>
    </row>
    <row r="273" ht="15.75" customHeight="1">
      <c r="A273" s="211"/>
    </row>
    <row r="274" ht="15.75" customHeight="1">
      <c r="A274" s="211"/>
    </row>
    <row r="275" ht="15.75" customHeight="1">
      <c r="A275" s="211"/>
    </row>
    <row r="276" ht="15.75" customHeight="1">
      <c r="A276" s="211"/>
    </row>
    <row r="277" ht="15.75" customHeight="1">
      <c r="A277" s="211"/>
    </row>
    <row r="278" ht="15.75" customHeight="1">
      <c r="A278" s="211"/>
    </row>
    <row r="279" ht="15.75" customHeight="1">
      <c r="A279" s="211"/>
    </row>
    <row r="280" ht="15.75" customHeight="1">
      <c r="A280" s="211"/>
    </row>
    <row r="281" ht="15.75" customHeight="1">
      <c r="A281" s="211"/>
    </row>
    <row r="282" ht="15.75" customHeight="1">
      <c r="A282" s="211"/>
    </row>
    <row r="283" ht="15.75" customHeight="1">
      <c r="A283" s="211"/>
    </row>
    <row r="284" ht="15.75" customHeight="1">
      <c r="A284" s="211"/>
    </row>
    <row r="285" ht="15.75" customHeight="1">
      <c r="A285" s="211"/>
    </row>
    <row r="286" ht="15.75" customHeight="1">
      <c r="A286" s="211"/>
    </row>
    <row r="287" ht="15.75" customHeight="1">
      <c r="A287" s="211"/>
    </row>
    <row r="288" ht="15.75" customHeight="1">
      <c r="A288" s="211"/>
    </row>
    <row r="289" ht="15.75" customHeight="1">
      <c r="A289" s="211"/>
    </row>
    <row r="290" ht="15.75" customHeight="1">
      <c r="A290" s="211"/>
    </row>
    <row r="291" ht="15.75" customHeight="1">
      <c r="A291" s="211"/>
    </row>
    <row r="292" ht="15.75" customHeight="1">
      <c r="A292" s="211"/>
    </row>
    <row r="293" ht="15.75" customHeight="1">
      <c r="A293" s="211"/>
    </row>
    <row r="294" ht="15.75" customHeight="1">
      <c r="A294" s="211"/>
    </row>
    <row r="295" ht="15.75" customHeight="1">
      <c r="A295" s="211"/>
    </row>
    <row r="296" ht="15.75" customHeight="1">
      <c r="A296" s="211"/>
    </row>
    <row r="297" ht="15.75" customHeight="1">
      <c r="A297" s="211"/>
    </row>
    <row r="298" ht="15.75" customHeight="1">
      <c r="A298" s="211"/>
    </row>
    <row r="299" ht="15.75" customHeight="1">
      <c r="A299" s="211"/>
    </row>
    <row r="300" ht="15.75" customHeight="1">
      <c r="A300" s="211"/>
    </row>
    <row r="301" ht="15.75" customHeight="1">
      <c r="A301" s="211"/>
    </row>
    <row r="302" ht="15.75" customHeight="1">
      <c r="A302" s="211"/>
    </row>
    <row r="303" ht="15.75" customHeight="1">
      <c r="A303" s="211"/>
    </row>
    <row r="304" ht="15.75" customHeight="1">
      <c r="A304" s="211"/>
    </row>
    <row r="305" ht="15.75" customHeight="1">
      <c r="A305" s="211"/>
    </row>
    <row r="306" ht="15.75" customHeight="1">
      <c r="A306" s="211"/>
    </row>
    <row r="307" ht="15.75" customHeight="1">
      <c r="A307" s="211"/>
    </row>
    <row r="308" ht="15.75" customHeight="1">
      <c r="A308" s="211"/>
    </row>
    <row r="309" ht="15.75" customHeight="1">
      <c r="A309" s="211"/>
    </row>
    <row r="310" ht="15.75" customHeight="1">
      <c r="A310" s="211"/>
    </row>
    <row r="311" ht="15.75" customHeight="1">
      <c r="A311" s="211"/>
    </row>
    <row r="312" ht="15.75" customHeight="1">
      <c r="A312" s="211"/>
    </row>
    <row r="313" ht="15.75" customHeight="1">
      <c r="A313" s="211"/>
    </row>
    <row r="314" ht="15.75" customHeight="1">
      <c r="A314" s="211"/>
    </row>
    <row r="315" ht="15.75" customHeight="1">
      <c r="A315" s="211"/>
    </row>
    <row r="316" ht="15.75" customHeight="1">
      <c r="A316" s="211"/>
    </row>
    <row r="317" ht="15.75" customHeight="1">
      <c r="A317" s="211"/>
    </row>
    <row r="318" ht="15.75" customHeight="1">
      <c r="A318" s="211"/>
    </row>
    <row r="319" ht="15.75" customHeight="1">
      <c r="A319" s="211"/>
    </row>
    <row r="320" ht="15.75" customHeight="1">
      <c r="A320" s="211"/>
    </row>
    <row r="321" ht="15.75" customHeight="1">
      <c r="A321" s="211"/>
    </row>
    <row r="322" ht="15.75" customHeight="1">
      <c r="A322" s="211"/>
    </row>
    <row r="323" ht="15.75" customHeight="1">
      <c r="A323" s="211"/>
    </row>
    <row r="324" ht="15.75" customHeight="1">
      <c r="A324" s="211"/>
    </row>
    <row r="325" ht="15.75" customHeight="1">
      <c r="A325" s="211"/>
    </row>
    <row r="326" ht="15.75" customHeight="1">
      <c r="A326" s="211"/>
    </row>
    <row r="327" ht="15.75" customHeight="1">
      <c r="A327" s="211"/>
    </row>
    <row r="328" ht="15.75" customHeight="1">
      <c r="A328" s="211"/>
    </row>
    <row r="329" ht="15.75" customHeight="1">
      <c r="A329" s="211"/>
    </row>
    <row r="330" ht="15.75" customHeight="1">
      <c r="A330" s="211"/>
    </row>
    <row r="331" ht="15.75" customHeight="1">
      <c r="A331" s="211"/>
    </row>
    <row r="332" ht="15.75" customHeight="1">
      <c r="A332" s="211"/>
    </row>
    <row r="333" ht="15.75" customHeight="1">
      <c r="A333" s="211"/>
    </row>
    <row r="334" ht="15.75" customHeight="1">
      <c r="A334" s="211"/>
    </row>
    <row r="335" ht="15.75" customHeight="1">
      <c r="A335" s="211"/>
    </row>
    <row r="336" ht="15.75" customHeight="1">
      <c r="A336" s="211"/>
    </row>
    <row r="337" ht="15.75" customHeight="1">
      <c r="A337" s="211"/>
    </row>
    <row r="338" ht="15.75" customHeight="1">
      <c r="A338" s="211"/>
    </row>
    <row r="339" ht="15.75" customHeight="1">
      <c r="A339" s="211"/>
    </row>
    <row r="340" ht="15.75" customHeight="1">
      <c r="A340" s="211"/>
    </row>
    <row r="341" ht="15.75" customHeight="1">
      <c r="A341" s="211"/>
    </row>
    <row r="342" ht="15.75" customHeight="1">
      <c r="A342" s="211"/>
    </row>
    <row r="343" ht="15.75" customHeight="1">
      <c r="A343" s="211"/>
    </row>
    <row r="344" ht="15.75" customHeight="1">
      <c r="A344" s="211"/>
    </row>
    <row r="345" ht="15.75" customHeight="1">
      <c r="A345" s="211"/>
    </row>
    <row r="346" ht="15.75" customHeight="1">
      <c r="A346" s="211"/>
    </row>
    <row r="347" ht="15.75" customHeight="1">
      <c r="A347" s="211"/>
    </row>
    <row r="348" ht="15.75" customHeight="1">
      <c r="A348" s="211"/>
    </row>
    <row r="349" ht="15.75" customHeight="1">
      <c r="A349" s="211"/>
    </row>
    <row r="350" ht="15.75" customHeight="1">
      <c r="A350" s="211"/>
    </row>
    <row r="351" ht="15.75" customHeight="1">
      <c r="A351" s="211"/>
    </row>
    <row r="352" ht="15.75" customHeight="1">
      <c r="A352" s="211"/>
    </row>
    <row r="353" ht="15.75" customHeight="1">
      <c r="A353" s="211"/>
    </row>
    <row r="354" ht="15.75" customHeight="1">
      <c r="A354" s="211"/>
    </row>
    <row r="355" ht="15.75" customHeight="1">
      <c r="A355" s="211"/>
    </row>
    <row r="356" ht="15.75" customHeight="1">
      <c r="A356" s="211"/>
    </row>
    <row r="357" ht="15.75" customHeight="1">
      <c r="A357" s="211"/>
    </row>
    <row r="358" ht="15.75" customHeight="1">
      <c r="A358" s="211"/>
    </row>
    <row r="359" ht="15.75" customHeight="1">
      <c r="A359" s="211"/>
    </row>
    <row r="360" ht="15.75" customHeight="1">
      <c r="A360" s="211"/>
    </row>
    <row r="361" ht="15.75" customHeight="1">
      <c r="A361" s="211"/>
    </row>
    <row r="362" ht="15.75" customHeight="1">
      <c r="A362" s="211"/>
    </row>
    <row r="363" ht="15.75" customHeight="1">
      <c r="A363" s="211"/>
    </row>
    <row r="364" ht="15.75" customHeight="1">
      <c r="A364" s="211"/>
    </row>
    <row r="365" ht="15.75" customHeight="1">
      <c r="A365" s="211"/>
    </row>
    <row r="366" ht="15.75" customHeight="1">
      <c r="A366" s="211"/>
    </row>
    <row r="367" ht="15.75" customHeight="1">
      <c r="A367" s="211"/>
    </row>
    <row r="368" ht="15.75" customHeight="1">
      <c r="A368" s="211"/>
    </row>
    <row r="369" ht="15.75" customHeight="1">
      <c r="A369" s="211"/>
    </row>
    <row r="370" ht="15.75" customHeight="1">
      <c r="A370" s="211"/>
    </row>
    <row r="371" ht="15.75" customHeight="1">
      <c r="A371" s="211"/>
    </row>
    <row r="372" ht="15.75" customHeight="1">
      <c r="A372" s="211"/>
    </row>
    <row r="373" ht="15.75" customHeight="1">
      <c r="A373" s="211"/>
    </row>
    <row r="374" ht="15.75" customHeight="1">
      <c r="A374" s="211"/>
    </row>
    <row r="375" ht="15.75" customHeight="1">
      <c r="A375" s="211"/>
    </row>
    <row r="376" ht="15.75" customHeight="1">
      <c r="A376" s="211"/>
    </row>
    <row r="377" ht="15.75" customHeight="1">
      <c r="A377" s="211"/>
    </row>
    <row r="378" ht="15.75" customHeight="1">
      <c r="A378" s="211"/>
    </row>
    <row r="379" ht="15.75" customHeight="1">
      <c r="A379" s="211"/>
    </row>
    <row r="380" ht="15.75" customHeight="1">
      <c r="A380" s="211"/>
    </row>
    <row r="381" ht="15.75" customHeight="1">
      <c r="A381" s="211"/>
    </row>
    <row r="382" ht="15.75" customHeight="1">
      <c r="A382" s="211"/>
    </row>
    <row r="383" ht="15.75" customHeight="1">
      <c r="A383" s="211"/>
    </row>
    <row r="384" ht="15.75" customHeight="1">
      <c r="A384" s="211"/>
    </row>
    <row r="385" ht="15.75" customHeight="1">
      <c r="A385" s="211"/>
    </row>
    <row r="386" ht="15.75" customHeight="1">
      <c r="A386" s="211"/>
    </row>
    <row r="387" ht="15.75" customHeight="1">
      <c r="A387" s="211"/>
    </row>
    <row r="388" ht="15.75" customHeight="1">
      <c r="A388" s="211"/>
    </row>
    <row r="389" ht="15.75" customHeight="1">
      <c r="A389" s="211"/>
    </row>
    <row r="390" ht="15.75" customHeight="1">
      <c r="A390" s="211"/>
    </row>
    <row r="391" ht="15.75" customHeight="1">
      <c r="A391" s="211"/>
    </row>
    <row r="392" ht="15.75" customHeight="1">
      <c r="A392" s="211"/>
    </row>
    <row r="393" ht="15.75" customHeight="1">
      <c r="A393" s="211"/>
    </row>
    <row r="394" ht="15.75" customHeight="1">
      <c r="A394" s="211"/>
    </row>
    <row r="395" ht="15.75" customHeight="1">
      <c r="A395" s="211"/>
    </row>
    <row r="396" ht="15.75" customHeight="1">
      <c r="A396" s="211"/>
    </row>
    <row r="397" ht="15.75" customHeight="1">
      <c r="A397" s="211"/>
    </row>
    <row r="398" ht="15.75" customHeight="1">
      <c r="A398" s="211"/>
    </row>
    <row r="399" ht="15.75" customHeight="1">
      <c r="A399" s="211"/>
    </row>
    <row r="400" ht="15.75" customHeight="1">
      <c r="A400" s="211"/>
    </row>
    <row r="401" ht="15.75" customHeight="1">
      <c r="A401" s="211"/>
    </row>
    <row r="402" ht="15.75" customHeight="1">
      <c r="A402" s="211"/>
    </row>
    <row r="403" ht="15.75" customHeight="1">
      <c r="A403" s="211"/>
    </row>
    <row r="404" ht="15.75" customHeight="1">
      <c r="A404" s="211"/>
    </row>
    <row r="405" ht="15.75" customHeight="1">
      <c r="A405" s="211"/>
    </row>
    <row r="406" ht="15.75" customHeight="1">
      <c r="A406" s="211"/>
    </row>
    <row r="407" ht="15.75" customHeight="1">
      <c r="A407" s="211"/>
    </row>
    <row r="408" ht="15.75" customHeight="1">
      <c r="A408" s="211"/>
    </row>
    <row r="409" ht="15.75" customHeight="1">
      <c r="A409" s="211"/>
    </row>
    <row r="410" ht="15.75" customHeight="1">
      <c r="A410" s="211"/>
    </row>
    <row r="411" ht="15.75" customHeight="1">
      <c r="A411" s="211"/>
    </row>
    <row r="412" ht="15.75" customHeight="1">
      <c r="A412" s="211"/>
    </row>
    <row r="413" ht="15.75" customHeight="1">
      <c r="A413" s="211"/>
    </row>
    <row r="414" ht="15.75" customHeight="1">
      <c r="A414" s="211"/>
    </row>
    <row r="415" ht="15.75" customHeight="1">
      <c r="A415" s="211"/>
    </row>
    <row r="416" ht="15.75" customHeight="1">
      <c r="A416" s="211"/>
    </row>
    <row r="417" ht="15.75" customHeight="1">
      <c r="A417" s="211"/>
    </row>
    <row r="418" ht="15.75" customHeight="1">
      <c r="A418" s="211"/>
    </row>
    <row r="419" ht="15.75" customHeight="1">
      <c r="A419" s="211"/>
    </row>
    <row r="420" ht="15.75" customHeight="1">
      <c r="A420" s="211"/>
    </row>
    <row r="421" ht="15.75" customHeight="1">
      <c r="A421" s="211"/>
    </row>
    <row r="422" ht="15.75" customHeight="1">
      <c r="A422" s="211"/>
    </row>
    <row r="423" ht="15.75" customHeight="1">
      <c r="A423" s="211"/>
    </row>
    <row r="424" ht="15.75" customHeight="1">
      <c r="A424" s="211"/>
    </row>
    <row r="425" ht="15.75" customHeight="1">
      <c r="A425" s="211"/>
    </row>
    <row r="426" ht="15.75" customHeight="1">
      <c r="A426" s="211"/>
    </row>
    <row r="427" ht="15.75" customHeight="1">
      <c r="A427" s="211"/>
    </row>
    <row r="428" ht="15.75" customHeight="1">
      <c r="A428" s="211"/>
    </row>
    <row r="429" ht="15.75" customHeight="1">
      <c r="A429" s="211"/>
    </row>
    <row r="430" ht="15.75" customHeight="1">
      <c r="A430" s="211"/>
    </row>
    <row r="431" ht="15.75" customHeight="1">
      <c r="A431" s="211"/>
    </row>
    <row r="432" ht="15.75" customHeight="1">
      <c r="A432" s="211"/>
    </row>
    <row r="433" ht="15.75" customHeight="1">
      <c r="A433" s="211"/>
    </row>
    <row r="434" ht="15.75" customHeight="1">
      <c r="A434" s="211"/>
    </row>
    <row r="435" ht="15.75" customHeight="1">
      <c r="A435" s="211"/>
    </row>
    <row r="436" ht="15.75" customHeight="1">
      <c r="A436" s="211"/>
    </row>
    <row r="437" ht="15.75" customHeight="1">
      <c r="A437" s="211"/>
    </row>
    <row r="438" ht="15.75" customHeight="1">
      <c r="A438" s="211"/>
    </row>
    <row r="439" ht="15.75" customHeight="1">
      <c r="A439" s="211"/>
    </row>
    <row r="440" ht="15.75" customHeight="1">
      <c r="A440" s="211"/>
    </row>
    <row r="441" ht="15.75" customHeight="1">
      <c r="A441" s="211"/>
    </row>
    <row r="442" ht="15.75" customHeight="1">
      <c r="A442" s="211"/>
    </row>
    <row r="443" ht="15.75" customHeight="1">
      <c r="A443" s="211"/>
    </row>
    <row r="444" ht="15.75" customHeight="1">
      <c r="A444" s="211"/>
    </row>
    <row r="445" ht="15.75" customHeight="1">
      <c r="A445" s="211"/>
    </row>
    <row r="446" ht="15.75" customHeight="1">
      <c r="A446" s="211"/>
    </row>
    <row r="447" ht="15.75" customHeight="1">
      <c r="A447" s="211"/>
    </row>
    <row r="448" ht="15.75" customHeight="1">
      <c r="A448" s="211"/>
    </row>
    <row r="449" ht="15.75" customHeight="1">
      <c r="A449" s="211"/>
    </row>
    <row r="450" ht="15.75" customHeight="1">
      <c r="A450" s="211"/>
    </row>
    <row r="451" ht="15.75" customHeight="1">
      <c r="A451" s="211"/>
    </row>
    <row r="452" ht="15.75" customHeight="1">
      <c r="A452" s="211"/>
    </row>
    <row r="453" ht="15.75" customHeight="1">
      <c r="A453" s="211"/>
    </row>
    <row r="454" ht="15.75" customHeight="1">
      <c r="A454" s="211"/>
    </row>
    <row r="455" ht="15.75" customHeight="1">
      <c r="A455" s="211"/>
    </row>
    <row r="456" ht="15.75" customHeight="1">
      <c r="A456" s="211"/>
    </row>
    <row r="457" ht="15.75" customHeight="1">
      <c r="A457" s="211"/>
    </row>
    <row r="458" ht="15.75" customHeight="1">
      <c r="A458" s="211"/>
    </row>
    <row r="459" ht="15.75" customHeight="1">
      <c r="A459" s="211"/>
    </row>
    <row r="460" ht="15.75" customHeight="1">
      <c r="A460" s="211"/>
    </row>
    <row r="461" ht="15.75" customHeight="1">
      <c r="A461" s="211"/>
    </row>
    <row r="462" ht="15.75" customHeight="1">
      <c r="A462" s="211"/>
    </row>
    <row r="463" ht="15.75" customHeight="1">
      <c r="A463" s="211"/>
    </row>
    <row r="464" ht="15.75" customHeight="1">
      <c r="A464" s="211"/>
    </row>
    <row r="465" ht="15.75" customHeight="1">
      <c r="A465" s="211"/>
    </row>
    <row r="466" ht="15.75" customHeight="1">
      <c r="A466" s="211"/>
    </row>
    <row r="467" ht="15.75" customHeight="1">
      <c r="A467" s="211"/>
    </row>
    <row r="468" ht="15.75" customHeight="1">
      <c r="A468" s="211"/>
    </row>
    <row r="469" ht="15.75" customHeight="1">
      <c r="A469" s="211"/>
    </row>
    <row r="470" ht="15.75" customHeight="1">
      <c r="A470" s="211"/>
    </row>
    <row r="471" ht="15.75" customHeight="1">
      <c r="A471" s="211"/>
    </row>
    <row r="472" ht="15.75" customHeight="1">
      <c r="A472" s="211"/>
    </row>
    <row r="473" ht="15.75" customHeight="1">
      <c r="A473" s="211"/>
    </row>
    <row r="474" ht="15.75" customHeight="1">
      <c r="A474" s="211"/>
    </row>
    <row r="475" ht="15.75" customHeight="1">
      <c r="A475" s="211"/>
    </row>
    <row r="476" ht="15.75" customHeight="1">
      <c r="A476" s="211"/>
    </row>
    <row r="477" ht="15.75" customHeight="1">
      <c r="A477" s="211"/>
    </row>
    <row r="478" ht="15.75" customHeight="1">
      <c r="A478" s="211"/>
    </row>
    <row r="479" ht="15.75" customHeight="1">
      <c r="A479" s="211"/>
    </row>
    <row r="480" ht="15.75" customHeight="1">
      <c r="A480" s="211"/>
    </row>
    <row r="481" ht="15.75" customHeight="1">
      <c r="A481" s="211"/>
    </row>
    <row r="482" ht="15.75" customHeight="1">
      <c r="A482" s="211"/>
    </row>
    <row r="483" ht="15.75" customHeight="1">
      <c r="A483" s="211"/>
    </row>
    <row r="484" ht="15.75" customHeight="1">
      <c r="A484" s="211"/>
    </row>
    <row r="485" ht="15.75" customHeight="1">
      <c r="A485" s="211"/>
    </row>
    <row r="486" ht="15.75" customHeight="1">
      <c r="A486" s="211"/>
    </row>
    <row r="487" ht="15.75" customHeight="1">
      <c r="A487" s="211"/>
    </row>
    <row r="488" ht="15.75" customHeight="1">
      <c r="A488" s="211"/>
    </row>
    <row r="489" ht="15.75" customHeight="1">
      <c r="A489" s="211"/>
    </row>
    <row r="490" ht="15.75" customHeight="1">
      <c r="A490" s="211"/>
    </row>
    <row r="491" ht="15.75" customHeight="1">
      <c r="A491" s="211"/>
    </row>
    <row r="492" ht="15.75" customHeight="1">
      <c r="A492" s="211"/>
    </row>
    <row r="493" ht="15.75" customHeight="1">
      <c r="A493" s="211"/>
    </row>
    <row r="494" ht="15.75" customHeight="1">
      <c r="A494" s="211"/>
    </row>
    <row r="495" ht="15.75" customHeight="1">
      <c r="A495" s="211"/>
    </row>
    <row r="496" ht="15.75" customHeight="1">
      <c r="A496" s="211"/>
    </row>
    <row r="497" ht="15.75" customHeight="1">
      <c r="A497" s="211"/>
    </row>
    <row r="498" ht="15.75" customHeight="1">
      <c r="A498" s="211"/>
    </row>
    <row r="499" ht="15.75" customHeight="1">
      <c r="A499" s="211"/>
    </row>
    <row r="500" ht="15.75" customHeight="1">
      <c r="A500" s="211"/>
    </row>
    <row r="501" ht="15.75" customHeight="1">
      <c r="A501" s="211"/>
    </row>
    <row r="502" ht="15.75" customHeight="1">
      <c r="A502" s="211"/>
    </row>
    <row r="503" ht="15.75" customHeight="1">
      <c r="A503" s="211"/>
    </row>
    <row r="504" ht="15.75" customHeight="1">
      <c r="A504" s="211"/>
    </row>
    <row r="505" ht="15.75" customHeight="1">
      <c r="A505" s="211"/>
    </row>
    <row r="506" ht="15.75" customHeight="1">
      <c r="A506" s="211"/>
    </row>
    <row r="507" ht="15.75" customHeight="1">
      <c r="A507" s="211"/>
    </row>
    <row r="508" ht="15.75" customHeight="1">
      <c r="A508" s="211"/>
    </row>
    <row r="509" ht="15.75" customHeight="1">
      <c r="A509" s="211"/>
    </row>
    <row r="510" ht="15.75" customHeight="1">
      <c r="A510" s="211"/>
    </row>
    <row r="511" ht="15.75" customHeight="1">
      <c r="A511" s="211"/>
    </row>
    <row r="512" ht="15.75" customHeight="1">
      <c r="A512" s="211"/>
    </row>
    <row r="513" ht="15.75" customHeight="1">
      <c r="A513" s="211"/>
    </row>
    <row r="514" ht="15.75" customHeight="1">
      <c r="A514" s="211"/>
    </row>
    <row r="515" ht="15.75" customHeight="1">
      <c r="A515" s="211"/>
    </row>
    <row r="516" ht="15.75" customHeight="1">
      <c r="A516" s="211"/>
    </row>
    <row r="517" ht="15.75" customHeight="1">
      <c r="A517" s="211"/>
    </row>
    <row r="518" ht="15.75" customHeight="1">
      <c r="A518" s="211"/>
    </row>
    <row r="519" ht="15.75" customHeight="1">
      <c r="A519" s="211"/>
    </row>
    <row r="520" ht="15.75" customHeight="1">
      <c r="A520" s="211"/>
    </row>
    <row r="521" ht="15.75" customHeight="1">
      <c r="A521" s="211"/>
    </row>
    <row r="522" ht="15.75" customHeight="1">
      <c r="A522" s="211"/>
    </row>
    <row r="523" ht="15.75" customHeight="1">
      <c r="A523" s="211"/>
    </row>
    <row r="524" ht="15.75" customHeight="1">
      <c r="A524" s="211"/>
    </row>
    <row r="525" ht="15.75" customHeight="1">
      <c r="A525" s="211"/>
    </row>
    <row r="526" ht="15.75" customHeight="1">
      <c r="A526" s="211"/>
    </row>
    <row r="527" ht="15.75" customHeight="1">
      <c r="A527" s="211"/>
    </row>
    <row r="528" ht="15.75" customHeight="1">
      <c r="A528" s="211"/>
    </row>
    <row r="529" ht="15.75" customHeight="1">
      <c r="A529" s="211"/>
    </row>
    <row r="530" ht="15.75" customHeight="1">
      <c r="A530" s="211"/>
    </row>
    <row r="531" ht="15.75" customHeight="1">
      <c r="A531" s="211"/>
    </row>
    <row r="532" ht="15.75" customHeight="1">
      <c r="A532" s="211"/>
    </row>
    <row r="533" ht="15.75" customHeight="1">
      <c r="A533" s="211"/>
    </row>
    <row r="534" ht="15.75" customHeight="1">
      <c r="A534" s="211"/>
    </row>
    <row r="535" ht="15.75" customHeight="1">
      <c r="A535" s="211"/>
    </row>
    <row r="536" ht="15.75" customHeight="1">
      <c r="A536" s="211"/>
    </row>
    <row r="537" ht="15.75" customHeight="1">
      <c r="A537" s="211"/>
    </row>
    <row r="538" ht="15.75" customHeight="1">
      <c r="A538" s="211"/>
    </row>
    <row r="539" ht="15.75" customHeight="1">
      <c r="A539" s="211"/>
    </row>
    <row r="540" ht="15.75" customHeight="1">
      <c r="A540" s="211"/>
    </row>
    <row r="541" ht="15.75" customHeight="1">
      <c r="A541" s="211"/>
    </row>
    <row r="542" ht="15.75" customHeight="1">
      <c r="A542" s="211"/>
    </row>
    <row r="543" ht="15.75" customHeight="1">
      <c r="A543" s="211"/>
    </row>
    <row r="544" ht="15.75" customHeight="1">
      <c r="A544" s="211"/>
    </row>
    <row r="545" ht="15.75" customHeight="1">
      <c r="A545" s="211"/>
    </row>
    <row r="546" ht="15.75" customHeight="1">
      <c r="A546" s="211"/>
    </row>
    <row r="547" ht="15.75" customHeight="1">
      <c r="A547" s="211"/>
    </row>
    <row r="548" ht="15.75" customHeight="1">
      <c r="A548" s="211"/>
    </row>
    <row r="549" ht="15.75" customHeight="1">
      <c r="A549" s="211"/>
    </row>
    <row r="550" ht="15.75" customHeight="1">
      <c r="A550" s="211"/>
    </row>
    <row r="551" ht="15.75" customHeight="1">
      <c r="A551" s="211"/>
    </row>
    <row r="552" ht="15.75" customHeight="1">
      <c r="A552" s="211"/>
    </row>
    <row r="553" ht="15.75" customHeight="1">
      <c r="A553" s="211"/>
    </row>
    <row r="554" ht="15.75" customHeight="1">
      <c r="A554" s="211"/>
    </row>
    <row r="555" ht="15.75" customHeight="1">
      <c r="A555" s="211"/>
    </row>
    <row r="556" ht="15.75" customHeight="1">
      <c r="A556" s="211"/>
    </row>
    <row r="557" ht="15.75" customHeight="1">
      <c r="A557" s="211"/>
    </row>
    <row r="558" ht="15.75" customHeight="1">
      <c r="A558" s="211"/>
    </row>
    <row r="559" ht="15.75" customHeight="1">
      <c r="A559" s="211"/>
    </row>
    <row r="560" ht="15.75" customHeight="1">
      <c r="A560" s="211"/>
    </row>
    <row r="561" ht="15.75" customHeight="1">
      <c r="A561" s="211"/>
    </row>
    <row r="562" ht="15.75" customHeight="1">
      <c r="A562" s="211"/>
    </row>
    <row r="563" ht="15.75" customHeight="1">
      <c r="A563" s="211"/>
    </row>
    <row r="564" ht="15.75" customHeight="1">
      <c r="A564" s="211"/>
    </row>
    <row r="565" ht="15.75" customHeight="1">
      <c r="A565" s="211"/>
    </row>
    <row r="566" ht="15.75" customHeight="1">
      <c r="A566" s="211"/>
    </row>
    <row r="567" ht="15.75" customHeight="1">
      <c r="A567" s="211"/>
    </row>
    <row r="568" ht="15.75" customHeight="1">
      <c r="A568" s="211"/>
    </row>
    <row r="569" ht="15.75" customHeight="1">
      <c r="A569" s="211"/>
    </row>
    <row r="570" ht="15.75" customHeight="1">
      <c r="A570" s="211"/>
    </row>
    <row r="571" ht="15.75" customHeight="1">
      <c r="A571" s="211"/>
    </row>
    <row r="572" ht="15.75" customHeight="1">
      <c r="A572" s="211"/>
    </row>
    <row r="573" ht="15.75" customHeight="1">
      <c r="A573" s="211"/>
    </row>
    <row r="574" ht="15.75" customHeight="1">
      <c r="A574" s="211"/>
    </row>
    <row r="575" ht="15.75" customHeight="1">
      <c r="A575" s="211"/>
    </row>
    <row r="576" ht="15.75" customHeight="1">
      <c r="A576" s="211"/>
    </row>
    <row r="577" ht="15.75" customHeight="1">
      <c r="A577" s="211"/>
    </row>
    <row r="578" ht="15.75" customHeight="1">
      <c r="A578" s="211"/>
    </row>
    <row r="579" ht="15.75" customHeight="1">
      <c r="A579" s="211"/>
    </row>
    <row r="580" ht="15.75" customHeight="1">
      <c r="A580" s="211"/>
    </row>
    <row r="581" ht="15.75" customHeight="1">
      <c r="A581" s="211"/>
    </row>
    <row r="582" ht="15.75" customHeight="1">
      <c r="A582" s="211"/>
    </row>
    <row r="583" ht="15.75" customHeight="1">
      <c r="A583" s="211"/>
    </row>
    <row r="584" ht="15.75" customHeight="1">
      <c r="A584" s="211"/>
    </row>
    <row r="585" ht="15.75" customHeight="1">
      <c r="A585" s="211"/>
    </row>
    <row r="586" ht="15.75" customHeight="1">
      <c r="A586" s="211"/>
    </row>
    <row r="587" ht="15.75" customHeight="1">
      <c r="A587" s="211"/>
    </row>
    <row r="588" ht="15.75" customHeight="1">
      <c r="A588" s="211"/>
    </row>
    <row r="589" ht="15.75" customHeight="1">
      <c r="A589" s="211"/>
    </row>
    <row r="590" ht="15.75" customHeight="1">
      <c r="A590" s="211"/>
    </row>
    <row r="591" ht="15.75" customHeight="1">
      <c r="A591" s="211"/>
    </row>
    <row r="592" ht="15.75" customHeight="1">
      <c r="A592" s="211"/>
    </row>
    <row r="593" ht="15.75" customHeight="1">
      <c r="A593" s="211"/>
    </row>
    <row r="594" ht="15.75" customHeight="1">
      <c r="A594" s="211"/>
    </row>
    <row r="595" ht="15.75" customHeight="1">
      <c r="A595" s="211"/>
    </row>
    <row r="596" ht="15.75" customHeight="1">
      <c r="A596" s="211"/>
    </row>
    <row r="597" ht="15.75" customHeight="1">
      <c r="A597" s="211"/>
    </row>
    <row r="598" ht="15.75" customHeight="1">
      <c r="A598" s="211"/>
    </row>
    <row r="599" ht="15.75" customHeight="1">
      <c r="A599" s="211"/>
    </row>
    <row r="600" ht="15.75" customHeight="1">
      <c r="A600" s="211"/>
    </row>
    <row r="601" ht="15.75" customHeight="1">
      <c r="A601" s="211"/>
    </row>
    <row r="602" ht="15.75" customHeight="1">
      <c r="A602" s="211"/>
    </row>
    <row r="603" ht="15.75" customHeight="1">
      <c r="A603" s="211"/>
    </row>
    <row r="604" ht="15.75" customHeight="1">
      <c r="A604" s="211"/>
    </row>
    <row r="605" ht="15.75" customHeight="1">
      <c r="A605" s="211"/>
    </row>
    <row r="606" ht="15.75" customHeight="1">
      <c r="A606" s="211"/>
    </row>
    <row r="607" ht="15.75" customHeight="1">
      <c r="A607" s="211"/>
    </row>
    <row r="608" ht="15.75" customHeight="1">
      <c r="A608" s="211"/>
    </row>
    <row r="609" ht="15.75" customHeight="1">
      <c r="A609" s="211"/>
    </row>
    <row r="610" ht="15.75" customHeight="1">
      <c r="A610" s="211"/>
    </row>
    <row r="611" ht="15.75" customHeight="1">
      <c r="A611" s="211"/>
    </row>
    <row r="612" ht="15.75" customHeight="1">
      <c r="A612" s="211"/>
    </row>
    <row r="613" ht="15.75" customHeight="1">
      <c r="A613" s="211"/>
    </row>
    <row r="614" ht="15.75" customHeight="1">
      <c r="A614" s="211"/>
    </row>
    <row r="615" ht="15.75" customHeight="1">
      <c r="A615" s="211"/>
    </row>
    <row r="616" ht="15.75" customHeight="1">
      <c r="A616" s="211"/>
    </row>
    <row r="617" ht="15.75" customHeight="1">
      <c r="A617" s="211"/>
    </row>
    <row r="618" ht="15.75" customHeight="1">
      <c r="A618" s="211"/>
    </row>
    <row r="619" ht="15.75" customHeight="1">
      <c r="A619" s="211"/>
    </row>
    <row r="620" ht="15.75" customHeight="1">
      <c r="A620" s="211"/>
    </row>
    <row r="621" ht="15.75" customHeight="1">
      <c r="A621" s="211"/>
    </row>
    <row r="622" ht="15.75" customHeight="1">
      <c r="A622" s="211"/>
    </row>
    <row r="623" ht="15.75" customHeight="1">
      <c r="A623" s="211"/>
    </row>
    <row r="624" ht="15.75" customHeight="1">
      <c r="A624" s="211"/>
    </row>
    <row r="625" ht="15.75" customHeight="1">
      <c r="A625" s="211"/>
    </row>
    <row r="626" ht="15.75" customHeight="1">
      <c r="A626" s="211"/>
    </row>
    <row r="627" ht="15.75" customHeight="1">
      <c r="A627" s="211"/>
    </row>
    <row r="628" ht="15.75" customHeight="1">
      <c r="A628" s="211"/>
    </row>
    <row r="629" ht="15.75" customHeight="1">
      <c r="A629" s="211"/>
    </row>
    <row r="630" ht="15.75" customHeight="1">
      <c r="A630" s="211"/>
    </row>
    <row r="631" ht="15.75" customHeight="1">
      <c r="A631" s="211"/>
    </row>
    <row r="632" ht="15.75" customHeight="1">
      <c r="A632" s="211"/>
    </row>
    <row r="633" ht="15.75" customHeight="1">
      <c r="A633" s="211"/>
    </row>
    <row r="634" ht="15.75" customHeight="1">
      <c r="A634" s="211"/>
    </row>
    <row r="635" ht="15.75" customHeight="1">
      <c r="A635" s="211"/>
    </row>
    <row r="636" ht="15.75" customHeight="1">
      <c r="A636" s="211"/>
    </row>
    <row r="637" ht="15.75" customHeight="1">
      <c r="A637" s="211"/>
    </row>
    <row r="638" ht="15.75" customHeight="1">
      <c r="A638" s="211"/>
    </row>
    <row r="639" ht="15.75" customHeight="1">
      <c r="A639" s="211"/>
    </row>
    <row r="640" ht="15.75" customHeight="1">
      <c r="A640" s="211"/>
    </row>
    <row r="641" ht="15.75" customHeight="1">
      <c r="A641" s="211"/>
    </row>
    <row r="642" ht="15.75" customHeight="1">
      <c r="A642" s="211"/>
    </row>
    <row r="643" ht="15.75" customHeight="1">
      <c r="A643" s="211"/>
    </row>
    <row r="644" ht="15.75" customHeight="1">
      <c r="A644" s="211"/>
    </row>
    <row r="645" ht="15.75" customHeight="1">
      <c r="A645" s="211"/>
    </row>
    <row r="646" ht="15.75" customHeight="1">
      <c r="A646" s="211"/>
    </row>
    <row r="647" ht="15.75" customHeight="1">
      <c r="A647" s="211"/>
    </row>
    <row r="648" ht="15.75" customHeight="1">
      <c r="A648" s="211"/>
    </row>
    <row r="649" ht="15.75" customHeight="1">
      <c r="A649" s="211"/>
    </row>
    <row r="650" ht="15.75" customHeight="1">
      <c r="A650" s="211"/>
    </row>
    <row r="651" ht="15.75" customHeight="1">
      <c r="A651" s="211"/>
    </row>
    <row r="652" ht="15.75" customHeight="1">
      <c r="A652" s="211"/>
    </row>
    <row r="653" ht="15.75" customHeight="1">
      <c r="A653" s="211"/>
    </row>
    <row r="654" ht="15.75" customHeight="1">
      <c r="A654" s="211"/>
    </row>
    <row r="655" ht="15.75" customHeight="1">
      <c r="A655" s="211"/>
    </row>
    <row r="656" ht="15.75" customHeight="1">
      <c r="A656" s="211"/>
    </row>
    <row r="657" ht="15.75" customHeight="1">
      <c r="A657" s="211"/>
    </row>
    <row r="658" ht="15.75" customHeight="1">
      <c r="A658" s="211"/>
    </row>
    <row r="659" ht="15.75" customHeight="1">
      <c r="A659" s="211"/>
    </row>
    <row r="660" ht="15.75" customHeight="1">
      <c r="A660" s="211"/>
    </row>
    <row r="661" ht="15.75" customHeight="1">
      <c r="A661" s="211"/>
    </row>
    <row r="662" ht="15.75" customHeight="1">
      <c r="A662" s="211"/>
    </row>
    <row r="663" ht="15.75" customHeight="1">
      <c r="A663" s="211"/>
    </row>
    <row r="664" ht="15.75" customHeight="1">
      <c r="A664" s="211"/>
    </row>
    <row r="665" ht="15.75" customHeight="1">
      <c r="A665" s="211"/>
    </row>
    <row r="666" ht="15.75" customHeight="1">
      <c r="A666" s="211"/>
    </row>
    <row r="667" ht="15.75" customHeight="1">
      <c r="A667" s="211"/>
    </row>
    <row r="668" ht="15.75" customHeight="1">
      <c r="A668" s="211"/>
    </row>
    <row r="669" ht="15.75" customHeight="1">
      <c r="A669" s="211"/>
    </row>
    <row r="670" ht="15.75" customHeight="1">
      <c r="A670" s="211"/>
    </row>
    <row r="671" ht="15.75" customHeight="1">
      <c r="A671" s="211"/>
    </row>
    <row r="672" ht="15.75" customHeight="1">
      <c r="A672" s="211"/>
    </row>
    <row r="673" ht="15.75" customHeight="1">
      <c r="A673" s="211"/>
    </row>
    <row r="674" ht="15.75" customHeight="1">
      <c r="A674" s="211"/>
    </row>
    <row r="675" ht="15.75" customHeight="1">
      <c r="A675" s="211"/>
    </row>
    <row r="676" ht="15.75" customHeight="1">
      <c r="A676" s="211"/>
    </row>
    <row r="677" ht="15.75" customHeight="1">
      <c r="A677" s="211"/>
    </row>
    <row r="678" ht="15.75" customHeight="1">
      <c r="A678" s="211"/>
    </row>
    <row r="679" ht="15.75" customHeight="1">
      <c r="A679" s="211"/>
    </row>
    <row r="680" ht="15.75" customHeight="1">
      <c r="A680" s="211"/>
    </row>
    <row r="681" ht="15.75" customHeight="1">
      <c r="A681" s="211"/>
    </row>
    <row r="682" ht="15.75" customHeight="1">
      <c r="A682" s="211"/>
    </row>
    <row r="683" ht="15.75" customHeight="1">
      <c r="A683" s="211"/>
    </row>
    <row r="684" ht="15.75" customHeight="1">
      <c r="A684" s="211"/>
    </row>
    <row r="685" ht="15.75" customHeight="1">
      <c r="A685" s="211"/>
    </row>
    <row r="686" ht="15.75" customHeight="1">
      <c r="A686" s="211"/>
    </row>
    <row r="687" ht="15.75" customHeight="1">
      <c r="A687" s="211"/>
    </row>
    <row r="688" ht="15.75" customHeight="1">
      <c r="A688" s="211"/>
    </row>
    <row r="689" ht="15.75" customHeight="1">
      <c r="A689" s="211"/>
    </row>
    <row r="690" ht="15.75" customHeight="1">
      <c r="A690" s="211"/>
    </row>
    <row r="691" ht="15.75" customHeight="1">
      <c r="A691" s="211"/>
    </row>
    <row r="692" ht="15.75" customHeight="1">
      <c r="A692" s="211"/>
    </row>
    <row r="693" ht="15.75" customHeight="1">
      <c r="A693" s="211"/>
    </row>
    <row r="694" ht="15.75" customHeight="1">
      <c r="A694" s="211"/>
    </row>
    <row r="695" ht="15.75" customHeight="1">
      <c r="A695" s="211"/>
    </row>
    <row r="696" ht="15.75" customHeight="1">
      <c r="A696" s="211"/>
    </row>
    <row r="697" ht="15.75" customHeight="1">
      <c r="A697" s="211"/>
    </row>
    <row r="698" ht="15.75" customHeight="1">
      <c r="A698" s="211"/>
    </row>
    <row r="699" ht="15.75" customHeight="1">
      <c r="A699" s="211"/>
    </row>
    <row r="700" ht="15.75" customHeight="1">
      <c r="A700" s="211"/>
    </row>
    <row r="701" ht="15.75" customHeight="1">
      <c r="A701" s="211"/>
    </row>
    <row r="702" ht="15.75" customHeight="1">
      <c r="A702" s="211"/>
    </row>
    <row r="703" ht="15.75" customHeight="1">
      <c r="A703" s="211"/>
    </row>
    <row r="704" ht="15.75" customHeight="1">
      <c r="A704" s="211"/>
    </row>
    <row r="705" ht="15.75" customHeight="1">
      <c r="A705" s="211"/>
    </row>
    <row r="706" ht="15.75" customHeight="1">
      <c r="A706" s="211"/>
    </row>
    <row r="707" ht="15.75" customHeight="1">
      <c r="A707" s="211"/>
    </row>
    <row r="708" ht="15.75" customHeight="1">
      <c r="A708" s="211"/>
    </row>
    <row r="709" ht="15.75" customHeight="1">
      <c r="A709" s="211"/>
    </row>
    <row r="710" ht="15.75" customHeight="1">
      <c r="A710" s="211"/>
    </row>
    <row r="711" ht="15.75" customHeight="1">
      <c r="A711" s="211"/>
    </row>
    <row r="712" ht="15.75" customHeight="1">
      <c r="A712" s="211"/>
    </row>
    <row r="713" ht="15.75" customHeight="1">
      <c r="A713" s="211"/>
    </row>
    <row r="714" ht="15.75" customHeight="1">
      <c r="A714" s="211"/>
    </row>
    <row r="715" ht="15.75" customHeight="1">
      <c r="A715" s="211"/>
    </row>
    <row r="716" ht="15.75" customHeight="1">
      <c r="A716" s="211"/>
    </row>
    <row r="717" ht="15.75" customHeight="1">
      <c r="A717" s="211"/>
    </row>
    <row r="718" ht="15.75" customHeight="1">
      <c r="A718" s="211"/>
    </row>
    <row r="719" ht="15.75" customHeight="1">
      <c r="A719" s="211"/>
    </row>
    <row r="720" ht="15.75" customHeight="1">
      <c r="A720" s="211"/>
    </row>
    <row r="721" ht="15.75" customHeight="1">
      <c r="A721" s="211"/>
    </row>
    <row r="722" ht="15.75" customHeight="1">
      <c r="A722" s="211"/>
    </row>
    <row r="723" ht="15.75" customHeight="1">
      <c r="A723" s="211"/>
    </row>
    <row r="724" ht="15.75" customHeight="1">
      <c r="A724" s="211"/>
    </row>
    <row r="725" ht="15.75" customHeight="1">
      <c r="A725" s="211"/>
    </row>
    <row r="726" ht="15.75" customHeight="1">
      <c r="A726" s="211"/>
    </row>
    <row r="727" ht="15.75" customHeight="1">
      <c r="A727" s="211"/>
    </row>
    <row r="728" ht="15.75" customHeight="1">
      <c r="A728" s="211"/>
    </row>
    <row r="729" ht="15.75" customHeight="1">
      <c r="A729" s="211"/>
    </row>
    <row r="730" ht="15.75" customHeight="1">
      <c r="A730" s="211"/>
    </row>
    <row r="731" ht="15.75" customHeight="1">
      <c r="A731" s="211"/>
    </row>
    <row r="732" ht="15.75" customHeight="1">
      <c r="A732" s="211"/>
    </row>
    <row r="733" ht="15.75" customHeight="1">
      <c r="A733" s="211"/>
    </row>
    <row r="734" ht="15.75" customHeight="1">
      <c r="A734" s="211"/>
    </row>
    <row r="735" ht="15.75" customHeight="1">
      <c r="A735" s="211"/>
    </row>
    <row r="736" ht="15.75" customHeight="1">
      <c r="A736" s="211"/>
    </row>
    <row r="737" ht="15.75" customHeight="1">
      <c r="A737" s="211"/>
    </row>
    <row r="738" ht="15.75" customHeight="1">
      <c r="A738" s="211"/>
    </row>
    <row r="739" ht="15.75" customHeight="1">
      <c r="A739" s="211"/>
    </row>
    <row r="740" ht="15.75" customHeight="1">
      <c r="A740" s="211"/>
    </row>
    <row r="741" ht="15.75" customHeight="1">
      <c r="A741" s="211"/>
    </row>
    <row r="742" ht="15.75" customHeight="1">
      <c r="A742" s="211"/>
    </row>
    <row r="743" ht="15.75" customHeight="1">
      <c r="A743" s="211"/>
    </row>
    <row r="744" ht="15.75" customHeight="1">
      <c r="A744" s="211"/>
    </row>
    <row r="745" ht="15.75" customHeight="1">
      <c r="A745" s="211"/>
    </row>
    <row r="746" ht="15.75" customHeight="1">
      <c r="A746" s="211"/>
    </row>
    <row r="747" ht="15.75" customHeight="1">
      <c r="A747" s="211"/>
    </row>
    <row r="748" ht="15.75" customHeight="1">
      <c r="A748" s="211"/>
    </row>
    <row r="749" ht="15.75" customHeight="1">
      <c r="A749" s="211"/>
    </row>
    <row r="750" ht="15.75" customHeight="1">
      <c r="A750" s="211"/>
    </row>
    <row r="751" ht="15.75" customHeight="1">
      <c r="A751" s="211"/>
    </row>
    <row r="752" ht="15.75" customHeight="1">
      <c r="A752" s="211"/>
    </row>
    <row r="753" ht="15.75" customHeight="1">
      <c r="A753" s="211"/>
    </row>
    <row r="754" ht="15.75" customHeight="1">
      <c r="A754" s="211"/>
    </row>
    <row r="755" ht="15.75" customHeight="1">
      <c r="A755" s="211"/>
    </row>
    <row r="756" ht="15.75" customHeight="1">
      <c r="A756" s="211"/>
    </row>
    <row r="757" ht="15.75" customHeight="1">
      <c r="A757" s="211"/>
    </row>
    <row r="758" ht="15.75" customHeight="1">
      <c r="A758" s="211"/>
    </row>
    <row r="759" ht="15.75" customHeight="1">
      <c r="A759" s="211"/>
    </row>
    <row r="760" ht="15.75" customHeight="1">
      <c r="A760" s="211"/>
    </row>
    <row r="761" ht="15.75" customHeight="1">
      <c r="A761" s="211"/>
    </row>
    <row r="762" ht="15.75" customHeight="1">
      <c r="A762" s="211"/>
    </row>
    <row r="763" ht="15.75" customHeight="1">
      <c r="A763" s="211"/>
    </row>
    <row r="764" ht="15.75" customHeight="1">
      <c r="A764" s="211"/>
    </row>
    <row r="765" ht="15.75" customHeight="1">
      <c r="A765" s="211"/>
    </row>
    <row r="766" ht="15.75" customHeight="1">
      <c r="A766" s="211"/>
    </row>
    <row r="767" ht="15.75" customHeight="1">
      <c r="A767" s="211"/>
    </row>
    <row r="768" ht="15.75" customHeight="1">
      <c r="A768" s="211"/>
    </row>
    <row r="769" ht="15.75" customHeight="1">
      <c r="A769" s="211"/>
    </row>
    <row r="770" ht="15.75" customHeight="1">
      <c r="A770" s="211"/>
    </row>
    <row r="771" ht="15.75" customHeight="1">
      <c r="A771" s="211"/>
    </row>
    <row r="772" ht="15.75" customHeight="1">
      <c r="A772" s="211"/>
    </row>
    <row r="773" ht="15.75" customHeight="1">
      <c r="A773" s="211"/>
    </row>
    <row r="774" ht="15.75" customHeight="1">
      <c r="A774" s="211"/>
    </row>
    <row r="775" ht="15.75" customHeight="1">
      <c r="A775" s="211"/>
    </row>
    <row r="776" ht="15.75" customHeight="1">
      <c r="A776" s="211"/>
    </row>
    <row r="777" ht="15.75" customHeight="1">
      <c r="A777" s="211"/>
    </row>
    <row r="778" ht="15.75" customHeight="1">
      <c r="A778" s="211"/>
    </row>
    <row r="779" ht="15.75" customHeight="1">
      <c r="A779" s="211"/>
    </row>
    <row r="780" ht="15.75" customHeight="1">
      <c r="A780" s="211"/>
    </row>
    <row r="781" ht="15.75" customHeight="1">
      <c r="A781" s="211"/>
    </row>
    <row r="782" ht="15.75" customHeight="1">
      <c r="A782" s="211"/>
    </row>
    <row r="783" ht="15.75" customHeight="1">
      <c r="A783" s="211"/>
    </row>
    <row r="784" ht="15.75" customHeight="1">
      <c r="A784" s="211"/>
    </row>
    <row r="785" ht="15.75" customHeight="1">
      <c r="A785" s="211"/>
    </row>
    <row r="786" ht="15.75" customHeight="1">
      <c r="A786" s="211"/>
    </row>
    <row r="787" ht="15.75" customHeight="1">
      <c r="A787" s="211"/>
    </row>
    <row r="788" ht="15.75" customHeight="1">
      <c r="A788" s="211"/>
    </row>
    <row r="789" ht="15.75" customHeight="1">
      <c r="A789" s="211"/>
    </row>
    <row r="790" ht="15.75" customHeight="1">
      <c r="A790" s="211"/>
    </row>
    <row r="791" ht="15.75" customHeight="1">
      <c r="A791" s="211"/>
    </row>
    <row r="792" ht="15.75" customHeight="1">
      <c r="A792" s="211"/>
    </row>
    <row r="793" ht="15.75" customHeight="1">
      <c r="A793" s="211"/>
    </row>
    <row r="794" ht="15.75" customHeight="1">
      <c r="A794" s="211"/>
    </row>
    <row r="795" ht="15.75" customHeight="1">
      <c r="A795" s="211"/>
    </row>
    <row r="796" ht="15.75" customHeight="1">
      <c r="A796" s="211"/>
    </row>
    <row r="797" ht="15.75" customHeight="1">
      <c r="A797" s="211"/>
    </row>
    <row r="798" ht="15.75" customHeight="1">
      <c r="A798" s="211"/>
    </row>
    <row r="799" ht="15.75" customHeight="1">
      <c r="A799" s="211"/>
    </row>
    <row r="800" ht="15.75" customHeight="1">
      <c r="A800" s="211"/>
    </row>
    <row r="801" ht="15.75" customHeight="1">
      <c r="A801" s="211"/>
    </row>
    <row r="802" ht="15.75" customHeight="1">
      <c r="A802" s="211"/>
    </row>
    <row r="803" ht="15.75" customHeight="1">
      <c r="A803" s="211"/>
    </row>
    <row r="804" ht="15.75" customHeight="1">
      <c r="A804" s="211"/>
    </row>
    <row r="805" ht="15.75" customHeight="1">
      <c r="A805" s="211"/>
    </row>
    <row r="806" ht="15.75" customHeight="1">
      <c r="A806" s="211"/>
    </row>
    <row r="807" ht="15.75" customHeight="1">
      <c r="A807" s="211"/>
    </row>
    <row r="808" ht="15.75" customHeight="1">
      <c r="A808" s="211"/>
    </row>
    <row r="809" ht="15.75" customHeight="1">
      <c r="A809" s="211"/>
    </row>
    <row r="810" ht="15.75" customHeight="1">
      <c r="A810" s="211"/>
    </row>
    <row r="811" ht="15.75" customHeight="1">
      <c r="A811" s="211"/>
    </row>
    <row r="812" ht="15.75" customHeight="1">
      <c r="A812" s="211"/>
    </row>
    <row r="813" ht="15.75" customHeight="1">
      <c r="A813" s="211"/>
    </row>
    <row r="814" ht="15.75" customHeight="1">
      <c r="A814" s="211"/>
    </row>
    <row r="815" ht="15.75" customHeight="1">
      <c r="A815" s="211"/>
    </row>
    <row r="816" ht="15.75" customHeight="1">
      <c r="A816" s="211"/>
    </row>
    <row r="817" ht="15.75" customHeight="1">
      <c r="A817" s="211"/>
    </row>
    <row r="818" ht="15.75" customHeight="1">
      <c r="A818" s="211"/>
    </row>
    <row r="819" ht="15.75" customHeight="1">
      <c r="A819" s="211"/>
    </row>
    <row r="820" ht="15.75" customHeight="1">
      <c r="A820" s="211"/>
    </row>
    <row r="821" ht="15.75" customHeight="1">
      <c r="A821" s="211"/>
    </row>
    <row r="822" ht="15.75" customHeight="1">
      <c r="A822" s="211"/>
    </row>
    <row r="823" ht="15.75" customHeight="1">
      <c r="A823" s="211"/>
    </row>
    <row r="824" ht="15.75" customHeight="1">
      <c r="A824" s="211"/>
    </row>
    <row r="825" ht="15.75" customHeight="1">
      <c r="A825" s="211"/>
    </row>
    <row r="826" ht="15.75" customHeight="1">
      <c r="A826" s="211"/>
    </row>
    <row r="827" ht="15.75" customHeight="1">
      <c r="A827" s="211"/>
    </row>
    <row r="828" ht="15.75" customHeight="1">
      <c r="A828" s="211"/>
    </row>
    <row r="829" ht="15.75" customHeight="1">
      <c r="A829" s="211"/>
    </row>
    <row r="830" ht="15.75" customHeight="1">
      <c r="A830" s="211"/>
    </row>
    <row r="831" ht="15.75" customHeight="1">
      <c r="A831" s="211"/>
    </row>
    <row r="832" ht="15.75" customHeight="1">
      <c r="A832" s="211"/>
    </row>
    <row r="833" ht="15.75" customHeight="1">
      <c r="A833" s="211"/>
    </row>
    <row r="834" ht="15.75" customHeight="1">
      <c r="A834" s="211"/>
    </row>
    <row r="835" ht="15.75" customHeight="1">
      <c r="A835" s="211"/>
    </row>
    <row r="836" ht="15.75" customHeight="1">
      <c r="A836" s="211"/>
    </row>
    <row r="837" ht="15.75" customHeight="1">
      <c r="A837" s="211"/>
    </row>
    <row r="838" ht="15.75" customHeight="1">
      <c r="A838" s="211"/>
    </row>
    <row r="839" ht="15.75" customHeight="1">
      <c r="A839" s="211"/>
    </row>
    <row r="840" ht="15.75" customHeight="1">
      <c r="A840" s="211"/>
    </row>
    <row r="841" ht="15.75" customHeight="1">
      <c r="A841" s="211"/>
    </row>
    <row r="842" ht="15.75" customHeight="1">
      <c r="A842" s="211"/>
    </row>
    <row r="843" ht="15.75" customHeight="1">
      <c r="A843" s="211"/>
    </row>
    <row r="844" ht="15.75" customHeight="1">
      <c r="A844" s="211"/>
    </row>
    <row r="845" ht="15.75" customHeight="1">
      <c r="A845" s="211"/>
    </row>
    <row r="846" ht="15.75" customHeight="1">
      <c r="A846" s="211"/>
    </row>
    <row r="847" ht="15.75" customHeight="1">
      <c r="A847" s="211"/>
    </row>
    <row r="848" ht="15.75" customHeight="1">
      <c r="A848" s="211"/>
    </row>
    <row r="849" ht="15.75" customHeight="1">
      <c r="A849" s="211"/>
    </row>
    <row r="850" ht="15.75" customHeight="1">
      <c r="A850" s="211"/>
    </row>
    <row r="851" ht="15.75" customHeight="1">
      <c r="A851" s="211"/>
    </row>
    <row r="852" ht="15.75" customHeight="1">
      <c r="A852" s="211"/>
    </row>
    <row r="853" ht="15.75" customHeight="1">
      <c r="A853" s="211"/>
    </row>
    <row r="854" ht="15.75" customHeight="1">
      <c r="A854" s="211"/>
    </row>
    <row r="855" ht="15.75" customHeight="1">
      <c r="A855" s="211"/>
    </row>
    <row r="856" ht="15.75" customHeight="1">
      <c r="A856" s="211"/>
    </row>
    <row r="857" ht="15.75" customHeight="1">
      <c r="A857" s="211"/>
    </row>
    <row r="858" ht="15.75" customHeight="1">
      <c r="A858" s="211"/>
    </row>
    <row r="859" ht="15.75" customHeight="1">
      <c r="A859" s="211"/>
    </row>
    <row r="860" ht="15.75" customHeight="1">
      <c r="A860" s="211"/>
    </row>
    <row r="861" ht="15.75" customHeight="1">
      <c r="A861" s="211"/>
    </row>
    <row r="862" ht="15.75" customHeight="1">
      <c r="A862" s="211"/>
    </row>
    <row r="863" ht="15.75" customHeight="1">
      <c r="A863" s="211"/>
    </row>
    <row r="864" ht="15.75" customHeight="1">
      <c r="A864" s="211"/>
    </row>
    <row r="865" ht="15.75" customHeight="1">
      <c r="A865" s="211"/>
    </row>
    <row r="866" ht="15.75" customHeight="1">
      <c r="A866" s="211"/>
    </row>
    <row r="867" ht="15.75" customHeight="1">
      <c r="A867" s="211"/>
    </row>
    <row r="868" ht="15.75" customHeight="1">
      <c r="A868" s="211"/>
    </row>
    <row r="869" ht="15.75" customHeight="1">
      <c r="A869" s="211"/>
    </row>
    <row r="870" ht="15.75" customHeight="1">
      <c r="A870" s="211"/>
    </row>
    <row r="871" ht="15.75" customHeight="1">
      <c r="A871" s="211"/>
    </row>
    <row r="872" ht="15.75" customHeight="1">
      <c r="A872" s="211"/>
    </row>
    <row r="873" ht="15.75" customHeight="1">
      <c r="A873" s="211"/>
    </row>
    <row r="874" ht="15.75" customHeight="1">
      <c r="A874" s="211"/>
    </row>
    <row r="875" ht="15.75" customHeight="1">
      <c r="A875" s="211"/>
    </row>
    <row r="876" ht="15.75" customHeight="1">
      <c r="A876" s="211"/>
    </row>
    <row r="877" ht="15.75" customHeight="1">
      <c r="A877" s="211"/>
    </row>
    <row r="878" ht="15.75" customHeight="1">
      <c r="A878" s="211"/>
    </row>
    <row r="879" ht="15.75" customHeight="1">
      <c r="A879" s="211"/>
    </row>
    <row r="880" ht="15.75" customHeight="1">
      <c r="A880" s="211"/>
    </row>
    <row r="881" ht="15.75" customHeight="1">
      <c r="A881" s="211"/>
    </row>
    <row r="882" ht="15.75" customHeight="1">
      <c r="A882" s="211"/>
    </row>
    <row r="883" ht="15.75" customHeight="1">
      <c r="A883" s="211"/>
    </row>
    <row r="884" ht="15.75" customHeight="1">
      <c r="A884" s="211"/>
    </row>
    <row r="885" ht="15.75" customHeight="1">
      <c r="A885" s="211"/>
    </row>
    <row r="886" ht="15.75" customHeight="1">
      <c r="A886" s="211"/>
    </row>
    <row r="887" ht="15.75" customHeight="1">
      <c r="A887" s="211"/>
    </row>
    <row r="888" ht="15.75" customHeight="1">
      <c r="A888" s="211"/>
    </row>
    <row r="889" ht="15.75" customHeight="1">
      <c r="A889" s="211"/>
    </row>
    <row r="890" ht="15.75" customHeight="1">
      <c r="A890" s="211"/>
    </row>
    <row r="891" ht="15.75" customHeight="1">
      <c r="A891" s="211"/>
    </row>
    <row r="892" ht="15.75" customHeight="1">
      <c r="A892" s="211"/>
    </row>
    <row r="893" ht="15.75" customHeight="1">
      <c r="A893" s="211"/>
    </row>
    <row r="894" ht="15.75" customHeight="1">
      <c r="A894" s="211"/>
    </row>
    <row r="895" ht="15.75" customHeight="1">
      <c r="A895" s="211"/>
    </row>
    <row r="896" ht="15.75" customHeight="1">
      <c r="A896" s="211"/>
    </row>
    <row r="897" ht="15.75" customHeight="1">
      <c r="A897" s="211"/>
    </row>
    <row r="898" ht="15.75" customHeight="1">
      <c r="A898" s="211"/>
    </row>
    <row r="899" ht="15.75" customHeight="1">
      <c r="A899" s="211"/>
    </row>
    <row r="900" ht="15.75" customHeight="1">
      <c r="A900" s="211"/>
    </row>
    <row r="901" ht="15.75" customHeight="1">
      <c r="A901" s="211"/>
    </row>
    <row r="902" ht="15.75" customHeight="1">
      <c r="A902" s="211"/>
    </row>
    <row r="903" ht="15.75" customHeight="1">
      <c r="A903" s="211"/>
    </row>
    <row r="904" ht="15.75" customHeight="1">
      <c r="A904" s="211"/>
    </row>
    <row r="905" ht="15.75" customHeight="1">
      <c r="A905" s="211"/>
    </row>
    <row r="906" ht="15.75" customHeight="1">
      <c r="A906" s="211"/>
    </row>
    <row r="907" ht="15.75" customHeight="1">
      <c r="A907" s="211"/>
    </row>
    <row r="908" ht="15.75" customHeight="1">
      <c r="A908" s="211"/>
    </row>
    <row r="909" ht="15.75" customHeight="1">
      <c r="A909" s="211"/>
    </row>
    <row r="910" ht="15.75" customHeight="1">
      <c r="A910" s="211"/>
    </row>
    <row r="911" ht="15.75" customHeight="1">
      <c r="A911" s="211"/>
    </row>
    <row r="912" ht="15.75" customHeight="1">
      <c r="A912" s="211"/>
    </row>
    <row r="913" ht="15.75" customHeight="1">
      <c r="A913" s="211"/>
    </row>
    <row r="914" ht="15.75" customHeight="1">
      <c r="A914" s="211"/>
    </row>
    <row r="915" ht="15.75" customHeight="1">
      <c r="A915" s="211"/>
    </row>
    <row r="916" ht="15.75" customHeight="1">
      <c r="A916" s="211"/>
    </row>
    <row r="917" ht="15.75" customHeight="1">
      <c r="A917" s="211"/>
    </row>
    <row r="918" ht="15.75" customHeight="1">
      <c r="A918" s="211"/>
    </row>
    <row r="919" ht="15.75" customHeight="1">
      <c r="A919" s="211"/>
    </row>
    <row r="920" ht="15.75" customHeight="1">
      <c r="A920" s="211"/>
    </row>
    <row r="921" ht="15.75" customHeight="1">
      <c r="A921" s="211"/>
    </row>
    <row r="922" ht="15.75" customHeight="1">
      <c r="A922" s="211"/>
    </row>
    <row r="923" ht="15.75" customHeight="1">
      <c r="A923" s="211"/>
    </row>
    <row r="924" ht="15.75" customHeight="1">
      <c r="A924" s="211"/>
    </row>
    <row r="925" ht="15.75" customHeight="1">
      <c r="A925" s="211"/>
    </row>
    <row r="926" ht="15.75" customHeight="1">
      <c r="A926" s="211"/>
    </row>
    <row r="927" ht="15.75" customHeight="1">
      <c r="A927" s="211"/>
    </row>
    <row r="928" ht="15.75" customHeight="1">
      <c r="A928" s="211"/>
    </row>
    <row r="929" ht="15.75" customHeight="1">
      <c r="A929" s="211"/>
    </row>
    <row r="930" ht="15.75" customHeight="1">
      <c r="A930" s="211"/>
    </row>
    <row r="931" ht="15.75" customHeight="1">
      <c r="A931" s="211"/>
    </row>
    <row r="932" ht="15.75" customHeight="1">
      <c r="A932" s="211"/>
    </row>
    <row r="933" ht="15.75" customHeight="1">
      <c r="A933" s="211"/>
    </row>
    <row r="934" ht="15.75" customHeight="1">
      <c r="A934" s="211"/>
    </row>
    <row r="935" ht="15.75" customHeight="1">
      <c r="A935" s="211"/>
    </row>
    <row r="936" ht="15.75" customHeight="1">
      <c r="A936" s="211"/>
    </row>
    <row r="937" ht="15.75" customHeight="1">
      <c r="A937" s="211"/>
    </row>
    <row r="938" ht="15.75" customHeight="1">
      <c r="A938" s="211"/>
    </row>
    <row r="939" ht="15.75" customHeight="1">
      <c r="A939" s="211"/>
    </row>
    <row r="940" ht="15.75" customHeight="1">
      <c r="A940" s="211"/>
    </row>
    <row r="941" ht="15.75" customHeight="1">
      <c r="A941" s="211"/>
    </row>
    <row r="942" ht="15.75" customHeight="1">
      <c r="A942" s="211"/>
    </row>
    <row r="943" ht="15.75" customHeight="1">
      <c r="A943" s="211"/>
    </row>
    <row r="944" ht="15.75" customHeight="1">
      <c r="A944" s="211"/>
    </row>
    <row r="945" ht="15.75" customHeight="1">
      <c r="A945" s="211"/>
    </row>
    <row r="946" ht="15.75" customHeight="1">
      <c r="A946" s="211"/>
    </row>
    <row r="947" ht="15.75" customHeight="1">
      <c r="A947" s="211"/>
    </row>
    <row r="948" ht="15.75" customHeight="1">
      <c r="A948" s="211"/>
    </row>
    <row r="949" ht="15.75" customHeight="1">
      <c r="A949" s="211"/>
    </row>
    <row r="950" ht="15.75" customHeight="1">
      <c r="A950" s="211"/>
    </row>
    <row r="951" ht="15.75" customHeight="1">
      <c r="A951" s="211"/>
    </row>
    <row r="952" ht="15.75" customHeight="1">
      <c r="A952" s="211"/>
    </row>
    <row r="953" ht="15.75" customHeight="1">
      <c r="A953" s="211"/>
    </row>
    <row r="954" ht="15.75" customHeight="1">
      <c r="A954" s="211"/>
    </row>
    <row r="955" ht="15.75" customHeight="1">
      <c r="A955" s="211"/>
    </row>
    <row r="956" ht="15.75" customHeight="1">
      <c r="A956" s="211"/>
    </row>
    <row r="957" ht="15.75" customHeight="1">
      <c r="A957" s="211"/>
    </row>
    <row r="958" ht="15.75" customHeight="1">
      <c r="A958" s="211"/>
    </row>
    <row r="959" ht="15.75" customHeight="1">
      <c r="A959" s="211"/>
    </row>
    <row r="960" ht="15.75" customHeight="1">
      <c r="A960" s="211"/>
    </row>
    <row r="961" ht="15.75" customHeight="1">
      <c r="A961" s="211"/>
    </row>
    <row r="962" ht="15.75" customHeight="1">
      <c r="A962" s="211"/>
    </row>
    <row r="963" ht="15.75" customHeight="1">
      <c r="A963" s="211"/>
    </row>
    <row r="964" ht="15.75" customHeight="1">
      <c r="A964" s="211"/>
    </row>
    <row r="965" ht="15.75" customHeight="1">
      <c r="A965" s="211"/>
    </row>
    <row r="966" ht="15.75" customHeight="1">
      <c r="A966" s="211"/>
    </row>
    <row r="967" ht="15.75" customHeight="1">
      <c r="A967" s="211"/>
    </row>
    <row r="968" ht="15.75" customHeight="1">
      <c r="A968" s="211"/>
    </row>
    <row r="969" ht="15.75" customHeight="1">
      <c r="A969" s="211"/>
    </row>
    <row r="970" ht="15.75" customHeight="1">
      <c r="A970" s="211"/>
    </row>
    <row r="971" ht="15.75" customHeight="1">
      <c r="A971" s="211"/>
    </row>
    <row r="972" ht="15.75" customHeight="1">
      <c r="A972" s="211"/>
    </row>
    <row r="973" ht="15.75" customHeight="1">
      <c r="A973" s="211"/>
    </row>
    <row r="974" ht="15.75" customHeight="1">
      <c r="A974" s="211"/>
    </row>
    <row r="975" ht="15.75" customHeight="1">
      <c r="A975" s="211"/>
    </row>
    <row r="976" ht="15.75" customHeight="1">
      <c r="A976" s="211"/>
    </row>
    <row r="977" ht="15.75" customHeight="1">
      <c r="A977" s="211"/>
    </row>
    <row r="978" ht="15.75" customHeight="1">
      <c r="A978" s="211"/>
    </row>
    <row r="979" ht="15.75" customHeight="1">
      <c r="A979" s="211"/>
    </row>
    <row r="980" ht="15.75" customHeight="1">
      <c r="A980" s="211"/>
    </row>
    <row r="981" ht="15.75" customHeight="1">
      <c r="A981" s="211"/>
    </row>
    <row r="982" ht="15.75" customHeight="1">
      <c r="A982" s="211"/>
    </row>
    <row r="983" ht="15.75" customHeight="1">
      <c r="A983" s="211"/>
    </row>
    <row r="984" ht="15.75" customHeight="1">
      <c r="A984" s="211"/>
    </row>
    <row r="985" ht="15.75" customHeight="1">
      <c r="A985" s="211"/>
    </row>
    <row r="986" ht="15.75" customHeight="1">
      <c r="A986" s="211"/>
    </row>
    <row r="987" ht="15.75" customHeight="1">
      <c r="A987" s="211"/>
    </row>
    <row r="988" ht="15.75" customHeight="1">
      <c r="A988" s="211"/>
    </row>
    <row r="989" ht="15.75" customHeight="1">
      <c r="A989" s="211"/>
    </row>
    <row r="990" ht="15.75" customHeight="1">
      <c r="A990" s="211"/>
    </row>
    <row r="991" ht="15.75" customHeight="1">
      <c r="A991" s="211"/>
    </row>
    <row r="992" ht="15.75" customHeight="1">
      <c r="A992" s="211"/>
    </row>
    <row r="993" ht="15.75" customHeight="1">
      <c r="A993" s="211"/>
    </row>
    <row r="994" ht="15.75" customHeight="1">
      <c r="A994" s="211"/>
    </row>
    <row r="995" ht="15.75" customHeight="1">
      <c r="A995" s="211"/>
    </row>
    <row r="996" ht="15.75" customHeight="1">
      <c r="A996" s="211"/>
    </row>
    <row r="997" ht="15.75" customHeight="1">
      <c r="A997" s="211"/>
    </row>
    <row r="998" ht="15.75" customHeight="1">
      <c r="A998" s="211"/>
    </row>
    <row r="999" ht="15.75" customHeight="1">
      <c r="A999" s="211"/>
    </row>
    <row r="1000" ht="15.75" customHeight="1">
      <c r="A1000" s="211"/>
    </row>
    <row r="1001" ht="15.75" customHeight="1">
      <c r="A1001" s="21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32.13"/>
    <col customWidth="1" min="3" max="3" width="37.75"/>
    <col customWidth="1" min="4" max="4" width="21.75"/>
    <col customWidth="1" min="5" max="5" width="19.0"/>
    <col customWidth="1" min="6" max="6" width="26.25"/>
    <col customWidth="1" min="7" max="7" width="20.5"/>
  </cols>
  <sheetData>
    <row r="1" ht="15.75" customHeight="1">
      <c r="A1" s="212" t="s">
        <v>6</v>
      </c>
      <c r="B1" s="212" t="s">
        <v>2873</v>
      </c>
    </row>
    <row r="2" ht="15.75" customHeight="1"/>
    <row r="3" ht="15.75" customHeight="1">
      <c r="A3" s="213"/>
      <c r="B3" s="214"/>
      <c r="C3" s="214"/>
      <c r="D3" s="213" t="s">
        <v>2874</v>
      </c>
      <c r="E3" s="214"/>
      <c r="F3" s="214"/>
      <c r="G3" s="215"/>
    </row>
    <row r="4" ht="15.75" customHeight="1">
      <c r="A4" s="213" t="s">
        <v>5</v>
      </c>
      <c r="B4" s="213" t="s">
        <v>8</v>
      </c>
      <c r="C4" s="213" t="s">
        <v>2</v>
      </c>
      <c r="D4" s="213" t="s">
        <v>9</v>
      </c>
      <c r="E4" s="216" t="s">
        <v>2875</v>
      </c>
      <c r="F4" s="216" t="s">
        <v>15</v>
      </c>
      <c r="G4" s="217" t="s">
        <v>2876</v>
      </c>
    </row>
    <row r="5" ht="15.75" customHeight="1">
      <c r="A5" s="213" t="s">
        <v>24</v>
      </c>
      <c r="B5" s="213" t="s">
        <v>81</v>
      </c>
      <c r="C5" s="218" t="s">
        <v>119</v>
      </c>
      <c r="D5" s="213">
        <v>850127.5</v>
      </c>
      <c r="E5" s="216">
        <v>45323.0</v>
      </c>
      <c r="F5" s="216">
        <v>45689.0</v>
      </c>
      <c r="G5" s="217"/>
    </row>
    <row r="6" ht="15.75" customHeight="1">
      <c r="A6" s="219"/>
      <c r="B6" s="213" t="s">
        <v>755</v>
      </c>
      <c r="C6" s="218" t="s">
        <v>2877</v>
      </c>
      <c r="D6" s="213">
        <v>4648862.41</v>
      </c>
      <c r="E6" s="216">
        <v>45287.0</v>
      </c>
      <c r="F6" s="216">
        <v>46018.0</v>
      </c>
      <c r="G6" s="217"/>
    </row>
    <row r="7" ht="15.75" customHeight="1">
      <c r="A7" s="219"/>
      <c r="B7" s="219"/>
      <c r="C7" s="220" t="s">
        <v>443</v>
      </c>
      <c r="D7" s="221">
        <v>2232987.8</v>
      </c>
      <c r="E7" s="211">
        <v>45287.0</v>
      </c>
      <c r="F7" s="211">
        <v>46018.0</v>
      </c>
      <c r="G7" s="222"/>
    </row>
    <row r="8" ht="15.75" customHeight="1">
      <c r="A8" s="219"/>
      <c r="B8" s="219"/>
      <c r="C8" s="220" t="s">
        <v>447</v>
      </c>
      <c r="D8" s="221">
        <v>2447861.44</v>
      </c>
      <c r="E8" s="211">
        <v>45287.0</v>
      </c>
      <c r="F8" s="211">
        <v>46018.0</v>
      </c>
      <c r="G8" s="222"/>
    </row>
    <row r="9" ht="15.75" customHeight="1">
      <c r="A9" s="219"/>
      <c r="B9" s="219"/>
      <c r="C9" s="220" t="s">
        <v>451</v>
      </c>
      <c r="D9" s="221">
        <v>2007390.01</v>
      </c>
      <c r="E9" s="211">
        <v>45287.0</v>
      </c>
      <c r="F9" s="211">
        <v>46018.0</v>
      </c>
      <c r="G9" s="222"/>
    </row>
    <row r="10" ht="15.75" customHeight="1">
      <c r="A10" s="219"/>
      <c r="B10" s="219"/>
      <c r="C10" s="220" t="s">
        <v>455</v>
      </c>
      <c r="D10" s="221">
        <v>2089996.13</v>
      </c>
      <c r="E10" s="211">
        <v>45287.0</v>
      </c>
      <c r="F10" s="211">
        <v>46018.0</v>
      </c>
      <c r="G10" s="222"/>
    </row>
    <row r="11" ht="15.75" customHeight="1">
      <c r="A11" s="213" t="s">
        <v>33</v>
      </c>
      <c r="B11" s="213" t="s">
        <v>511</v>
      </c>
      <c r="C11" s="218" t="s">
        <v>2878</v>
      </c>
      <c r="D11" s="213">
        <v>488828.93</v>
      </c>
      <c r="E11" s="216">
        <v>45341.0</v>
      </c>
      <c r="F11" s="216">
        <v>45645.0</v>
      </c>
      <c r="G11" s="217"/>
    </row>
    <row r="12" ht="15.75" customHeight="1">
      <c r="A12" s="219"/>
      <c r="B12" s="213" t="s">
        <v>755</v>
      </c>
      <c r="C12" s="218" t="s">
        <v>406</v>
      </c>
      <c r="D12" s="213">
        <v>2242314.8</v>
      </c>
      <c r="E12" s="216">
        <v>45281.0</v>
      </c>
      <c r="F12" s="216">
        <v>45647.0</v>
      </c>
      <c r="G12" s="217"/>
    </row>
    <row r="13" ht="15.75" customHeight="1">
      <c r="A13" s="219"/>
      <c r="B13" s="219"/>
      <c r="C13" s="220" t="s">
        <v>422</v>
      </c>
      <c r="D13" s="221">
        <v>1.1571816E7</v>
      </c>
      <c r="E13" s="211">
        <v>44650.0</v>
      </c>
      <c r="F13" s="211">
        <v>45746.0</v>
      </c>
      <c r="G13" s="222">
        <v>0.0</v>
      </c>
    </row>
    <row r="14" ht="15.75" customHeight="1">
      <c r="A14" s="219"/>
      <c r="B14" s="219"/>
      <c r="C14" s="220" t="s">
        <v>426</v>
      </c>
      <c r="D14" s="221">
        <v>7736970.0</v>
      </c>
      <c r="E14" s="211">
        <v>44650.0</v>
      </c>
      <c r="F14" s="211">
        <v>45746.0</v>
      </c>
      <c r="G14" s="222">
        <v>0.0</v>
      </c>
    </row>
    <row r="15" ht="15.75" customHeight="1">
      <c r="A15" s="219"/>
      <c r="B15" s="219"/>
      <c r="C15" s="220" t="s">
        <v>429</v>
      </c>
      <c r="D15" s="221">
        <v>1.1302704E7</v>
      </c>
      <c r="E15" s="211">
        <v>44650.0</v>
      </c>
      <c r="F15" s="211">
        <v>45746.0</v>
      </c>
      <c r="G15" s="222">
        <v>0.0</v>
      </c>
    </row>
    <row r="16" ht="15.75" customHeight="1">
      <c r="A16" s="219"/>
      <c r="B16" s="219"/>
      <c r="C16" s="220" t="s">
        <v>433</v>
      </c>
      <c r="D16" s="221">
        <v>6256854.0</v>
      </c>
      <c r="E16" s="211">
        <v>44651.0</v>
      </c>
      <c r="F16" s="211">
        <v>45747.0</v>
      </c>
      <c r="G16" s="222">
        <v>0.0</v>
      </c>
    </row>
    <row r="17" ht="15.75" customHeight="1">
      <c r="A17" s="219"/>
      <c r="B17" s="219"/>
      <c r="C17" s="220" t="s">
        <v>436</v>
      </c>
      <c r="D17" s="221">
        <v>7266024.0</v>
      </c>
      <c r="E17" s="211">
        <v>44651.0</v>
      </c>
      <c r="F17" s="211">
        <v>45747.0</v>
      </c>
      <c r="G17" s="222">
        <v>0.0</v>
      </c>
    </row>
    <row r="18" ht="15.75" customHeight="1">
      <c r="A18" s="219"/>
      <c r="B18" s="219"/>
      <c r="C18" s="220" t="s">
        <v>465</v>
      </c>
      <c r="D18" s="221">
        <v>6306516.92</v>
      </c>
      <c r="E18" s="211">
        <v>45138.0</v>
      </c>
      <c r="F18" s="211">
        <v>45657.0</v>
      </c>
      <c r="G18" s="222">
        <v>45435.0</v>
      </c>
    </row>
    <row r="19" ht="15.75" customHeight="1">
      <c r="A19" s="219"/>
      <c r="B19" s="213" t="s">
        <v>2879</v>
      </c>
      <c r="C19" s="218" t="s">
        <v>318</v>
      </c>
      <c r="D19" s="213">
        <v>918080.24</v>
      </c>
      <c r="E19" s="216">
        <v>44686.0</v>
      </c>
      <c r="F19" s="216">
        <v>45782.0</v>
      </c>
      <c r="G19" s="217"/>
    </row>
    <row r="20" ht="15.75" customHeight="1">
      <c r="A20" s="219"/>
      <c r="B20" s="213" t="s">
        <v>2880</v>
      </c>
      <c r="C20" s="218" t="s">
        <v>324</v>
      </c>
      <c r="D20" s="213">
        <v>1771252.74</v>
      </c>
      <c r="E20" s="216">
        <v>44686.0</v>
      </c>
      <c r="F20" s="216">
        <v>45782.0</v>
      </c>
      <c r="G20" s="217"/>
    </row>
    <row r="21" ht="15.75" customHeight="1">
      <c r="A21" s="219"/>
      <c r="B21" s="213" t="s">
        <v>27</v>
      </c>
      <c r="C21" s="218" t="s">
        <v>111</v>
      </c>
      <c r="D21" s="213">
        <v>612000.01</v>
      </c>
      <c r="E21" s="216">
        <v>45166.0</v>
      </c>
      <c r="F21" s="216">
        <v>45499.0</v>
      </c>
      <c r="G21" s="217"/>
    </row>
    <row r="22" ht="15.75" customHeight="1">
      <c r="A22" s="219"/>
      <c r="B22" s="219"/>
      <c r="C22" s="220" t="s">
        <v>315</v>
      </c>
      <c r="D22" s="221">
        <v>158303.07</v>
      </c>
      <c r="E22" s="211">
        <v>45239.0</v>
      </c>
      <c r="F22" s="211">
        <v>45451.0</v>
      </c>
      <c r="G22" s="222"/>
    </row>
    <row r="23" ht="15.75" customHeight="1">
      <c r="A23" s="219"/>
      <c r="B23" s="219"/>
      <c r="C23" s="220" t="s">
        <v>356</v>
      </c>
      <c r="D23" s="221">
        <v>1649340.0</v>
      </c>
      <c r="E23" s="211">
        <v>44613.0</v>
      </c>
      <c r="F23" s="211">
        <v>45708.0</v>
      </c>
      <c r="G23" s="222">
        <v>45292.0</v>
      </c>
    </row>
    <row r="24" ht="15.75" customHeight="1">
      <c r="A24" s="219"/>
      <c r="B24" s="219"/>
      <c r="C24" s="220" t="s">
        <v>359</v>
      </c>
      <c r="D24" s="221">
        <v>1701000.0</v>
      </c>
      <c r="E24" s="211">
        <v>44623.0</v>
      </c>
      <c r="F24" s="211">
        <v>45720.0</v>
      </c>
      <c r="G24" s="222">
        <v>45292.0</v>
      </c>
    </row>
    <row r="25" ht="15.75" customHeight="1">
      <c r="A25" s="219"/>
      <c r="B25" s="219"/>
      <c r="C25" s="220" t="s">
        <v>411</v>
      </c>
      <c r="D25" s="221">
        <v>4249728.71</v>
      </c>
      <c r="E25" s="211">
        <v>44966.0</v>
      </c>
      <c r="F25" s="211">
        <v>45697.0</v>
      </c>
      <c r="G25" s="222">
        <v>45200.0</v>
      </c>
    </row>
    <row r="26" ht="15.75" customHeight="1">
      <c r="A26" s="219"/>
      <c r="B26" s="219"/>
      <c r="C26" s="220" t="s">
        <v>414</v>
      </c>
      <c r="D26" s="221">
        <v>3959773.44</v>
      </c>
      <c r="E26" s="211">
        <v>44966.0</v>
      </c>
      <c r="F26" s="211">
        <v>45696.0</v>
      </c>
      <c r="G26" s="222">
        <v>45200.0</v>
      </c>
    </row>
    <row r="27" ht="15.75" customHeight="1">
      <c r="A27" s="219"/>
      <c r="B27" s="219"/>
      <c r="C27" s="220" t="s">
        <v>417</v>
      </c>
      <c r="D27" s="221">
        <v>432498.18</v>
      </c>
      <c r="E27" s="211">
        <v>45026.0</v>
      </c>
      <c r="F27" s="211">
        <v>45757.0</v>
      </c>
      <c r="G27" s="222">
        <v>45200.0</v>
      </c>
    </row>
    <row r="28" ht="15.75" customHeight="1">
      <c r="A28" s="219"/>
      <c r="B28" s="219"/>
      <c r="C28" s="220" t="s">
        <v>499</v>
      </c>
      <c r="D28" s="221">
        <v>2723768.0</v>
      </c>
      <c r="E28" s="211">
        <v>45350.0</v>
      </c>
      <c r="F28" s="211">
        <v>45715.0</v>
      </c>
      <c r="G28" s="222"/>
    </row>
    <row r="29" ht="15.75" customHeight="1">
      <c r="A29" s="219"/>
      <c r="B29" s="219"/>
      <c r="C29" s="220" t="s">
        <v>507</v>
      </c>
      <c r="D29" s="221">
        <v>9451187.6</v>
      </c>
      <c r="E29" s="211">
        <v>44566.0</v>
      </c>
      <c r="F29" s="211">
        <v>45693.0</v>
      </c>
      <c r="G29" s="222">
        <v>45292.0</v>
      </c>
    </row>
    <row r="30" ht="15.75" customHeight="1">
      <c r="A30" s="219"/>
      <c r="B30" s="213" t="s">
        <v>622</v>
      </c>
      <c r="C30" s="218" t="s">
        <v>2881</v>
      </c>
      <c r="D30" s="213">
        <v>2060125.8</v>
      </c>
      <c r="E30" s="216">
        <v>45342.0</v>
      </c>
      <c r="F30" s="216">
        <v>45708.0</v>
      </c>
      <c r="G30" s="217"/>
    </row>
    <row r="31" ht="15.75" customHeight="1">
      <c r="A31" s="219"/>
      <c r="B31" s="213" t="s">
        <v>2882</v>
      </c>
      <c r="C31" s="218" t="s">
        <v>322</v>
      </c>
      <c r="D31" s="213">
        <v>645354.78</v>
      </c>
      <c r="E31" s="216">
        <v>44686.0</v>
      </c>
      <c r="F31" s="216">
        <v>45782.0</v>
      </c>
      <c r="G31" s="217"/>
    </row>
    <row r="32" ht="15.75" customHeight="1">
      <c r="A32" s="219"/>
      <c r="B32" s="213" t="s">
        <v>2883</v>
      </c>
      <c r="C32" s="218" t="s">
        <v>72</v>
      </c>
      <c r="D32" s="213">
        <v>278184.28</v>
      </c>
      <c r="E32" s="216"/>
      <c r="F32" s="216"/>
      <c r="G32" s="217"/>
    </row>
    <row r="33" ht="15.75" customHeight="1">
      <c r="A33" s="213" t="s">
        <v>40</v>
      </c>
      <c r="B33" s="213" t="s">
        <v>81</v>
      </c>
      <c r="C33" s="218" t="s">
        <v>78</v>
      </c>
      <c r="D33" s="213">
        <v>1219761.54</v>
      </c>
      <c r="E33" s="216">
        <v>45221.0</v>
      </c>
      <c r="F33" s="216">
        <v>45587.0</v>
      </c>
      <c r="G33" s="217">
        <v>0.0</v>
      </c>
    </row>
    <row r="34" ht="15.75" customHeight="1">
      <c r="A34" s="219"/>
      <c r="B34" s="219"/>
      <c r="C34" s="220" t="s">
        <v>301</v>
      </c>
      <c r="D34" s="221">
        <v>799127.2</v>
      </c>
      <c r="E34" s="211">
        <v>45107.0</v>
      </c>
      <c r="F34" s="211">
        <v>45473.0</v>
      </c>
      <c r="G34" s="222">
        <v>0.0</v>
      </c>
    </row>
    <row r="35" ht="15.75" customHeight="1">
      <c r="A35" s="219"/>
      <c r="B35" s="219"/>
      <c r="C35" s="220" t="s">
        <v>305</v>
      </c>
      <c r="D35" s="221">
        <v>3300839.9</v>
      </c>
      <c r="E35" s="211">
        <v>45107.0</v>
      </c>
      <c r="F35" s="211">
        <v>45473.0</v>
      </c>
      <c r="G35" s="222"/>
    </row>
    <row r="36" ht="15.75" customHeight="1">
      <c r="A36" s="219"/>
      <c r="B36" s="219"/>
      <c r="C36" s="220" t="s">
        <v>341</v>
      </c>
      <c r="D36" s="221">
        <v>3991998.67</v>
      </c>
      <c r="E36" s="211">
        <v>44935.0</v>
      </c>
      <c r="F36" s="211">
        <v>45847.0</v>
      </c>
      <c r="G36" s="222">
        <v>0.0</v>
      </c>
    </row>
    <row r="37" ht="15.75" customHeight="1">
      <c r="A37" s="219"/>
      <c r="B37" s="219"/>
      <c r="C37" s="220" t="s">
        <v>344</v>
      </c>
      <c r="D37" s="221">
        <v>1.108924116E7</v>
      </c>
      <c r="E37" s="211">
        <v>44935.0</v>
      </c>
      <c r="F37" s="211">
        <v>45847.0</v>
      </c>
      <c r="G37" s="222">
        <v>0.0</v>
      </c>
    </row>
    <row r="38" ht="15.75" customHeight="1">
      <c r="A38" s="219"/>
      <c r="B38" s="219"/>
      <c r="C38" s="220" t="s">
        <v>386</v>
      </c>
      <c r="D38" s="221">
        <v>1140000.0</v>
      </c>
      <c r="E38" s="211">
        <v>45218.0</v>
      </c>
      <c r="F38" s="211">
        <v>45584.0</v>
      </c>
      <c r="G38" s="222">
        <v>45139.0</v>
      </c>
    </row>
    <row r="39" ht="15.75" customHeight="1">
      <c r="A39" s="219"/>
      <c r="B39" s="219"/>
      <c r="C39" s="220" t="s">
        <v>399</v>
      </c>
      <c r="D39" s="221">
        <v>1.132238583E7</v>
      </c>
      <c r="E39" s="211">
        <v>45185.0</v>
      </c>
      <c r="F39" s="211">
        <v>45551.0</v>
      </c>
      <c r="G39" s="222">
        <v>45170.0</v>
      </c>
    </row>
    <row r="40" ht="15.75" customHeight="1">
      <c r="A40" s="219"/>
      <c r="B40" s="219"/>
      <c r="C40" s="220" t="s">
        <v>402</v>
      </c>
      <c r="D40" s="221">
        <v>3178894.78</v>
      </c>
      <c r="E40" s="211">
        <v>45184.0</v>
      </c>
      <c r="F40" s="211">
        <v>45550.0</v>
      </c>
      <c r="G40" s="222"/>
    </row>
    <row r="41" ht="15.75" customHeight="1">
      <c r="A41" s="219"/>
      <c r="B41" s="219"/>
      <c r="C41" s="220" t="s">
        <v>478</v>
      </c>
      <c r="D41" s="221">
        <v>5380288.31</v>
      </c>
      <c r="E41" s="211">
        <v>45329.0</v>
      </c>
      <c r="F41" s="211">
        <v>45695.0</v>
      </c>
      <c r="G41" s="222">
        <v>45323.0</v>
      </c>
    </row>
    <row r="42" ht="15.75" customHeight="1">
      <c r="A42" s="219"/>
      <c r="B42" s="219"/>
      <c r="C42" s="220" t="s">
        <v>482</v>
      </c>
      <c r="D42" s="221">
        <v>2046765.26</v>
      </c>
      <c r="E42" s="211">
        <v>45329.0</v>
      </c>
      <c r="F42" s="211">
        <v>45695.0</v>
      </c>
      <c r="G42" s="222">
        <v>45323.0</v>
      </c>
    </row>
    <row r="43" ht="15.75" customHeight="1">
      <c r="A43" s="219"/>
      <c r="B43" s="219"/>
      <c r="C43" s="220" t="s">
        <v>486</v>
      </c>
      <c r="D43" s="221">
        <v>3072000.67</v>
      </c>
      <c r="E43" s="211">
        <v>45329.0</v>
      </c>
      <c r="F43" s="211">
        <v>45695.0</v>
      </c>
      <c r="G43" s="222">
        <v>45323.0</v>
      </c>
    </row>
    <row r="44" ht="15.75" customHeight="1">
      <c r="A44" s="219"/>
      <c r="B44" s="219"/>
      <c r="C44" s="220" t="s">
        <v>490</v>
      </c>
      <c r="D44" s="221">
        <v>3288198.14</v>
      </c>
      <c r="E44" s="211">
        <v>45329.0</v>
      </c>
      <c r="F44" s="211">
        <v>45695.0</v>
      </c>
      <c r="G44" s="222">
        <v>45323.0</v>
      </c>
    </row>
    <row r="45" ht="15.75" customHeight="1">
      <c r="A45" s="219"/>
      <c r="B45" s="213" t="s">
        <v>353</v>
      </c>
      <c r="C45" s="218" t="s">
        <v>351</v>
      </c>
      <c r="D45" s="213">
        <v>687249.1</v>
      </c>
      <c r="E45" s="216">
        <v>45292.0</v>
      </c>
      <c r="F45" s="216">
        <v>45658.0</v>
      </c>
      <c r="G45" s="217">
        <v>45231.0</v>
      </c>
    </row>
    <row r="46" ht="15.75" customHeight="1">
      <c r="A46" s="219"/>
      <c r="B46" s="219"/>
      <c r="C46" s="220" t="s">
        <v>651</v>
      </c>
      <c r="D46" s="221">
        <v>1.029689008E7</v>
      </c>
      <c r="E46" s="211">
        <v>45224.0</v>
      </c>
      <c r="F46" s="211">
        <v>45437.0</v>
      </c>
      <c r="G46" s="222"/>
    </row>
    <row r="47" ht="15.75" customHeight="1">
      <c r="A47" s="219"/>
      <c r="B47" s="219"/>
      <c r="C47" s="220" t="s">
        <v>654</v>
      </c>
      <c r="D47" s="221">
        <v>7771839.53</v>
      </c>
      <c r="E47" s="211">
        <v>45406.0</v>
      </c>
      <c r="F47" s="211">
        <v>45771.0</v>
      </c>
      <c r="G47" s="222">
        <v>45323.0</v>
      </c>
    </row>
    <row r="48" ht="15.75" customHeight="1">
      <c r="A48" s="219"/>
      <c r="B48" s="219"/>
      <c r="C48" s="220" t="s">
        <v>657</v>
      </c>
      <c r="D48" s="221">
        <v>1853473.63</v>
      </c>
      <c r="E48" s="211">
        <v>45406.0</v>
      </c>
      <c r="F48" s="211">
        <v>45771.0</v>
      </c>
      <c r="G48" s="222"/>
    </row>
    <row r="49" ht="15.75" customHeight="1">
      <c r="A49" s="219"/>
      <c r="B49" s="213" t="s">
        <v>60</v>
      </c>
      <c r="C49" s="218" t="s">
        <v>57</v>
      </c>
      <c r="D49" s="213">
        <v>8052707.83</v>
      </c>
      <c r="E49" s="216">
        <v>45264.0</v>
      </c>
      <c r="F49" s="216">
        <v>45995.0</v>
      </c>
      <c r="G49" s="217"/>
    </row>
    <row r="50" ht="15.75" customHeight="1">
      <c r="A50" s="219"/>
      <c r="B50" s="219"/>
      <c r="C50" s="220" t="s">
        <v>638</v>
      </c>
      <c r="D50" s="221">
        <v>2328902.82</v>
      </c>
      <c r="E50" s="211">
        <v>45444.0</v>
      </c>
      <c r="F50" s="211">
        <v>45809.0</v>
      </c>
      <c r="G50" s="222"/>
    </row>
    <row r="51" ht="15.75" customHeight="1">
      <c r="A51" s="219"/>
      <c r="B51" s="219"/>
      <c r="C51" s="220" t="s">
        <v>647</v>
      </c>
      <c r="D51" s="221">
        <v>2598187.86</v>
      </c>
      <c r="E51" s="211">
        <v>45444.0</v>
      </c>
      <c r="F51" s="211">
        <v>45809.0</v>
      </c>
      <c r="G51" s="222"/>
    </row>
    <row r="52" ht="15.75" customHeight="1">
      <c r="A52" s="219"/>
      <c r="B52" s="219"/>
      <c r="C52" s="220" t="s">
        <v>2884</v>
      </c>
      <c r="D52" s="221">
        <v>7757491.84</v>
      </c>
      <c r="E52" s="211">
        <v>45463.0</v>
      </c>
      <c r="F52" s="211">
        <v>45646.0</v>
      </c>
      <c r="G52" s="222"/>
    </row>
    <row r="53" ht="15.75" customHeight="1">
      <c r="A53" s="219"/>
      <c r="B53" s="219"/>
      <c r="C53" s="220" t="s">
        <v>2885</v>
      </c>
      <c r="D53" s="221">
        <v>1.094613848E7</v>
      </c>
      <c r="E53" s="211">
        <v>45463.0</v>
      </c>
      <c r="F53" s="211">
        <v>45646.0</v>
      </c>
      <c r="G53" s="222"/>
    </row>
    <row r="54" ht="15.75" customHeight="1">
      <c r="A54" s="219"/>
      <c r="B54" s="213" t="s">
        <v>755</v>
      </c>
      <c r="C54" s="218" t="s">
        <v>382</v>
      </c>
      <c r="D54" s="213">
        <v>1.063672788E7</v>
      </c>
      <c r="E54" s="216">
        <v>44886.0</v>
      </c>
      <c r="F54" s="216">
        <v>45553.0</v>
      </c>
      <c r="G54" s="217">
        <v>45218.0</v>
      </c>
    </row>
    <row r="55" ht="15.75" customHeight="1">
      <c r="A55" s="219"/>
      <c r="B55" s="219"/>
      <c r="C55" s="220" t="s">
        <v>462</v>
      </c>
      <c r="D55" s="221">
        <v>3614376.97</v>
      </c>
      <c r="E55" s="211">
        <v>45303.0</v>
      </c>
      <c r="F55" s="211">
        <v>45669.0</v>
      </c>
      <c r="G55" s="222"/>
    </row>
    <row r="56" ht="15.75" customHeight="1">
      <c r="A56" s="219"/>
      <c r="B56" s="213" t="s">
        <v>2847</v>
      </c>
      <c r="C56" s="218" t="s">
        <v>390</v>
      </c>
      <c r="D56" s="213">
        <v>1315008.36</v>
      </c>
      <c r="E56" s="216">
        <v>44516.0</v>
      </c>
      <c r="F56" s="216">
        <v>45612.0</v>
      </c>
      <c r="G56" s="217">
        <v>45231.0</v>
      </c>
    </row>
    <row r="57" ht="15.75" customHeight="1">
      <c r="A57" s="219"/>
      <c r="B57" s="219"/>
      <c r="C57" s="220" t="s">
        <v>668</v>
      </c>
      <c r="D57" s="221">
        <v>1571650.25</v>
      </c>
      <c r="E57" s="211">
        <v>45201.0</v>
      </c>
      <c r="F57" s="211">
        <v>45567.0</v>
      </c>
      <c r="G57" s="222">
        <v>0.0</v>
      </c>
    </row>
    <row r="58" ht="15.75" customHeight="1">
      <c r="A58" s="219"/>
      <c r="B58" s="213" t="s">
        <v>27</v>
      </c>
      <c r="C58" s="218" t="s">
        <v>127</v>
      </c>
      <c r="D58" s="213">
        <v>168320.97</v>
      </c>
      <c r="E58" s="216">
        <v>45265.0</v>
      </c>
      <c r="F58" s="216">
        <v>45631.0</v>
      </c>
      <c r="G58" s="217"/>
    </row>
    <row r="59" ht="15.75" customHeight="1">
      <c r="A59" s="219"/>
      <c r="B59" s="219"/>
      <c r="C59" s="220" t="s">
        <v>328</v>
      </c>
      <c r="D59" s="221">
        <v>317645.88</v>
      </c>
      <c r="E59" s="211">
        <v>44560.0</v>
      </c>
      <c r="F59" s="211">
        <v>45656.0</v>
      </c>
      <c r="G59" s="222">
        <v>0.0</v>
      </c>
    </row>
    <row r="60" ht="15.75" customHeight="1">
      <c r="A60" s="219"/>
      <c r="B60" s="219"/>
      <c r="C60" s="220" t="s">
        <v>332</v>
      </c>
      <c r="D60" s="221">
        <v>554400.0</v>
      </c>
      <c r="E60" s="211">
        <v>44560.0</v>
      </c>
      <c r="F60" s="211">
        <v>45656.0</v>
      </c>
      <c r="G60" s="222">
        <v>0.0</v>
      </c>
    </row>
    <row r="61" ht="15.75" customHeight="1">
      <c r="A61" s="219"/>
      <c r="B61" s="219"/>
      <c r="C61" s="220" t="s">
        <v>679</v>
      </c>
      <c r="D61" s="221">
        <v>2599315.5</v>
      </c>
      <c r="E61" s="211">
        <v>45117.0</v>
      </c>
      <c r="F61" s="211">
        <v>45483.0</v>
      </c>
      <c r="G61" s="222">
        <v>45443.0</v>
      </c>
    </row>
    <row r="62" ht="15.75" customHeight="1">
      <c r="A62" s="219"/>
      <c r="B62" s="213" t="s">
        <v>41</v>
      </c>
      <c r="C62" s="218" t="s">
        <v>38</v>
      </c>
      <c r="D62" s="213">
        <v>4109850.0</v>
      </c>
      <c r="E62" s="216">
        <v>45117.0</v>
      </c>
      <c r="F62" s="216">
        <v>46213.0</v>
      </c>
      <c r="G62" s="217">
        <v>45444.0</v>
      </c>
    </row>
    <row r="63" ht="15.75" customHeight="1">
      <c r="A63" s="219"/>
      <c r="B63" s="219"/>
      <c r="C63" s="220" t="s">
        <v>45</v>
      </c>
      <c r="D63" s="221">
        <v>639310.0</v>
      </c>
      <c r="E63" s="211">
        <v>45118.0</v>
      </c>
      <c r="F63" s="211">
        <v>46214.0</v>
      </c>
      <c r="G63" s="222">
        <v>45444.0</v>
      </c>
    </row>
    <row r="64" ht="15.75" customHeight="1">
      <c r="A64" s="219"/>
      <c r="B64" s="219"/>
      <c r="C64" s="220" t="s">
        <v>336</v>
      </c>
      <c r="D64" s="221">
        <v>856064.5</v>
      </c>
      <c r="E64" s="211">
        <v>45299.0</v>
      </c>
      <c r="F64" s="211">
        <v>45908.0</v>
      </c>
      <c r="G64" s="222"/>
    </row>
    <row r="65" ht="15.75" customHeight="1">
      <c r="A65" s="223"/>
      <c r="B65" s="223"/>
      <c r="C65" s="224" t="s">
        <v>473</v>
      </c>
      <c r="D65" s="225">
        <v>2019019.2</v>
      </c>
      <c r="E65" s="226">
        <v>45105.0</v>
      </c>
      <c r="F65" s="226">
        <v>46932.0</v>
      </c>
      <c r="G65" s="227">
        <v>45472.0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